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4.xml" ContentType="application/vnd.openxmlformats-officedocument.spreadsheetml.pivotTab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7.xml" ContentType="application/vnd.openxmlformats-officedocument.spreadsheetml.pivotTab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8.xml" ContentType="application/vnd.openxmlformats-officedocument.spreadsheetml.pivotTab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9.xml" ContentType="application/vnd.openxmlformats-officedocument.spreadsheetml.pivotTab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0.xml" ContentType="application/vnd.openxmlformats-officedocument.spreadsheetml.pivotTable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1.xml" ContentType="application/vnd.openxmlformats-officedocument.spreadsheetml.pivotTable+xml"/>
  <Override PartName="/xl/drawings/drawing17.xml" ContentType="application/vnd.openxmlformats-officedocument.drawing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2.xml" ContentType="application/vnd.openxmlformats-officedocument.spreadsheetml.pivotTable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Elena/Documents/Documents/Портфолио/"/>
    </mc:Choice>
  </mc:AlternateContent>
  <xr:revisionPtr revIDLastSave="0" documentId="8_{D415B953-1868-C14C-B808-8BD1B69B2E9A}" xr6:coauthVersionLast="47" xr6:coauthVersionMax="47" xr10:uidLastSave="{00000000-0000-0000-0000-000000000000}"/>
  <bookViews>
    <workbookView xWindow="0" yWindow="0" windowWidth="28800" windowHeight="18000" tabRatio="835" activeTab="1" xr2:uid="{00000000-000D-0000-FFFF-FFFF00000000}"/>
  </bookViews>
  <sheets>
    <sheet name="интро" sheetId="5" r:id="rId1"/>
    <sheet name="Дашборд" sheetId="12" r:id="rId2"/>
    <sheet name="продажи" sheetId="7" r:id="rId3"/>
    <sheet name="1_Продажи магазинов" sheetId="8" r:id="rId4"/>
    <sheet name="2_Выгода клиентамДИСКОНТ" sheetId="9" r:id="rId5"/>
    <sheet name="3_СуммПродажиПоСетям" sheetId="10" r:id="rId6"/>
    <sheet name="4_ЦеныПоставщиков" sheetId="13" r:id="rId7"/>
    <sheet name="5_СумПродажиПоПоставщикам" sheetId="14" r:id="rId8"/>
    <sheet name="6_СреднееКоличПоКатегории" sheetId="16" r:id="rId9"/>
    <sheet name="7_Продажи по категориям" sheetId="15" r:id="rId10"/>
    <sheet name="8_География клиентов" sheetId="11" r:id="rId11"/>
    <sheet name="9_ИмяКлиента" sheetId="17" r:id="rId12"/>
    <sheet name="10_ПрораммаЛояльности" sheetId="18" r:id="rId13"/>
    <sheet name="11_ПлатежесПоСтранам" sheetId="20" r:id="rId14"/>
    <sheet name="клиенты" sheetId="4" r:id="rId15"/>
    <sheet name="коды стран" sheetId="3" r:id="rId16"/>
    <sheet name="товар" sheetId="2" r:id="rId17"/>
  </sheets>
  <definedNames>
    <definedName name="_xlchart.v1.0" hidden="1">продажи!$O$1</definedName>
    <definedName name="_xlchart.v1.1" hidden="1">продажи!$O$2:$O$1001</definedName>
    <definedName name="_xlchart.v1.2" hidden="1">продажи!$P$1</definedName>
    <definedName name="_xlchart.v1.3" hidden="1">продажи!$P$2:$P$1001</definedName>
    <definedName name="_xlchart.v1.4" hidden="1">продажи!$P$1</definedName>
    <definedName name="_xlchart.v1.5" hidden="1">продажи!$P$2:$P$1001</definedName>
    <definedName name="_xlchart.v1.6" hidden="1">продажи!$O$1</definedName>
    <definedName name="_xlchart.v1.7" hidden="1">продажи!$O$2:$O$1001</definedName>
    <definedName name="Срез_Годы__дата_создания_чека">#N/A</definedName>
    <definedName name="Срез_Категория_товара">#N/A</definedName>
    <definedName name="Срез_магазин_покупки">#N/A</definedName>
    <definedName name="Срез_Месяцы__дата_создания_чека">#N/A</definedName>
    <definedName name="Срез_Поставщик_товара">#N/A</definedName>
  </definedNames>
  <calcPr calcId="191029"/>
  <pivotCaches>
    <pivotCache cacheId="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2" i="7" l="1"/>
  <c r="I2" i="4" l="1"/>
  <c r="I3" i="4"/>
  <c r="S524" i="7"/>
  <c r="S776" i="7"/>
  <c r="S220" i="7"/>
  <c r="S65" i="7"/>
  <c r="S81" i="7"/>
  <c r="S499" i="7"/>
  <c r="S162" i="7"/>
  <c r="S326" i="7"/>
  <c r="S371" i="7"/>
  <c r="S247" i="7"/>
  <c r="S257" i="7"/>
  <c r="S821" i="7"/>
  <c r="S662" i="7"/>
  <c r="S716" i="7"/>
  <c r="S309" i="7"/>
  <c r="S130" i="7"/>
  <c r="S935" i="7"/>
  <c r="S852" i="7"/>
  <c r="S545" i="7"/>
  <c r="S302" i="7"/>
  <c r="S466" i="7"/>
  <c r="S3" i="7"/>
  <c r="S241" i="7"/>
  <c r="S337" i="7"/>
  <c r="S638" i="7"/>
  <c r="S149" i="7"/>
  <c r="S240" i="7"/>
  <c r="S88" i="7"/>
  <c r="S354" i="7"/>
  <c r="S234" i="7"/>
  <c r="S809" i="7"/>
  <c r="S563" i="7"/>
  <c r="S700" i="7"/>
  <c r="S765" i="7"/>
  <c r="S402" i="7"/>
  <c r="S929" i="7"/>
  <c r="S589" i="7"/>
  <c r="S1000" i="7"/>
  <c r="S970" i="7"/>
  <c r="S894" i="7"/>
  <c r="S355" i="7"/>
  <c r="S141" i="7"/>
  <c r="S242" i="7"/>
  <c r="S745" i="7"/>
  <c r="S403" i="7"/>
  <c r="S949" i="7"/>
  <c r="S610" i="7"/>
  <c r="S853" i="7"/>
  <c r="S580" i="7"/>
  <c r="S534" i="7"/>
  <c r="S171" i="7"/>
  <c r="S793" i="7"/>
  <c r="S248" i="7"/>
  <c r="S338" i="7"/>
  <c r="S668" i="7"/>
  <c r="S360" i="7"/>
  <c r="S791" i="7"/>
  <c r="S318" i="7"/>
  <c r="S746" i="7"/>
  <c r="S177" i="7"/>
  <c r="S611" i="7"/>
  <c r="S783" i="7"/>
  <c r="S25" i="7"/>
  <c r="S409" i="7"/>
  <c r="S901" i="7"/>
  <c r="S212" i="7"/>
  <c r="S260" i="7"/>
  <c r="S760" i="7"/>
  <c r="S625" i="7"/>
  <c r="S410" i="7"/>
  <c r="S229" i="7"/>
  <c r="S930" i="7"/>
  <c r="S597" i="7"/>
  <c r="S592" i="7"/>
  <c r="S82" i="7"/>
  <c r="S530" i="7"/>
  <c r="S221" i="7"/>
  <c r="S990" i="7"/>
  <c r="S707" i="7"/>
  <c r="S822" i="7"/>
  <c r="S535" i="7"/>
  <c r="S142" i="7"/>
  <c r="S342" i="7"/>
  <c r="S361" i="7"/>
  <c r="S839" i="7"/>
  <c r="S708" i="7"/>
  <c r="S4" i="7"/>
  <c r="S188" i="7"/>
  <c r="S772" i="7"/>
  <c r="S773" i="7"/>
  <c r="S593" i="7"/>
  <c r="S93" i="7"/>
  <c r="S672" i="7"/>
  <c r="S536" i="7"/>
  <c r="S566" i="7"/>
  <c r="S941" i="7"/>
  <c r="S590" i="7"/>
  <c r="S424" i="7"/>
  <c r="S89" i="7"/>
  <c r="S136" i="7"/>
  <c r="S693" i="7"/>
  <c r="S732" i="7"/>
  <c r="S40" i="7"/>
  <c r="S673" i="7"/>
  <c r="S218" i="7"/>
  <c r="S512" i="7"/>
  <c r="S172" i="7"/>
  <c r="S123" i="7"/>
  <c r="S717" i="7"/>
  <c r="S810" i="7"/>
  <c r="S722" i="7"/>
  <c r="S118" i="7"/>
  <c r="S546" i="7"/>
  <c r="S343" i="7"/>
  <c r="S956" i="7"/>
  <c r="S874" i="7"/>
  <c r="S438" i="7"/>
  <c r="S421" i="7"/>
  <c r="S415" i="7"/>
  <c r="S902" i="7"/>
  <c r="S567" i="7"/>
  <c r="S733" i="7"/>
  <c r="S5" i="7"/>
  <c r="S344" i="7"/>
  <c r="S920" i="7"/>
  <c r="S425" i="7"/>
  <c r="S41" i="7"/>
  <c r="S203" i="7"/>
  <c r="S54" i="7"/>
  <c r="S490" i="7"/>
  <c r="S982" i="7"/>
  <c r="S921" i="7"/>
  <c r="S75" i="7"/>
  <c r="S60" i="7"/>
  <c r="S163" i="7"/>
  <c r="S830" i="7"/>
  <c r="S594" i="7"/>
  <c r="S906" i="7"/>
  <c r="S854" i="7"/>
  <c r="S747" i="7"/>
  <c r="S864" i="7"/>
  <c r="S568" i="7"/>
  <c r="S6" i="7"/>
  <c r="S674" i="7"/>
  <c r="S42" i="7"/>
  <c r="S709" i="7"/>
  <c r="S268" i="7"/>
  <c r="S233" i="7"/>
  <c r="S173" i="7"/>
  <c r="S761" i="7"/>
  <c r="S434" i="7"/>
  <c r="S293" i="7"/>
  <c r="S883" i="7"/>
  <c r="S204" i="7"/>
  <c r="S26" i="7"/>
  <c r="S800" i="7"/>
  <c r="S467" i="7"/>
  <c r="S689" i="7"/>
  <c r="S7" i="7"/>
  <c r="S612" i="7"/>
  <c r="S993" i="7"/>
  <c r="S291" i="7"/>
  <c r="S762" i="7"/>
  <c r="S369" i="7"/>
  <c r="S356" i="7"/>
  <c r="S581" i="7"/>
  <c r="S468" i="7"/>
  <c r="S748" i="7"/>
  <c r="S476" i="7"/>
  <c r="S495" i="7"/>
  <c r="S985" i="7"/>
  <c r="S926" i="7"/>
  <c r="S213" i="7"/>
  <c r="S759" i="7"/>
  <c r="S603" i="7"/>
  <c r="S379" i="7"/>
  <c r="S388" i="7"/>
  <c r="S690" i="7"/>
  <c r="S936" i="7"/>
  <c r="S811" i="7"/>
  <c r="S155" i="7"/>
  <c r="S90" i="7"/>
  <c r="S537" i="7"/>
  <c r="S331" i="7"/>
  <c r="S27" i="7"/>
  <c r="S884" i="7"/>
  <c r="S823" i="7"/>
  <c r="S178" i="7"/>
  <c r="S214" i="7"/>
  <c r="S116" i="7"/>
  <c r="S653" i="7"/>
  <c r="S626" i="7"/>
  <c r="S538" i="7"/>
  <c r="S319" i="7"/>
  <c r="S19" i="7"/>
  <c r="S139" i="7"/>
  <c r="S669" i="7"/>
  <c r="S547" i="7"/>
  <c r="S598" i="7"/>
  <c r="S357" i="7"/>
  <c r="S539" i="7"/>
  <c r="S294" i="7"/>
  <c r="S404" i="7"/>
  <c r="S885" i="7"/>
  <c r="S496" i="7"/>
  <c r="S840" i="7"/>
  <c r="S702" i="7"/>
  <c r="S243" i="7"/>
  <c r="S979" i="7"/>
  <c r="S599" i="7"/>
  <c r="S663" i="7"/>
  <c r="S644" i="7"/>
  <c r="S43" i="7"/>
  <c r="S332" i="7"/>
  <c r="S143" i="7"/>
  <c r="S913" i="7"/>
  <c r="S281" i="7"/>
  <c r="S106" i="7"/>
  <c r="S411" i="7"/>
  <c r="S991" i="7"/>
  <c r="S582" i="7"/>
  <c r="S525" i="7"/>
  <c r="S207" i="7"/>
  <c r="S961" i="7"/>
  <c r="S20" i="7"/>
  <c r="S237" i="7"/>
  <c r="S710" i="7"/>
  <c r="S812" i="7"/>
  <c r="S174" i="7"/>
  <c r="S28" i="7"/>
  <c r="S675" i="7"/>
  <c r="S459" i="7"/>
  <c r="S187" i="7"/>
  <c r="S29" i="7"/>
  <c r="S179" i="7"/>
  <c r="S249" i="7"/>
  <c r="S749" i="7"/>
  <c r="S855" i="7"/>
  <c r="S583" i="7"/>
  <c r="S914" i="7"/>
  <c r="S777" i="7"/>
  <c r="S888" i="7"/>
  <c r="S150" i="7"/>
  <c r="S83" i="7"/>
  <c r="S295" i="7"/>
  <c r="S824" i="7"/>
  <c r="S21" i="7"/>
  <c r="S8" i="7"/>
  <c r="S622" i="7"/>
  <c r="S397" i="7"/>
  <c r="S574" i="7"/>
  <c r="S405" i="7"/>
  <c r="S654" i="7"/>
  <c r="S679" i="7"/>
  <c r="S477" i="7"/>
  <c r="S103" i="7"/>
  <c r="S794" i="7"/>
  <c r="S516" i="7"/>
  <c r="S137" i="7"/>
  <c r="S358" i="7"/>
  <c r="S296" i="7"/>
  <c r="S235" i="7"/>
  <c r="S950" i="7"/>
  <c r="S159" i="7"/>
  <c r="S71" i="7"/>
  <c r="S252" i="7"/>
  <c r="S94" i="7"/>
  <c r="S227" i="7"/>
  <c r="S53" i="7"/>
  <c r="S841" i="7"/>
  <c r="S2" i="7"/>
  <c r="S718" i="7"/>
  <c r="S131" i="7"/>
  <c r="S30" i="7"/>
  <c r="S548" i="7"/>
  <c r="S856" i="7"/>
  <c r="S329" i="7"/>
  <c r="S117" i="7"/>
  <c r="S895" i="7"/>
  <c r="S813" i="7"/>
  <c r="S680" i="7"/>
  <c r="S994" i="7"/>
  <c r="S896" i="7"/>
  <c r="S230" i="7"/>
  <c r="S827" i="7"/>
  <c r="S454" i="7"/>
  <c r="S282" i="7"/>
  <c r="S750" i="7"/>
  <c r="S865" i="7"/>
  <c r="S169" i="7"/>
  <c r="S353" i="7"/>
  <c r="S469" i="7"/>
  <c r="S298" i="7"/>
  <c r="S613" i="7"/>
  <c r="S455" i="7"/>
  <c r="S828" i="7"/>
  <c r="S208" i="7"/>
  <c r="S422" i="7"/>
  <c r="S351" i="7"/>
  <c r="S107" i="7"/>
  <c r="S426" i="7"/>
  <c r="S144" i="7"/>
  <c r="S261" i="7"/>
  <c r="S145" i="7"/>
  <c r="S889" i="7"/>
  <c r="S825" i="7"/>
  <c r="S362" i="7"/>
  <c r="S330" i="7"/>
  <c r="S95" i="7"/>
  <c r="S857" i="7"/>
  <c r="S132" i="7"/>
  <c r="S217" i="7"/>
  <c r="S31" i="7"/>
  <c r="S387" i="7"/>
  <c r="S915" i="7"/>
  <c r="S560" i="7"/>
  <c r="S363" i="7"/>
  <c r="S345" i="7"/>
  <c r="S676" i="7"/>
  <c r="S391" i="7"/>
  <c r="S269" i="7"/>
  <c r="S740" i="7"/>
  <c r="S845" i="7"/>
  <c r="S22" i="7"/>
  <c r="S192" i="7"/>
  <c r="S283" i="7"/>
  <c r="S398" i="7"/>
  <c r="S995" i="7"/>
  <c r="S787" i="7"/>
  <c r="S694" i="7"/>
  <c r="S531" i="7"/>
  <c r="S922" i="7"/>
  <c r="S549" i="7"/>
  <c r="S831" i="7"/>
  <c r="S927" i="7"/>
  <c r="S303" i="7"/>
  <c r="S201" i="7"/>
  <c r="S526" i="7"/>
  <c r="S244" i="7"/>
  <c r="S606" i="7"/>
  <c r="S487" i="7"/>
  <c r="S310" i="7"/>
  <c r="S258" i="7"/>
  <c r="S723" i="7"/>
  <c r="S842" i="7"/>
  <c r="S614" i="7"/>
  <c r="S788" i="7"/>
  <c r="S576" i="7"/>
  <c r="S339" i="7"/>
  <c r="S394" i="7"/>
  <c r="S57" i="7"/>
  <c r="S696" i="7"/>
  <c r="S738" i="7"/>
  <c r="S627" i="7"/>
  <c r="S279" i="7"/>
  <c r="S119" i="7"/>
  <c r="S655" i="7"/>
  <c r="S939" i="7"/>
  <c r="S628" i="7"/>
  <c r="S263" i="7"/>
  <c r="S897" i="7"/>
  <c r="S621" i="7"/>
  <c r="S72" i="7"/>
  <c r="S964" i="7"/>
  <c r="S577" i="7"/>
  <c r="S584" i="7"/>
  <c r="S629" i="7"/>
  <c r="S751" i="7"/>
  <c r="S180" i="7"/>
  <c r="S712" i="7"/>
  <c r="S44" i="7"/>
  <c r="S561" i="7"/>
  <c r="S284" i="7"/>
  <c r="S67" i="7"/>
  <c r="S478" i="7"/>
  <c r="S513" i="7"/>
  <c r="S196" i="7"/>
  <c r="S886" i="7"/>
  <c r="S862" i="7"/>
  <c r="S957" i="7"/>
  <c r="S916" i="7"/>
  <c r="S996" i="7"/>
  <c r="S752" i="7"/>
  <c r="S274" i="7"/>
  <c r="S903" i="7"/>
  <c r="S364" i="7"/>
  <c r="S814" i="7"/>
  <c r="S250" i="7"/>
  <c r="S992" i="7"/>
  <c r="S697" i="7"/>
  <c r="S32" i="7"/>
  <c r="S987" i="7"/>
  <c r="S976" i="7"/>
  <c r="S650" i="7"/>
  <c r="S724" i="7"/>
  <c r="S320" i="7"/>
  <c r="S946" i="7"/>
  <c r="S389" i="7"/>
  <c r="S299" i="7"/>
  <c r="S479" i="7"/>
  <c r="S156" i="7"/>
  <c r="S104" i="7"/>
  <c r="S836" i="7"/>
  <c r="S96" i="7"/>
  <c r="S160" i="7"/>
  <c r="S923" i="7"/>
  <c r="S997" i="7"/>
  <c r="S480" i="7"/>
  <c r="S222" i="7"/>
  <c r="S607" i="7"/>
  <c r="S437" i="7"/>
  <c r="S719" i="7"/>
  <c r="S311" i="7"/>
  <c r="S372" i="7"/>
  <c r="S373" i="7"/>
  <c r="S193" i="7"/>
  <c r="S152" i="7"/>
  <c r="S231" i="7"/>
  <c r="S550" i="7"/>
  <c r="S464" i="7"/>
  <c r="S670" i="7"/>
  <c r="S380" i="7"/>
  <c r="S205" i="7"/>
  <c r="S416" i="7"/>
  <c r="S300" i="7"/>
  <c r="S91" i="7"/>
  <c r="S928" i="7"/>
  <c r="S517" i="7"/>
  <c r="S645" i="7"/>
  <c r="S720" i="7"/>
  <c r="S73" i="7"/>
  <c r="S876" i="7"/>
  <c r="S890" i="7"/>
  <c r="S209" i="7"/>
  <c r="S600" i="7"/>
  <c r="S858" i="7"/>
  <c r="S656" i="7"/>
  <c r="S443" i="7"/>
  <c r="S532" i="7"/>
  <c r="S741" i="7"/>
  <c r="S444" i="7"/>
  <c r="S624" i="7"/>
  <c r="S189" i="7"/>
  <c r="S540" i="7"/>
  <c r="S972" i="7"/>
  <c r="S253" i="7"/>
  <c r="S507" i="7"/>
  <c r="S399" i="7"/>
  <c r="S164" i="7"/>
  <c r="S423" i="7"/>
  <c r="S962" i="7"/>
  <c r="S514" i="7"/>
  <c r="S541" i="7"/>
  <c r="S801" i="7"/>
  <c r="S753" i="7"/>
  <c r="S998" i="7"/>
  <c r="S789" i="7"/>
  <c r="S359" i="7"/>
  <c r="S285" i="7"/>
  <c r="S684" i="7"/>
  <c r="S947" i="7"/>
  <c r="S417" i="7"/>
  <c r="S846" i="7"/>
  <c r="S527" i="7"/>
  <c r="S465" i="7"/>
  <c r="S515" i="7"/>
  <c r="S734" i="7"/>
  <c r="S374" i="7"/>
  <c r="S898" i="7"/>
  <c r="S165" i="7"/>
  <c r="S460" i="7"/>
  <c r="S58" i="7"/>
  <c r="S84" i="7"/>
  <c r="S181" i="7"/>
  <c r="S206" i="7"/>
  <c r="S569" i="7"/>
  <c r="S778" i="7"/>
  <c r="S951" i="7"/>
  <c r="S138" i="7"/>
  <c r="S461" i="7"/>
  <c r="S891" i="7"/>
  <c r="S245" i="7"/>
  <c r="S551" i="7"/>
  <c r="S304" i="7"/>
  <c r="S33" i="7"/>
  <c r="S980" i="7"/>
  <c r="S721" i="7"/>
  <c r="S542" i="7"/>
  <c r="S85" i="7"/>
  <c r="S859" i="7"/>
  <c r="S45" i="7"/>
  <c r="S210" i="7"/>
  <c r="S725" i="7"/>
  <c r="S562" i="7"/>
  <c r="S34" i="7"/>
  <c r="S657" i="7"/>
  <c r="S197" i="7"/>
  <c r="S983" i="7"/>
  <c r="S552" i="7"/>
  <c r="S312" i="7"/>
  <c r="S907" i="7"/>
  <c r="S958" i="7"/>
  <c r="S211" i="7"/>
  <c r="S166" i="7"/>
  <c r="S832" i="7"/>
  <c r="S76" i="7"/>
  <c r="S456" i="7"/>
  <c r="S321" i="7"/>
  <c r="S61" i="7"/>
  <c r="S153" i="7"/>
  <c r="S604" i="7"/>
  <c r="S664" i="7"/>
  <c r="S167" i="7"/>
  <c r="S128" i="7"/>
  <c r="S485" i="7"/>
  <c r="S381" i="7"/>
  <c r="S489" i="7"/>
  <c r="S837" i="7"/>
  <c r="S223" i="7"/>
  <c r="S313" i="7"/>
  <c r="S435" i="7"/>
  <c r="S615" i="7"/>
  <c r="S802" i="7"/>
  <c r="S62" i="7"/>
  <c r="S893" i="7"/>
  <c r="S270" i="7"/>
  <c r="S101" i="7"/>
  <c r="S445" i="7"/>
  <c r="S726" i="7"/>
  <c r="S112" i="7"/>
  <c r="S124" i="7"/>
  <c r="S129" i="7"/>
  <c r="S508" i="7"/>
  <c r="S642" i="7"/>
  <c r="S543" i="7"/>
  <c r="S254" i="7"/>
  <c r="S446" i="7"/>
  <c r="S931" i="7"/>
  <c r="S815" i="7"/>
  <c r="S335" i="7"/>
  <c r="S224" i="7"/>
  <c r="S713" i="7"/>
  <c r="S833" i="7"/>
  <c r="S701" i="7"/>
  <c r="S154" i="7"/>
  <c r="S427" i="7"/>
  <c r="S9" i="7"/>
  <c r="S779" i="7"/>
  <c r="S382" i="7"/>
  <c r="S108" i="7"/>
  <c r="S899" i="7"/>
  <c r="S766" i="7"/>
  <c r="S737" i="7"/>
  <c r="S544" i="7"/>
  <c r="S305" i="7"/>
  <c r="S785" i="7"/>
  <c r="S959" i="7"/>
  <c r="S942" i="7"/>
  <c r="S570" i="7"/>
  <c r="S447" i="7"/>
  <c r="S973" i="7"/>
  <c r="S392" i="7"/>
  <c r="S275" i="7"/>
  <c r="S462" i="7"/>
  <c r="S120" i="7"/>
  <c r="S754" i="7"/>
  <c r="S35" i="7"/>
  <c r="S198" i="7"/>
  <c r="S900" i="7"/>
  <c r="S908" i="7"/>
  <c r="S528" i="7"/>
  <c r="S125" i="7"/>
  <c r="S509" i="7"/>
  <c r="S133" i="7"/>
  <c r="S999" i="7"/>
  <c r="S866" i="7"/>
  <c r="S39" i="7"/>
  <c r="S658" i="7"/>
  <c r="S102" i="7"/>
  <c r="S97" i="7"/>
  <c r="S276" i="7"/>
  <c r="S77" i="7"/>
  <c r="S286" i="7"/>
  <c r="S448" i="7"/>
  <c r="S510" i="7"/>
  <c r="S843" i="7"/>
  <c r="S795" i="7"/>
  <c r="S960" i="7"/>
  <c r="S691" i="7"/>
  <c r="S202" i="7"/>
  <c r="S367" i="7"/>
  <c r="S182" i="7"/>
  <c r="S608" i="7"/>
  <c r="S601" i="7"/>
  <c r="S46" i="7"/>
  <c r="S844" i="7"/>
  <c r="S113" i="7"/>
  <c r="S322" i="7"/>
  <c r="S429" i="7"/>
  <c r="S986" i="7"/>
  <c r="S500" i="7"/>
  <c r="S151" i="7"/>
  <c r="S55" i="7"/>
  <c r="S945" i="7"/>
  <c r="S50" i="7"/>
  <c r="S170" i="7"/>
  <c r="S867" i="7"/>
  <c r="S430" i="7"/>
  <c r="S571" i="7"/>
  <c r="S909" i="7"/>
  <c r="S297" i="7"/>
  <c r="S449" i="7"/>
  <c r="S803" i="7"/>
  <c r="S78" i="7"/>
  <c r="S952" i="7"/>
  <c r="S470" i="7"/>
  <c r="S781" i="7"/>
  <c r="S98" i="7"/>
  <c r="S105" i="7"/>
  <c r="S439" i="7"/>
  <c r="S917" i="7"/>
  <c r="S774" i="7"/>
  <c r="S981" i="7"/>
  <c r="S948" i="7"/>
  <c r="S114" i="7"/>
  <c r="S659" i="7"/>
  <c r="S585" i="7"/>
  <c r="S767" i="7"/>
  <c r="S529" i="7"/>
  <c r="S727" i="7"/>
  <c r="S481" i="7"/>
  <c r="S287" i="7"/>
  <c r="S457" i="7"/>
  <c r="S225" i="7"/>
  <c r="S63" i="7"/>
  <c r="S640" i="7"/>
  <c r="S316" i="7"/>
  <c r="S238" i="7"/>
  <c r="S264" i="7"/>
  <c r="S868" i="7"/>
  <c r="S383" i="7"/>
  <c r="S521" i="7"/>
  <c r="S246" i="7"/>
  <c r="S630" i="7"/>
  <c r="S586" i="7"/>
  <c r="S877" i="7"/>
  <c r="S146" i="7"/>
  <c r="S239" i="7"/>
  <c r="S646" i="7"/>
  <c r="S728" i="7"/>
  <c r="S47" i="7"/>
  <c r="S698" i="7"/>
  <c r="S23" i="7"/>
  <c r="S755" i="7"/>
  <c r="S838" i="7"/>
  <c r="S431" i="7"/>
  <c r="S110" i="7"/>
  <c r="S59" i="7"/>
  <c r="S756" i="7"/>
  <c r="S395" i="7"/>
  <c r="S340" i="7"/>
  <c r="S323" i="7"/>
  <c r="S86" i="7"/>
  <c r="S482" i="7"/>
  <c r="S937" i="7"/>
  <c r="S501" i="7"/>
  <c r="S370" i="7"/>
  <c r="S677" i="7"/>
  <c r="S506" i="7"/>
  <c r="S488" i="7"/>
  <c r="S288" i="7"/>
  <c r="S68" i="7"/>
  <c r="S483" i="7"/>
  <c r="S199" i="7"/>
  <c r="S56" i="7"/>
  <c r="S595" i="7"/>
  <c r="S232" i="7"/>
  <c r="S641" i="7"/>
  <c r="S111" i="7"/>
  <c r="S396" i="7"/>
  <c r="S757" i="7"/>
  <c r="S910" i="7"/>
  <c r="S346" i="7"/>
  <c r="S79" i="7"/>
  <c r="S796" i="7"/>
  <c r="S10" i="7"/>
  <c r="S602" i="7"/>
  <c r="S412" i="7"/>
  <c r="S36" i="7"/>
  <c r="S375" i="7"/>
  <c r="S347" i="7"/>
  <c r="S932" i="7"/>
  <c r="S924" i="7"/>
  <c r="S847" i="7"/>
  <c r="S122" i="7"/>
  <c r="S11" i="7"/>
  <c r="S519" i="7"/>
  <c r="S440" i="7"/>
  <c r="S704" i="7"/>
  <c r="S769" i="7"/>
  <c r="S376" i="7"/>
  <c r="S277" i="7"/>
  <c r="S873" i="7"/>
  <c r="S471" i="7"/>
  <c r="S665" i="7"/>
  <c r="S651" i="7"/>
  <c r="S816" i="7"/>
  <c r="S695" i="7"/>
  <c r="S418" i="7"/>
  <c r="S817" i="7"/>
  <c r="S289" i="7"/>
  <c r="S587" i="7"/>
  <c r="S190" i="7"/>
  <c r="S553" i="7"/>
  <c r="S687" i="7"/>
  <c r="S327" i="7"/>
  <c r="S87" i="7"/>
  <c r="S869" i="7"/>
  <c r="S491" i="7"/>
  <c r="S969" i="7"/>
  <c r="S37" i="7"/>
  <c r="S631" i="7"/>
  <c r="S953" i="7"/>
  <c r="S328" i="7"/>
  <c r="S988" i="7"/>
  <c r="S797" i="7"/>
  <c r="S474" i="7"/>
  <c r="S48" i="7"/>
  <c r="S200" i="7"/>
  <c r="S616" i="7"/>
  <c r="S419" i="7"/>
  <c r="S450" i="7"/>
  <c r="S407" i="7"/>
  <c r="S617" i="7"/>
  <c r="S643" i="7"/>
  <c r="S368" i="7"/>
  <c r="S790" i="7"/>
  <c r="S954" i="7"/>
  <c r="S647" i="7"/>
  <c r="S324" i="7"/>
  <c r="S348" i="7"/>
  <c r="S134" i="7"/>
  <c r="S660" i="7"/>
  <c r="S639" i="7"/>
  <c r="S763" i="7"/>
  <c r="S51" i="7"/>
  <c r="S365" i="7"/>
  <c r="S782" i="7"/>
  <c r="S484" i="7"/>
  <c r="S191" i="7"/>
  <c r="S804" i="7"/>
  <c r="S848" i="7"/>
  <c r="S805" i="7"/>
  <c r="S271" i="7"/>
  <c r="S161" i="7"/>
  <c r="S183" i="7"/>
  <c r="S618" i="7"/>
  <c r="S974" i="7"/>
  <c r="S52" i="7"/>
  <c r="S492" i="7"/>
  <c r="S49" i="7"/>
  <c r="S938" i="7"/>
  <c r="S966" i="7"/>
  <c r="S918" i="7"/>
  <c r="S977" i="7"/>
  <c r="S432" i="7"/>
  <c r="S666" i="7"/>
  <c r="S158" i="7"/>
  <c r="S215" i="7"/>
  <c r="S325" i="7"/>
  <c r="S648" i="7"/>
  <c r="S798" i="7"/>
  <c r="S226" i="7"/>
  <c r="S66" i="7"/>
  <c r="S472" i="7"/>
  <c r="S572" i="7"/>
  <c r="S306" i="7"/>
  <c r="S502" i="7"/>
  <c r="S511" i="7"/>
  <c r="S554" i="7"/>
  <c r="S671" i="7"/>
  <c r="S494" i="7"/>
  <c r="S881" i="7"/>
  <c r="S408" i="7"/>
  <c r="S522" i="7"/>
  <c r="S265" i="7"/>
  <c r="S564" i="7"/>
  <c r="S451" i="7"/>
  <c r="S573" i="7"/>
  <c r="S272" i="7"/>
  <c r="S555" i="7"/>
  <c r="S278" i="7"/>
  <c r="S784" i="7"/>
  <c r="S473" i="7"/>
  <c r="S878" i="7"/>
  <c r="S556" i="7"/>
  <c r="S703" i="7"/>
  <c r="S911" i="7"/>
  <c r="S99" i="7"/>
  <c r="S818" i="7"/>
  <c r="S875" i="7"/>
  <c r="S806" i="7"/>
  <c r="S575" i="7"/>
  <c r="S770" i="7"/>
  <c r="S849" i="7"/>
  <c r="S236" i="7"/>
  <c r="S850" i="7"/>
  <c r="S623" i="7"/>
  <c r="S377" i="7"/>
  <c r="S735" i="7"/>
  <c r="S742" i="7"/>
  <c r="S826" i="7"/>
  <c r="S307" i="7"/>
  <c r="S12" i="7"/>
  <c r="S262" i="7"/>
  <c r="S588" i="7"/>
  <c r="S349" i="7"/>
  <c r="S458" i="7"/>
  <c r="S175" i="7"/>
  <c r="S967" i="7"/>
  <c r="S333" i="7"/>
  <c r="S984" i="7"/>
  <c r="S685" i="7"/>
  <c r="S315" i="7"/>
  <c r="S860" i="7"/>
  <c r="S497" i="7"/>
  <c r="S609" i="7"/>
  <c r="S280" i="7"/>
  <c r="S807" i="7"/>
  <c r="S350" i="7"/>
  <c r="S384" i="7"/>
  <c r="S965" i="7"/>
  <c r="S904" i="7"/>
  <c r="S100" i="7"/>
  <c r="S441" i="7"/>
  <c r="S714" i="7"/>
  <c r="S147" i="7"/>
  <c r="S255" i="7"/>
  <c r="S533" i="7"/>
  <c r="S578" i="7"/>
  <c r="S336" i="7"/>
  <c r="S968" i="7"/>
  <c r="S341" i="7"/>
  <c r="S69" i="7"/>
  <c r="S385" i="7"/>
  <c r="S18" i="7"/>
  <c r="S975" i="7"/>
  <c r="S882" i="7"/>
  <c r="S715" i="7"/>
  <c r="S879" i="7"/>
  <c r="S475" i="7"/>
  <c r="S688" i="7"/>
  <c r="S652" i="7"/>
  <c r="S184" i="7"/>
  <c r="S420" i="7"/>
  <c r="S686" i="7"/>
  <c r="S273" i="7"/>
  <c r="S126" i="7"/>
  <c r="S905" i="7"/>
  <c r="S632" i="7"/>
  <c r="S503" i="7"/>
  <c r="S565" i="7"/>
  <c r="S216" i="7"/>
  <c r="S943" i="7"/>
  <c r="S157" i="7"/>
  <c r="S228" i="7"/>
  <c r="S518" i="7"/>
  <c r="S301" i="7"/>
  <c r="S290" i="7"/>
  <c r="S880" i="7"/>
  <c r="S406" i="7"/>
  <c r="S13" i="7"/>
  <c r="S819" i="7"/>
  <c r="S413" i="7"/>
  <c r="S436" i="7"/>
  <c r="S452" i="7"/>
  <c r="S870" i="7"/>
  <c r="S378" i="7"/>
  <c r="S989" i="7"/>
  <c r="S775" i="7"/>
  <c r="S390" i="7"/>
  <c r="S523" i="7"/>
  <c r="S739" i="7"/>
  <c r="S619" i="7"/>
  <c r="S591" i="7"/>
  <c r="S605" i="7"/>
  <c r="S705" i="7"/>
  <c r="S74" i="7"/>
  <c r="S820" i="7"/>
  <c r="S185" i="7"/>
  <c r="S861" i="7"/>
  <c r="S504" i="7"/>
  <c r="S771" i="7"/>
  <c r="S579" i="7"/>
  <c r="S933" i="7"/>
  <c r="S557" i="7"/>
  <c r="S758" i="7"/>
  <c r="S829" i="7"/>
  <c r="S256" i="7"/>
  <c r="S493" i="7"/>
  <c r="S148" i="7"/>
  <c r="S971" i="7"/>
  <c r="S764" i="7"/>
  <c r="S792" i="7"/>
  <c r="S780" i="7"/>
  <c r="S863" i="7"/>
  <c r="S168" i="7"/>
  <c r="S1001" i="7"/>
  <c r="S266" i="7"/>
  <c r="S799" i="7"/>
  <c r="S366" i="7"/>
  <c r="S14" i="7"/>
  <c r="S711" i="7"/>
  <c r="S681" i="7"/>
  <c r="S808" i="7"/>
  <c r="S871" i="7"/>
  <c r="S109" i="7"/>
  <c r="S786" i="7"/>
  <c r="S699" i="7"/>
  <c r="S186" i="7"/>
  <c r="S386" i="7"/>
  <c r="S558" i="7"/>
  <c r="S64" i="7"/>
  <c r="S729" i="7"/>
  <c r="S433" i="7"/>
  <c r="S194" i="7"/>
  <c r="S92" i="7"/>
  <c r="S292" i="7"/>
  <c r="S219" i="7"/>
  <c r="S667" i="7"/>
  <c r="S308" i="7"/>
  <c r="S851" i="7"/>
  <c r="S736" i="7"/>
  <c r="S743" i="7"/>
  <c r="S633" i="7"/>
  <c r="S176" i="7"/>
  <c r="S400" i="7"/>
  <c r="S334" i="7"/>
  <c r="S15" i="7"/>
  <c r="S259" i="7"/>
  <c r="S661" i="7"/>
  <c r="S955" i="7"/>
  <c r="S505" i="7"/>
  <c r="S442" i="7"/>
  <c r="S963" i="7"/>
  <c r="S634" i="7"/>
  <c r="S428" i="7"/>
  <c r="S70" i="7"/>
  <c r="S24" i="7"/>
  <c r="S944" i="7"/>
  <c r="S135" i="7"/>
  <c r="S486" i="7"/>
  <c r="S127" i="7"/>
  <c r="S393" i="7"/>
  <c r="S678" i="7"/>
  <c r="S872" i="7"/>
  <c r="S635" i="7"/>
  <c r="S649" i="7"/>
  <c r="S401" i="7"/>
  <c r="S317" i="7"/>
  <c r="S414" i="7"/>
  <c r="S925" i="7"/>
  <c r="S978" i="7"/>
  <c r="S80" i="7"/>
  <c r="S834" i="7"/>
  <c r="S352" i="7"/>
  <c r="S314" i="7"/>
  <c r="S682" i="7"/>
  <c r="S692" i="7"/>
  <c r="S251" i="7"/>
  <c r="S887" i="7"/>
  <c r="S636" i="7"/>
  <c r="S912" i="7"/>
  <c r="S16" i="7"/>
  <c r="S453" i="7"/>
  <c r="S706" i="7"/>
  <c r="S683" i="7"/>
  <c r="S637" i="7"/>
  <c r="S934" i="7"/>
  <c r="S267" i="7"/>
  <c r="S768" i="7"/>
  <c r="S730" i="7"/>
  <c r="S892" i="7"/>
  <c r="S121" i="7"/>
  <c r="S115" i="7"/>
  <c r="S140" i="7"/>
  <c r="S596" i="7"/>
  <c r="S620" i="7"/>
  <c r="S731" i="7"/>
  <c r="S559" i="7"/>
  <c r="S463" i="7"/>
  <c r="S744" i="7"/>
  <c r="S940" i="7"/>
  <c r="S195" i="7"/>
  <c r="S919" i="7"/>
  <c r="S835" i="7"/>
  <c r="S38" i="7"/>
  <c r="S498" i="7"/>
  <c r="S17" i="7"/>
  <c r="S520" i="7"/>
  <c r="R524" i="7"/>
  <c r="R776" i="7"/>
  <c r="R220" i="7"/>
  <c r="R65" i="7"/>
  <c r="R81" i="7"/>
  <c r="R499" i="7"/>
  <c r="R162" i="7"/>
  <c r="R326" i="7"/>
  <c r="R371" i="7"/>
  <c r="R247" i="7"/>
  <c r="R257" i="7"/>
  <c r="R821" i="7"/>
  <c r="R662" i="7"/>
  <c r="R716" i="7"/>
  <c r="R309" i="7"/>
  <c r="R130" i="7"/>
  <c r="R935" i="7"/>
  <c r="R852" i="7"/>
  <c r="R545" i="7"/>
  <c r="R302" i="7"/>
  <c r="R466" i="7"/>
  <c r="R3" i="7"/>
  <c r="R241" i="7"/>
  <c r="R337" i="7"/>
  <c r="R638" i="7"/>
  <c r="R149" i="7"/>
  <c r="R240" i="7"/>
  <c r="R88" i="7"/>
  <c r="R354" i="7"/>
  <c r="R234" i="7"/>
  <c r="R809" i="7"/>
  <c r="R563" i="7"/>
  <c r="R700" i="7"/>
  <c r="R765" i="7"/>
  <c r="R402" i="7"/>
  <c r="R929" i="7"/>
  <c r="R589" i="7"/>
  <c r="R1000" i="7"/>
  <c r="R970" i="7"/>
  <c r="R894" i="7"/>
  <c r="R355" i="7"/>
  <c r="R141" i="7"/>
  <c r="R242" i="7"/>
  <c r="R745" i="7"/>
  <c r="R403" i="7"/>
  <c r="R949" i="7"/>
  <c r="R610" i="7"/>
  <c r="R853" i="7"/>
  <c r="R580" i="7"/>
  <c r="R534" i="7"/>
  <c r="R171" i="7"/>
  <c r="R793" i="7"/>
  <c r="R248" i="7"/>
  <c r="R338" i="7"/>
  <c r="R668" i="7"/>
  <c r="R360" i="7"/>
  <c r="R791" i="7"/>
  <c r="R318" i="7"/>
  <c r="R746" i="7"/>
  <c r="R177" i="7"/>
  <c r="R611" i="7"/>
  <c r="R783" i="7"/>
  <c r="R25" i="7"/>
  <c r="R409" i="7"/>
  <c r="R901" i="7"/>
  <c r="R212" i="7"/>
  <c r="R260" i="7"/>
  <c r="R760" i="7"/>
  <c r="R625" i="7"/>
  <c r="R410" i="7"/>
  <c r="R229" i="7"/>
  <c r="R930" i="7"/>
  <c r="R597" i="7"/>
  <c r="R592" i="7"/>
  <c r="R82" i="7"/>
  <c r="R530" i="7"/>
  <c r="R221" i="7"/>
  <c r="R990" i="7"/>
  <c r="R707" i="7"/>
  <c r="R822" i="7"/>
  <c r="R535" i="7"/>
  <c r="R142" i="7"/>
  <c r="R342" i="7"/>
  <c r="R361" i="7"/>
  <c r="R839" i="7"/>
  <c r="R708" i="7"/>
  <c r="R4" i="7"/>
  <c r="R188" i="7"/>
  <c r="R772" i="7"/>
  <c r="R773" i="7"/>
  <c r="R593" i="7"/>
  <c r="R93" i="7"/>
  <c r="R672" i="7"/>
  <c r="R536" i="7"/>
  <c r="R566" i="7"/>
  <c r="R941" i="7"/>
  <c r="R590" i="7"/>
  <c r="R424" i="7"/>
  <c r="R89" i="7"/>
  <c r="R136" i="7"/>
  <c r="R693" i="7"/>
  <c r="R732" i="7"/>
  <c r="R40" i="7"/>
  <c r="R673" i="7"/>
  <c r="R218" i="7"/>
  <c r="R512" i="7"/>
  <c r="R172" i="7"/>
  <c r="R123" i="7"/>
  <c r="R717" i="7"/>
  <c r="R810" i="7"/>
  <c r="R722" i="7"/>
  <c r="R118" i="7"/>
  <c r="R546" i="7"/>
  <c r="R343" i="7"/>
  <c r="R956" i="7"/>
  <c r="R874" i="7"/>
  <c r="R438" i="7"/>
  <c r="R421" i="7"/>
  <c r="R415" i="7"/>
  <c r="R902" i="7"/>
  <c r="R567" i="7"/>
  <c r="R733" i="7"/>
  <c r="R5" i="7"/>
  <c r="R344" i="7"/>
  <c r="R920" i="7"/>
  <c r="R425" i="7"/>
  <c r="R41" i="7"/>
  <c r="R203" i="7"/>
  <c r="R54" i="7"/>
  <c r="R490" i="7"/>
  <c r="R982" i="7"/>
  <c r="R921" i="7"/>
  <c r="R75" i="7"/>
  <c r="R60" i="7"/>
  <c r="R163" i="7"/>
  <c r="R830" i="7"/>
  <c r="R594" i="7"/>
  <c r="R906" i="7"/>
  <c r="R854" i="7"/>
  <c r="R747" i="7"/>
  <c r="R864" i="7"/>
  <c r="R568" i="7"/>
  <c r="R6" i="7"/>
  <c r="R674" i="7"/>
  <c r="R42" i="7"/>
  <c r="R709" i="7"/>
  <c r="R268" i="7"/>
  <c r="R233" i="7"/>
  <c r="R173" i="7"/>
  <c r="R761" i="7"/>
  <c r="R434" i="7"/>
  <c r="R293" i="7"/>
  <c r="R883" i="7"/>
  <c r="R204" i="7"/>
  <c r="R26" i="7"/>
  <c r="R800" i="7"/>
  <c r="R467" i="7"/>
  <c r="R689" i="7"/>
  <c r="R7" i="7"/>
  <c r="R612" i="7"/>
  <c r="R993" i="7"/>
  <c r="R291" i="7"/>
  <c r="R762" i="7"/>
  <c r="R369" i="7"/>
  <c r="R356" i="7"/>
  <c r="R581" i="7"/>
  <c r="R468" i="7"/>
  <c r="R748" i="7"/>
  <c r="R476" i="7"/>
  <c r="R495" i="7"/>
  <c r="R985" i="7"/>
  <c r="R926" i="7"/>
  <c r="R213" i="7"/>
  <c r="R759" i="7"/>
  <c r="R603" i="7"/>
  <c r="R379" i="7"/>
  <c r="R388" i="7"/>
  <c r="R690" i="7"/>
  <c r="R936" i="7"/>
  <c r="R811" i="7"/>
  <c r="R155" i="7"/>
  <c r="R90" i="7"/>
  <c r="R537" i="7"/>
  <c r="R331" i="7"/>
  <c r="R27" i="7"/>
  <c r="R884" i="7"/>
  <c r="R823" i="7"/>
  <c r="R178" i="7"/>
  <c r="R214" i="7"/>
  <c r="R116" i="7"/>
  <c r="R653" i="7"/>
  <c r="R626" i="7"/>
  <c r="R538" i="7"/>
  <c r="R319" i="7"/>
  <c r="R19" i="7"/>
  <c r="R139" i="7"/>
  <c r="R669" i="7"/>
  <c r="R547" i="7"/>
  <c r="R598" i="7"/>
  <c r="R357" i="7"/>
  <c r="R539" i="7"/>
  <c r="R294" i="7"/>
  <c r="R404" i="7"/>
  <c r="R885" i="7"/>
  <c r="R496" i="7"/>
  <c r="R840" i="7"/>
  <c r="R702" i="7"/>
  <c r="R243" i="7"/>
  <c r="R979" i="7"/>
  <c r="R599" i="7"/>
  <c r="R663" i="7"/>
  <c r="R644" i="7"/>
  <c r="R43" i="7"/>
  <c r="R332" i="7"/>
  <c r="R143" i="7"/>
  <c r="R913" i="7"/>
  <c r="R281" i="7"/>
  <c r="R106" i="7"/>
  <c r="R411" i="7"/>
  <c r="R991" i="7"/>
  <c r="R582" i="7"/>
  <c r="R525" i="7"/>
  <c r="R207" i="7"/>
  <c r="R961" i="7"/>
  <c r="R20" i="7"/>
  <c r="R237" i="7"/>
  <c r="R710" i="7"/>
  <c r="R812" i="7"/>
  <c r="R174" i="7"/>
  <c r="R28" i="7"/>
  <c r="R675" i="7"/>
  <c r="R459" i="7"/>
  <c r="R187" i="7"/>
  <c r="R29" i="7"/>
  <c r="R179" i="7"/>
  <c r="R249" i="7"/>
  <c r="R749" i="7"/>
  <c r="R855" i="7"/>
  <c r="R583" i="7"/>
  <c r="R914" i="7"/>
  <c r="R777" i="7"/>
  <c r="R888" i="7"/>
  <c r="R150" i="7"/>
  <c r="R83" i="7"/>
  <c r="R295" i="7"/>
  <c r="R824" i="7"/>
  <c r="R21" i="7"/>
  <c r="R8" i="7"/>
  <c r="R622" i="7"/>
  <c r="R397" i="7"/>
  <c r="R574" i="7"/>
  <c r="R405" i="7"/>
  <c r="R654" i="7"/>
  <c r="R679" i="7"/>
  <c r="R477" i="7"/>
  <c r="R103" i="7"/>
  <c r="R794" i="7"/>
  <c r="R516" i="7"/>
  <c r="R137" i="7"/>
  <c r="R358" i="7"/>
  <c r="R296" i="7"/>
  <c r="R235" i="7"/>
  <c r="R950" i="7"/>
  <c r="R159" i="7"/>
  <c r="R71" i="7"/>
  <c r="R252" i="7"/>
  <c r="R94" i="7"/>
  <c r="R227" i="7"/>
  <c r="R53" i="7"/>
  <c r="R841" i="7"/>
  <c r="R2" i="7"/>
  <c r="R718" i="7"/>
  <c r="R131" i="7"/>
  <c r="R30" i="7"/>
  <c r="R548" i="7"/>
  <c r="R856" i="7"/>
  <c r="R329" i="7"/>
  <c r="R117" i="7"/>
  <c r="R895" i="7"/>
  <c r="R813" i="7"/>
  <c r="R680" i="7"/>
  <c r="R994" i="7"/>
  <c r="R896" i="7"/>
  <c r="R230" i="7"/>
  <c r="R827" i="7"/>
  <c r="R454" i="7"/>
  <c r="R282" i="7"/>
  <c r="R750" i="7"/>
  <c r="R865" i="7"/>
  <c r="R169" i="7"/>
  <c r="R353" i="7"/>
  <c r="R469" i="7"/>
  <c r="R298" i="7"/>
  <c r="R613" i="7"/>
  <c r="R455" i="7"/>
  <c r="R828" i="7"/>
  <c r="R208" i="7"/>
  <c r="R422" i="7"/>
  <c r="R351" i="7"/>
  <c r="R107" i="7"/>
  <c r="R426" i="7"/>
  <c r="R144" i="7"/>
  <c r="R261" i="7"/>
  <c r="R145" i="7"/>
  <c r="R889" i="7"/>
  <c r="R825" i="7"/>
  <c r="R362" i="7"/>
  <c r="R330" i="7"/>
  <c r="R95" i="7"/>
  <c r="R857" i="7"/>
  <c r="R132" i="7"/>
  <c r="R217" i="7"/>
  <c r="R31" i="7"/>
  <c r="R387" i="7"/>
  <c r="R915" i="7"/>
  <c r="R560" i="7"/>
  <c r="R363" i="7"/>
  <c r="R345" i="7"/>
  <c r="R676" i="7"/>
  <c r="R391" i="7"/>
  <c r="R269" i="7"/>
  <c r="R740" i="7"/>
  <c r="R845" i="7"/>
  <c r="R22" i="7"/>
  <c r="R192" i="7"/>
  <c r="R283" i="7"/>
  <c r="R398" i="7"/>
  <c r="R995" i="7"/>
  <c r="R787" i="7"/>
  <c r="R694" i="7"/>
  <c r="R531" i="7"/>
  <c r="R922" i="7"/>
  <c r="R549" i="7"/>
  <c r="R831" i="7"/>
  <c r="R927" i="7"/>
  <c r="R303" i="7"/>
  <c r="R201" i="7"/>
  <c r="R526" i="7"/>
  <c r="R244" i="7"/>
  <c r="R606" i="7"/>
  <c r="R487" i="7"/>
  <c r="R310" i="7"/>
  <c r="R258" i="7"/>
  <c r="R723" i="7"/>
  <c r="R842" i="7"/>
  <c r="R614" i="7"/>
  <c r="R788" i="7"/>
  <c r="R576" i="7"/>
  <c r="R339" i="7"/>
  <c r="R394" i="7"/>
  <c r="R57" i="7"/>
  <c r="R696" i="7"/>
  <c r="R738" i="7"/>
  <c r="R627" i="7"/>
  <c r="R279" i="7"/>
  <c r="R119" i="7"/>
  <c r="R655" i="7"/>
  <c r="R939" i="7"/>
  <c r="R628" i="7"/>
  <c r="R263" i="7"/>
  <c r="R897" i="7"/>
  <c r="R621" i="7"/>
  <c r="R72" i="7"/>
  <c r="R964" i="7"/>
  <c r="R577" i="7"/>
  <c r="R584" i="7"/>
  <c r="R629" i="7"/>
  <c r="R751" i="7"/>
  <c r="R180" i="7"/>
  <c r="R712" i="7"/>
  <c r="R44" i="7"/>
  <c r="R561" i="7"/>
  <c r="R284" i="7"/>
  <c r="R67" i="7"/>
  <c r="R478" i="7"/>
  <c r="R513" i="7"/>
  <c r="R196" i="7"/>
  <c r="R886" i="7"/>
  <c r="R862" i="7"/>
  <c r="R957" i="7"/>
  <c r="R916" i="7"/>
  <c r="R996" i="7"/>
  <c r="R752" i="7"/>
  <c r="R274" i="7"/>
  <c r="R903" i="7"/>
  <c r="R364" i="7"/>
  <c r="R814" i="7"/>
  <c r="R250" i="7"/>
  <c r="R992" i="7"/>
  <c r="R697" i="7"/>
  <c r="R32" i="7"/>
  <c r="R987" i="7"/>
  <c r="R976" i="7"/>
  <c r="R650" i="7"/>
  <c r="R724" i="7"/>
  <c r="R320" i="7"/>
  <c r="R946" i="7"/>
  <c r="R389" i="7"/>
  <c r="R299" i="7"/>
  <c r="R479" i="7"/>
  <c r="R156" i="7"/>
  <c r="R104" i="7"/>
  <c r="R836" i="7"/>
  <c r="R96" i="7"/>
  <c r="R160" i="7"/>
  <c r="R923" i="7"/>
  <c r="R997" i="7"/>
  <c r="R480" i="7"/>
  <c r="R222" i="7"/>
  <c r="R607" i="7"/>
  <c r="R437" i="7"/>
  <c r="R719" i="7"/>
  <c r="R311" i="7"/>
  <c r="R372" i="7"/>
  <c r="R373" i="7"/>
  <c r="R193" i="7"/>
  <c r="R152" i="7"/>
  <c r="R231" i="7"/>
  <c r="R550" i="7"/>
  <c r="R464" i="7"/>
  <c r="R670" i="7"/>
  <c r="R380" i="7"/>
  <c r="R205" i="7"/>
  <c r="R416" i="7"/>
  <c r="R300" i="7"/>
  <c r="R91" i="7"/>
  <c r="R928" i="7"/>
  <c r="R517" i="7"/>
  <c r="R645" i="7"/>
  <c r="R720" i="7"/>
  <c r="R73" i="7"/>
  <c r="R876" i="7"/>
  <c r="R890" i="7"/>
  <c r="R209" i="7"/>
  <c r="R600" i="7"/>
  <c r="R858" i="7"/>
  <c r="R656" i="7"/>
  <c r="R443" i="7"/>
  <c r="R532" i="7"/>
  <c r="R741" i="7"/>
  <c r="R444" i="7"/>
  <c r="R624" i="7"/>
  <c r="R189" i="7"/>
  <c r="R540" i="7"/>
  <c r="R972" i="7"/>
  <c r="R253" i="7"/>
  <c r="R507" i="7"/>
  <c r="R399" i="7"/>
  <c r="R164" i="7"/>
  <c r="R423" i="7"/>
  <c r="R962" i="7"/>
  <c r="R514" i="7"/>
  <c r="R541" i="7"/>
  <c r="R801" i="7"/>
  <c r="R753" i="7"/>
  <c r="R998" i="7"/>
  <c r="R789" i="7"/>
  <c r="R359" i="7"/>
  <c r="R285" i="7"/>
  <c r="R684" i="7"/>
  <c r="R947" i="7"/>
  <c r="R417" i="7"/>
  <c r="R846" i="7"/>
  <c r="R527" i="7"/>
  <c r="R465" i="7"/>
  <c r="R515" i="7"/>
  <c r="R734" i="7"/>
  <c r="R374" i="7"/>
  <c r="R898" i="7"/>
  <c r="R165" i="7"/>
  <c r="R460" i="7"/>
  <c r="R58" i="7"/>
  <c r="R84" i="7"/>
  <c r="R181" i="7"/>
  <c r="R206" i="7"/>
  <c r="R569" i="7"/>
  <c r="R778" i="7"/>
  <c r="R951" i="7"/>
  <c r="R138" i="7"/>
  <c r="R461" i="7"/>
  <c r="R891" i="7"/>
  <c r="R245" i="7"/>
  <c r="R551" i="7"/>
  <c r="R304" i="7"/>
  <c r="R33" i="7"/>
  <c r="R980" i="7"/>
  <c r="R721" i="7"/>
  <c r="R542" i="7"/>
  <c r="R85" i="7"/>
  <c r="R859" i="7"/>
  <c r="R45" i="7"/>
  <c r="R210" i="7"/>
  <c r="R725" i="7"/>
  <c r="R562" i="7"/>
  <c r="R34" i="7"/>
  <c r="R657" i="7"/>
  <c r="R197" i="7"/>
  <c r="R983" i="7"/>
  <c r="R552" i="7"/>
  <c r="R312" i="7"/>
  <c r="R907" i="7"/>
  <c r="R958" i="7"/>
  <c r="R211" i="7"/>
  <c r="R166" i="7"/>
  <c r="R832" i="7"/>
  <c r="R76" i="7"/>
  <c r="R456" i="7"/>
  <c r="R321" i="7"/>
  <c r="R61" i="7"/>
  <c r="R153" i="7"/>
  <c r="R604" i="7"/>
  <c r="R664" i="7"/>
  <c r="R167" i="7"/>
  <c r="R128" i="7"/>
  <c r="R485" i="7"/>
  <c r="R381" i="7"/>
  <c r="R489" i="7"/>
  <c r="R837" i="7"/>
  <c r="R223" i="7"/>
  <c r="R313" i="7"/>
  <c r="R435" i="7"/>
  <c r="R615" i="7"/>
  <c r="R802" i="7"/>
  <c r="R62" i="7"/>
  <c r="R893" i="7"/>
  <c r="R270" i="7"/>
  <c r="R101" i="7"/>
  <c r="R445" i="7"/>
  <c r="R726" i="7"/>
  <c r="R112" i="7"/>
  <c r="R124" i="7"/>
  <c r="R129" i="7"/>
  <c r="R508" i="7"/>
  <c r="R642" i="7"/>
  <c r="R543" i="7"/>
  <c r="R254" i="7"/>
  <c r="R446" i="7"/>
  <c r="R931" i="7"/>
  <c r="R815" i="7"/>
  <c r="R335" i="7"/>
  <c r="R224" i="7"/>
  <c r="R713" i="7"/>
  <c r="R833" i="7"/>
  <c r="R701" i="7"/>
  <c r="R154" i="7"/>
  <c r="R427" i="7"/>
  <c r="R9" i="7"/>
  <c r="R779" i="7"/>
  <c r="R382" i="7"/>
  <c r="R108" i="7"/>
  <c r="R899" i="7"/>
  <c r="R766" i="7"/>
  <c r="R737" i="7"/>
  <c r="R544" i="7"/>
  <c r="R305" i="7"/>
  <c r="R785" i="7"/>
  <c r="R959" i="7"/>
  <c r="R942" i="7"/>
  <c r="R570" i="7"/>
  <c r="R447" i="7"/>
  <c r="R973" i="7"/>
  <c r="R392" i="7"/>
  <c r="R275" i="7"/>
  <c r="R462" i="7"/>
  <c r="R120" i="7"/>
  <c r="R754" i="7"/>
  <c r="R35" i="7"/>
  <c r="R198" i="7"/>
  <c r="R900" i="7"/>
  <c r="R908" i="7"/>
  <c r="R528" i="7"/>
  <c r="R125" i="7"/>
  <c r="R509" i="7"/>
  <c r="R133" i="7"/>
  <c r="R999" i="7"/>
  <c r="R866" i="7"/>
  <c r="R39" i="7"/>
  <c r="R658" i="7"/>
  <c r="R102" i="7"/>
  <c r="R97" i="7"/>
  <c r="R276" i="7"/>
  <c r="R77" i="7"/>
  <c r="R286" i="7"/>
  <c r="R448" i="7"/>
  <c r="R510" i="7"/>
  <c r="R843" i="7"/>
  <c r="R795" i="7"/>
  <c r="R960" i="7"/>
  <c r="R691" i="7"/>
  <c r="R202" i="7"/>
  <c r="R367" i="7"/>
  <c r="R182" i="7"/>
  <c r="R608" i="7"/>
  <c r="R601" i="7"/>
  <c r="R46" i="7"/>
  <c r="R844" i="7"/>
  <c r="R113" i="7"/>
  <c r="R322" i="7"/>
  <c r="R429" i="7"/>
  <c r="R986" i="7"/>
  <c r="R500" i="7"/>
  <c r="R151" i="7"/>
  <c r="R55" i="7"/>
  <c r="R945" i="7"/>
  <c r="R50" i="7"/>
  <c r="R170" i="7"/>
  <c r="R867" i="7"/>
  <c r="R430" i="7"/>
  <c r="R571" i="7"/>
  <c r="R909" i="7"/>
  <c r="R297" i="7"/>
  <c r="R449" i="7"/>
  <c r="R803" i="7"/>
  <c r="R78" i="7"/>
  <c r="R952" i="7"/>
  <c r="R470" i="7"/>
  <c r="R781" i="7"/>
  <c r="R98" i="7"/>
  <c r="R105" i="7"/>
  <c r="R439" i="7"/>
  <c r="R917" i="7"/>
  <c r="R774" i="7"/>
  <c r="R981" i="7"/>
  <c r="R948" i="7"/>
  <c r="R114" i="7"/>
  <c r="R659" i="7"/>
  <c r="R585" i="7"/>
  <c r="R767" i="7"/>
  <c r="R529" i="7"/>
  <c r="R727" i="7"/>
  <c r="R481" i="7"/>
  <c r="R287" i="7"/>
  <c r="R457" i="7"/>
  <c r="R225" i="7"/>
  <c r="R63" i="7"/>
  <c r="R640" i="7"/>
  <c r="R316" i="7"/>
  <c r="R238" i="7"/>
  <c r="R264" i="7"/>
  <c r="R868" i="7"/>
  <c r="R383" i="7"/>
  <c r="R521" i="7"/>
  <c r="R246" i="7"/>
  <c r="R630" i="7"/>
  <c r="R586" i="7"/>
  <c r="R877" i="7"/>
  <c r="R146" i="7"/>
  <c r="R239" i="7"/>
  <c r="R646" i="7"/>
  <c r="R728" i="7"/>
  <c r="R47" i="7"/>
  <c r="R698" i="7"/>
  <c r="R23" i="7"/>
  <c r="R755" i="7"/>
  <c r="R838" i="7"/>
  <c r="R431" i="7"/>
  <c r="R110" i="7"/>
  <c r="R59" i="7"/>
  <c r="R756" i="7"/>
  <c r="R395" i="7"/>
  <c r="R340" i="7"/>
  <c r="R323" i="7"/>
  <c r="R86" i="7"/>
  <c r="R482" i="7"/>
  <c r="R937" i="7"/>
  <c r="R501" i="7"/>
  <c r="R370" i="7"/>
  <c r="R677" i="7"/>
  <c r="R506" i="7"/>
  <c r="R488" i="7"/>
  <c r="R288" i="7"/>
  <c r="R68" i="7"/>
  <c r="R483" i="7"/>
  <c r="R199" i="7"/>
  <c r="R56" i="7"/>
  <c r="R595" i="7"/>
  <c r="R232" i="7"/>
  <c r="R641" i="7"/>
  <c r="R111" i="7"/>
  <c r="R396" i="7"/>
  <c r="R757" i="7"/>
  <c r="R910" i="7"/>
  <c r="R346" i="7"/>
  <c r="R79" i="7"/>
  <c r="R796" i="7"/>
  <c r="R10" i="7"/>
  <c r="R602" i="7"/>
  <c r="R412" i="7"/>
  <c r="R36" i="7"/>
  <c r="R375" i="7"/>
  <c r="R347" i="7"/>
  <c r="R932" i="7"/>
  <c r="R924" i="7"/>
  <c r="R847" i="7"/>
  <c r="R122" i="7"/>
  <c r="R11" i="7"/>
  <c r="R519" i="7"/>
  <c r="R440" i="7"/>
  <c r="R704" i="7"/>
  <c r="R769" i="7"/>
  <c r="R376" i="7"/>
  <c r="R277" i="7"/>
  <c r="R873" i="7"/>
  <c r="R471" i="7"/>
  <c r="R665" i="7"/>
  <c r="R651" i="7"/>
  <c r="R816" i="7"/>
  <c r="R695" i="7"/>
  <c r="R418" i="7"/>
  <c r="R817" i="7"/>
  <c r="R289" i="7"/>
  <c r="R587" i="7"/>
  <c r="R190" i="7"/>
  <c r="R553" i="7"/>
  <c r="R687" i="7"/>
  <c r="R327" i="7"/>
  <c r="R87" i="7"/>
  <c r="R869" i="7"/>
  <c r="R491" i="7"/>
  <c r="R969" i="7"/>
  <c r="R37" i="7"/>
  <c r="R631" i="7"/>
  <c r="R953" i="7"/>
  <c r="R328" i="7"/>
  <c r="R988" i="7"/>
  <c r="R797" i="7"/>
  <c r="R474" i="7"/>
  <c r="R48" i="7"/>
  <c r="R200" i="7"/>
  <c r="R616" i="7"/>
  <c r="R419" i="7"/>
  <c r="R450" i="7"/>
  <c r="R407" i="7"/>
  <c r="R617" i="7"/>
  <c r="R643" i="7"/>
  <c r="R368" i="7"/>
  <c r="R790" i="7"/>
  <c r="R954" i="7"/>
  <c r="R647" i="7"/>
  <c r="R324" i="7"/>
  <c r="R348" i="7"/>
  <c r="R134" i="7"/>
  <c r="R660" i="7"/>
  <c r="R639" i="7"/>
  <c r="R763" i="7"/>
  <c r="R51" i="7"/>
  <c r="R365" i="7"/>
  <c r="R782" i="7"/>
  <c r="R484" i="7"/>
  <c r="R191" i="7"/>
  <c r="R804" i="7"/>
  <c r="R848" i="7"/>
  <c r="R805" i="7"/>
  <c r="R271" i="7"/>
  <c r="R161" i="7"/>
  <c r="R183" i="7"/>
  <c r="R618" i="7"/>
  <c r="R974" i="7"/>
  <c r="R52" i="7"/>
  <c r="R492" i="7"/>
  <c r="R49" i="7"/>
  <c r="R938" i="7"/>
  <c r="R966" i="7"/>
  <c r="R918" i="7"/>
  <c r="R977" i="7"/>
  <c r="R432" i="7"/>
  <c r="R666" i="7"/>
  <c r="R158" i="7"/>
  <c r="R215" i="7"/>
  <c r="R325" i="7"/>
  <c r="R648" i="7"/>
  <c r="R798" i="7"/>
  <c r="R226" i="7"/>
  <c r="R66" i="7"/>
  <c r="R472" i="7"/>
  <c r="R572" i="7"/>
  <c r="R306" i="7"/>
  <c r="R502" i="7"/>
  <c r="R511" i="7"/>
  <c r="R554" i="7"/>
  <c r="R671" i="7"/>
  <c r="R494" i="7"/>
  <c r="R881" i="7"/>
  <c r="R408" i="7"/>
  <c r="R522" i="7"/>
  <c r="R265" i="7"/>
  <c r="R564" i="7"/>
  <c r="R451" i="7"/>
  <c r="R573" i="7"/>
  <c r="R272" i="7"/>
  <c r="R555" i="7"/>
  <c r="R278" i="7"/>
  <c r="R784" i="7"/>
  <c r="R473" i="7"/>
  <c r="R878" i="7"/>
  <c r="R556" i="7"/>
  <c r="R703" i="7"/>
  <c r="R911" i="7"/>
  <c r="R99" i="7"/>
  <c r="R818" i="7"/>
  <c r="R875" i="7"/>
  <c r="R806" i="7"/>
  <c r="R575" i="7"/>
  <c r="R770" i="7"/>
  <c r="R849" i="7"/>
  <c r="R236" i="7"/>
  <c r="R850" i="7"/>
  <c r="R623" i="7"/>
  <c r="R377" i="7"/>
  <c r="R735" i="7"/>
  <c r="R742" i="7"/>
  <c r="R826" i="7"/>
  <c r="R307" i="7"/>
  <c r="R12" i="7"/>
  <c r="R262" i="7"/>
  <c r="R588" i="7"/>
  <c r="R349" i="7"/>
  <c r="R458" i="7"/>
  <c r="R175" i="7"/>
  <c r="R967" i="7"/>
  <c r="R333" i="7"/>
  <c r="R984" i="7"/>
  <c r="R685" i="7"/>
  <c r="R315" i="7"/>
  <c r="R860" i="7"/>
  <c r="R497" i="7"/>
  <c r="R609" i="7"/>
  <c r="R280" i="7"/>
  <c r="R807" i="7"/>
  <c r="R350" i="7"/>
  <c r="R384" i="7"/>
  <c r="R965" i="7"/>
  <c r="R904" i="7"/>
  <c r="R100" i="7"/>
  <c r="R441" i="7"/>
  <c r="R714" i="7"/>
  <c r="R147" i="7"/>
  <c r="R255" i="7"/>
  <c r="R533" i="7"/>
  <c r="R578" i="7"/>
  <c r="R336" i="7"/>
  <c r="R968" i="7"/>
  <c r="R341" i="7"/>
  <c r="R69" i="7"/>
  <c r="R385" i="7"/>
  <c r="R18" i="7"/>
  <c r="R975" i="7"/>
  <c r="R882" i="7"/>
  <c r="R715" i="7"/>
  <c r="R879" i="7"/>
  <c r="R475" i="7"/>
  <c r="R688" i="7"/>
  <c r="R652" i="7"/>
  <c r="R184" i="7"/>
  <c r="R420" i="7"/>
  <c r="R686" i="7"/>
  <c r="R273" i="7"/>
  <c r="R126" i="7"/>
  <c r="R905" i="7"/>
  <c r="R632" i="7"/>
  <c r="R503" i="7"/>
  <c r="R565" i="7"/>
  <c r="R216" i="7"/>
  <c r="R943" i="7"/>
  <c r="R157" i="7"/>
  <c r="R228" i="7"/>
  <c r="R518" i="7"/>
  <c r="R301" i="7"/>
  <c r="R290" i="7"/>
  <c r="R880" i="7"/>
  <c r="R406" i="7"/>
  <c r="R13" i="7"/>
  <c r="R819" i="7"/>
  <c r="R413" i="7"/>
  <c r="R436" i="7"/>
  <c r="R452" i="7"/>
  <c r="R870" i="7"/>
  <c r="R378" i="7"/>
  <c r="R989" i="7"/>
  <c r="R775" i="7"/>
  <c r="R390" i="7"/>
  <c r="R523" i="7"/>
  <c r="R739" i="7"/>
  <c r="R619" i="7"/>
  <c r="R591" i="7"/>
  <c r="R605" i="7"/>
  <c r="R705" i="7"/>
  <c r="R74" i="7"/>
  <c r="R820" i="7"/>
  <c r="R185" i="7"/>
  <c r="R861" i="7"/>
  <c r="R504" i="7"/>
  <c r="R771" i="7"/>
  <c r="R579" i="7"/>
  <c r="R933" i="7"/>
  <c r="R557" i="7"/>
  <c r="R758" i="7"/>
  <c r="R829" i="7"/>
  <c r="R256" i="7"/>
  <c r="R493" i="7"/>
  <c r="R148" i="7"/>
  <c r="R971" i="7"/>
  <c r="R764" i="7"/>
  <c r="R792" i="7"/>
  <c r="R780" i="7"/>
  <c r="R863" i="7"/>
  <c r="R168" i="7"/>
  <c r="R1001" i="7"/>
  <c r="R266" i="7"/>
  <c r="R799" i="7"/>
  <c r="R366" i="7"/>
  <c r="R14" i="7"/>
  <c r="R711" i="7"/>
  <c r="R681" i="7"/>
  <c r="R808" i="7"/>
  <c r="R871" i="7"/>
  <c r="R109" i="7"/>
  <c r="R786" i="7"/>
  <c r="R699" i="7"/>
  <c r="R186" i="7"/>
  <c r="R386" i="7"/>
  <c r="R558" i="7"/>
  <c r="R64" i="7"/>
  <c r="R729" i="7"/>
  <c r="R433" i="7"/>
  <c r="R194" i="7"/>
  <c r="R92" i="7"/>
  <c r="R292" i="7"/>
  <c r="R219" i="7"/>
  <c r="R667" i="7"/>
  <c r="R308" i="7"/>
  <c r="R851" i="7"/>
  <c r="R736" i="7"/>
  <c r="R743" i="7"/>
  <c r="R633" i="7"/>
  <c r="R176" i="7"/>
  <c r="R400" i="7"/>
  <c r="R334" i="7"/>
  <c r="R15" i="7"/>
  <c r="R259" i="7"/>
  <c r="R661" i="7"/>
  <c r="R955" i="7"/>
  <c r="R505" i="7"/>
  <c r="R442" i="7"/>
  <c r="R963" i="7"/>
  <c r="R634" i="7"/>
  <c r="R428" i="7"/>
  <c r="R70" i="7"/>
  <c r="R24" i="7"/>
  <c r="R944" i="7"/>
  <c r="R135" i="7"/>
  <c r="R486" i="7"/>
  <c r="R127" i="7"/>
  <c r="R393" i="7"/>
  <c r="R678" i="7"/>
  <c r="R872" i="7"/>
  <c r="R635" i="7"/>
  <c r="R649" i="7"/>
  <c r="R401" i="7"/>
  <c r="R317" i="7"/>
  <c r="R414" i="7"/>
  <c r="R925" i="7"/>
  <c r="R978" i="7"/>
  <c r="R80" i="7"/>
  <c r="R834" i="7"/>
  <c r="R352" i="7"/>
  <c r="R314" i="7"/>
  <c r="R682" i="7"/>
  <c r="R692" i="7"/>
  <c r="R251" i="7"/>
  <c r="R887" i="7"/>
  <c r="R636" i="7"/>
  <c r="R912" i="7"/>
  <c r="R16" i="7"/>
  <c r="R453" i="7"/>
  <c r="R706" i="7"/>
  <c r="R683" i="7"/>
  <c r="R637" i="7"/>
  <c r="R934" i="7"/>
  <c r="R267" i="7"/>
  <c r="R768" i="7"/>
  <c r="R730" i="7"/>
  <c r="R892" i="7"/>
  <c r="R121" i="7"/>
  <c r="R115" i="7"/>
  <c r="R140" i="7"/>
  <c r="R596" i="7"/>
  <c r="R620" i="7"/>
  <c r="R731" i="7"/>
  <c r="R559" i="7"/>
  <c r="R463" i="7"/>
  <c r="R744" i="7"/>
  <c r="R940" i="7"/>
  <c r="R195" i="7"/>
  <c r="R919" i="7"/>
  <c r="R835" i="7"/>
  <c r="R38" i="7"/>
  <c r="R498" i="7"/>
  <c r="R17" i="7"/>
  <c r="R520" i="7"/>
  <c r="Q524" i="7"/>
  <c r="T524" i="7" s="1"/>
  <c r="U524" i="7" s="1"/>
  <c r="V524" i="7" s="1"/>
  <c r="Q776" i="7"/>
  <c r="T776" i="7" s="1"/>
  <c r="U776" i="7" s="1"/>
  <c r="V776" i="7" s="1"/>
  <c r="Q220" i="7"/>
  <c r="T220" i="7" s="1"/>
  <c r="Q65" i="7"/>
  <c r="T65" i="7" s="1"/>
  <c r="U65" i="7" s="1"/>
  <c r="V65" i="7" s="1"/>
  <c r="Q81" i="7"/>
  <c r="T81" i="7" s="1"/>
  <c r="Q499" i="7"/>
  <c r="T499" i="7" s="1"/>
  <c r="U499" i="7" s="1"/>
  <c r="V499" i="7" s="1"/>
  <c r="Q162" i="7"/>
  <c r="T162" i="7" s="1"/>
  <c r="Q326" i="7"/>
  <c r="T326" i="7" s="1"/>
  <c r="U326" i="7" s="1"/>
  <c r="V326" i="7" s="1"/>
  <c r="Q371" i="7"/>
  <c r="T371" i="7" s="1"/>
  <c r="U371" i="7" s="1"/>
  <c r="V371" i="7" s="1"/>
  <c r="Q247" i="7"/>
  <c r="T247" i="7" s="1"/>
  <c r="U247" i="7" s="1"/>
  <c r="V247" i="7" s="1"/>
  <c r="Q257" i="7"/>
  <c r="T257" i="7" s="1"/>
  <c r="Q821" i="7"/>
  <c r="T821" i="7" s="1"/>
  <c r="U821" i="7" s="1"/>
  <c r="V821" i="7" s="1"/>
  <c r="Q662" i="7"/>
  <c r="T662" i="7" s="1"/>
  <c r="U662" i="7" s="1"/>
  <c r="V662" i="7" s="1"/>
  <c r="Q716" i="7"/>
  <c r="T716" i="7" s="1"/>
  <c r="U716" i="7" s="1"/>
  <c r="V716" i="7" s="1"/>
  <c r="Q309" i="7"/>
  <c r="T309" i="7" s="1"/>
  <c r="U309" i="7" s="1"/>
  <c r="V309" i="7" s="1"/>
  <c r="Q130" i="7"/>
  <c r="T130" i="7" s="1"/>
  <c r="Q935" i="7"/>
  <c r="T935" i="7" s="1"/>
  <c r="U935" i="7" s="1"/>
  <c r="V935" i="7" s="1"/>
  <c r="Q852" i="7"/>
  <c r="T852" i="7" s="1"/>
  <c r="Q545" i="7"/>
  <c r="T545" i="7" s="1"/>
  <c r="Q302" i="7"/>
  <c r="T302" i="7" s="1"/>
  <c r="Q466" i="7"/>
  <c r="T466" i="7" s="1"/>
  <c r="U466" i="7" s="1"/>
  <c r="V466" i="7" s="1"/>
  <c r="Q3" i="7"/>
  <c r="T3" i="7" s="1"/>
  <c r="U3" i="7" s="1"/>
  <c r="V3" i="7" s="1"/>
  <c r="Q241" i="7"/>
  <c r="T241" i="7" s="1"/>
  <c r="Q337" i="7"/>
  <c r="T337" i="7" s="1"/>
  <c r="Q638" i="7"/>
  <c r="T638" i="7" s="1"/>
  <c r="Q149" i="7"/>
  <c r="T149" i="7" s="1"/>
  <c r="Q240" i="7"/>
  <c r="T240" i="7" s="1"/>
  <c r="U240" i="7" s="1"/>
  <c r="V240" i="7" s="1"/>
  <c r="Q88" i="7"/>
  <c r="T88" i="7" s="1"/>
  <c r="U88" i="7" s="1"/>
  <c r="V88" i="7" s="1"/>
  <c r="Q354" i="7"/>
  <c r="T354" i="7" s="1"/>
  <c r="U354" i="7" s="1"/>
  <c r="V354" i="7" s="1"/>
  <c r="Q234" i="7"/>
  <c r="T234" i="7" s="1"/>
  <c r="U234" i="7" s="1"/>
  <c r="V234" i="7" s="1"/>
  <c r="Q809" i="7"/>
  <c r="T809" i="7" s="1"/>
  <c r="U809" i="7" s="1"/>
  <c r="V809" i="7" s="1"/>
  <c r="Q563" i="7"/>
  <c r="T563" i="7" s="1"/>
  <c r="U563" i="7" s="1"/>
  <c r="V563" i="7" s="1"/>
  <c r="Q700" i="7"/>
  <c r="T700" i="7" s="1"/>
  <c r="U700" i="7" s="1"/>
  <c r="V700" i="7" s="1"/>
  <c r="Q765" i="7"/>
  <c r="T765" i="7" s="1"/>
  <c r="Q402" i="7"/>
  <c r="T402" i="7" s="1"/>
  <c r="U402" i="7" s="1"/>
  <c r="V402" i="7" s="1"/>
  <c r="Q929" i="7"/>
  <c r="T929" i="7" s="1"/>
  <c r="U929" i="7" s="1"/>
  <c r="V929" i="7" s="1"/>
  <c r="Q589" i="7"/>
  <c r="T589" i="7" s="1"/>
  <c r="Q1000" i="7"/>
  <c r="T1000" i="7" s="1"/>
  <c r="U1000" i="7" s="1"/>
  <c r="V1000" i="7" s="1"/>
  <c r="Q970" i="7"/>
  <c r="T970" i="7" s="1"/>
  <c r="U970" i="7" s="1"/>
  <c r="V970" i="7" s="1"/>
  <c r="Q894" i="7"/>
  <c r="T894" i="7" s="1"/>
  <c r="Q355" i="7"/>
  <c r="T355" i="7" s="1"/>
  <c r="U355" i="7" s="1"/>
  <c r="V355" i="7" s="1"/>
  <c r="Q141" i="7"/>
  <c r="T141" i="7" s="1"/>
  <c r="U141" i="7" s="1"/>
  <c r="V141" i="7" s="1"/>
  <c r="Q242" i="7"/>
  <c r="T242" i="7" s="1"/>
  <c r="Q745" i="7"/>
  <c r="T745" i="7" s="1"/>
  <c r="U745" i="7" s="1"/>
  <c r="V745" i="7" s="1"/>
  <c r="Q403" i="7"/>
  <c r="T403" i="7" s="1"/>
  <c r="U403" i="7" s="1"/>
  <c r="V403" i="7" s="1"/>
  <c r="Q949" i="7"/>
  <c r="T949" i="7" s="1"/>
  <c r="U949" i="7" s="1"/>
  <c r="V949" i="7" s="1"/>
  <c r="Q610" i="7"/>
  <c r="T610" i="7" s="1"/>
  <c r="Q853" i="7"/>
  <c r="T853" i="7" s="1"/>
  <c r="Q580" i="7"/>
  <c r="T580" i="7" s="1"/>
  <c r="Q534" i="7"/>
  <c r="T534" i="7" s="1"/>
  <c r="Q171" i="7"/>
  <c r="T171" i="7" s="1"/>
  <c r="U171" i="7" s="1"/>
  <c r="V171" i="7" s="1"/>
  <c r="Q793" i="7"/>
  <c r="T793" i="7" s="1"/>
  <c r="Q248" i="7"/>
  <c r="T248" i="7" s="1"/>
  <c r="Q338" i="7"/>
  <c r="T338" i="7" s="1"/>
  <c r="U338" i="7" s="1"/>
  <c r="V338" i="7" s="1"/>
  <c r="Q668" i="7"/>
  <c r="T668" i="7" s="1"/>
  <c r="Q360" i="7"/>
  <c r="T360" i="7" s="1"/>
  <c r="U360" i="7" s="1"/>
  <c r="V360" i="7" s="1"/>
  <c r="Q791" i="7"/>
  <c r="T791" i="7" s="1"/>
  <c r="U791" i="7" s="1"/>
  <c r="V791" i="7" s="1"/>
  <c r="Q318" i="7"/>
  <c r="T318" i="7" s="1"/>
  <c r="U318" i="7" s="1"/>
  <c r="V318" i="7" s="1"/>
  <c r="Q746" i="7"/>
  <c r="T746" i="7" s="1"/>
  <c r="U746" i="7" s="1"/>
  <c r="V746" i="7" s="1"/>
  <c r="Q177" i="7"/>
  <c r="T177" i="7" s="1"/>
  <c r="Q611" i="7"/>
  <c r="T611" i="7" s="1"/>
  <c r="U611" i="7" s="1"/>
  <c r="V611" i="7" s="1"/>
  <c r="Q783" i="7"/>
  <c r="T783" i="7" s="1"/>
  <c r="U783" i="7" s="1"/>
  <c r="V783" i="7" s="1"/>
  <c r="Q25" i="7"/>
  <c r="T25" i="7" s="1"/>
  <c r="U25" i="7" s="1"/>
  <c r="V25" i="7" s="1"/>
  <c r="Q409" i="7"/>
  <c r="T409" i="7" s="1"/>
  <c r="Q901" i="7"/>
  <c r="T901" i="7" s="1"/>
  <c r="U901" i="7" s="1"/>
  <c r="V901" i="7" s="1"/>
  <c r="Q212" i="7"/>
  <c r="T212" i="7" s="1"/>
  <c r="U212" i="7" s="1"/>
  <c r="V212" i="7" s="1"/>
  <c r="Q260" i="7"/>
  <c r="T260" i="7" s="1"/>
  <c r="U260" i="7" s="1"/>
  <c r="V260" i="7" s="1"/>
  <c r="Q760" i="7"/>
  <c r="T760" i="7" s="1"/>
  <c r="U760" i="7" s="1"/>
  <c r="V760" i="7" s="1"/>
  <c r="Q625" i="7"/>
  <c r="T625" i="7" s="1"/>
  <c r="Q410" i="7"/>
  <c r="T410" i="7" s="1"/>
  <c r="U410" i="7" s="1"/>
  <c r="V410" i="7" s="1"/>
  <c r="Q229" i="7"/>
  <c r="T229" i="7" s="1"/>
  <c r="Q930" i="7"/>
  <c r="T930" i="7" s="1"/>
  <c r="U930" i="7" s="1"/>
  <c r="V930" i="7" s="1"/>
  <c r="Q597" i="7"/>
  <c r="T597" i="7" s="1"/>
  <c r="U597" i="7" s="1"/>
  <c r="V597" i="7" s="1"/>
  <c r="Q592" i="7"/>
  <c r="T592" i="7" s="1"/>
  <c r="Q82" i="7"/>
  <c r="T82" i="7" s="1"/>
  <c r="U82" i="7" s="1"/>
  <c r="V82" i="7" s="1"/>
  <c r="Q530" i="7"/>
  <c r="T530" i="7" s="1"/>
  <c r="U530" i="7" s="1"/>
  <c r="V530" i="7" s="1"/>
  <c r="Q221" i="7"/>
  <c r="T221" i="7" s="1"/>
  <c r="U221" i="7" s="1"/>
  <c r="V221" i="7" s="1"/>
  <c r="Q990" i="7"/>
  <c r="T990" i="7" s="1"/>
  <c r="U990" i="7" s="1"/>
  <c r="V990" i="7" s="1"/>
  <c r="Q707" i="7"/>
  <c r="T707" i="7" s="1"/>
  <c r="U707" i="7" s="1"/>
  <c r="V707" i="7" s="1"/>
  <c r="Q822" i="7"/>
  <c r="T822" i="7" s="1"/>
  <c r="U822" i="7" s="1"/>
  <c r="V822" i="7" s="1"/>
  <c r="Q535" i="7"/>
  <c r="T535" i="7" s="1"/>
  <c r="U535" i="7" s="1"/>
  <c r="V535" i="7" s="1"/>
  <c r="Q142" i="7"/>
  <c r="T142" i="7" s="1"/>
  <c r="U142" i="7" s="1"/>
  <c r="V142" i="7" s="1"/>
  <c r="Q342" i="7"/>
  <c r="T342" i="7" s="1"/>
  <c r="Q361" i="7"/>
  <c r="T361" i="7" s="1"/>
  <c r="U361" i="7" s="1"/>
  <c r="V361" i="7" s="1"/>
  <c r="Q839" i="7"/>
  <c r="T839" i="7" s="1"/>
  <c r="U839" i="7" s="1"/>
  <c r="V839" i="7" s="1"/>
  <c r="Q708" i="7"/>
  <c r="T708" i="7" s="1"/>
  <c r="U708" i="7" s="1"/>
  <c r="V708" i="7" s="1"/>
  <c r="Q4" i="7"/>
  <c r="T4" i="7" s="1"/>
  <c r="Q188" i="7"/>
  <c r="T188" i="7" s="1"/>
  <c r="U188" i="7" s="1"/>
  <c r="V188" i="7" s="1"/>
  <c r="Q772" i="7"/>
  <c r="T772" i="7" s="1"/>
  <c r="U772" i="7" s="1"/>
  <c r="V772" i="7" s="1"/>
  <c r="Q773" i="7"/>
  <c r="T773" i="7" s="1"/>
  <c r="Q593" i="7"/>
  <c r="T593" i="7" s="1"/>
  <c r="U593" i="7" s="1"/>
  <c r="V593" i="7" s="1"/>
  <c r="Q93" i="7"/>
  <c r="T93" i="7" s="1"/>
  <c r="Q672" i="7"/>
  <c r="T672" i="7" s="1"/>
  <c r="U672" i="7" s="1"/>
  <c r="V672" i="7" s="1"/>
  <c r="Q536" i="7"/>
  <c r="T536" i="7" s="1"/>
  <c r="Q566" i="7"/>
  <c r="T566" i="7" s="1"/>
  <c r="Q941" i="7"/>
  <c r="T941" i="7" s="1"/>
  <c r="Q590" i="7"/>
  <c r="T590" i="7" s="1"/>
  <c r="Q424" i="7"/>
  <c r="T424" i="7" s="1"/>
  <c r="Q89" i="7"/>
  <c r="T89" i="7" s="1"/>
  <c r="Q136" i="7"/>
  <c r="T136" i="7" s="1"/>
  <c r="U136" i="7" s="1"/>
  <c r="V136" i="7" s="1"/>
  <c r="Q693" i="7"/>
  <c r="T693" i="7" s="1"/>
  <c r="U693" i="7" s="1"/>
  <c r="V693" i="7" s="1"/>
  <c r="Q732" i="7"/>
  <c r="T732" i="7" s="1"/>
  <c r="U732" i="7" s="1"/>
  <c r="V732" i="7" s="1"/>
  <c r="Q40" i="7"/>
  <c r="T40" i="7" s="1"/>
  <c r="Q673" i="7"/>
  <c r="T673" i="7" s="1"/>
  <c r="Q218" i="7"/>
  <c r="T218" i="7" s="1"/>
  <c r="Q512" i="7"/>
  <c r="T512" i="7" s="1"/>
  <c r="U512" i="7" s="1"/>
  <c r="V512" i="7" s="1"/>
  <c r="Q172" i="7"/>
  <c r="T172" i="7" s="1"/>
  <c r="Q123" i="7"/>
  <c r="T123" i="7" s="1"/>
  <c r="Q717" i="7"/>
  <c r="T717" i="7" s="1"/>
  <c r="U717" i="7" s="1"/>
  <c r="V717" i="7" s="1"/>
  <c r="Q810" i="7"/>
  <c r="T810" i="7" s="1"/>
  <c r="Q722" i="7"/>
  <c r="T722" i="7" s="1"/>
  <c r="Q118" i="7"/>
  <c r="T118" i="7" s="1"/>
  <c r="Q546" i="7"/>
  <c r="T546" i="7" s="1"/>
  <c r="Q343" i="7"/>
  <c r="T343" i="7" s="1"/>
  <c r="U343" i="7" s="1"/>
  <c r="V343" i="7" s="1"/>
  <c r="Q956" i="7"/>
  <c r="T956" i="7" s="1"/>
  <c r="U956" i="7" s="1"/>
  <c r="V956" i="7" s="1"/>
  <c r="Q874" i="7"/>
  <c r="T874" i="7" s="1"/>
  <c r="Q438" i="7"/>
  <c r="T438" i="7" s="1"/>
  <c r="U438" i="7" s="1"/>
  <c r="V438" i="7" s="1"/>
  <c r="Q421" i="7"/>
  <c r="T421" i="7" s="1"/>
  <c r="Q415" i="7"/>
  <c r="T415" i="7" s="1"/>
  <c r="Q902" i="7"/>
  <c r="T902" i="7" s="1"/>
  <c r="Q567" i="7"/>
  <c r="T567" i="7" s="1"/>
  <c r="Q733" i="7"/>
  <c r="T733" i="7" s="1"/>
  <c r="U733" i="7" s="1"/>
  <c r="V733" i="7" s="1"/>
  <c r="Q5" i="7"/>
  <c r="T5" i="7" s="1"/>
  <c r="Q344" i="7"/>
  <c r="T344" i="7" s="1"/>
  <c r="Q920" i="7"/>
  <c r="T920" i="7" s="1"/>
  <c r="U920" i="7" s="1"/>
  <c r="V920" i="7" s="1"/>
  <c r="Q425" i="7"/>
  <c r="T425" i="7" s="1"/>
  <c r="U425" i="7" s="1"/>
  <c r="V425" i="7" s="1"/>
  <c r="Q41" i="7"/>
  <c r="T41" i="7" s="1"/>
  <c r="U41" i="7" s="1"/>
  <c r="V41" i="7" s="1"/>
  <c r="Q203" i="7"/>
  <c r="T203" i="7" s="1"/>
  <c r="Q54" i="7"/>
  <c r="T54" i="7" s="1"/>
  <c r="Q490" i="7"/>
  <c r="T490" i="7" s="1"/>
  <c r="U490" i="7" s="1"/>
  <c r="V490" i="7" s="1"/>
  <c r="Q982" i="7"/>
  <c r="T982" i="7" s="1"/>
  <c r="U982" i="7" s="1"/>
  <c r="V982" i="7" s="1"/>
  <c r="Q921" i="7"/>
  <c r="T921" i="7" s="1"/>
  <c r="Q75" i="7"/>
  <c r="T75" i="7" s="1"/>
  <c r="Q60" i="7"/>
  <c r="T60" i="7" s="1"/>
  <c r="U60" i="7" s="1"/>
  <c r="V60" i="7" s="1"/>
  <c r="Q163" i="7"/>
  <c r="T163" i="7" s="1"/>
  <c r="U163" i="7" s="1"/>
  <c r="V163" i="7" s="1"/>
  <c r="Q830" i="7"/>
  <c r="T830" i="7" s="1"/>
  <c r="Q594" i="7"/>
  <c r="T594" i="7" s="1"/>
  <c r="U594" i="7" s="1"/>
  <c r="V594" i="7" s="1"/>
  <c r="Q906" i="7"/>
  <c r="T906" i="7" s="1"/>
  <c r="Q854" i="7"/>
  <c r="T854" i="7" s="1"/>
  <c r="Q747" i="7"/>
  <c r="T747" i="7" s="1"/>
  <c r="Q864" i="7"/>
  <c r="T864" i="7" s="1"/>
  <c r="Q568" i="7"/>
  <c r="T568" i="7" s="1"/>
  <c r="Q6" i="7"/>
  <c r="T6" i="7" s="1"/>
  <c r="Q674" i="7"/>
  <c r="T674" i="7" s="1"/>
  <c r="U674" i="7" s="1"/>
  <c r="V674" i="7" s="1"/>
  <c r="Q42" i="7"/>
  <c r="T42" i="7" s="1"/>
  <c r="Q709" i="7"/>
  <c r="T709" i="7" s="1"/>
  <c r="U709" i="7" s="1"/>
  <c r="V709" i="7" s="1"/>
  <c r="Q268" i="7"/>
  <c r="T268" i="7" s="1"/>
  <c r="Q233" i="7"/>
  <c r="T233" i="7" s="1"/>
  <c r="Q173" i="7"/>
  <c r="T173" i="7" s="1"/>
  <c r="U173" i="7" s="1"/>
  <c r="V173" i="7" s="1"/>
  <c r="Q761" i="7"/>
  <c r="T761" i="7" s="1"/>
  <c r="U761" i="7" s="1"/>
  <c r="V761" i="7" s="1"/>
  <c r="Q434" i="7"/>
  <c r="T434" i="7" s="1"/>
  <c r="U434" i="7" s="1"/>
  <c r="V434" i="7" s="1"/>
  <c r="Q293" i="7"/>
  <c r="T293" i="7" s="1"/>
  <c r="U293" i="7" s="1"/>
  <c r="V293" i="7" s="1"/>
  <c r="Q883" i="7"/>
  <c r="T883" i="7" s="1"/>
  <c r="Q204" i="7"/>
  <c r="T204" i="7" s="1"/>
  <c r="Q26" i="7"/>
  <c r="T26" i="7" s="1"/>
  <c r="U26" i="7" s="1"/>
  <c r="V26" i="7" s="1"/>
  <c r="Q800" i="7"/>
  <c r="T800" i="7" s="1"/>
  <c r="U800" i="7" s="1"/>
  <c r="V800" i="7" s="1"/>
  <c r="Q467" i="7"/>
  <c r="T467" i="7" s="1"/>
  <c r="U467" i="7" s="1"/>
  <c r="V467" i="7" s="1"/>
  <c r="Q689" i="7"/>
  <c r="T689" i="7" s="1"/>
  <c r="Q7" i="7"/>
  <c r="T7" i="7" s="1"/>
  <c r="U7" i="7" s="1"/>
  <c r="V7" i="7" s="1"/>
  <c r="Q612" i="7"/>
  <c r="T612" i="7" s="1"/>
  <c r="U612" i="7" s="1"/>
  <c r="V612" i="7" s="1"/>
  <c r="Q993" i="7"/>
  <c r="T993" i="7" s="1"/>
  <c r="Q291" i="7"/>
  <c r="T291" i="7" s="1"/>
  <c r="U291" i="7" s="1"/>
  <c r="V291" i="7" s="1"/>
  <c r="Q762" i="7"/>
  <c r="T762" i="7" s="1"/>
  <c r="U762" i="7" s="1"/>
  <c r="V762" i="7" s="1"/>
  <c r="Q369" i="7"/>
  <c r="T369" i="7" s="1"/>
  <c r="Q356" i="7"/>
  <c r="T356" i="7" s="1"/>
  <c r="U356" i="7" s="1"/>
  <c r="V356" i="7" s="1"/>
  <c r="Q581" i="7"/>
  <c r="T581" i="7" s="1"/>
  <c r="Q468" i="7"/>
  <c r="T468" i="7" s="1"/>
  <c r="Q748" i="7"/>
  <c r="T748" i="7" s="1"/>
  <c r="U748" i="7" s="1"/>
  <c r="V748" i="7" s="1"/>
  <c r="Q476" i="7"/>
  <c r="T476" i="7" s="1"/>
  <c r="U476" i="7" s="1"/>
  <c r="V476" i="7" s="1"/>
  <c r="Q495" i="7"/>
  <c r="T495" i="7" s="1"/>
  <c r="Q985" i="7"/>
  <c r="T985" i="7" s="1"/>
  <c r="U985" i="7" s="1"/>
  <c r="V985" i="7" s="1"/>
  <c r="Q926" i="7"/>
  <c r="T926" i="7" s="1"/>
  <c r="Q213" i="7"/>
  <c r="T213" i="7" s="1"/>
  <c r="U213" i="7" s="1"/>
  <c r="V213" i="7" s="1"/>
  <c r="Q759" i="7"/>
  <c r="T759" i="7" s="1"/>
  <c r="Q603" i="7"/>
  <c r="T603" i="7" s="1"/>
  <c r="U603" i="7" s="1"/>
  <c r="V603" i="7" s="1"/>
  <c r="Q379" i="7"/>
  <c r="T379" i="7" s="1"/>
  <c r="U379" i="7" s="1"/>
  <c r="V379" i="7" s="1"/>
  <c r="Q388" i="7"/>
  <c r="T388" i="7" s="1"/>
  <c r="U388" i="7" s="1"/>
  <c r="V388" i="7" s="1"/>
  <c r="Q690" i="7"/>
  <c r="T690" i="7" s="1"/>
  <c r="Q936" i="7"/>
  <c r="T936" i="7" s="1"/>
  <c r="U936" i="7" s="1"/>
  <c r="V936" i="7" s="1"/>
  <c r="Q811" i="7"/>
  <c r="T811" i="7" s="1"/>
  <c r="U811" i="7" s="1"/>
  <c r="V811" i="7" s="1"/>
  <c r="Q155" i="7"/>
  <c r="T155" i="7" s="1"/>
  <c r="Q90" i="7"/>
  <c r="T90" i="7" s="1"/>
  <c r="Q537" i="7"/>
  <c r="T537" i="7" s="1"/>
  <c r="U537" i="7" s="1"/>
  <c r="V537" i="7" s="1"/>
  <c r="Q331" i="7"/>
  <c r="T331" i="7" s="1"/>
  <c r="U331" i="7" s="1"/>
  <c r="V331" i="7" s="1"/>
  <c r="Q27" i="7"/>
  <c r="T27" i="7" s="1"/>
  <c r="U27" i="7" s="1"/>
  <c r="V27" i="7" s="1"/>
  <c r="Q884" i="7"/>
  <c r="T884" i="7" s="1"/>
  <c r="Q823" i="7"/>
  <c r="T823" i="7" s="1"/>
  <c r="U823" i="7" s="1"/>
  <c r="V823" i="7" s="1"/>
  <c r="Q178" i="7"/>
  <c r="T178" i="7" s="1"/>
  <c r="Q214" i="7"/>
  <c r="T214" i="7" s="1"/>
  <c r="U214" i="7" s="1"/>
  <c r="V214" i="7" s="1"/>
  <c r="Q116" i="7"/>
  <c r="T116" i="7" s="1"/>
  <c r="U116" i="7" s="1"/>
  <c r="V116" i="7" s="1"/>
  <c r="Q653" i="7"/>
  <c r="T653" i="7" s="1"/>
  <c r="U653" i="7" s="1"/>
  <c r="V653" i="7" s="1"/>
  <c r="Q626" i="7"/>
  <c r="T626" i="7" s="1"/>
  <c r="Q538" i="7"/>
  <c r="T538" i="7" s="1"/>
  <c r="Q319" i="7"/>
  <c r="T319" i="7" s="1"/>
  <c r="Q19" i="7"/>
  <c r="T19" i="7" s="1"/>
  <c r="U19" i="7" s="1"/>
  <c r="V19" i="7" s="1"/>
  <c r="Q139" i="7"/>
  <c r="T139" i="7" s="1"/>
  <c r="Q669" i="7"/>
  <c r="T669" i="7" s="1"/>
  <c r="Q547" i="7"/>
  <c r="T547" i="7" s="1"/>
  <c r="Q598" i="7"/>
  <c r="T598" i="7" s="1"/>
  <c r="U598" i="7" s="1"/>
  <c r="V598" i="7" s="1"/>
  <c r="Q357" i="7"/>
  <c r="T357" i="7" s="1"/>
  <c r="U357" i="7" s="1"/>
  <c r="V357" i="7" s="1"/>
  <c r="Q539" i="7"/>
  <c r="T539" i="7" s="1"/>
  <c r="Q294" i="7"/>
  <c r="T294" i="7" s="1"/>
  <c r="U294" i="7" s="1"/>
  <c r="V294" i="7" s="1"/>
  <c r="Q404" i="7"/>
  <c r="T404" i="7" s="1"/>
  <c r="U404" i="7" s="1"/>
  <c r="V404" i="7" s="1"/>
  <c r="Q885" i="7"/>
  <c r="T885" i="7" s="1"/>
  <c r="U885" i="7" s="1"/>
  <c r="V885" i="7" s="1"/>
  <c r="Q496" i="7"/>
  <c r="T496" i="7" s="1"/>
  <c r="Q840" i="7"/>
  <c r="T840" i="7" s="1"/>
  <c r="U840" i="7" s="1"/>
  <c r="V840" i="7" s="1"/>
  <c r="Q702" i="7"/>
  <c r="T702" i="7" s="1"/>
  <c r="U702" i="7" s="1"/>
  <c r="V702" i="7" s="1"/>
  <c r="Q243" i="7"/>
  <c r="T243" i="7" s="1"/>
  <c r="Q979" i="7"/>
  <c r="T979" i="7" s="1"/>
  <c r="U979" i="7" s="1"/>
  <c r="V979" i="7" s="1"/>
  <c r="Q599" i="7"/>
  <c r="T599" i="7" s="1"/>
  <c r="U599" i="7" s="1"/>
  <c r="V599" i="7" s="1"/>
  <c r="Q663" i="7"/>
  <c r="T663" i="7" s="1"/>
  <c r="U663" i="7" s="1"/>
  <c r="V663" i="7" s="1"/>
  <c r="Q644" i="7"/>
  <c r="T644" i="7" s="1"/>
  <c r="Q43" i="7"/>
  <c r="T43" i="7" s="1"/>
  <c r="Q332" i="7"/>
  <c r="T332" i="7" s="1"/>
  <c r="U332" i="7" s="1"/>
  <c r="V332" i="7" s="1"/>
  <c r="Q143" i="7"/>
  <c r="T143" i="7" s="1"/>
  <c r="U143" i="7" s="1"/>
  <c r="V143" i="7" s="1"/>
  <c r="Q913" i="7"/>
  <c r="T913" i="7" s="1"/>
  <c r="Q281" i="7"/>
  <c r="T281" i="7" s="1"/>
  <c r="U281" i="7" s="1"/>
  <c r="V281" i="7" s="1"/>
  <c r="Q106" i="7"/>
  <c r="T106" i="7" s="1"/>
  <c r="U106" i="7" s="1"/>
  <c r="V106" i="7" s="1"/>
  <c r="Q411" i="7"/>
  <c r="T411" i="7" s="1"/>
  <c r="U411" i="7" s="1"/>
  <c r="V411" i="7" s="1"/>
  <c r="Q991" i="7"/>
  <c r="T991" i="7" s="1"/>
  <c r="U991" i="7" s="1"/>
  <c r="V991" i="7" s="1"/>
  <c r="Q582" i="7"/>
  <c r="T582" i="7" s="1"/>
  <c r="Q525" i="7"/>
  <c r="T525" i="7" s="1"/>
  <c r="U525" i="7" s="1"/>
  <c r="V525" i="7" s="1"/>
  <c r="Q207" i="7"/>
  <c r="T207" i="7" s="1"/>
  <c r="U207" i="7" s="1"/>
  <c r="V207" i="7" s="1"/>
  <c r="Q961" i="7"/>
  <c r="T961" i="7" s="1"/>
  <c r="Q20" i="7"/>
  <c r="T20" i="7" s="1"/>
  <c r="Q237" i="7"/>
  <c r="T237" i="7" s="1"/>
  <c r="U237" i="7" s="1"/>
  <c r="V237" i="7" s="1"/>
  <c r="Q710" i="7"/>
  <c r="T710" i="7" s="1"/>
  <c r="U710" i="7" s="1"/>
  <c r="V710" i="7" s="1"/>
  <c r="Q812" i="7"/>
  <c r="T812" i="7" s="1"/>
  <c r="U812" i="7" s="1"/>
  <c r="V812" i="7" s="1"/>
  <c r="Q174" i="7"/>
  <c r="T174" i="7" s="1"/>
  <c r="U174" i="7" s="1"/>
  <c r="V174" i="7" s="1"/>
  <c r="Q28" i="7"/>
  <c r="T28" i="7" s="1"/>
  <c r="Q675" i="7"/>
  <c r="T675" i="7" s="1"/>
  <c r="Q459" i="7"/>
  <c r="T459" i="7" s="1"/>
  <c r="Q187" i="7"/>
  <c r="T187" i="7" s="1"/>
  <c r="Q29" i="7"/>
  <c r="T29" i="7" s="1"/>
  <c r="Q179" i="7"/>
  <c r="T179" i="7" s="1"/>
  <c r="Q249" i="7"/>
  <c r="T249" i="7" s="1"/>
  <c r="Q749" i="7"/>
  <c r="T749" i="7" s="1"/>
  <c r="Q855" i="7"/>
  <c r="T855" i="7" s="1"/>
  <c r="Q583" i="7"/>
  <c r="T583" i="7" s="1"/>
  <c r="Q914" i="7"/>
  <c r="T914" i="7" s="1"/>
  <c r="U914" i="7" s="1"/>
  <c r="V914" i="7" s="1"/>
  <c r="Q777" i="7"/>
  <c r="T777" i="7" s="1"/>
  <c r="Q888" i="7"/>
  <c r="T888" i="7" s="1"/>
  <c r="U888" i="7" s="1"/>
  <c r="V888" i="7" s="1"/>
  <c r="Q150" i="7"/>
  <c r="T150" i="7" s="1"/>
  <c r="Q83" i="7"/>
  <c r="T83" i="7" s="1"/>
  <c r="U83" i="7" s="1"/>
  <c r="V83" i="7" s="1"/>
  <c r="Q295" i="7"/>
  <c r="T295" i="7" s="1"/>
  <c r="U295" i="7" s="1"/>
  <c r="V295" i="7" s="1"/>
  <c r="Q824" i="7"/>
  <c r="T824" i="7" s="1"/>
  <c r="U824" i="7" s="1"/>
  <c r="V824" i="7" s="1"/>
  <c r="Q21" i="7"/>
  <c r="T21" i="7" s="1"/>
  <c r="U21" i="7" s="1"/>
  <c r="V21" i="7" s="1"/>
  <c r="Q8" i="7"/>
  <c r="T8" i="7" s="1"/>
  <c r="U8" i="7" s="1"/>
  <c r="V8" i="7" s="1"/>
  <c r="Q622" i="7"/>
  <c r="T622" i="7" s="1"/>
  <c r="Q397" i="7"/>
  <c r="T397" i="7" s="1"/>
  <c r="Q574" i="7"/>
  <c r="T574" i="7" s="1"/>
  <c r="Q405" i="7"/>
  <c r="T405" i="7" s="1"/>
  <c r="U405" i="7" s="1"/>
  <c r="V405" i="7" s="1"/>
  <c r="Q654" i="7"/>
  <c r="T654" i="7" s="1"/>
  <c r="U654" i="7" s="1"/>
  <c r="V654" i="7" s="1"/>
  <c r="Q679" i="7"/>
  <c r="T679" i="7" s="1"/>
  <c r="U679" i="7" s="1"/>
  <c r="V679" i="7" s="1"/>
  <c r="Q477" i="7"/>
  <c r="T477" i="7" s="1"/>
  <c r="U477" i="7" s="1"/>
  <c r="V477" i="7" s="1"/>
  <c r="Q103" i="7"/>
  <c r="T103" i="7" s="1"/>
  <c r="U103" i="7" s="1"/>
  <c r="V103" i="7" s="1"/>
  <c r="Q794" i="7"/>
  <c r="T794" i="7" s="1"/>
  <c r="U794" i="7" s="1"/>
  <c r="V794" i="7" s="1"/>
  <c r="Q516" i="7"/>
  <c r="T516" i="7" s="1"/>
  <c r="Q137" i="7"/>
  <c r="T137" i="7" s="1"/>
  <c r="Q358" i="7"/>
  <c r="T358" i="7" s="1"/>
  <c r="U358" i="7" s="1"/>
  <c r="V358" i="7" s="1"/>
  <c r="Q296" i="7"/>
  <c r="T296" i="7" s="1"/>
  <c r="U296" i="7" s="1"/>
  <c r="V296" i="7" s="1"/>
  <c r="Q235" i="7"/>
  <c r="T235" i="7" s="1"/>
  <c r="U235" i="7" s="1"/>
  <c r="V235" i="7" s="1"/>
  <c r="Q950" i="7"/>
  <c r="T950" i="7" s="1"/>
  <c r="Q159" i="7"/>
  <c r="T159" i="7" s="1"/>
  <c r="Q71" i="7"/>
  <c r="T71" i="7" s="1"/>
  <c r="U71" i="7" s="1"/>
  <c r="V71" i="7" s="1"/>
  <c r="Q252" i="7"/>
  <c r="T252" i="7" s="1"/>
  <c r="U252" i="7" s="1"/>
  <c r="V252" i="7" s="1"/>
  <c r="Q94" i="7"/>
  <c r="T94" i="7" s="1"/>
  <c r="Q227" i="7"/>
  <c r="T227" i="7" s="1"/>
  <c r="Q53" i="7"/>
  <c r="T53" i="7" s="1"/>
  <c r="Q841" i="7"/>
  <c r="T841" i="7" s="1"/>
  <c r="U841" i="7" s="1"/>
  <c r="V841" i="7" s="1"/>
  <c r="Q2" i="7"/>
  <c r="T2" i="7" s="1"/>
  <c r="U2" i="7" s="1"/>
  <c r="V2" i="7" s="1"/>
  <c r="Q718" i="7"/>
  <c r="T718" i="7" s="1"/>
  <c r="U718" i="7" s="1"/>
  <c r="V718" i="7" s="1"/>
  <c r="Q131" i="7"/>
  <c r="T131" i="7" s="1"/>
  <c r="Q30" i="7"/>
  <c r="T30" i="7" s="1"/>
  <c r="U30" i="7" s="1"/>
  <c r="V30" i="7" s="1"/>
  <c r="Q548" i="7"/>
  <c r="T548" i="7" s="1"/>
  <c r="Q856" i="7"/>
  <c r="T856" i="7" s="1"/>
  <c r="Q329" i="7"/>
  <c r="T329" i="7" s="1"/>
  <c r="Q117" i="7"/>
  <c r="T117" i="7" s="1"/>
  <c r="U117" i="7" s="1"/>
  <c r="V117" i="7" s="1"/>
  <c r="Q895" i="7"/>
  <c r="T895" i="7" s="1"/>
  <c r="U895" i="7" s="1"/>
  <c r="V895" i="7" s="1"/>
  <c r="Q813" i="7"/>
  <c r="T813" i="7" s="1"/>
  <c r="Q680" i="7"/>
  <c r="T680" i="7" s="1"/>
  <c r="U680" i="7" s="1"/>
  <c r="V680" i="7" s="1"/>
  <c r="Q994" i="7"/>
  <c r="T994" i="7" s="1"/>
  <c r="Q896" i="7"/>
  <c r="T896" i="7" s="1"/>
  <c r="Q230" i="7"/>
  <c r="T230" i="7" s="1"/>
  <c r="Q827" i="7"/>
  <c r="T827" i="7" s="1"/>
  <c r="Q454" i="7"/>
  <c r="T454" i="7" s="1"/>
  <c r="U454" i="7" s="1"/>
  <c r="V454" i="7" s="1"/>
  <c r="Q282" i="7"/>
  <c r="T282" i="7" s="1"/>
  <c r="U282" i="7" s="1"/>
  <c r="V282" i="7" s="1"/>
  <c r="Q750" i="7"/>
  <c r="T750" i="7" s="1"/>
  <c r="U750" i="7" s="1"/>
  <c r="V750" i="7" s="1"/>
  <c r="Q865" i="7"/>
  <c r="T865" i="7" s="1"/>
  <c r="U865" i="7" s="1"/>
  <c r="V865" i="7" s="1"/>
  <c r="Q169" i="7"/>
  <c r="T169" i="7" s="1"/>
  <c r="Q353" i="7"/>
  <c r="T353" i="7" s="1"/>
  <c r="Q469" i="7"/>
  <c r="T469" i="7" s="1"/>
  <c r="U469" i="7" s="1"/>
  <c r="V469" i="7" s="1"/>
  <c r="Q298" i="7"/>
  <c r="T298" i="7" s="1"/>
  <c r="Q613" i="7"/>
  <c r="T613" i="7" s="1"/>
  <c r="U613" i="7" s="1"/>
  <c r="V613" i="7" s="1"/>
  <c r="Q455" i="7"/>
  <c r="T455" i="7" s="1"/>
  <c r="U455" i="7" s="1"/>
  <c r="V455" i="7" s="1"/>
  <c r="Q828" i="7"/>
  <c r="T828" i="7" s="1"/>
  <c r="Q208" i="7"/>
  <c r="T208" i="7" s="1"/>
  <c r="Q422" i="7"/>
  <c r="T422" i="7" s="1"/>
  <c r="Q351" i="7"/>
  <c r="T351" i="7" s="1"/>
  <c r="U351" i="7" s="1"/>
  <c r="V351" i="7" s="1"/>
  <c r="Q107" i="7"/>
  <c r="T107" i="7" s="1"/>
  <c r="U107" i="7" s="1"/>
  <c r="V107" i="7" s="1"/>
  <c r="Q426" i="7"/>
  <c r="T426" i="7" s="1"/>
  <c r="U426" i="7" s="1"/>
  <c r="V426" i="7" s="1"/>
  <c r="Q144" i="7"/>
  <c r="T144" i="7" s="1"/>
  <c r="U144" i="7" s="1"/>
  <c r="V144" i="7" s="1"/>
  <c r="Q261" i="7"/>
  <c r="T261" i="7" s="1"/>
  <c r="U261" i="7" s="1"/>
  <c r="V261" i="7" s="1"/>
  <c r="Q145" i="7"/>
  <c r="T145" i="7" s="1"/>
  <c r="U145" i="7" s="1"/>
  <c r="V145" i="7" s="1"/>
  <c r="Q889" i="7"/>
  <c r="T889" i="7" s="1"/>
  <c r="U889" i="7" s="1"/>
  <c r="V889" i="7" s="1"/>
  <c r="Q825" i="7"/>
  <c r="T825" i="7" s="1"/>
  <c r="U825" i="7" s="1"/>
  <c r="V825" i="7" s="1"/>
  <c r="Q362" i="7"/>
  <c r="T362" i="7" s="1"/>
  <c r="U362" i="7" s="1"/>
  <c r="V362" i="7" s="1"/>
  <c r="Q330" i="7"/>
  <c r="T330" i="7" s="1"/>
  <c r="Q95" i="7"/>
  <c r="T95" i="7" s="1"/>
  <c r="U95" i="7" s="1"/>
  <c r="V95" i="7" s="1"/>
  <c r="Q857" i="7"/>
  <c r="T857" i="7" s="1"/>
  <c r="Q132" i="7"/>
  <c r="T132" i="7" s="1"/>
  <c r="Q217" i="7"/>
  <c r="T217" i="7" s="1"/>
  <c r="U217" i="7" s="1"/>
  <c r="V217" i="7" s="1"/>
  <c r="Q31" i="7"/>
  <c r="T31" i="7" s="1"/>
  <c r="Q387" i="7"/>
  <c r="T387" i="7" s="1"/>
  <c r="U387" i="7" s="1"/>
  <c r="V387" i="7" s="1"/>
  <c r="Q915" i="7"/>
  <c r="T915" i="7" s="1"/>
  <c r="Q560" i="7"/>
  <c r="T560" i="7" s="1"/>
  <c r="U560" i="7" s="1"/>
  <c r="V560" i="7" s="1"/>
  <c r="Q363" i="7"/>
  <c r="T363" i="7" s="1"/>
  <c r="U363" i="7" s="1"/>
  <c r="V363" i="7" s="1"/>
  <c r="Q345" i="7"/>
  <c r="T345" i="7" s="1"/>
  <c r="Q676" i="7"/>
  <c r="T676" i="7" s="1"/>
  <c r="U676" i="7" s="1"/>
  <c r="V676" i="7" s="1"/>
  <c r="Q391" i="7"/>
  <c r="T391" i="7" s="1"/>
  <c r="Q269" i="7"/>
  <c r="T269" i="7" s="1"/>
  <c r="Q740" i="7"/>
  <c r="T740" i="7" s="1"/>
  <c r="U740" i="7" s="1"/>
  <c r="V740" i="7" s="1"/>
  <c r="Q845" i="7"/>
  <c r="T845" i="7" s="1"/>
  <c r="U845" i="7" s="1"/>
  <c r="V845" i="7" s="1"/>
  <c r="Q22" i="7"/>
  <c r="T22" i="7" s="1"/>
  <c r="Q192" i="7"/>
  <c r="T192" i="7" s="1"/>
  <c r="Q283" i="7"/>
  <c r="T283" i="7" s="1"/>
  <c r="U283" i="7" s="1"/>
  <c r="V283" i="7" s="1"/>
  <c r="Q398" i="7"/>
  <c r="T398" i="7" s="1"/>
  <c r="U398" i="7" s="1"/>
  <c r="V398" i="7" s="1"/>
  <c r="Q995" i="7"/>
  <c r="T995" i="7" s="1"/>
  <c r="Q787" i="7"/>
  <c r="T787" i="7" s="1"/>
  <c r="U787" i="7" s="1"/>
  <c r="V787" i="7" s="1"/>
  <c r="Q694" i="7"/>
  <c r="T694" i="7" s="1"/>
  <c r="U694" i="7" s="1"/>
  <c r="V694" i="7" s="1"/>
  <c r="Q531" i="7"/>
  <c r="T531" i="7" s="1"/>
  <c r="Q922" i="7"/>
  <c r="T922" i="7" s="1"/>
  <c r="Q549" i="7"/>
  <c r="T549" i="7" s="1"/>
  <c r="Q831" i="7"/>
  <c r="T831" i="7" s="1"/>
  <c r="Q927" i="7"/>
  <c r="T927" i="7" s="1"/>
  <c r="Q303" i="7"/>
  <c r="T303" i="7" s="1"/>
  <c r="U303" i="7" s="1"/>
  <c r="V303" i="7" s="1"/>
  <c r="Q201" i="7"/>
  <c r="T201" i="7" s="1"/>
  <c r="Q526" i="7"/>
  <c r="T526" i="7" s="1"/>
  <c r="U526" i="7" s="1"/>
  <c r="V526" i="7" s="1"/>
  <c r="Q244" i="7"/>
  <c r="T244" i="7" s="1"/>
  <c r="Q606" i="7"/>
  <c r="T606" i="7" s="1"/>
  <c r="U606" i="7" s="1"/>
  <c r="V606" i="7" s="1"/>
  <c r="Q487" i="7"/>
  <c r="T487" i="7" s="1"/>
  <c r="Q310" i="7"/>
  <c r="T310" i="7" s="1"/>
  <c r="U310" i="7" s="1"/>
  <c r="V310" i="7" s="1"/>
  <c r="Q258" i="7"/>
  <c r="T258" i="7" s="1"/>
  <c r="Q723" i="7"/>
  <c r="T723" i="7" s="1"/>
  <c r="Q842" i="7"/>
  <c r="T842" i="7" s="1"/>
  <c r="U842" i="7" s="1"/>
  <c r="V842" i="7" s="1"/>
  <c r="Q614" i="7"/>
  <c r="T614" i="7" s="1"/>
  <c r="U614" i="7" s="1"/>
  <c r="V614" i="7" s="1"/>
  <c r="Q788" i="7"/>
  <c r="T788" i="7" s="1"/>
  <c r="Q576" i="7"/>
  <c r="T576" i="7" s="1"/>
  <c r="U576" i="7" s="1"/>
  <c r="V576" i="7" s="1"/>
  <c r="Q339" i="7"/>
  <c r="T339" i="7" s="1"/>
  <c r="U339" i="7" s="1"/>
  <c r="V339" i="7" s="1"/>
  <c r="Q394" i="7"/>
  <c r="T394" i="7" s="1"/>
  <c r="U394" i="7" s="1"/>
  <c r="V394" i="7" s="1"/>
  <c r="Q57" i="7"/>
  <c r="T57" i="7" s="1"/>
  <c r="Q696" i="7"/>
  <c r="T696" i="7" s="1"/>
  <c r="U696" i="7" s="1"/>
  <c r="V696" i="7" s="1"/>
  <c r="Q738" i="7"/>
  <c r="T738" i="7" s="1"/>
  <c r="U738" i="7" s="1"/>
  <c r="V738" i="7" s="1"/>
  <c r="Q627" i="7"/>
  <c r="T627" i="7" s="1"/>
  <c r="U627" i="7" s="1"/>
  <c r="V627" i="7" s="1"/>
  <c r="Q279" i="7"/>
  <c r="T279" i="7" s="1"/>
  <c r="U279" i="7" s="1"/>
  <c r="V279" i="7" s="1"/>
  <c r="Q119" i="7"/>
  <c r="T119" i="7" s="1"/>
  <c r="Q655" i="7"/>
  <c r="T655" i="7" s="1"/>
  <c r="U655" i="7" s="1"/>
  <c r="V655" i="7" s="1"/>
  <c r="Q939" i="7"/>
  <c r="T939" i="7" s="1"/>
  <c r="U939" i="7" s="1"/>
  <c r="V939" i="7" s="1"/>
  <c r="Q628" i="7"/>
  <c r="T628" i="7" s="1"/>
  <c r="U628" i="7" s="1"/>
  <c r="V628" i="7" s="1"/>
  <c r="Q263" i="7"/>
  <c r="T263" i="7" s="1"/>
  <c r="U263" i="7" s="1"/>
  <c r="V263" i="7" s="1"/>
  <c r="Q897" i="7"/>
  <c r="T897" i="7" s="1"/>
  <c r="Q621" i="7"/>
  <c r="T621" i="7" s="1"/>
  <c r="Q72" i="7"/>
  <c r="T72" i="7" s="1"/>
  <c r="U72" i="7" s="1"/>
  <c r="V72" i="7" s="1"/>
  <c r="Q964" i="7"/>
  <c r="T964" i="7" s="1"/>
  <c r="Q577" i="7"/>
  <c r="T577" i="7" s="1"/>
  <c r="U577" i="7" s="1"/>
  <c r="V577" i="7" s="1"/>
  <c r="Q584" i="7"/>
  <c r="T584" i="7" s="1"/>
  <c r="Q629" i="7"/>
  <c r="T629" i="7" s="1"/>
  <c r="U629" i="7" s="1"/>
  <c r="V629" i="7" s="1"/>
  <c r="Q751" i="7"/>
  <c r="T751" i="7" s="1"/>
  <c r="U751" i="7" s="1"/>
  <c r="V751" i="7" s="1"/>
  <c r="Q180" i="7"/>
  <c r="T180" i="7" s="1"/>
  <c r="Q712" i="7"/>
  <c r="T712" i="7" s="1"/>
  <c r="U712" i="7" s="1"/>
  <c r="V712" i="7" s="1"/>
  <c r="Q44" i="7"/>
  <c r="T44" i="7" s="1"/>
  <c r="Q561" i="7"/>
  <c r="T561" i="7" s="1"/>
  <c r="U561" i="7" s="1"/>
  <c r="V561" i="7" s="1"/>
  <c r="Q284" i="7"/>
  <c r="T284" i="7" s="1"/>
  <c r="U284" i="7" s="1"/>
  <c r="V284" i="7" s="1"/>
  <c r="Q67" i="7"/>
  <c r="T67" i="7" s="1"/>
  <c r="U67" i="7" s="1"/>
  <c r="V67" i="7" s="1"/>
  <c r="Q478" i="7"/>
  <c r="T478" i="7" s="1"/>
  <c r="U478" i="7" s="1"/>
  <c r="V478" i="7" s="1"/>
  <c r="Q513" i="7"/>
  <c r="T513" i="7" s="1"/>
  <c r="U513" i="7" s="1"/>
  <c r="V513" i="7" s="1"/>
  <c r="Q196" i="7"/>
  <c r="T196" i="7" s="1"/>
  <c r="Q886" i="7"/>
  <c r="T886" i="7" s="1"/>
  <c r="Q862" i="7"/>
  <c r="T862" i="7" s="1"/>
  <c r="U862" i="7" s="1"/>
  <c r="V862" i="7" s="1"/>
  <c r="Q957" i="7"/>
  <c r="T957" i="7" s="1"/>
  <c r="Q916" i="7"/>
  <c r="T916" i="7" s="1"/>
  <c r="Q996" i="7"/>
  <c r="T996" i="7" s="1"/>
  <c r="U996" i="7" s="1"/>
  <c r="V996" i="7" s="1"/>
  <c r="Q752" i="7"/>
  <c r="T752" i="7" s="1"/>
  <c r="Q274" i="7"/>
  <c r="T274" i="7" s="1"/>
  <c r="U274" i="7" s="1"/>
  <c r="V274" i="7" s="1"/>
  <c r="Q903" i="7"/>
  <c r="T903" i="7" s="1"/>
  <c r="Q364" i="7"/>
  <c r="T364" i="7" s="1"/>
  <c r="U364" i="7" s="1"/>
  <c r="V364" i="7" s="1"/>
  <c r="Q814" i="7"/>
  <c r="T814" i="7" s="1"/>
  <c r="Q250" i="7"/>
  <c r="T250" i="7" s="1"/>
  <c r="U250" i="7" s="1"/>
  <c r="V250" i="7" s="1"/>
  <c r="Q992" i="7"/>
  <c r="T992" i="7" s="1"/>
  <c r="U992" i="7" s="1"/>
  <c r="V992" i="7" s="1"/>
  <c r="Q697" i="7"/>
  <c r="T697" i="7" s="1"/>
  <c r="U697" i="7" s="1"/>
  <c r="V697" i="7" s="1"/>
  <c r="Q32" i="7"/>
  <c r="T32" i="7" s="1"/>
  <c r="U32" i="7" s="1"/>
  <c r="V32" i="7" s="1"/>
  <c r="Q987" i="7"/>
  <c r="T987" i="7" s="1"/>
  <c r="Q976" i="7"/>
  <c r="T976" i="7" s="1"/>
  <c r="U976" i="7" s="1"/>
  <c r="V976" i="7" s="1"/>
  <c r="Q650" i="7"/>
  <c r="T650" i="7" s="1"/>
  <c r="U650" i="7" s="1"/>
  <c r="V650" i="7" s="1"/>
  <c r="Q724" i="7"/>
  <c r="T724" i="7" s="1"/>
  <c r="U724" i="7" s="1"/>
  <c r="V724" i="7" s="1"/>
  <c r="Q320" i="7"/>
  <c r="T320" i="7" s="1"/>
  <c r="Q946" i="7"/>
  <c r="T946" i="7" s="1"/>
  <c r="U946" i="7" s="1"/>
  <c r="V946" i="7" s="1"/>
  <c r="Q389" i="7"/>
  <c r="T389" i="7" s="1"/>
  <c r="Q299" i="7"/>
  <c r="T299" i="7" s="1"/>
  <c r="U299" i="7" s="1"/>
  <c r="V299" i="7" s="1"/>
  <c r="Q479" i="7"/>
  <c r="T479" i="7" s="1"/>
  <c r="U479" i="7" s="1"/>
  <c r="V479" i="7" s="1"/>
  <c r="Q156" i="7"/>
  <c r="T156" i="7" s="1"/>
  <c r="U156" i="7" s="1"/>
  <c r="V156" i="7" s="1"/>
  <c r="Q104" i="7"/>
  <c r="T104" i="7" s="1"/>
  <c r="U104" i="7" s="1"/>
  <c r="V104" i="7" s="1"/>
  <c r="Q836" i="7"/>
  <c r="T836" i="7" s="1"/>
  <c r="U836" i="7" s="1"/>
  <c r="V836" i="7" s="1"/>
  <c r="Q96" i="7"/>
  <c r="T96" i="7" s="1"/>
  <c r="U96" i="7" s="1"/>
  <c r="V96" i="7" s="1"/>
  <c r="Q160" i="7"/>
  <c r="T160" i="7" s="1"/>
  <c r="Q923" i="7"/>
  <c r="T923" i="7" s="1"/>
  <c r="Q997" i="7"/>
  <c r="T997" i="7" s="1"/>
  <c r="U997" i="7" s="1"/>
  <c r="V997" i="7" s="1"/>
  <c r="Q480" i="7"/>
  <c r="T480" i="7" s="1"/>
  <c r="U480" i="7" s="1"/>
  <c r="V480" i="7" s="1"/>
  <c r="Q222" i="7"/>
  <c r="T222" i="7" s="1"/>
  <c r="U222" i="7" s="1"/>
  <c r="V222" i="7" s="1"/>
  <c r="Q607" i="7"/>
  <c r="T607" i="7" s="1"/>
  <c r="U607" i="7" s="1"/>
  <c r="V607" i="7" s="1"/>
  <c r="Q437" i="7"/>
  <c r="T437" i="7" s="1"/>
  <c r="U437" i="7" s="1"/>
  <c r="V437" i="7" s="1"/>
  <c r="Q719" i="7"/>
  <c r="T719" i="7" s="1"/>
  <c r="U719" i="7" s="1"/>
  <c r="V719" i="7" s="1"/>
  <c r="Q311" i="7"/>
  <c r="T311" i="7" s="1"/>
  <c r="U311" i="7" s="1"/>
  <c r="V311" i="7" s="1"/>
  <c r="Q372" i="7"/>
  <c r="T372" i="7" s="1"/>
  <c r="U372" i="7" s="1"/>
  <c r="V372" i="7" s="1"/>
  <c r="Q373" i="7"/>
  <c r="T373" i="7" s="1"/>
  <c r="U373" i="7" s="1"/>
  <c r="V373" i="7" s="1"/>
  <c r="Q193" i="7"/>
  <c r="T193" i="7" s="1"/>
  <c r="Q152" i="7"/>
  <c r="T152" i="7" s="1"/>
  <c r="Q231" i="7"/>
  <c r="T231" i="7" s="1"/>
  <c r="Q550" i="7"/>
  <c r="T550" i="7" s="1"/>
  <c r="Q464" i="7"/>
  <c r="T464" i="7" s="1"/>
  <c r="U464" i="7" s="1"/>
  <c r="V464" i="7" s="1"/>
  <c r="Q670" i="7"/>
  <c r="T670" i="7" s="1"/>
  <c r="U670" i="7" s="1"/>
  <c r="V670" i="7" s="1"/>
  <c r="Q380" i="7"/>
  <c r="T380" i="7" s="1"/>
  <c r="Q205" i="7"/>
  <c r="T205" i="7" s="1"/>
  <c r="Q416" i="7"/>
  <c r="T416" i="7" s="1"/>
  <c r="U416" i="7" s="1"/>
  <c r="V416" i="7" s="1"/>
  <c r="Q300" i="7"/>
  <c r="T300" i="7" s="1"/>
  <c r="Q91" i="7"/>
  <c r="T91" i="7" s="1"/>
  <c r="Q928" i="7"/>
  <c r="T928" i="7" s="1"/>
  <c r="Q517" i="7"/>
  <c r="T517" i="7" s="1"/>
  <c r="Q645" i="7"/>
  <c r="T645" i="7" s="1"/>
  <c r="Q720" i="7"/>
  <c r="T720" i="7" s="1"/>
  <c r="U720" i="7" s="1"/>
  <c r="V720" i="7" s="1"/>
  <c r="Q73" i="7"/>
  <c r="T73" i="7" s="1"/>
  <c r="U73" i="7" s="1"/>
  <c r="V73" i="7" s="1"/>
  <c r="Q876" i="7"/>
  <c r="T876" i="7" s="1"/>
  <c r="U876" i="7" s="1"/>
  <c r="V876" i="7" s="1"/>
  <c r="Q890" i="7"/>
  <c r="T890" i="7" s="1"/>
  <c r="Q209" i="7"/>
  <c r="T209" i="7" s="1"/>
  <c r="U209" i="7" s="1"/>
  <c r="V209" i="7" s="1"/>
  <c r="Q600" i="7"/>
  <c r="T600" i="7" s="1"/>
  <c r="U600" i="7" s="1"/>
  <c r="V600" i="7" s="1"/>
  <c r="Q858" i="7"/>
  <c r="T858" i="7" s="1"/>
  <c r="U858" i="7" s="1"/>
  <c r="V858" i="7" s="1"/>
  <c r="Q656" i="7"/>
  <c r="T656" i="7" s="1"/>
  <c r="U656" i="7" s="1"/>
  <c r="V656" i="7" s="1"/>
  <c r="Q443" i="7"/>
  <c r="T443" i="7" s="1"/>
  <c r="U443" i="7" s="1"/>
  <c r="V443" i="7" s="1"/>
  <c r="Q532" i="7"/>
  <c r="T532" i="7" s="1"/>
  <c r="Q741" i="7"/>
  <c r="T741" i="7" s="1"/>
  <c r="Q444" i="7"/>
  <c r="T444" i="7" s="1"/>
  <c r="U444" i="7" s="1"/>
  <c r="V444" i="7" s="1"/>
  <c r="Q624" i="7"/>
  <c r="T624" i="7" s="1"/>
  <c r="U624" i="7" s="1"/>
  <c r="V624" i="7" s="1"/>
  <c r="Q189" i="7"/>
  <c r="T189" i="7" s="1"/>
  <c r="U189" i="7" s="1"/>
  <c r="V189" i="7" s="1"/>
  <c r="Q540" i="7"/>
  <c r="T540" i="7" s="1"/>
  <c r="Q972" i="7"/>
  <c r="T972" i="7" s="1"/>
  <c r="Q253" i="7"/>
  <c r="T253" i="7" s="1"/>
  <c r="Q507" i="7"/>
  <c r="T507" i="7" s="1"/>
  <c r="U507" i="7" s="1"/>
  <c r="V507" i="7" s="1"/>
  <c r="Q399" i="7"/>
  <c r="T399" i="7" s="1"/>
  <c r="Q164" i="7"/>
  <c r="T164" i="7" s="1"/>
  <c r="U164" i="7" s="1"/>
  <c r="V164" i="7" s="1"/>
  <c r="Q423" i="7"/>
  <c r="T423" i="7" s="1"/>
  <c r="Q962" i="7"/>
  <c r="T962" i="7" s="1"/>
  <c r="Q514" i="7"/>
  <c r="T514" i="7" s="1"/>
  <c r="U514" i="7" s="1"/>
  <c r="V514" i="7" s="1"/>
  <c r="Q541" i="7"/>
  <c r="T541" i="7" s="1"/>
  <c r="Q801" i="7"/>
  <c r="T801" i="7" s="1"/>
  <c r="Q753" i="7"/>
  <c r="T753" i="7" s="1"/>
  <c r="U753" i="7" s="1"/>
  <c r="V753" i="7" s="1"/>
  <c r="Q998" i="7"/>
  <c r="T998" i="7" s="1"/>
  <c r="U998" i="7" s="1"/>
  <c r="V998" i="7" s="1"/>
  <c r="Q789" i="7"/>
  <c r="T789" i="7" s="1"/>
  <c r="U789" i="7" s="1"/>
  <c r="V789" i="7" s="1"/>
  <c r="Q359" i="7"/>
  <c r="T359" i="7" s="1"/>
  <c r="U359" i="7" s="1"/>
  <c r="V359" i="7" s="1"/>
  <c r="Q285" i="7"/>
  <c r="T285" i="7" s="1"/>
  <c r="U285" i="7" s="1"/>
  <c r="V285" i="7" s="1"/>
  <c r="Q684" i="7"/>
  <c r="T684" i="7" s="1"/>
  <c r="U684" i="7" s="1"/>
  <c r="V684" i="7" s="1"/>
  <c r="Q947" i="7"/>
  <c r="T947" i="7" s="1"/>
  <c r="U947" i="7" s="1"/>
  <c r="V947" i="7" s="1"/>
  <c r="Q417" i="7"/>
  <c r="T417" i="7" s="1"/>
  <c r="U417" i="7" s="1"/>
  <c r="V417" i="7" s="1"/>
  <c r="Q846" i="7"/>
  <c r="T846" i="7" s="1"/>
  <c r="U846" i="7" s="1"/>
  <c r="V846" i="7" s="1"/>
  <c r="Q527" i="7"/>
  <c r="T527" i="7" s="1"/>
  <c r="U527" i="7" s="1"/>
  <c r="V527" i="7" s="1"/>
  <c r="Q465" i="7"/>
  <c r="T465" i="7" s="1"/>
  <c r="U465" i="7" s="1"/>
  <c r="V465" i="7" s="1"/>
  <c r="Q515" i="7"/>
  <c r="T515" i="7" s="1"/>
  <c r="U515" i="7" s="1"/>
  <c r="V515" i="7" s="1"/>
  <c r="Q734" i="7"/>
  <c r="T734" i="7" s="1"/>
  <c r="U734" i="7" s="1"/>
  <c r="V734" i="7" s="1"/>
  <c r="Q374" i="7"/>
  <c r="T374" i="7" s="1"/>
  <c r="U374" i="7" s="1"/>
  <c r="V374" i="7" s="1"/>
  <c r="Q898" i="7"/>
  <c r="T898" i="7" s="1"/>
  <c r="Q165" i="7"/>
  <c r="T165" i="7" s="1"/>
  <c r="Q460" i="7"/>
  <c r="T460" i="7" s="1"/>
  <c r="Q58" i="7"/>
  <c r="T58" i="7" s="1"/>
  <c r="Q84" i="7"/>
  <c r="T84" i="7" s="1"/>
  <c r="U84" i="7" s="1"/>
  <c r="V84" i="7" s="1"/>
  <c r="Q181" i="7"/>
  <c r="T181" i="7" s="1"/>
  <c r="U181" i="7" s="1"/>
  <c r="V181" i="7" s="1"/>
  <c r="Q206" i="7"/>
  <c r="T206" i="7" s="1"/>
  <c r="Q569" i="7"/>
  <c r="T569" i="7" s="1"/>
  <c r="Q778" i="7"/>
  <c r="T778" i="7" s="1"/>
  <c r="U778" i="7" s="1"/>
  <c r="V778" i="7" s="1"/>
  <c r="Q951" i="7"/>
  <c r="T951" i="7" s="1"/>
  <c r="Q138" i="7"/>
  <c r="T138" i="7" s="1"/>
  <c r="Q461" i="7"/>
  <c r="T461" i="7" s="1"/>
  <c r="Q891" i="7"/>
  <c r="T891" i="7" s="1"/>
  <c r="U891" i="7" s="1"/>
  <c r="V891" i="7" s="1"/>
  <c r="Q245" i="7"/>
  <c r="T245" i="7" s="1"/>
  <c r="Q551" i="7"/>
  <c r="T551" i="7" s="1"/>
  <c r="Q304" i="7"/>
  <c r="T304" i="7" s="1"/>
  <c r="Q33" i="7"/>
  <c r="T33" i="7" s="1"/>
  <c r="U33" i="7" s="1"/>
  <c r="V33" i="7" s="1"/>
  <c r="Q980" i="7"/>
  <c r="T980" i="7" s="1"/>
  <c r="Q721" i="7"/>
  <c r="T721" i="7" s="1"/>
  <c r="U721" i="7" s="1"/>
  <c r="V721" i="7" s="1"/>
  <c r="Q542" i="7"/>
  <c r="T542" i="7" s="1"/>
  <c r="U542" i="7" s="1"/>
  <c r="V542" i="7" s="1"/>
  <c r="Q85" i="7"/>
  <c r="T85" i="7" s="1"/>
  <c r="Q859" i="7"/>
  <c r="T859" i="7" s="1"/>
  <c r="Q45" i="7"/>
  <c r="T45" i="7" s="1"/>
  <c r="U45" i="7" s="1"/>
  <c r="V45" i="7" s="1"/>
  <c r="Q210" i="7"/>
  <c r="T210" i="7" s="1"/>
  <c r="U210" i="7" s="1"/>
  <c r="V210" i="7" s="1"/>
  <c r="Q725" i="7"/>
  <c r="T725" i="7" s="1"/>
  <c r="U725" i="7" s="1"/>
  <c r="V725" i="7" s="1"/>
  <c r="Q562" i="7"/>
  <c r="T562" i="7" s="1"/>
  <c r="U562" i="7" s="1"/>
  <c r="V562" i="7" s="1"/>
  <c r="Q34" i="7"/>
  <c r="T34" i="7" s="1"/>
  <c r="U34" i="7" s="1"/>
  <c r="V34" i="7" s="1"/>
  <c r="Q657" i="7"/>
  <c r="T657" i="7" s="1"/>
  <c r="U657" i="7" s="1"/>
  <c r="V657" i="7" s="1"/>
  <c r="Q197" i="7"/>
  <c r="T197" i="7" s="1"/>
  <c r="Q983" i="7"/>
  <c r="T983" i="7" s="1"/>
  <c r="U983" i="7" s="1"/>
  <c r="V983" i="7" s="1"/>
  <c r="Q552" i="7"/>
  <c r="T552" i="7" s="1"/>
  <c r="Q312" i="7"/>
  <c r="T312" i="7" s="1"/>
  <c r="U312" i="7" s="1"/>
  <c r="V312" i="7" s="1"/>
  <c r="Q907" i="7"/>
  <c r="T907" i="7" s="1"/>
  <c r="Q958" i="7"/>
  <c r="T958" i="7" s="1"/>
  <c r="Q211" i="7"/>
  <c r="T211" i="7" s="1"/>
  <c r="Q166" i="7"/>
  <c r="T166" i="7" s="1"/>
  <c r="Q832" i="7"/>
  <c r="T832" i="7" s="1"/>
  <c r="Q76" i="7"/>
  <c r="T76" i="7" s="1"/>
  <c r="Q456" i="7"/>
  <c r="T456" i="7" s="1"/>
  <c r="U456" i="7" s="1"/>
  <c r="V456" i="7" s="1"/>
  <c r="Q321" i="7"/>
  <c r="T321" i="7" s="1"/>
  <c r="Q61" i="7"/>
  <c r="T61" i="7" s="1"/>
  <c r="U61" i="7" s="1"/>
  <c r="V61" i="7" s="1"/>
  <c r="Q153" i="7"/>
  <c r="T153" i="7" s="1"/>
  <c r="Q604" i="7"/>
  <c r="T604" i="7" s="1"/>
  <c r="U604" i="7" s="1"/>
  <c r="V604" i="7" s="1"/>
  <c r="Q664" i="7"/>
  <c r="T664" i="7" s="1"/>
  <c r="U664" i="7" s="1"/>
  <c r="V664" i="7" s="1"/>
  <c r="Q167" i="7"/>
  <c r="T167" i="7" s="1"/>
  <c r="U167" i="7" s="1"/>
  <c r="V167" i="7" s="1"/>
  <c r="Q128" i="7"/>
  <c r="T128" i="7" s="1"/>
  <c r="U128" i="7" s="1"/>
  <c r="V128" i="7" s="1"/>
  <c r="Q485" i="7"/>
  <c r="T485" i="7" s="1"/>
  <c r="U485" i="7" s="1"/>
  <c r="V485" i="7" s="1"/>
  <c r="Q381" i="7"/>
  <c r="T381" i="7" s="1"/>
  <c r="Q489" i="7"/>
  <c r="T489" i="7" s="1"/>
  <c r="Q837" i="7"/>
  <c r="T837" i="7" s="1"/>
  <c r="U837" i="7" s="1"/>
  <c r="V837" i="7" s="1"/>
  <c r="Q223" i="7"/>
  <c r="T223" i="7" s="1"/>
  <c r="U223" i="7" s="1"/>
  <c r="V223" i="7" s="1"/>
  <c r="Q313" i="7"/>
  <c r="T313" i="7" s="1"/>
  <c r="U313" i="7" s="1"/>
  <c r="V313" i="7" s="1"/>
  <c r="Q435" i="7"/>
  <c r="T435" i="7" s="1"/>
  <c r="U435" i="7" s="1"/>
  <c r="V435" i="7" s="1"/>
  <c r="Q615" i="7"/>
  <c r="T615" i="7" s="1"/>
  <c r="U615" i="7" s="1"/>
  <c r="V615" i="7" s="1"/>
  <c r="Q802" i="7"/>
  <c r="T802" i="7" s="1"/>
  <c r="Q62" i="7"/>
  <c r="T62" i="7" s="1"/>
  <c r="U62" i="7" s="1"/>
  <c r="V62" i="7" s="1"/>
  <c r="Q893" i="7"/>
  <c r="T893" i="7" s="1"/>
  <c r="U893" i="7" s="1"/>
  <c r="V893" i="7" s="1"/>
  <c r="Q270" i="7"/>
  <c r="T270" i="7" s="1"/>
  <c r="Q101" i="7"/>
  <c r="T101" i="7" s="1"/>
  <c r="U101" i="7" s="1"/>
  <c r="V101" i="7" s="1"/>
  <c r="Q445" i="7"/>
  <c r="T445" i="7" s="1"/>
  <c r="U445" i="7" s="1"/>
  <c r="V445" i="7" s="1"/>
  <c r="Q726" i="7"/>
  <c r="T726" i="7" s="1"/>
  <c r="U726" i="7" s="1"/>
  <c r="V726" i="7" s="1"/>
  <c r="Q112" i="7"/>
  <c r="T112" i="7" s="1"/>
  <c r="U112" i="7" s="1"/>
  <c r="V112" i="7" s="1"/>
  <c r="Q124" i="7"/>
  <c r="T124" i="7" s="1"/>
  <c r="Q129" i="7"/>
  <c r="T129" i="7" s="1"/>
  <c r="U129" i="7" s="1"/>
  <c r="V129" i="7" s="1"/>
  <c r="Q508" i="7"/>
  <c r="T508" i="7" s="1"/>
  <c r="U508" i="7" s="1"/>
  <c r="V508" i="7" s="1"/>
  <c r="Q642" i="7"/>
  <c r="T642" i="7" s="1"/>
  <c r="U642" i="7" s="1"/>
  <c r="V642" i="7" s="1"/>
  <c r="Q543" i="7"/>
  <c r="T543" i="7" s="1"/>
  <c r="Q254" i="7"/>
  <c r="T254" i="7" s="1"/>
  <c r="Q446" i="7"/>
  <c r="T446" i="7" s="1"/>
  <c r="U446" i="7" s="1"/>
  <c r="V446" i="7" s="1"/>
  <c r="Q931" i="7"/>
  <c r="T931" i="7" s="1"/>
  <c r="Q815" i="7"/>
  <c r="T815" i="7" s="1"/>
  <c r="U815" i="7" s="1"/>
  <c r="V815" i="7" s="1"/>
  <c r="Q335" i="7"/>
  <c r="T335" i="7" s="1"/>
  <c r="Q224" i="7"/>
  <c r="T224" i="7" s="1"/>
  <c r="Q713" i="7"/>
  <c r="T713" i="7" s="1"/>
  <c r="U713" i="7" s="1"/>
  <c r="V713" i="7" s="1"/>
  <c r="Q833" i="7"/>
  <c r="T833" i="7" s="1"/>
  <c r="Q701" i="7"/>
  <c r="T701" i="7" s="1"/>
  <c r="U701" i="7" s="1"/>
  <c r="V701" i="7" s="1"/>
  <c r="Q154" i="7"/>
  <c r="T154" i="7" s="1"/>
  <c r="Q427" i="7"/>
  <c r="T427" i="7" s="1"/>
  <c r="U427" i="7" s="1"/>
  <c r="V427" i="7" s="1"/>
  <c r="Q9" i="7"/>
  <c r="T9" i="7" s="1"/>
  <c r="Q779" i="7"/>
  <c r="T779" i="7" s="1"/>
  <c r="U779" i="7" s="1"/>
  <c r="V779" i="7" s="1"/>
  <c r="Q382" i="7"/>
  <c r="T382" i="7" s="1"/>
  <c r="U382" i="7" s="1"/>
  <c r="V382" i="7" s="1"/>
  <c r="Q108" i="7"/>
  <c r="T108" i="7" s="1"/>
  <c r="U108" i="7" s="1"/>
  <c r="V108" i="7" s="1"/>
  <c r="Q899" i="7"/>
  <c r="T899" i="7" s="1"/>
  <c r="U899" i="7" s="1"/>
  <c r="V899" i="7" s="1"/>
  <c r="Q766" i="7"/>
  <c r="T766" i="7" s="1"/>
  <c r="Q737" i="7"/>
  <c r="T737" i="7" s="1"/>
  <c r="Q544" i="7"/>
  <c r="T544" i="7" s="1"/>
  <c r="U544" i="7" s="1"/>
  <c r="V544" i="7" s="1"/>
  <c r="Q305" i="7"/>
  <c r="T305" i="7" s="1"/>
  <c r="U305" i="7" s="1"/>
  <c r="V305" i="7" s="1"/>
  <c r="Q785" i="7"/>
  <c r="T785" i="7" s="1"/>
  <c r="Q959" i="7"/>
  <c r="T959" i="7" s="1"/>
  <c r="Q942" i="7"/>
  <c r="T942" i="7" s="1"/>
  <c r="U942" i="7" s="1"/>
  <c r="V942" i="7" s="1"/>
  <c r="Q570" i="7"/>
  <c r="T570" i="7" s="1"/>
  <c r="Q447" i="7"/>
  <c r="T447" i="7" s="1"/>
  <c r="U447" i="7" s="1"/>
  <c r="V447" i="7" s="1"/>
  <c r="Q973" i="7"/>
  <c r="T973" i="7" s="1"/>
  <c r="Q392" i="7"/>
  <c r="T392" i="7" s="1"/>
  <c r="Q275" i="7"/>
  <c r="T275" i="7" s="1"/>
  <c r="U275" i="7" s="1"/>
  <c r="V275" i="7" s="1"/>
  <c r="Q462" i="7"/>
  <c r="T462" i="7" s="1"/>
  <c r="Q120" i="7"/>
  <c r="T120" i="7" s="1"/>
  <c r="U120" i="7" s="1"/>
  <c r="V120" i="7" s="1"/>
  <c r="Q754" i="7"/>
  <c r="T754" i="7" s="1"/>
  <c r="Q35" i="7"/>
  <c r="T35" i="7" s="1"/>
  <c r="Q198" i="7"/>
  <c r="T198" i="7" s="1"/>
  <c r="Q900" i="7"/>
  <c r="T900" i="7" s="1"/>
  <c r="Q908" i="7"/>
  <c r="T908" i="7" s="1"/>
  <c r="Q528" i="7"/>
  <c r="T528" i="7" s="1"/>
  <c r="U528" i="7" s="1"/>
  <c r="V528" i="7" s="1"/>
  <c r="Q125" i="7"/>
  <c r="T125" i="7" s="1"/>
  <c r="Q509" i="7"/>
  <c r="T509" i="7" s="1"/>
  <c r="U509" i="7" s="1"/>
  <c r="V509" i="7" s="1"/>
  <c r="Q133" i="7"/>
  <c r="T133" i="7" s="1"/>
  <c r="Q999" i="7"/>
  <c r="T999" i="7" s="1"/>
  <c r="U999" i="7" s="1"/>
  <c r="V999" i="7" s="1"/>
  <c r="Q866" i="7"/>
  <c r="T866" i="7" s="1"/>
  <c r="Q39" i="7"/>
  <c r="T39" i="7" s="1"/>
  <c r="U39" i="7" s="1"/>
  <c r="V39" i="7" s="1"/>
  <c r="Q658" i="7"/>
  <c r="T658" i="7" s="1"/>
  <c r="U658" i="7" s="1"/>
  <c r="V658" i="7" s="1"/>
  <c r="Q102" i="7"/>
  <c r="T102" i="7" s="1"/>
  <c r="U102" i="7" s="1"/>
  <c r="V102" i="7" s="1"/>
  <c r="Q97" i="7"/>
  <c r="T97" i="7" s="1"/>
  <c r="U97" i="7" s="1"/>
  <c r="V97" i="7" s="1"/>
  <c r="Q276" i="7"/>
  <c r="T276" i="7" s="1"/>
  <c r="U276" i="7" s="1"/>
  <c r="V276" i="7" s="1"/>
  <c r="Q77" i="7"/>
  <c r="T77" i="7" s="1"/>
  <c r="Q286" i="7"/>
  <c r="T286" i="7" s="1"/>
  <c r="U286" i="7" s="1"/>
  <c r="V286" i="7" s="1"/>
  <c r="Q448" i="7"/>
  <c r="T448" i="7" s="1"/>
  <c r="U448" i="7" s="1"/>
  <c r="V448" i="7" s="1"/>
  <c r="Q510" i="7"/>
  <c r="T510" i="7" s="1"/>
  <c r="U510" i="7" s="1"/>
  <c r="V510" i="7" s="1"/>
  <c r="Q843" i="7"/>
  <c r="T843" i="7" s="1"/>
  <c r="Q795" i="7"/>
  <c r="T795" i="7" s="1"/>
  <c r="U795" i="7" s="1"/>
  <c r="V795" i="7" s="1"/>
  <c r="Q960" i="7"/>
  <c r="T960" i="7" s="1"/>
  <c r="Q691" i="7"/>
  <c r="T691" i="7" s="1"/>
  <c r="Q202" i="7"/>
  <c r="T202" i="7" s="1"/>
  <c r="Q367" i="7"/>
  <c r="T367" i="7" s="1"/>
  <c r="U367" i="7" s="1"/>
  <c r="V367" i="7" s="1"/>
  <c r="Q182" i="7"/>
  <c r="T182" i="7" s="1"/>
  <c r="U182" i="7" s="1"/>
  <c r="V182" i="7" s="1"/>
  <c r="Q608" i="7"/>
  <c r="T608" i="7" s="1"/>
  <c r="Q601" i="7"/>
  <c r="T601" i="7" s="1"/>
  <c r="U601" i="7" s="1"/>
  <c r="V601" i="7" s="1"/>
  <c r="Q46" i="7"/>
  <c r="T46" i="7" s="1"/>
  <c r="U46" i="7" s="1"/>
  <c r="V46" i="7" s="1"/>
  <c r="Q844" i="7"/>
  <c r="T844" i="7" s="1"/>
  <c r="U844" i="7" s="1"/>
  <c r="V844" i="7" s="1"/>
  <c r="Q113" i="7"/>
  <c r="T113" i="7" s="1"/>
  <c r="U113" i="7" s="1"/>
  <c r="V113" i="7" s="1"/>
  <c r="Q322" i="7"/>
  <c r="T322" i="7" s="1"/>
  <c r="U322" i="7" s="1"/>
  <c r="V322" i="7" s="1"/>
  <c r="Q429" i="7"/>
  <c r="T429" i="7" s="1"/>
  <c r="Q986" i="7"/>
  <c r="T986" i="7" s="1"/>
  <c r="U986" i="7" s="1"/>
  <c r="V986" i="7" s="1"/>
  <c r="Q500" i="7"/>
  <c r="T500" i="7" s="1"/>
  <c r="U500" i="7" s="1"/>
  <c r="V500" i="7" s="1"/>
  <c r="Q151" i="7"/>
  <c r="T151" i="7" s="1"/>
  <c r="Q55" i="7"/>
  <c r="T55" i="7" s="1"/>
  <c r="Q945" i="7"/>
  <c r="T945" i="7" s="1"/>
  <c r="U945" i="7" s="1"/>
  <c r="V945" i="7" s="1"/>
  <c r="Q50" i="7"/>
  <c r="T50" i="7" s="1"/>
  <c r="U50" i="7" s="1"/>
  <c r="V50" i="7" s="1"/>
  <c r="Q170" i="7"/>
  <c r="T170" i="7" s="1"/>
  <c r="Q867" i="7"/>
  <c r="T867" i="7" s="1"/>
  <c r="Q430" i="7"/>
  <c r="T430" i="7" s="1"/>
  <c r="Q571" i="7"/>
  <c r="T571" i="7" s="1"/>
  <c r="Q909" i="7"/>
  <c r="T909" i="7" s="1"/>
  <c r="Q297" i="7"/>
  <c r="T297" i="7" s="1"/>
  <c r="Q449" i="7"/>
  <c r="T449" i="7" s="1"/>
  <c r="Q803" i="7"/>
  <c r="T803" i="7" s="1"/>
  <c r="U803" i="7" s="1"/>
  <c r="V803" i="7" s="1"/>
  <c r="Q78" i="7"/>
  <c r="T78" i="7" s="1"/>
  <c r="Q952" i="7"/>
  <c r="T952" i="7" s="1"/>
  <c r="U952" i="7" s="1"/>
  <c r="V952" i="7" s="1"/>
  <c r="Q470" i="7"/>
  <c r="T470" i="7" s="1"/>
  <c r="Q781" i="7"/>
  <c r="T781" i="7" s="1"/>
  <c r="Q98" i="7"/>
  <c r="T98" i="7" s="1"/>
  <c r="Q105" i="7"/>
  <c r="T105" i="7" s="1"/>
  <c r="U105" i="7" s="1"/>
  <c r="V105" i="7" s="1"/>
  <c r="Q439" i="7"/>
  <c r="T439" i="7" s="1"/>
  <c r="U439" i="7" s="1"/>
  <c r="V439" i="7" s="1"/>
  <c r="Q917" i="7"/>
  <c r="T917" i="7" s="1"/>
  <c r="U917" i="7" s="1"/>
  <c r="V917" i="7" s="1"/>
  <c r="Q774" i="7"/>
  <c r="T774" i="7" s="1"/>
  <c r="Q981" i="7"/>
  <c r="T981" i="7" s="1"/>
  <c r="Q948" i="7"/>
  <c r="T948" i="7" s="1"/>
  <c r="U948" i="7" s="1"/>
  <c r="V948" i="7" s="1"/>
  <c r="Q114" i="7"/>
  <c r="T114" i="7" s="1"/>
  <c r="U114" i="7" s="1"/>
  <c r="V114" i="7" s="1"/>
  <c r="Q659" i="7"/>
  <c r="T659" i="7" s="1"/>
  <c r="U659" i="7" s="1"/>
  <c r="V659" i="7" s="1"/>
  <c r="Q585" i="7"/>
  <c r="T585" i="7" s="1"/>
  <c r="Q767" i="7"/>
  <c r="T767" i="7" s="1"/>
  <c r="Q529" i="7"/>
  <c r="T529" i="7" s="1"/>
  <c r="U529" i="7" s="1"/>
  <c r="V529" i="7" s="1"/>
  <c r="Q727" i="7"/>
  <c r="T727" i="7" s="1"/>
  <c r="U727" i="7" s="1"/>
  <c r="V727" i="7" s="1"/>
  <c r="Q481" i="7"/>
  <c r="T481" i="7" s="1"/>
  <c r="U481" i="7" s="1"/>
  <c r="V481" i="7" s="1"/>
  <c r="Q287" i="7"/>
  <c r="T287" i="7" s="1"/>
  <c r="U287" i="7" s="1"/>
  <c r="V287" i="7" s="1"/>
  <c r="Q457" i="7"/>
  <c r="T457" i="7" s="1"/>
  <c r="U457" i="7" s="1"/>
  <c r="V457" i="7" s="1"/>
  <c r="Q225" i="7"/>
  <c r="T225" i="7" s="1"/>
  <c r="Q63" i="7"/>
  <c r="T63" i="7" s="1"/>
  <c r="Q640" i="7"/>
  <c r="T640" i="7" s="1"/>
  <c r="U640" i="7" s="1"/>
  <c r="V640" i="7" s="1"/>
  <c r="Q316" i="7"/>
  <c r="T316" i="7" s="1"/>
  <c r="U316" i="7" s="1"/>
  <c r="V316" i="7" s="1"/>
  <c r="Q238" i="7"/>
  <c r="T238" i="7" s="1"/>
  <c r="U238" i="7" s="1"/>
  <c r="V238" i="7" s="1"/>
  <c r="Q264" i="7"/>
  <c r="T264" i="7" s="1"/>
  <c r="U264" i="7" s="1"/>
  <c r="V264" i="7" s="1"/>
  <c r="Q868" i="7"/>
  <c r="T868" i="7" s="1"/>
  <c r="Q383" i="7"/>
  <c r="T383" i="7" s="1"/>
  <c r="Q521" i="7"/>
  <c r="T521" i="7" s="1"/>
  <c r="U521" i="7" s="1"/>
  <c r="V521" i="7" s="1"/>
  <c r="Q246" i="7"/>
  <c r="T246" i="7" s="1"/>
  <c r="Q630" i="7"/>
  <c r="T630" i="7" s="1"/>
  <c r="Q586" i="7"/>
  <c r="T586" i="7" s="1"/>
  <c r="Q877" i="7"/>
  <c r="T877" i="7" s="1"/>
  <c r="U877" i="7" s="1"/>
  <c r="V877" i="7" s="1"/>
  <c r="Q146" i="7"/>
  <c r="T146" i="7" s="1"/>
  <c r="U146" i="7" s="1"/>
  <c r="V146" i="7" s="1"/>
  <c r="Q239" i="7"/>
  <c r="T239" i="7" s="1"/>
  <c r="U239" i="7" s="1"/>
  <c r="V239" i="7" s="1"/>
  <c r="Q646" i="7"/>
  <c r="T646" i="7" s="1"/>
  <c r="Q728" i="7"/>
  <c r="T728" i="7" s="1"/>
  <c r="U728" i="7" s="1"/>
  <c r="V728" i="7" s="1"/>
  <c r="Q47" i="7"/>
  <c r="T47" i="7" s="1"/>
  <c r="U47" i="7" s="1"/>
  <c r="V47" i="7" s="1"/>
  <c r="Q698" i="7"/>
  <c r="T698" i="7" s="1"/>
  <c r="U698" i="7" s="1"/>
  <c r="V698" i="7" s="1"/>
  <c r="Q23" i="7"/>
  <c r="T23" i="7" s="1"/>
  <c r="U23" i="7" s="1"/>
  <c r="V23" i="7" s="1"/>
  <c r="Q755" i="7"/>
  <c r="T755" i="7" s="1"/>
  <c r="U755" i="7" s="1"/>
  <c r="V755" i="7" s="1"/>
  <c r="Q838" i="7"/>
  <c r="T838" i="7" s="1"/>
  <c r="U838" i="7" s="1"/>
  <c r="V838" i="7" s="1"/>
  <c r="Q431" i="7"/>
  <c r="T431" i="7" s="1"/>
  <c r="Q110" i="7"/>
  <c r="T110" i="7" s="1"/>
  <c r="U110" i="7" s="1"/>
  <c r="V110" i="7" s="1"/>
  <c r="Q59" i="7"/>
  <c r="T59" i="7" s="1"/>
  <c r="Q756" i="7"/>
  <c r="T756" i="7" s="1"/>
  <c r="Q395" i="7"/>
  <c r="T395" i="7" s="1"/>
  <c r="Q340" i="7"/>
  <c r="T340" i="7" s="1"/>
  <c r="Q323" i="7"/>
  <c r="T323" i="7" s="1"/>
  <c r="Q86" i="7"/>
  <c r="T86" i="7" s="1"/>
  <c r="U86" i="7" s="1"/>
  <c r="V86" i="7" s="1"/>
  <c r="Q482" i="7"/>
  <c r="T482" i="7" s="1"/>
  <c r="Q937" i="7"/>
  <c r="T937" i="7" s="1"/>
  <c r="Q501" i="7"/>
  <c r="T501" i="7" s="1"/>
  <c r="U501" i="7" s="1"/>
  <c r="V501" i="7" s="1"/>
  <c r="Q370" i="7"/>
  <c r="T370" i="7" s="1"/>
  <c r="Q677" i="7"/>
  <c r="T677" i="7" s="1"/>
  <c r="U677" i="7" s="1"/>
  <c r="V677" i="7" s="1"/>
  <c r="Q506" i="7"/>
  <c r="T506" i="7" s="1"/>
  <c r="Q488" i="7"/>
  <c r="T488" i="7" s="1"/>
  <c r="Q288" i="7"/>
  <c r="T288" i="7" s="1"/>
  <c r="U288" i="7" s="1"/>
  <c r="V288" i="7" s="1"/>
  <c r="Q68" i="7"/>
  <c r="T68" i="7" s="1"/>
  <c r="U68" i="7" s="1"/>
  <c r="V68" i="7" s="1"/>
  <c r="Q483" i="7"/>
  <c r="T483" i="7" s="1"/>
  <c r="U483" i="7" s="1"/>
  <c r="V483" i="7" s="1"/>
  <c r="Q199" i="7"/>
  <c r="T199" i="7" s="1"/>
  <c r="Q56" i="7"/>
  <c r="T56" i="7" s="1"/>
  <c r="Q595" i="7"/>
  <c r="T595" i="7" s="1"/>
  <c r="Q232" i="7"/>
  <c r="T232" i="7" s="1"/>
  <c r="Q641" i="7"/>
  <c r="T641" i="7" s="1"/>
  <c r="U641" i="7" s="1"/>
  <c r="V641" i="7" s="1"/>
  <c r="Q111" i="7"/>
  <c r="T111" i="7" s="1"/>
  <c r="U111" i="7" s="1"/>
  <c r="V111" i="7" s="1"/>
  <c r="Q396" i="7"/>
  <c r="T396" i="7" s="1"/>
  <c r="Q757" i="7"/>
  <c r="T757" i="7" s="1"/>
  <c r="U757" i="7" s="1"/>
  <c r="V757" i="7" s="1"/>
  <c r="Q910" i="7"/>
  <c r="T910" i="7" s="1"/>
  <c r="U910" i="7" s="1"/>
  <c r="V910" i="7" s="1"/>
  <c r="Q346" i="7"/>
  <c r="T346" i="7" s="1"/>
  <c r="Q79" i="7"/>
  <c r="T79" i="7" s="1"/>
  <c r="Q796" i="7"/>
  <c r="T796" i="7" s="1"/>
  <c r="U796" i="7" s="1"/>
  <c r="V796" i="7" s="1"/>
  <c r="Q10" i="7"/>
  <c r="T10" i="7" s="1"/>
  <c r="U10" i="7" s="1"/>
  <c r="V10" i="7" s="1"/>
  <c r="Q602" i="7"/>
  <c r="T602" i="7" s="1"/>
  <c r="U602" i="7" s="1"/>
  <c r="V602" i="7" s="1"/>
  <c r="Q412" i="7"/>
  <c r="T412" i="7" s="1"/>
  <c r="Q36" i="7"/>
  <c r="T36" i="7" s="1"/>
  <c r="U36" i="7" s="1"/>
  <c r="V36" i="7" s="1"/>
  <c r="Q375" i="7"/>
  <c r="T375" i="7" s="1"/>
  <c r="U375" i="7" s="1"/>
  <c r="V375" i="7" s="1"/>
  <c r="Q347" i="7"/>
  <c r="T347" i="7" s="1"/>
  <c r="Q932" i="7"/>
  <c r="T932" i="7" s="1"/>
  <c r="U932" i="7" s="1"/>
  <c r="V932" i="7" s="1"/>
  <c r="Q924" i="7"/>
  <c r="T924" i="7" s="1"/>
  <c r="Q847" i="7"/>
  <c r="T847" i="7" s="1"/>
  <c r="U847" i="7" s="1"/>
  <c r="V847" i="7" s="1"/>
  <c r="Q122" i="7"/>
  <c r="T122" i="7" s="1"/>
  <c r="Q11" i="7"/>
  <c r="T11" i="7" s="1"/>
  <c r="Q519" i="7"/>
  <c r="T519" i="7" s="1"/>
  <c r="Q440" i="7"/>
  <c r="T440" i="7" s="1"/>
  <c r="U440" i="7" s="1"/>
  <c r="V440" i="7" s="1"/>
  <c r="Q704" i="7"/>
  <c r="T704" i="7" s="1"/>
  <c r="Q769" i="7"/>
  <c r="T769" i="7" s="1"/>
  <c r="Q376" i="7"/>
  <c r="T376" i="7" s="1"/>
  <c r="Q277" i="7"/>
  <c r="T277" i="7" s="1"/>
  <c r="U277" i="7" s="1"/>
  <c r="V277" i="7" s="1"/>
  <c r="Q873" i="7"/>
  <c r="T873" i="7" s="1"/>
  <c r="Q471" i="7"/>
  <c r="T471" i="7" s="1"/>
  <c r="Q665" i="7"/>
  <c r="T665" i="7" s="1"/>
  <c r="U665" i="7" s="1"/>
  <c r="V665" i="7" s="1"/>
  <c r="Q651" i="7"/>
  <c r="T651" i="7" s="1"/>
  <c r="U651" i="7" s="1"/>
  <c r="V651" i="7" s="1"/>
  <c r="Q816" i="7"/>
  <c r="T816" i="7" s="1"/>
  <c r="U816" i="7" s="1"/>
  <c r="V816" i="7" s="1"/>
  <c r="Q695" i="7"/>
  <c r="T695" i="7" s="1"/>
  <c r="U695" i="7" s="1"/>
  <c r="V695" i="7" s="1"/>
  <c r="Q418" i="7"/>
  <c r="T418" i="7" s="1"/>
  <c r="Q817" i="7"/>
  <c r="T817" i="7" s="1"/>
  <c r="U817" i="7" s="1"/>
  <c r="V817" i="7" s="1"/>
  <c r="Q289" i="7"/>
  <c r="T289" i="7" s="1"/>
  <c r="U289" i="7" s="1"/>
  <c r="V289" i="7" s="1"/>
  <c r="Q587" i="7"/>
  <c r="T587" i="7" s="1"/>
  <c r="Q190" i="7"/>
  <c r="T190" i="7" s="1"/>
  <c r="U190" i="7" s="1"/>
  <c r="V190" i="7" s="1"/>
  <c r="Q553" i="7"/>
  <c r="T553" i="7" s="1"/>
  <c r="Q687" i="7"/>
  <c r="T687" i="7" s="1"/>
  <c r="U687" i="7" s="1"/>
  <c r="V687" i="7" s="1"/>
  <c r="Q327" i="7"/>
  <c r="T327" i="7" s="1"/>
  <c r="Q87" i="7"/>
  <c r="T87" i="7" s="1"/>
  <c r="U87" i="7" s="1"/>
  <c r="V87" i="7" s="1"/>
  <c r="Q869" i="7"/>
  <c r="T869" i="7" s="1"/>
  <c r="Q491" i="7"/>
  <c r="T491" i="7" s="1"/>
  <c r="U491" i="7" s="1"/>
  <c r="V491" i="7" s="1"/>
  <c r="Q969" i="7"/>
  <c r="T969" i="7" s="1"/>
  <c r="Q37" i="7"/>
  <c r="T37" i="7" s="1"/>
  <c r="U37" i="7" s="1"/>
  <c r="V37" i="7" s="1"/>
  <c r="Q631" i="7"/>
  <c r="T631" i="7" s="1"/>
  <c r="U631" i="7" s="1"/>
  <c r="V631" i="7" s="1"/>
  <c r="Q953" i="7"/>
  <c r="T953" i="7" s="1"/>
  <c r="Q328" i="7"/>
  <c r="T328" i="7" s="1"/>
  <c r="Q988" i="7"/>
  <c r="T988" i="7" s="1"/>
  <c r="Q797" i="7"/>
  <c r="T797" i="7" s="1"/>
  <c r="U797" i="7" s="1"/>
  <c r="V797" i="7" s="1"/>
  <c r="Q474" i="7"/>
  <c r="T474" i="7" s="1"/>
  <c r="Q48" i="7"/>
  <c r="T48" i="7" s="1"/>
  <c r="U48" i="7" s="1"/>
  <c r="V48" i="7" s="1"/>
  <c r="Q200" i="7"/>
  <c r="T200" i="7" s="1"/>
  <c r="Q616" i="7"/>
  <c r="T616" i="7" s="1"/>
  <c r="U616" i="7" s="1"/>
  <c r="V616" i="7" s="1"/>
  <c r="Q419" i="7"/>
  <c r="T419" i="7" s="1"/>
  <c r="U419" i="7" s="1"/>
  <c r="V419" i="7" s="1"/>
  <c r="Q450" i="7"/>
  <c r="T450" i="7" s="1"/>
  <c r="Q407" i="7"/>
  <c r="T407" i="7" s="1"/>
  <c r="Q617" i="7"/>
  <c r="T617" i="7" s="1"/>
  <c r="U617" i="7" s="1"/>
  <c r="V617" i="7" s="1"/>
  <c r="Q643" i="7"/>
  <c r="T643" i="7" s="1"/>
  <c r="U643" i="7" s="1"/>
  <c r="V643" i="7" s="1"/>
  <c r="Q368" i="7"/>
  <c r="T368" i="7" s="1"/>
  <c r="U368" i="7" s="1"/>
  <c r="V368" i="7" s="1"/>
  <c r="Q790" i="7"/>
  <c r="T790" i="7" s="1"/>
  <c r="Q954" i="7"/>
  <c r="T954" i="7" s="1"/>
  <c r="Q647" i="7"/>
  <c r="T647" i="7" s="1"/>
  <c r="Q324" i="7"/>
  <c r="T324" i="7" s="1"/>
  <c r="U324" i="7" s="1"/>
  <c r="V324" i="7" s="1"/>
  <c r="Q348" i="7"/>
  <c r="T348" i="7" s="1"/>
  <c r="Q134" i="7"/>
  <c r="T134" i="7" s="1"/>
  <c r="Q660" i="7"/>
  <c r="T660" i="7" s="1"/>
  <c r="U660" i="7" s="1"/>
  <c r="V660" i="7" s="1"/>
  <c r="Q639" i="7"/>
  <c r="T639" i="7" s="1"/>
  <c r="Q763" i="7"/>
  <c r="T763" i="7" s="1"/>
  <c r="U763" i="7" s="1"/>
  <c r="V763" i="7" s="1"/>
  <c r="Q51" i="7"/>
  <c r="T51" i="7" s="1"/>
  <c r="U51" i="7" s="1"/>
  <c r="V51" i="7" s="1"/>
  <c r="Q365" i="7"/>
  <c r="T365" i="7" s="1"/>
  <c r="Q782" i="7"/>
  <c r="T782" i="7" s="1"/>
  <c r="Q484" i="7"/>
  <c r="T484" i="7" s="1"/>
  <c r="U484" i="7" s="1"/>
  <c r="V484" i="7" s="1"/>
  <c r="Q191" i="7"/>
  <c r="T191" i="7" s="1"/>
  <c r="U191" i="7" s="1"/>
  <c r="V191" i="7" s="1"/>
  <c r="Q804" i="7"/>
  <c r="T804" i="7" s="1"/>
  <c r="U804" i="7" s="1"/>
  <c r="V804" i="7" s="1"/>
  <c r="Q848" i="7"/>
  <c r="T848" i="7" s="1"/>
  <c r="U848" i="7" s="1"/>
  <c r="V848" i="7" s="1"/>
  <c r="Q805" i="7"/>
  <c r="T805" i="7" s="1"/>
  <c r="Q271" i="7"/>
  <c r="T271" i="7" s="1"/>
  <c r="Q161" i="7"/>
  <c r="T161" i="7" s="1"/>
  <c r="Q183" i="7"/>
  <c r="T183" i="7" s="1"/>
  <c r="U183" i="7" s="1"/>
  <c r="V183" i="7" s="1"/>
  <c r="Q618" i="7"/>
  <c r="T618" i="7" s="1"/>
  <c r="U618" i="7" s="1"/>
  <c r="V618" i="7" s="1"/>
  <c r="Q974" i="7"/>
  <c r="T974" i="7" s="1"/>
  <c r="Q52" i="7"/>
  <c r="T52" i="7" s="1"/>
  <c r="U52" i="7" s="1"/>
  <c r="V52" i="7" s="1"/>
  <c r="Q492" i="7"/>
  <c r="T492" i="7" s="1"/>
  <c r="U492" i="7" s="1"/>
  <c r="V492" i="7" s="1"/>
  <c r="Q49" i="7"/>
  <c r="T49" i="7" s="1"/>
  <c r="U49" i="7" s="1"/>
  <c r="V49" i="7" s="1"/>
  <c r="Q938" i="7"/>
  <c r="T938" i="7" s="1"/>
  <c r="Q966" i="7"/>
  <c r="T966" i="7" s="1"/>
  <c r="U966" i="7" s="1"/>
  <c r="V966" i="7" s="1"/>
  <c r="Q918" i="7"/>
  <c r="T918" i="7" s="1"/>
  <c r="U918" i="7" s="1"/>
  <c r="V918" i="7" s="1"/>
  <c r="Q977" i="7"/>
  <c r="T977" i="7" s="1"/>
  <c r="Q432" i="7"/>
  <c r="T432" i="7" s="1"/>
  <c r="Q666" i="7"/>
  <c r="T666" i="7" s="1"/>
  <c r="U666" i="7" s="1"/>
  <c r="V666" i="7" s="1"/>
  <c r="Q158" i="7"/>
  <c r="T158" i="7" s="1"/>
  <c r="U158" i="7" s="1"/>
  <c r="V158" i="7" s="1"/>
  <c r="Q215" i="7"/>
  <c r="T215" i="7" s="1"/>
  <c r="U215" i="7" s="1"/>
  <c r="V215" i="7" s="1"/>
  <c r="Q325" i="7"/>
  <c r="T325" i="7" s="1"/>
  <c r="Q648" i="7"/>
  <c r="T648" i="7" s="1"/>
  <c r="Q798" i="7"/>
  <c r="T798" i="7" s="1"/>
  <c r="Q226" i="7"/>
  <c r="T226" i="7" s="1"/>
  <c r="U226" i="7" s="1"/>
  <c r="V226" i="7" s="1"/>
  <c r="Q66" i="7"/>
  <c r="T66" i="7" s="1"/>
  <c r="U66" i="7" s="1"/>
  <c r="V66" i="7" s="1"/>
  <c r="Q472" i="7"/>
  <c r="T472" i="7" s="1"/>
  <c r="U472" i="7" s="1"/>
  <c r="V472" i="7" s="1"/>
  <c r="Q572" i="7"/>
  <c r="T572" i="7" s="1"/>
  <c r="Q306" i="7"/>
  <c r="T306" i="7" s="1"/>
  <c r="U306" i="7" s="1"/>
  <c r="V306" i="7" s="1"/>
  <c r="Q502" i="7"/>
  <c r="T502" i="7" s="1"/>
  <c r="U502" i="7" s="1"/>
  <c r="V502" i="7" s="1"/>
  <c r="Q511" i="7"/>
  <c r="T511" i="7" s="1"/>
  <c r="U511" i="7" s="1"/>
  <c r="V511" i="7" s="1"/>
  <c r="Q554" i="7"/>
  <c r="T554" i="7" s="1"/>
  <c r="Q671" i="7"/>
  <c r="T671" i="7" s="1"/>
  <c r="U671" i="7" s="1"/>
  <c r="V671" i="7" s="1"/>
  <c r="Q494" i="7"/>
  <c r="T494" i="7" s="1"/>
  <c r="U494" i="7" s="1"/>
  <c r="V494" i="7" s="1"/>
  <c r="Q881" i="7"/>
  <c r="T881" i="7" s="1"/>
  <c r="Q408" i="7"/>
  <c r="T408" i="7" s="1"/>
  <c r="Q522" i="7"/>
  <c r="T522" i="7" s="1"/>
  <c r="U522" i="7" s="1"/>
  <c r="V522" i="7" s="1"/>
  <c r="Q265" i="7"/>
  <c r="T265" i="7" s="1"/>
  <c r="U265" i="7" s="1"/>
  <c r="V265" i="7" s="1"/>
  <c r="Q564" i="7"/>
  <c r="T564" i="7" s="1"/>
  <c r="U564" i="7" s="1"/>
  <c r="V564" i="7" s="1"/>
  <c r="Q451" i="7"/>
  <c r="T451" i="7" s="1"/>
  <c r="Q573" i="7"/>
  <c r="T573" i="7" s="1"/>
  <c r="Q272" i="7"/>
  <c r="T272" i="7" s="1"/>
  <c r="Q555" i="7"/>
  <c r="T555" i="7" s="1"/>
  <c r="Q278" i="7"/>
  <c r="T278" i="7" s="1"/>
  <c r="U278" i="7" s="1"/>
  <c r="V278" i="7" s="1"/>
  <c r="Q784" i="7"/>
  <c r="T784" i="7" s="1"/>
  <c r="U784" i="7" s="1"/>
  <c r="V784" i="7" s="1"/>
  <c r="Q473" i="7"/>
  <c r="T473" i="7" s="1"/>
  <c r="Q878" i="7"/>
  <c r="T878" i="7" s="1"/>
  <c r="U878" i="7" s="1"/>
  <c r="V878" i="7" s="1"/>
  <c r="Q556" i="7"/>
  <c r="T556" i="7" s="1"/>
  <c r="Q703" i="7"/>
  <c r="T703" i="7" s="1"/>
  <c r="U703" i="7" s="1"/>
  <c r="V703" i="7" s="1"/>
  <c r="Q911" i="7"/>
  <c r="T911" i="7" s="1"/>
  <c r="U911" i="7" s="1"/>
  <c r="V911" i="7" s="1"/>
  <c r="Q99" i="7"/>
  <c r="T99" i="7" s="1"/>
  <c r="U99" i="7" s="1"/>
  <c r="V99" i="7" s="1"/>
  <c r="Q818" i="7"/>
  <c r="T818" i="7" s="1"/>
  <c r="Q875" i="7"/>
  <c r="T875" i="7" s="1"/>
  <c r="Q806" i="7"/>
  <c r="T806" i="7" s="1"/>
  <c r="U806" i="7" s="1"/>
  <c r="V806" i="7" s="1"/>
  <c r="Q575" i="7"/>
  <c r="T575" i="7" s="1"/>
  <c r="Q770" i="7"/>
  <c r="T770" i="7" s="1"/>
  <c r="U770" i="7" s="1"/>
  <c r="V770" i="7" s="1"/>
  <c r="Q849" i="7"/>
  <c r="T849" i="7" s="1"/>
  <c r="U849" i="7" s="1"/>
  <c r="V849" i="7" s="1"/>
  <c r="Q236" i="7"/>
  <c r="T236" i="7" s="1"/>
  <c r="U236" i="7" s="1"/>
  <c r="V236" i="7" s="1"/>
  <c r="Q850" i="7"/>
  <c r="T850" i="7" s="1"/>
  <c r="U850" i="7" s="1"/>
  <c r="V850" i="7" s="1"/>
  <c r="Q623" i="7"/>
  <c r="T623" i="7" s="1"/>
  <c r="Q377" i="7"/>
  <c r="T377" i="7" s="1"/>
  <c r="U377" i="7" s="1"/>
  <c r="V377" i="7" s="1"/>
  <c r="Q735" i="7"/>
  <c r="T735" i="7" s="1"/>
  <c r="U735" i="7" s="1"/>
  <c r="V735" i="7" s="1"/>
  <c r="Q742" i="7"/>
  <c r="T742" i="7" s="1"/>
  <c r="U742" i="7" s="1"/>
  <c r="V742" i="7" s="1"/>
  <c r="Q826" i="7"/>
  <c r="T826" i="7" s="1"/>
  <c r="U826" i="7" s="1"/>
  <c r="V826" i="7" s="1"/>
  <c r="Q307" i="7"/>
  <c r="T307" i="7" s="1"/>
  <c r="U307" i="7" s="1"/>
  <c r="V307" i="7" s="1"/>
  <c r="Q12" i="7"/>
  <c r="T12" i="7" s="1"/>
  <c r="Q262" i="7"/>
  <c r="T262" i="7" s="1"/>
  <c r="U262" i="7" s="1"/>
  <c r="V262" i="7" s="1"/>
  <c r="Q588" i="7"/>
  <c r="T588" i="7" s="1"/>
  <c r="Q349" i="7"/>
  <c r="T349" i="7" s="1"/>
  <c r="U349" i="7" s="1"/>
  <c r="V349" i="7" s="1"/>
  <c r="Q458" i="7"/>
  <c r="T458" i="7" s="1"/>
  <c r="U458" i="7" s="1"/>
  <c r="V458" i="7" s="1"/>
  <c r="Q175" i="7"/>
  <c r="T175" i="7" s="1"/>
  <c r="U175" i="7" s="1"/>
  <c r="V175" i="7" s="1"/>
  <c r="Q967" i="7"/>
  <c r="T967" i="7" s="1"/>
  <c r="U967" i="7" s="1"/>
  <c r="V967" i="7" s="1"/>
  <c r="Q333" i="7"/>
  <c r="T333" i="7" s="1"/>
  <c r="Q984" i="7"/>
  <c r="T984" i="7" s="1"/>
  <c r="U984" i="7" s="1"/>
  <c r="V984" i="7" s="1"/>
  <c r="Q685" i="7"/>
  <c r="T685" i="7" s="1"/>
  <c r="U685" i="7" s="1"/>
  <c r="V685" i="7" s="1"/>
  <c r="Q315" i="7"/>
  <c r="T315" i="7" s="1"/>
  <c r="Q860" i="7"/>
  <c r="T860" i="7" s="1"/>
  <c r="U860" i="7" s="1"/>
  <c r="V860" i="7" s="1"/>
  <c r="Q497" i="7"/>
  <c r="T497" i="7" s="1"/>
  <c r="Q609" i="7"/>
  <c r="T609" i="7" s="1"/>
  <c r="Q280" i="7"/>
  <c r="T280" i="7" s="1"/>
  <c r="U280" i="7" s="1"/>
  <c r="V280" i="7" s="1"/>
  <c r="Q807" i="7"/>
  <c r="T807" i="7" s="1"/>
  <c r="Q350" i="7"/>
  <c r="T350" i="7" s="1"/>
  <c r="Q384" i="7"/>
  <c r="T384" i="7" s="1"/>
  <c r="Q965" i="7"/>
  <c r="T965" i="7" s="1"/>
  <c r="Q904" i="7"/>
  <c r="T904" i="7" s="1"/>
  <c r="U904" i="7" s="1"/>
  <c r="V904" i="7" s="1"/>
  <c r="Q100" i="7"/>
  <c r="T100" i="7" s="1"/>
  <c r="U100" i="7" s="1"/>
  <c r="V100" i="7" s="1"/>
  <c r="Q441" i="7"/>
  <c r="T441" i="7" s="1"/>
  <c r="U441" i="7" s="1"/>
  <c r="V441" i="7" s="1"/>
  <c r="Q714" i="7"/>
  <c r="T714" i="7" s="1"/>
  <c r="Q147" i="7"/>
  <c r="T147" i="7" s="1"/>
  <c r="Q255" i="7"/>
  <c r="T255" i="7" s="1"/>
  <c r="U255" i="7" s="1"/>
  <c r="V255" i="7" s="1"/>
  <c r="Q533" i="7"/>
  <c r="T533" i="7" s="1"/>
  <c r="Q578" i="7"/>
  <c r="T578" i="7" s="1"/>
  <c r="U578" i="7" s="1"/>
  <c r="V578" i="7" s="1"/>
  <c r="Q336" i="7"/>
  <c r="T336" i="7" s="1"/>
  <c r="U336" i="7" s="1"/>
  <c r="V336" i="7" s="1"/>
  <c r="Q968" i="7"/>
  <c r="T968" i="7" s="1"/>
  <c r="U968" i="7" s="1"/>
  <c r="V968" i="7" s="1"/>
  <c r="Q341" i="7"/>
  <c r="T341" i="7" s="1"/>
  <c r="U341" i="7" s="1"/>
  <c r="V341" i="7" s="1"/>
  <c r="Q69" i="7"/>
  <c r="T69" i="7" s="1"/>
  <c r="U69" i="7" s="1"/>
  <c r="V69" i="7" s="1"/>
  <c r="Q385" i="7"/>
  <c r="T385" i="7" s="1"/>
  <c r="Q18" i="7"/>
  <c r="T18" i="7" s="1"/>
  <c r="Q975" i="7"/>
  <c r="T975" i="7" s="1"/>
  <c r="Q882" i="7"/>
  <c r="T882" i="7" s="1"/>
  <c r="Q715" i="7"/>
  <c r="T715" i="7" s="1"/>
  <c r="Q879" i="7"/>
  <c r="T879" i="7" s="1"/>
  <c r="U879" i="7" s="1"/>
  <c r="V879" i="7" s="1"/>
  <c r="Q475" i="7"/>
  <c r="T475" i="7" s="1"/>
  <c r="Q688" i="7"/>
  <c r="T688" i="7" s="1"/>
  <c r="U688" i="7" s="1"/>
  <c r="V688" i="7" s="1"/>
  <c r="Q652" i="7"/>
  <c r="T652" i="7" s="1"/>
  <c r="U652" i="7" s="1"/>
  <c r="V652" i="7" s="1"/>
  <c r="Q184" i="7"/>
  <c r="T184" i="7" s="1"/>
  <c r="Q420" i="7"/>
  <c r="T420" i="7" s="1"/>
  <c r="Q686" i="7"/>
  <c r="T686" i="7" s="1"/>
  <c r="Q273" i="7"/>
  <c r="T273" i="7" s="1"/>
  <c r="Q126" i="7"/>
  <c r="T126" i="7" s="1"/>
  <c r="Q905" i="7"/>
  <c r="T905" i="7" s="1"/>
  <c r="U905" i="7" s="1"/>
  <c r="V905" i="7" s="1"/>
  <c r="Q632" i="7"/>
  <c r="T632" i="7" s="1"/>
  <c r="Q503" i="7"/>
  <c r="T503" i="7" s="1"/>
  <c r="U503" i="7" s="1"/>
  <c r="V503" i="7" s="1"/>
  <c r="Q565" i="7"/>
  <c r="T565" i="7" s="1"/>
  <c r="U565" i="7" s="1"/>
  <c r="V565" i="7" s="1"/>
  <c r="Q216" i="7"/>
  <c r="T216" i="7" s="1"/>
  <c r="U216" i="7" s="1"/>
  <c r="V216" i="7" s="1"/>
  <c r="Q943" i="7"/>
  <c r="T943" i="7" s="1"/>
  <c r="Q157" i="7"/>
  <c r="T157" i="7" s="1"/>
  <c r="U157" i="7" s="1"/>
  <c r="V157" i="7" s="1"/>
  <c r="Q228" i="7"/>
  <c r="T228" i="7" s="1"/>
  <c r="Q518" i="7"/>
  <c r="T518" i="7" s="1"/>
  <c r="Q301" i="7"/>
  <c r="T301" i="7" s="1"/>
  <c r="U301" i="7" s="1"/>
  <c r="V301" i="7" s="1"/>
  <c r="Q290" i="7"/>
  <c r="T290" i="7" s="1"/>
  <c r="U290" i="7" s="1"/>
  <c r="V290" i="7" s="1"/>
  <c r="Q880" i="7"/>
  <c r="T880" i="7" s="1"/>
  <c r="U880" i="7" s="1"/>
  <c r="V880" i="7" s="1"/>
  <c r="Q406" i="7"/>
  <c r="T406" i="7" s="1"/>
  <c r="U406" i="7" s="1"/>
  <c r="V406" i="7" s="1"/>
  <c r="Q13" i="7"/>
  <c r="T13" i="7" s="1"/>
  <c r="U13" i="7" s="1"/>
  <c r="V13" i="7" s="1"/>
  <c r="Q819" i="7"/>
  <c r="T819" i="7" s="1"/>
  <c r="U819" i="7" s="1"/>
  <c r="V819" i="7" s="1"/>
  <c r="Q413" i="7"/>
  <c r="T413" i="7" s="1"/>
  <c r="U413" i="7" s="1"/>
  <c r="V413" i="7" s="1"/>
  <c r="Q436" i="7"/>
  <c r="T436" i="7" s="1"/>
  <c r="U436" i="7" s="1"/>
  <c r="V436" i="7" s="1"/>
  <c r="Q452" i="7"/>
  <c r="T452" i="7" s="1"/>
  <c r="U452" i="7" s="1"/>
  <c r="V452" i="7" s="1"/>
  <c r="Q870" i="7"/>
  <c r="T870" i="7" s="1"/>
  <c r="Q378" i="7"/>
  <c r="T378" i="7" s="1"/>
  <c r="U378" i="7" s="1"/>
  <c r="V378" i="7" s="1"/>
  <c r="Q989" i="7"/>
  <c r="T989" i="7" s="1"/>
  <c r="Q775" i="7"/>
  <c r="T775" i="7" s="1"/>
  <c r="Q390" i="7"/>
  <c r="T390" i="7" s="1"/>
  <c r="U390" i="7" s="1"/>
  <c r="V390" i="7" s="1"/>
  <c r="Q523" i="7"/>
  <c r="T523" i="7" s="1"/>
  <c r="U523" i="7" s="1"/>
  <c r="V523" i="7" s="1"/>
  <c r="Q739" i="7"/>
  <c r="T739" i="7" s="1"/>
  <c r="U739" i="7" s="1"/>
  <c r="V739" i="7" s="1"/>
  <c r="Q619" i="7"/>
  <c r="T619" i="7" s="1"/>
  <c r="U619" i="7" s="1"/>
  <c r="V619" i="7" s="1"/>
  <c r="Q591" i="7"/>
  <c r="T591" i="7" s="1"/>
  <c r="Q605" i="7"/>
  <c r="T605" i="7" s="1"/>
  <c r="U605" i="7" s="1"/>
  <c r="V605" i="7" s="1"/>
  <c r="Q705" i="7"/>
  <c r="T705" i="7" s="1"/>
  <c r="Q74" i="7"/>
  <c r="T74" i="7" s="1"/>
  <c r="U74" i="7" s="1"/>
  <c r="V74" i="7" s="1"/>
  <c r="Q820" i="7"/>
  <c r="T820" i="7" s="1"/>
  <c r="U820" i="7" s="1"/>
  <c r="V820" i="7" s="1"/>
  <c r="Q185" i="7"/>
  <c r="T185" i="7" s="1"/>
  <c r="U185" i="7" s="1"/>
  <c r="V185" i="7" s="1"/>
  <c r="Q861" i="7"/>
  <c r="T861" i="7" s="1"/>
  <c r="Q504" i="7"/>
  <c r="T504" i="7" s="1"/>
  <c r="U504" i="7" s="1"/>
  <c r="V504" i="7" s="1"/>
  <c r="Q771" i="7"/>
  <c r="T771" i="7" s="1"/>
  <c r="Q579" i="7"/>
  <c r="T579" i="7" s="1"/>
  <c r="Q933" i="7"/>
  <c r="T933" i="7" s="1"/>
  <c r="Q557" i="7"/>
  <c r="T557" i="7" s="1"/>
  <c r="Q758" i="7"/>
  <c r="T758" i="7" s="1"/>
  <c r="U758" i="7" s="1"/>
  <c r="V758" i="7" s="1"/>
  <c r="Q829" i="7"/>
  <c r="T829" i="7" s="1"/>
  <c r="Q256" i="7"/>
  <c r="T256" i="7" s="1"/>
  <c r="Q493" i="7"/>
  <c r="T493" i="7" s="1"/>
  <c r="U493" i="7" s="1"/>
  <c r="V493" i="7" s="1"/>
  <c r="Q148" i="7"/>
  <c r="T148" i="7" s="1"/>
  <c r="U148" i="7" s="1"/>
  <c r="V148" i="7" s="1"/>
  <c r="Q971" i="7"/>
  <c r="T971" i="7" s="1"/>
  <c r="U971" i="7" s="1"/>
  <c r="V971" i="7" s="1"/>
  <c r="Q764" i="7"/>
  <c r="T764" i="7" s="1"/>
  <c r="U764" i="7" s="1"/>
  <c r="V764" i="7" s="1"/>
  <c r="Q792" i="7"/>
  <c r="T792" i="7" s="1"/>
  <c r="U792" i="7" s="1"/>
  <c r="V792" i="7" s="1"/>
  <c r="Q780" i="7"/>
  <c r="T780" i="7" s="1"/>
  <c r="Q863" i="7"/>
  <c r="T863" i="7" s="1"/>
  <c r="U863" i="7" s="1"/>
  <c r="V863" i="7" s="1"/>
  <c r="Q168" i="7"/>
  <c r="T168" i="7" s="1"/>
  <c r="Q1001" i="7"/>
  <c r="T1001" i="7" s="1"/>
  <c r="U1001" i="7" s="1"/>
  <c r="V1001" i="7" s="1"/>
  <c r="Q266" i="7"/>
  <c r="T266" i="7" s="1"/>
  <c r="U266" i="7" s="1"/>
  <c r="V266" i="7" s="1"/>
  <c r="Q799" i="7"/>
  <c r="T799" i="7" s="1"/>
  <c r="Q366" i="7"/>
  <c r="T366" i="7" s="1"/>
  <c r="U366" i="7" s="1"/>
  <c r="V366" i="7" s="1"/>
  <c r="Q14" i="7"/>
  <c r="T14" i="7" s="1"/>
  <c r="Q711" i="7"/>
  <c r="T711" i="7" s="1"/>
  <c r="U711" i="7" s="1"/>
  <c r="V711" i="7" s="1"/>
  <c r="Q681" i="7"/>
  <c r="T681" i="7" s="1"/>
  <c r="U681" i="7" s="1"/>
  <c r="V681" i="7" s="1"/>
  <c r="Q808" i="7"/>
  <c r="T808" i="7" s="1"/>
  <c r="U808" i="7" s="1"/>
  <c r="V808" i="7" s="1"/>
  <c r="Q871" i="7"/>
  <c r="T871" i="7" s="1"/>
  <c r="U871" i="7" s="1"/>
  <c r="V871" i="7" s="1"/>
  <c r="Q109" i="7"/>
  <c r="T109" i="7" s="1"/>
  <c r="U109" i="7" s="1"/>
  <c r="V109" i="7" s="1"/>
  <c r="Q786" i="7"/>
  <c r="T786" i="7" s="1"/>
  <c r="Q699" i="7"/>
  <c r="T699" i="7" s="1"/>
  <c r="U699" i="7" s="1"/>
  <c r="V699" i="7" s="1"/>
  <c r="Q186" i="7"/>
  <c r="T186" i="7" s="1"/>
  <c r="Q386" i="7"/>
  <c r="T386" i="7" s="1"/>
  <c r="U386" i="7" s="1"/>
  <c r="V386" i="7" s="1"/>
  <c r="Q558" i="7"/>
  <c r="T558" i="7" s="1"/>
  <c r="Q64" i="7"/>
  <c r="T64" i="7" s="1"/>
  <c r="Q729" i="7"/>
  <c r="T729" i="7" s="1"/>
  <c r="U729" i="7" s="1"/>
  <c r="V729" i="7" s="1"/>
  <c r="Q433" i="7"/>
  <c r="T433" i="7" s="1"/>
  <c r="Q194" i="7"/>
  <c r="T194" i="7" s="1"/>
  <c r="Q92" i="7"/>
  <c r="T92" i="7" s="1"/>
  <c r="U92" i="7" s="1"/>
  <c r="V92" i="7" s="1"/>
  <c r="Q292" i="7"/>
  <c r="T292" i="7" s="1"/>
  <c r="U292" i="7" s="1"/>
  <c r="V292" i="7" s="1"/>
  <c r="Q219" i="7"/>
  <c r="T219" i="7" s="1"/>
  <c r="Q667" i="7"/>
  <c r="T667" i="7" s="1"/>
  <c r="U667" i="7" s="1"/>
  <c r="V667" i="7" s="1"/>
  <c r="Q308" i="7"/>
  <c r="T308" i="7" s="1"/>
  <c r="U308" i="7" s="1"/>
  <c r="V308" i="7" s="1"/>
  <c r="Q851" i="7"/>
  <c r="T851" i="7" s="1"/>
  <c r="U851" i="7" s="1"/>
  <c r="V851" i="7" s="1"/>
  <c r="Q736" i="7"/>
  <c r="T736" i="7" s="1"/>
  <c r="U736" i="7" s="1"/>
  <c r="V736" i="7" s="1"/>
  <c r="Q743" i="7"/>
  <c r="T743" i="7" s="1"/>
  <c r="Q633" i="7"/>
  <c r="T633" i="7" s="1"/>
  <c r="Q176" i="7"/>
  <c r="T176" i="7" s="1"/>
  <c r="U176" i="7" s="1"/>
  <c r="V176" i="7" s="1"/>
  <c r="Q400" i="7"/>
  <c r="T400" i="7" s="1"/>
  <c r="U400" i="7" s="1"/>
  <c r="V400" i="7" s="1"/>
  <c r="Q334" i="7"/>
  <c r="T334" i="7" s="1"/>
  <c r="Q15" i="7"/>
  <c r="T15" i="7" s="1"/>
  <c r="Q259" i="7"/>
  <c r="T259" i="7" s="1"/>
  <c r="U259" i="7" s="1"/>
  <c r="V259" i="7" s="1"/>
  <c r="Q661" i="7"/>
  <c r="T661" i="7" s="1"/>
  <c r="U661" i="7" s="1"/>
  <c r="V661" i="7" s="1"/>
  <c r="Q955" i="7"/>
  <c r="T955" i="7" s="1"/>
  <c r="Q505" i="7"/>
  <c r="T505" i="7" s="1"/>
  <c r="U505" i="7" s="1"/>
  <c r="V505" i="7" s="1"/>
  <c r="Q442" i="7"/>
  <c r="T442" i="7" s="1"/>
  <c r="U442" i="7" s="1"/>
  <c r="V442" i="7" s="1"/>
  <c r="Q963" i="7"/>
  <c r="T963" i="7" s="1"/>
  <c r="U963" i="7" s="1"/>
  <c r="V963" i="7" s="1"/>
  <c r="Q634" i="7"/>
  <c r="T634" i="7" s="1"/>
  <c r="Q428" i="7"/>
  <c r="T428" i="7" s="1"/>
  <c r="U428" i="7" s="1"/>
  <c r="V428" i="7" s="1"/>
  <c r="Q70" i="7"/>
  <c r="T70" i="7" s="1"/>
  <c r="U70" i="7" s="1"/>
  <c r="V70" i="7" s="1"/>
  <c r="Q24" i="7"/>
  <c r="T24" i="7" s="1"/>
  <c r="Q944" i="7"/>
  <c r="T944" i="7" s="1"/>
  <c r="U944" i="7" s="1"/>
  <c r="V944" i="7" s="1"/>
  <c r="Q135" i="7"/>
  <c r="T135" i="7" s="1"/>
  <c r="Q486" i="7"/>
  <c r="T486" i="7" s="1"/>
  <c r="U486" i="7" s="1"/>
  <c r="V486" i="7" s="1"/>
  <c r="Q127" i="7"/>
  <c r="T127" i="7" s="1"/>
  <c r="Q393" i="7"/>
  <c r="T393" i="7" s="1"/>
  <c r="Q678" i="7"/>
  <c r="T678" i="7" s="1"/>
  <c r="U678" i="7" s="1"/>
  <c r="V678" i="7" s="1"/>
  <c r="Q872" i="7"/>
  <c r="T872" i="7" s="1"/>
  <c r="Q635" i="7"/>
  <c r="T635" i="7" s="1"/>
  <c r="Q649" i="7"/>
  <c r="T649" i="7" s="1"/>
  <c r="Q401" i="7"/>
  <c r="T401" i="7" s="1"/>
  <c r="U401" i="7" s="1"/>
  <c r="V401" i="7" s="1"/>
  <c r="Q317" i="7"/>
  <c r="T317" i="7" s="1"/>
  <c r="U317" i="7" s="1"/>
  <c r="V317" i="7" s="1"/>
  <c r="Q414" i="7"/>
  <c r="T414" i="7" s="1"/>
  <c r="U414" i="7" s="1"/>
  <c r="V414" i="7" s="1"/>
  <c r="Q925" i="7"/>
  <c r="T925" i="7" s="1"/>
  <c r="Q978" i="7"/>
  <c r="T978" i="7" s="1"/>
  <c r="Q80" i="7"/>
  <c r="T80" i="7" s="1"/>
  <c r="Q834" i="7"/>
  <c r="T834" i="7" s="1"/>
  <c r="Q352" i="7"/>
  <c r="T352" i="7" s="1"/>
  <c r="U352" i="7" s="1"/>
  <c r="V352" i="7" s="1"/>
  <c r="Q314" i="7"/>
  <c r="T314" i="7" s="1"/>
  <c r="U314" i="7" s="1"/>
  <c r="V314" i="7" s="1"/>
  <c r="Q682" i="7"/>
  <c r="T682" i="7" s="1"/>
  <c r="U682" i="7" s="1"/>
  <c r="V682" i="7" s="1"/>
  <c r="Q692" i="7"/>
  <c r="T692" i="7" s="1"/>
  <c r="Q251" i="7"/>
  <c r="T251" i="7" s="1"/>
  <c r="Q887" i="7"/>
  <c r="T887" i="7" s="1"/>
  <c r="U887" i="7" s="1"/>
  <c r="V887" i="7" s="1"/>
  <c r="Q636" i="7"/>
  <c r="T636" i="7" s="1"/>
  <c r="Q912" i="7"/>
  <c r="T912" i="7" s="1"/>
  <c r="U912" i="7" s="1"/>
  <c r="V912" i="7" s="1"/>
  <c r="Q16" i="7"/>
  <c r="T16" i="7" s="1"/>
  <c r="U16" i="7" s="1"/>
  <c r="V16" i="7" s="1"/>
  <c r="Q453" i="7"/>
  <c r="T453" i="7" s="1"/>
  <c r="U453" i="7" s="1"/>
  <c r="V453" i="7" s="1"/>
  <c r="Q706" i="7"/>
  <c r="T706" i="7" s="1"/>
  <c r="Q683" i="7"/>
  <c r="T683" i="7" s="1"/>
  <c r="U683" i="7" s="1"/>
  <c r="V683" i="7" s="1"/>
  <c r="Q637" i="7"/>
  <c r="T637" i="7" s="1"/>
  <c r="Q934" i="7"/>
  <c r="T934" i="7" s="1"/>
  <c r="Q267" i="7"/>
  <c r="T267" i="7" s="1"/>
  <c r="U267" i="7" s="1"/>
  <c r="V267" i="7" s="1"/>
  <c r="Q768" i="7"/>
  <c r="T768" i="7" s="1"/>
  <c r="U768" i="7" s="1"/>
  <c r="V768" i="7" s="1"/>
  <c r="Q730" i="7"/>
  <c r="T730" i="7" s="1"/>
  <c r="U730" i="7" s="1"/>
  <c r="V730" i="7" s="1"/>
  <c r="Q892" i="7"/>
  <c r="T892" i="7" s="1"/>
  <c r="U892" i="7" s="1"/>
  <c r="V892" i="7" s="1"/>
  <c r="Q121" i="7"/>
  <c r="T121" i="7" s="1"/>
  <c r="U121" i="7" s="1"/>
  <c r="V121" i="7" s="1"/>
  <c r="Q115" i="7"/>
  <c r="T115" i="7" s="1"/>
  <c r="U115" i="7" s="1"/>
  <c r="V115" i="7" s="1"/>
  <c r="Q140" i="7"/>
  <c r="T140" i="7" s="1"/>
  <c r="Q596" i="7"/>
  <c r="T596" i="7" s="1"/>
  <c r="U596" i="7" s="1"/>
  <c r="V596" i="7" s="1"/>
  <c r="Q620" i="7"/>
  <c r="T620" i="7" s="1"/>
  <c r="U620" i="7" s="1"/>
  <c r="V620" i="7" s="1"/>
  <c r="Q731" i="7"/>
  <c r="T731" i="7" s="1"/>
  <c r="U731" i="7" s="1"/>
  <c r="V731" i="7" s="1"/>
  <c r="Q559" i="7"/>
  <c r="T559" i="7" s="1"/>
  <c r="Q463" i="7"/>
  <c r="T463" i="7" s="1"/>
  <c r="Q744" i="7"/>
  <c r="T744" i="7" s="1"/>
  <c r="U744" i="7" s="1"/>
  <c r="V744" i="7" s="1"/>
  <c r="Q940" i="7"/>
  <c r="T940" i="7" s="1"/>
  <c r="U940" i="7" s="1"/>
  <c r="V940" i="7" s="1"/>
  <c r="Q195" i="7"/>
  <c r="T195" i="7" s="1"/>
  <c r="Q919" i="7"/>
  <c r="T919" i="7" s="1"/>
  <c r="U919" i="7" s="1"/>
  <c r="V919" i="7" s="1"/>
  <c r="Q835" i="7"/>
  <c r="T835" i="7" s="1"/>
  <c r="Q38" i="7"/>
  <c r="T38" i="7" s="1"/>
  <c r="U38" i="7" s="1"/>
  <c r="V38" i="7" s="1"/>
  <c r="Q498" i="7"/>
  <c r="T498" i="7" s="1"/>
  <c r="Q17" i="7"/>
  <c r="T17" i="7" s="1"/>
  <c r="Q520" i="7"/>
  <c r="T520" i="7" s="1"/>
  <c r="U520" i="7" s="1"/>
  <c r="V520" i="7" s="1"/>
  <c r="V3" i="14"/>
  <c r="C3" i="10"/>
  <c r="C3" i="8"/>
  <c r="D24" i="15"/>
  <c r="C3" i="14"/>
  <c r="U334" i="7" l="1"/>
  <c r="V334" i="7"/>
  <c r="U194" i="7"/>
  <c r="V194" i="7"/>
  <c r="U228" i="7"/>
  <c r="V228" i="7"/>
  <c r="U184" i="7"/>
  <c r="V184" i="7"/>
  <c r="U350" i="7"/>
  <c r="V350" i="7"/>
  <c r="U473" i="7"/>
  <c r="V473" i="7"/>
  <c r="U325" i="7"/>
  <c r="V325" i="7"/>
  <c r="U974" i="7"/>
  <c r="V974" i="7"/>
  <c r="U199" i="7"/>
  <c r="V199" i="7"/>
  <c r="U323" i="7"/>
  <c r="V323" i="7"/>
  <c r="U78" i="7"/>
  <c r="V78" i="7"/>
  <c r="U151" i="7"/>
  <c r="V151" i="7"/>
  <c r="U202" i="7"/>
  <c r="V202" i="7"/>
  <c r="U754" i="7"/>
  <c r="V754" i="7"/>
  <c r="U76" i="7"/>
  <c r="V76" i="7"/>
  <c r="U245" i="7"/>
  <c r="V245" i="7"/>
  <c r="U165" i="7"/>
  <c r="V165" i="7"/>
  <c r="U253" i="7"/>
  <c r="V253" i="7"/>
  <c r="U380" i="7"/>
  <c r="V380" i="7"/>
  <c r="U389" i="7"/>
  <c r="V389" i="7"/>
  <c r="U621" i="7"/>
  <c r="V621" i="7"/>
  <c r="U169" i="7"/>
  <c r="V169" i="7"/>
  <c r="U28" i="7"/>
  <c r="V28" i="7"/>
  <c r="U319" i="7"/>
  <c r="V319" i="7"/>
  <c r="U90" i="7"/>
  <c r="V90" i="7"/>
  <c r="U495" i="7"/>
  <c r="V495" i="7"/>
  <c r="U689" i="7"/>
  <c r="V689" i="7"/>
  <c r="U810" i="7"/>
  <c r="V810" i="7"/>
  <c r="U424" i="7"/>
  <c r="V424" i="7"/>
  <c r="U592" i="7"/>
  <c r="V592" i="7"/>
  <c r="U534" i="7"/>
  <c r="V534" i="7"/>
  <c r="U149" i="7"/>
  <c r="V149" i="7"/>
  <c r="U498" i="7"/>
  <c r="V498" i="7"/>
  <c r="U24" i="7"/>
  <c r="V24" i="7"/>
  <c r="U433" i="7"/>
  <c r="V433" i="7"/>
  <c r="U870" i="7"/>
  <c r="V870" i="7"/>
  <c r="U807" i="7"/>
  <c r="V807" i="7"/>
  <c r="U407" i="7"/>
  <c r="V407" i="7"/>
  <c r="U418" i="7"/>
  <c r="V418" i="7"/>
  <c r="U519" i="7"/>
  <c r="V519" i="7"/>
  <c r="U340" i="7"/>
  <c r="V340" i="7"/>
  <c r="U646" i="7"/>
  <c r="V646" i="7"/>
  <c r="U691" i="7"/>
  <c r="V691" i="7"/>
  <c r="U737" i="7"/>
  <c r="V737" i="7"/>
  <c r="U224" i="7"/>
  <c r="V224" i="7"/>
  <c r="U489" i="7"/>
  <c r="V489" i="7"/>
  <c r="U832" i="7"/>
  <c r="V832" i="7"/>
  <c r="U898" i="7"/>
  <c r="V898" i="7"/>
  <c r="U972" i="7"/>
  <c r="V972" i="7"/>
  <c r="U890" i="7"/>
  <c r="V890" i="7"/>
  <c r="U903" i="7"/>
  <c r="V903" i="7"/>
  <c r="U897" i="7"/>
  <c r="V897" i="7"/>
  <c r="U201" i="7"/>
  <c r="V201" i="7"/>
  <c r="U192" i="7"/>
  <c r="V192" i="7"/>
  <c r="U31" i="7"/>
  <c r="V31" i="7"/>
  <c r="U329" i="7"/>
  <c r="V329" i="7"/>
  <c r="U777" i="7"/>
  <c r="V777" i="7"/>
  <c r="U496" i="7"/>
  <c r="V496" i="7"/>
  <c r="U538" i="7"/>
  <c r="V538" i="7"/>
  <c r="U155" i="7"/>
  <c r="V155" i="7"/>
  <c r="U42" i="7"/>
  <c r="V42" i="7"/>
  <c r="U75" i="7"/>
  <c r="V75" i="7"/>
  <c r="U567" i="7"/>
  <c r="V567" i="7"/>
  <c r="U590" i="7"/>
  <c r="V590" i="7"/>
  <c r="U580" i="7"/>
  <c r="V580" i="7"/>
  <c r="U589" i="7"/>
  <c r="V589" i="7"/>
  <c r="U638" i="7"/>
  <c r="V638" i="7"/>
  <c r="U835" i="7"/>
  <c r="V835" i="7"/>
  <c r="U636" i="7"/>
  <c r="V636" i="7"/>
  <c r="U14" i="7"/>
  <c r="V14" i="7"/>
  <c r="U943" i="7"/>
  <c r="V943" i="7"/>
  <c r="U588" i="7"/>
  <c r="V588" i="7"/>
  <c r="U554" i="7"/>
  <c r="V554" i="7"/>
  <c r="U639" i="7"/>
  <c r="V639" i="7"/>
  <c r="U450" i="7"/>
  <c r="V450" i="7"/>
  <c r="U969" i="7"/>
  <c r="V969" i="7"/>
  <c r="U11" i="7"/>
  <c r="V11" i="7"/>
  <c r="U79" i="7"/>
  <c r="V79" i="7"/>
  <c r="U395" i="7"/>
  <c r="V395" i="7"/>
  <c r="U449" i="7"/>
  <c r="V449" i="7"/>
  <c r="U960" i="7"/>
  <c r="V960" i="7"/>
  <c r="U866" i="7"/>
  <c r="V866" i="7"/>
  <c r="U462" i="7"/>
  <c r="V462" i="7"/>
  <c r="U766" i="7"/>
  <c r="V766" i="7"/>
  <c r="U335" i="7"/>
  <c r="V335" i="7"/>
  <c r="U381" i="7"/>
  <c r="V381" i="7"/>
  <c r="U166" i="7"/>
  <c r="V166" i="7"/>
  <c r="U461" i="7"/>
  <c r="V461" i="7"/>
  <c r="U540" i="7"/>
  <c r="V540" i="7"/>
  <c r="U320" i="7"/>
  <c r="V320" i="7"/>
  <c r="U22" i="7"/>
  <c r="V22" i="7"/>
  <c r="U856" i="7"/>
  <c r="V856" i="7"/>
  <c r="U159" i="7"/>
  <c r="V159" i="7"/>
  <c r="U913" i="7"/>
  <c r="V913" i="7"/>
  <c r="U626" i="7"/>
  <c r="V626" i="7"/>
  <c r="U921" i="7"/>
  <c r="V921" i="7"/>
  <c r="U902" i="7"/>
  <c r="V902" i="7"/>
  <c r="U123" i="7"/>
  <c r="V123" i="7"/>
  <c r="U941" i="7"/>
  <c r="V941" i="7"/>
  <c r="U177" i="7"/>
  <c r="V177" i="7"/>
  <c r="U853" i="7"/>
  <c r="V853" i="7"/>
  <c r="U337" i="7"/>
  <c r="V337" i="7"/>
  <c r="U633" i="7"/>
  <c r="V633" i="7"/>
  <c r="U64" i="7"/>
  <c r="V64" i="7"/>
  <c r="U256" i="7"/>
  <c r="V256" i="7"/>
  <c r="U705" i="7"/>
  <c r="V705" i="7"/>
  <c r="U475" i="7"/>
  <c r="V475" i="7"/>
  <c r="U533" i="7"/>
  <c r="V533" i="7"/>
  <c r="U609" i="7"/>
  <c r="V609" i="7"/>
  <c r="U575" i="7"/>
  <c r="V575" i="7"/>
  <c r="U555" i="7"/>
  <c r="V555" i="7"/>
  <c r="U161" i="7"/>
  <c r="V161" i="7"/>
  <c r="U122" i="7"/>
  <c r="V122" i="7"/>
  <c r="U346" i="7"/>
  <c r="V346" i="7"/>
  <c r="U756" i="7"/>
  <c r="V756" i="7"/>
  <c r="U63" i="7"/>
  <c r="V63" i="7"/>
  <c r="U981" i="7"/>
  <c r="V981" i="7"/>
  <c r="U297" i="7"/>
  <c r="V297" i="7"/>
  <c r="U429" i="7"/>
  <c r="V429" i="7"/>
  <c r="U211" i="7"/>
  <c r="V211" i="7"/>
  <c r="U138" i="7"/>
  <c r="V138" i="7"/>
  <c r="U550" i="7"/>
  <c r="V550" i="7"/>
  <c r="U752" i="7"/>
  <c r="V752" i="7"/>
  <c r="U44" i="7"/>
  <c r="V44" i="7"/>
  <c r="U788" i="7"/>
  <c r="V788" i="7"/>
  <c r="U927" i="7"/>
  <c r="V927" i="7"/>
  <c r="U132" i="7"/>
  <c r="V132" i="7"/>
  <c r="U548" i="7"/>
  <c r="V548" i="7"/>
  <c r="U950" i="7"/>
  <c r="V950" i="7"/>
  <c r="U574" i="7"/>
  <c r="V574" i="7"/>
  <c r="U583" i="7"/>
  <c r="V583" i="7"/>
  <c r="U468" i="7"/>
  <c r="V468" i="7"/>
  <c r="U6" i="7"/>
  <c r="V6" i="7"/>
  <c r="U415" i="7"/>
  <c r="V415" i="7"/>
  <c r="U172" i="7"/>
  <c r="V172" i="7"/>
  <c r="U566" i="7"/>
  <c r="V566" i="7"/>
  <c r="U342" i="7"/>
  <c r="V342" i="7"/>
  <c r="U229" i="7"/>
  <c r="V229" i="7"/>
  <c r="U610" i="7"/>
  <c r="V610" i="7"/>
  <c r="U241" i="7"/>
  <c r="V241" i="7"/>
  <c r="U257" i="7"/>
  <c r="V257" i="7"/>
  <c r="U559" i="7"/>
  <c r="V559" i="7"/>
  <c r="U925" i="7"/>
  <c r="V925" i="7"/>
  <c r="U195" i="7"/>
  <c r="V195" i="7"/>
  <c r="U251" i="7"/>
  <c r="V251" i="7"/>
  <c r="U649" i="7"/>
  <c r="V649" i="7"/>
  <c r="U634" i="7"/>
  <c r="V634" i="7"/>
  <c r="U743" i="7"/>
  <c r="V743" i="7"/>
  <c r="U558" i="7"/>
  <c r="V558" i="7"/>
  <c r="U799" i="7"/>
  <c r="V799" i="7"/>
  <c r="U829" i="7"/>
  <c r="V829" i="7"/>
  <c r="U497" i="7"/>
  <c r="V497" i="7"/>
  <c r="U12" i="7"/>
  <c r="V12" i="7"/>
  <c r="U272" i="7"/>
  <c r="V272" i="7"/>
  <c r="U432" i="7"/>
  <c r="V432" i="7"/>
  <c r="U271" i="7"/>
  <c r="V271" i="7"/>
  <c r="U134" i="7"/>
  <c r="V134" i="7"/>
  <c r="U869" i="7"/>
  <c r="V869" i="7"/>
  <c r="U488" i="7"/>
  <c r="V488" i="7"/>
  <c r="U59" i="7"/>
  <c r="V59" i="7"/>
  <c r="U225" i="7"/>
  <c r="V225" i="7"/>
  <c r="U774" i="7"/>
  <c r="V774" i="7"/>
  <c r="U909" i="7"/>
  <c r="V909" i="7"/>
  <c r="U843" i="7"/>
  <c r="V843" i="7"/>
  <c r="U133" i="7"/>
  <c r="V133" i="7"/>
  <c r="U392" i="7"/>
  <c r="V392" i="7"/>
  <c r="U931" i="7"/>
  <c r="V931" i="7"/>
  <c r="U270" i="7"/>
  <c r="V270" i="7"/>
  <c r="U958" i="7"/>
  <c r="V958" i="7"/>
  <c r="U859" i="7"/>
  <c r="V859" i="7"/>
  <c r="U951" i="7"/>
  <c r="V951" i="7"/>
  <c r="U801" i="7"/>
  <c r="V801" i="7"/>
  <c r="U231" i="7"/>
  <c r="V231" i="7"/>
  <c r="U923" i="7"/>
  <c r="V923" i="7"/>
  <c r="U831" i="7"/>
  <c r="V831" i="7"/>
  <c r="U857" i="7"/>
  <c r="V857" i="7"/>
  <c r="U422" i="7"/>
  <c r="V422" i="7"/>
  <c r="U397" i="7"/>
  <c r="V397" i="7"/>
  <c r="U855" i="7"/>
  <c r="V855" i="7"/>
  <c r="U690" i="7"/>
  <c r="V690" i="7"/>
  <c r="U581" i="7"/>
  <c r="V581" i="7"/>
  <c r="U204" i="7"/>
  <c r="V204" i="7"/>
  <c r="U568" i="7"/>
  <c r="V568" i="7"/>
  <c r="U421" i="7"/>
  <c r="V421" i="7"/>
  <c r="U536" i="7"/>
  <c r="V536" i="7"/>
  <c r="U765" i="7"/>
  <c r="V765" i="7"/>
  <c r="U692" i="7"/>
  <c r="V692" i="7"/>
  <c r="U635" i="7"/>
  <c r="V635" i="7"/>
  <c r="U591" i="7"/>
  <c r="V591" i="7"/>
  <c r="U715" i="7"/>
  <c r="V715" i="7"/>
  <c r="U147" i="7"/>
  <c r="V147" i="7"/>
  <c r="U875" i="7"/>
  <c r="V875" i="7"/>
  <c r="U573" i="7"/>
  <c r="V573" i="7"/>
  <c r="U977" i="7"/>
  <c r="V977" i="7"/>
  <c r="U805" i="7"/>
  <c r="V805" i="7"/>
  <c r="U348" i="7"/>
  <c r="V348" i="7"/>
  <c r="U200" i="7"/>
  <c r="V200" i="7"/>
  <c r="U924" i="7"/>
  <c r="V924" i="7"/>
  <c r="U506" i="7"/>
  <c r="V506" i="7"/>
  <c r="U586" i="7"/>
  <c r="V586" i="7"/>
  <c r="U571" i="7"/>
  <c r="V571" i="7"/>
  <c r="U973" i="7"/>
  <c r="V973" i="7"/>
  <c r="U907" i="7"/>
  <c r="V907" i="7"/>
  <c r="U85" i="7"/>
  <c r="V85" i="7"/>
  <c r="U541" i="7"/>
  <c r="V541" i="7"/>
  <c r="U645" i="7"/>
  <c r="V645" i="7"/>
  <c r="U152" i="7"/>
  <c r="V152" i="7"/>
  <c r="U160" i="7"/>
  <c r="V160" i="7"/>
  <c r="U916" i="7"/>
  <c r="V916" i="7"/>
  <c r="U180" i="7"/>
  <c r="V180" i="7"/>
  <c r="U549" i="7"/>
  <c r="V549" i="7"/>
  <c r="U269" i="7"/>
  <c r="V269" i="7"/>
  <c r="U208" i="7"/>
  <c r="V208" i="7"/>
  <c r="U827" i="7"/>
  <c r="V827" i="7"/>
  <c r="U131" i="7"/>
  <c r="V131" i="7"/>
  <c r="U622" i="7"/>
  <c r="V622" i="7"/>
  <c r="U749" i="7"/>
  <c r="V749" i="7"/>
  <c r="U20" i="7"/>
  <c r="V20" i="7"/>
  <c r="U43" i="7"/>
  <c r="V43" i="7"/>
  <c r="U539" i="7"/>
  <c r="V539" i="7"/>
  <c r="U883" i="7"/>
  <c r="V883" i="7"/>
  <c r="U864" i="7"/>
  <c r="V864" i="7"/>
  <c r="U54" i="7"/>
  <c r="V54" i="7"/>
  <c r="U218" i="7"/>
  <c r="V218" i="7"/>
  <c r="U625" i="7"/>
  <c r="V625" i="7"/>
  <c r="U140" i="7"/>
  <c r="V140" i="7"/>
  <c r="U872" i="7"/>
  <c r="V872" i="7"/>
  <c r="U186" i="7"/>
  <c r="V186" i="7"/>
  <c r="U557" i="7"/>
  <c r="V557" i="7"/>
  <c r="U632" i="7"/>
  <c r="V632" i="7"/>
  <c r="U882" i="7"/>
  <c r="V882" i="7"/>
  <c r="U714" i="7"/>
  <c r="V714" i="7"/>
  <c r="U315" i="7"/>
  <c r="V315" i="7"/>
  <c r="U818" i="7"/>
  <c r="V818" i="7"/>
  <c r="U451" i="7"/>
  <c r="V451" i="7"/>
  <c r="U572" i="7"/>
  <c r="V572" i="7"/>
  <c r="U327" i="7"/>
  <c r="V327" i="7"/>
  <c r="U471" i="7"/>
  <c r="V471" i="7"/>
  <c r="U396" i="7"/>
  <c r="V396" i="7"/>
  <c r="U431" i="7"/>
  <c r="V431" i="7"/>
  <c r="U630" i="7"/>
  <c r="V630" i="7"/>
  <c r="U430" i="7"/>
  <c r="V430" i="7"/>
  <c r="U125" i="7"/>
  <c r="V125" i="7"/>
  <c r="U254" i="7"/>
  <c r="V254" i="7"/>
  <c r="U569" i="7"/>
  <c r="V569" i="7"/>
  <c r="U741" i="7"/>
  <c r="V741" i="7"/>
  <c r="U517" i="7"/>
  <c r="V517" i="7"/>
  <c r="U193" i="7"/>
  <c r="V193" i="7"/>
  <c r="U987" i="7"/>
  <c r="V987" i="7"/>
  <c r="U957" i="7"/>
  <c r="V957" i="7"/>
  <c r="U119" i="7"/>
  <c r="V119" i="7"/>
  <c r="U723" i="7"/>
  <c r="V723" i="7"/>
  <c r="U922" i="7"/>
  <c r="V922" i="7"/>
  <c r="U391" i="7"/>
  <c r="V391" i="7"/>
  <c r="U330" i="7"/>
  <c r="V330" i="7"/>
  <c r="U828" i="7"/>
  <c r="V828" i="7"/>
  <c r="U230" i="7"/>
  <c r="V230" i="7"/>
  <c r="U249" i="7"/>
  <c r="V249" i="7"/>
  <c r="U961" i="7"/>
  <c r="V961" i="7"/>
  <c r="U644" i="7"/>
  <c r="V644" i="7"/>
  <c r="U178" i="7"/>
  <c r="V178" i="7"/>
  <c r="U369" i="7"/>
  <c r="V369" i="7"/>
  <c r="U747" i="7"/>
  <c r="V747" i="7"/>
  <c r="U203" i="7"/>
  <c r="V203" i="7"/>
  <c r="U874" i="7"/>
  <c r="V874" i="7"/>
  <c r="U673" i="7"/>
  <c r="V673" i="7"/>
  <c r="U93" i="7"/>
  <c r="V93" i="7"/>
  <c r="U302" i="7"/>
  <c r="V302" i="7"/>
  <c r="U463" i="7"/>
  <c r="V463" i="7"/>
  <c r="U934" i="7"/>
  <c r="V934" i="7"/>
  <c r="U168" i="7"/>
  <c r="V168" i="7"/>
  <c r="U933" i="7"/>
  <c r="V933" i="7"/>
  <c r="U975" i="7"/>
  <c r="V975" i="7"/>
  <c r="U647" i="7"/>
  <c r="V647" i="7"/>
  <c r="U474" i="7"/>
  <c r="V474" i="7"/>
  <c r="U873" i="7"/>
  <c r="V873" i="7"/>
  <c r="U347" i="7"/>
  <c r="V347" i="7"/>
  <c r="U370" i="7"/>
  <c r="V370" i="7"/>
  <c r="U246" i="7"/>
  <c r="V246" i="7"/>
  <c r="U867" i="7"/>
  <c r="V867" i="7"/>
  <c r="U570" i="7"/>
  <c r="V570" i="7"/>
  <c r="U9" i="7"/>
  <c r="V9" i="7"/>
  <c r="U543" i="7"/>
  <c r="V543" i="7"/>
  <c r="U802" i="7"/>
  <c r="V802" i="7"/>
  <c r="U552" i="7"/>
  <c r="V552" i="7"/>
  <c r="U206" i="7"/>
  <c r="V206" i="7"/>
  <c r="U962" i="7"/>
  <c r="V962" i="7"/>
  <c r="U532" i="7"/>
  <c r="V532" i="7"/>
  <c r="U928" i="7"/>
  <c r="V928" i="7"/>
  <c r="U258" i="7"/>
  <c r="V258" i="7"/>
  <c r="U531" i="7"/>
  <c r="V531" i="7"/>
  <c r="U896" i="7"/>
  <c r="V896" i="7"/>
  <c r="U137" i="7"/>
  <c r="V137" i="7"/>
  <c r="U179" i="7"/>
  <c r="V179" i="7"/>
  <c r="U854" i="7"/>
  <c r="V854" i="7"/>
  <c r="U40" i="7"/>
  <c r="V40" i="7"/>
  <c r="U668" i="7"/>
  <c r="V668" i="7"/>
  <c r="U242" i="7"/>
  <c r="V242" i="7"/>
  <c r="U545" i="7"/>
  <c r="V545" i="7"/>
  <c r="U162" i="7"/>
  <c r="V162" i="7"/>
  <c r="U786" i="7"/>
  <c r="V786" i="7"/>
  <c r="U579" i="7"/>
  <c r="V579" i="7"/>
  <c r="U126" i="7"/>
  <c r="V126" i="7"/>
  <c r="U18" i="7"/>
  <c r="V18" i="7"/>
  <c r="U938" i="7"/>
  <c r="V938" i="7"/>
  <c r="U954" i="7"/>
  <c r="V954" i="7"/>
  <c r="U553" i="7"/>
  <c r="V553" i="7"/>
  <c r="U98" i="7"/>
  <c r="V98" i="7"/>
  <c r="U170" i="7"/>
  <c r="V170" i="7"/>
  <c r="U77" i="7"/>
  <c r="V77" i="7"/>
  <c r="U908" i="7"/>
  <c r="V908" i="7"/>
  <c r="U153" i="7"/>
  <c r="V153" i="7"/>
  <c r="U980" i="7"/>
  <c r="V980" i="7"/>
  <c r="U423" i="7"/>
  <c r="V423" i="7"/>
  <c r="U91" i="7"/>
  <c r="V91" i="7"/>
  <c r="U886" i="7"/>
  <c r="V886" i="7"/>
  <c r="U584" i="7"/>
  <c r="V584" i="7"/>
  <c r="U345" i="7"/>
  <c r="V345" i="7"/>
  <c r="U994" i="7"/>
  <c r="V994" i="7"/>
  <c r="U516" i="7"/>
  <c r="V516" i="7"/>
  <c r="U29" i="7"/>
  <c r="V29" i="7"/>
  <c r="U547" i="7"/>
  <c r="V547" i="7"/>
  <c r="U884" i="7"/>
  <c r="V884" i="7"/>
  <c r="U759" i="7"/>
  <c r="V759" i="7"/>
  <c r="U906" i="7"/>
  <c r="V906" i="7"/>
  <c r="U773" i="7"/>
  <c r="V773" i="7"/>
  <c r="U852" i="7"/>
  <c r="V852" i="7"/>
  <c r="U637" i="7"/>
  <c r="V637" i="7"/>
  <c r="U955" i="7"/>
  <c r="V955" i="7"/>
  <c r="U834" i="7"/>
  <c r="V834" i="7"/>
  <c r="U127" i="7"/>
  <c r="V127" i="7"/>
  <c r="U219" i="7"/>
  <c r="V219" i="7"/>
  <c r="U780" i="7"/>
  <c r="V780" i="7"/>
  <c r="U771" i="7"/>
  <c r="V771" i="7"/>
  <c r="U273" i="7"/>
  <c r="V273" i="7"/>
  <c r="U385" i="7"/>
  <c r="V385" i="7"/>
  <c r="U333" i="7"/>
  <c r="V333" i="7"/>
  <c r="U790" i="7"/>
  <c r="V790" i="7"/>
  <c r="U988" i="7"/>
  <c r="V988" i="7"/>
  <c r="U376" i="7"/>
  <c r="V376" i="7"/>
  <c r="U232" i="7"/>
  <c r="V232" i="7"/>
  <c r="U937" i="7"/>
  <c r="V937" i="7"/>
  <c r="U383" i="7"/>
  <c r="V383" i="7"/>
  <c r="U781" i="7"/>
  <c r="V781" i="7"/>
  <c r="U608" i="7"/>
  <c r="V608" i="7"/>
  <c r="U900" i="7"/>
  <c r="V900" i="7"/>
  <c r="U959" i="7"/>
  <c r="V959" i="7"/>
  <c r="U154" i="7"/>
  <c r="V154" i="7"/>
  <c r="U197" i="7"/>
  <c r="V197" i="7"/>
  <c r="U300" i="7"/>
  <c r="V300" i="7"/>
  <c r="U196" i="7"/>
  <c r="V196" i="7"/>
  <c r="U487" i="7"/>
  <c r="V487" i="7"/>
  <c r="U298" i="7"/>
  <c r="V298" i="7"/>
  <c r="U53" i="7"/>
  <c r="V53" i="7"/>
  <c r="U187" i="7"/>
  <c r="V187" i="7"/>
  <c r="U582" i="7"/>
  <c r="V582" i="7"/>
  <c r="U669" i="7"/>
  <c r="V669" i="7"/>
  <c r="U993" i="7"/>
  <c r="V993" i="7"/>
  <c r="U546" i="7"/>
  <c r="V546" i="7"/>
  <c r="U248" i="7"/>
  <c r="V248" i="7"/>
  <c r="U81" i="7"/>
  <c r="V81" i="7"/>
  <c r="U706" i="7"/>
  <c r="V706" i="7"/>
  <c r="U80" i="7"/>
  <c r="V80" i="7"/>
  <c r="U775" i="7"/>
  <c r="V775" i="7"/>
  <c r="U686" i="7"/>
  <c r="V686" i="7"/>
  <c r="U965" i="7"/>
  <c r="V965" i="7"/>
  <c r="U623" i="7"/>
  <c r="V623" i="7"/>
  <c r="U556" i="7"/>
  <c r="V556" i="7"/>
  <c r="U408" i="7"/>
  <c r="V408" i="7"/>
  <c r="U798" i="7"/>
  <c r="V798" i="7"/>
  <c r="U782" i="7"/>
  <c r="V782" i="7"/>
  <c r="U328" i="7"/>
  <c r="V328" i="7"/>
  <c r="U587" i="7"/>
  <c r="V587" i="7"/>
  <c r="U769" i="7"/>
  <c r="V769" i="7"/>
  <c r="U412" i="7"/>
  <c r="V412" i="7"/>
  <c r="U595" i="7"/>
  <c r="V595" i="7"/>
  <c r="U482" i="7"/>
  <c r="V482" i="7"/>
  <c r="U868" i="7"/>
  <c r="V868" i="7"/>
  <c r="U767" i="7"/>
  <c r="V767" i="7"/>
  <c r="U470" i="7"/>
  <c r="V470" i="7"/>
  <c r="U198" i="7"/>
  <c r="V198" i="7"/>
  <c r="U785" i="7"/>
  <c r="V785" i="7"/>
  <c r="U321" i="7"/>
  <c r="V321" i="7"/>
  <c r="U304" i="7"/>
  <c r="V304" i="7"/>
  <c r="U58" i="7"/>
  <c r="V58" i="7"/>
  <c r="U399" i="7"/>
  <c r="V399" i="7"/>
  <c r="U964" i="7"/>
  <c r="V964" i="7"/>
  <c r="U995" i="7"/>
  <c r="V995" i="7"/>
  <c r="U813" i="7"/>
  <c r="V813" i="7"/>
  <c r="U227" i="7"/>
  <c r="V227" i="7"/>
  <c r="U459" i="7"/>
  <c r="V459" i="7"/>
  <c r="U243" i="7"/>
  <c r="V243" i="7"/>
  <c r="U139" i="7"/>
  <c r="V139" i="7"/>
  <c r="U926" i="7"/>
  <c r="V926" i="7"/>
  <c r="U233" i="7"/>
  <c r="V233" i="7"/>
  <c r="U830" i="7"/>
  <c r="V830" i="7"/>
  <c r="U344" i="7"/>
  <c r="V344" i="7"/>
  <c r="U118" i="7"/>
  <c r="V118" i="7"/>
  <c r="U409" i="7"/>
  <c r="V409" i="7"/>
  <c r="U793" i="7"/>
  <c r="V793" i="7"/>
  <c r="U894" i="7"/>
  <c r="V894" i="7"/>
  <c r="U130" i="7"/>
  <c r="V130" i="7"/>
  <c r="U393" i="7"/>
  <c r="V393" i="7"/>
  <c r="U17" i="7"/>
  <c r="V17" i="7"/>
  <c r="U978" i="7"/>
  <c r="V978" i="7"/>
  <c r="U135" i="7"/>
  <c r="V135" i="7"/>
  <c r="U15" i="7"/>
  <c r="V15" i="7"/>
  <c r="U861" i="7"/>
  <c r="V861" i="7"/>
  <c r="U989" i="7"/>
  <c r="V989" i="7"/>
  <c r="U518" i="7"/>
  <c r="V518" i="7"/>
  <c r="U420" i="7"/>
  <c r="V420" i="7"/>
  <c r="U384" i="7"/>
  <c r="V384" i="7"/>
  <c r="U881" i="7"/>
  <c r="V881" i="7"/>
  <c r="U648" i="7"/>
  <c r="V648" i="7"/>
  <c r="U365" i="7"/>
  <c r="V365" i="7"/>
  <c r="U953" i="7"/>
  <c r="V953" i="7"/>
  <c r="U704" i="7"/>
  <c r="V704" i="7"/>
  <c r="U56" i="7"/>
  <c r="V56" i="7"/>
  <c r="U585" i="7"/>
  <c r="V585" i="7"/>
  <c r="U55" i="7"/>
  <c r="V55" i="7"/>
  <c r="U35" i="7"/>
  <c r="V35" i="7"/>
  <c r="U833" i="7"/>
  <c r="V833" i="7"/>
  <c r="U124" i="7"/>
  <c r="V124" i="7"/>
  <c r="U551" i="7"/>
  <c r="V551" i="7"/>
  <c r="U460" i="7"/>
  <c r="V460" i="7"/>
  <c r="U205" i="7"/>
  <c r="V205" i="7"/>
  <c r="U814" i="7"/>
  <c r="V814" i="7"/>
  <c r="U57" i="7"/>
  <c r="V57" i="7"/>
  <c r="U244" i="7"/>
  <c r="V244" i="7"/>
  <c r="U915" i="7"/>
  <c r="V915" i="7"/>
  <c r="U353" i="7"/>
  <c r="V353" i="7"/>
  <c r="U94" i="7"/>
  <c r="V94" i="7"/>
  <c r="U150" i="7"/>
  <c r="V150" i="7"/>
  <c r="U675" i="7"/>
  <c r="V675" i="7"/>
  <c r="U268" i="7"/>
  <c r="V268" i="7"/>
  <c r="U5" i="7"/>
  <c r="V5" i="7"/>
  <c r="U722" i="7"/>
  <c r="V722" i="7"/>
  <c r="U89" i="7"/>
  <c r="V89" i="7"/>
  <c r="U4" i="7"/>
  <c r="V4" i="7"/>
  <c r="U220" i="7"/>
  <c r="V220" i="7"/>
  <c r="D1002" i="7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E520" i="7"/>
  <c r="E524" i="7"/>
  <c r="E776" i="7"/>
  <c r="E220" i="7"/>
  <c r="E65" i="7"/>
  <c r="E81" i="7"/>
  <c r="E499" i="7"/>
  <c r="E162" i="7"/>
  <c r="E326" i="7"/>
  <c r="E371" i="7"/>
  <c r="E247" i="7"/>
  <c r="E257" i="7"/>
  <c r="E821" i="7"/>
  <c r="E662" i="7"/>
  <c r="E716" i="7"/>
  <c r="E309" i="7"/>
  <c r="E130" i="7"/>
  <c r="E935" i="7"/>
  <c r="E852" i="7"/>
  <c r="E545" i="7"/>
  <c r="E302" i="7"/>
  <c r="E466" i="7"/>
  <c r="E3" i="7"/>
  <c r="E241" i="7"/>
  <c r="E337" i="7"/>
  <c r="E638" i="7"/>
  <c r="E149" i="7"/>
  <c r="E240" i="7"/>
  <c r="E88" i="7"/>
  <c r="E354" i="7"/>
  <c r="E234" i="7"/>
  <c r="E809" i="7"/>
  <c r="E563" i="7"/>
  <c r="E700" i="7"/>
  <c r="E765" i="7"/>
  <c r="E402" i="7"/>
  <c r="E929" i="7"/>
  <c r="E589" i="7"/>
  <c r="E1000" i="7"/>
  <c r="E970" i="7"/>
  <c r="E894" i="7"/>
  <c r="E355" i="7"/>
  <c r="E141" i="7"/>
  <c r="E242" i="7"/>
  <c r="E745" i="7"/>
  <c r="E403" i="7"/>
  <c r="E949" i="7"/>
  <c r="E610" i="7"/>
  <c r="E853" i="7"/>
  <c r="E580" i="7"/>
  <c r="E534" i="7"/>
  <c r="E171" i="7"/>
  <c r="E793" i="7"/>
  <c r="E248" i="7"/>
  <c r="E338" i="7"/>
  <c r="E668" i="7"/>
  <c r="E360" i="7"/>
  <c r="E791" i="7"/>
  <c r="E318" i="7"/>
  <c r="E746" i="7"/>
  <c r="E177" i="7"/>
  <c r="E611" i="7"/>
  <c r="E783" i="7"/>
  <c r="E25" i="7"/>
  <c r="E409" i="7"/>
  <c r="E901" i="7"/>
  <c r="E212" i="7"/>
  <c r="E260" i="7"/>
  <c r="E760" i="7"/>
  <c r="E625" i="7"/>
  <c r="E410" i="7"/>
  <c r="E229" i="7"/>
  <c r="E930" i="7"/>
  <c r="E597" i="7"/>
  <c r="E592" i="7"/>
  <c r="E82" i="7"/>
  <c r="E530" i="7"/>
  <c r="E221" i="7"/>
  <c r="E990" i="7"/>
  <c r="E707" i="7"/>
  <c r="E822" i="7"/>
  <c r="E535" i="7"/>
  <c r="E142" i="7"/>
  <c r="E342" i="7"/>
  <c r="E361" i="7"/>
  <c r="E839" i="7"/>
  <c r="E708" i="7"/>
  <c r="E4" i="7"/>
  <c r="E188" i="7"/>
  <c r="E772" i="7"/>
  <c r="E773" i="7"/>
  <c r="E593" i="7"/>
  <c r="E93" i="7"/>
  <c r="E672" i="7"/>
  <c r="E536" i="7"/>
  <c r="E566" i="7"/>
  <c r="E941" i="7"/>
  <c r="E590" i="7"/>
  <c r="E424" i="7"/>
  <c r="E89" i="7"/>
  <c r="E136" i="7"/>
  <c r="E693" i="7"/>
  <c r="E732" i="7"/>
  <c r="E40" i="7"/>
  <c r="E673" i="7"/>
  <c r="E218" i="7"/>
  <c r="E512" i="7"/>
  <c r="E172" i="7"/>
  <c r="E123" i="7"/>
  <c r="E717" i="7"/>
  <c r="E810" i="7"/>
  <c r="E722" i="7"/>
  <c r="E118" i="7"/>
  <c r="E546" i="7"/>
  <c r="E343" i="7"/>
  <c r="E956" i="7"/>
  <c r="E874" i="7"/>
  <c r="E438" i="7"/>
  <c r="E421" i="7"/>
  <c r="E415" i="7"/>
  <c r="E902" i="7"/>
  <c r="E567" i="7"/>
  <c r="E733" i="7"/>
  <c r="E5" i="7"/>
  <c r="E344" i="7"/>
  <c r="E920" i="7"/>
  <c r="E425" i="7"/>
  <c r="E41" i="7"/>
  <c r="E203" i="7"/>
  <c r="E54" i="7"/>
  <c r="E490" i="7"/>
  <c r="E982" i="7"/>
  <c r="E921" i="7"/>
  <c r="E75" i="7"/>
  <c r="E60" i="7"/>
  <c r="E163" i="7"/>
  <c r="E830" i="7"/>
  <c r="E594" i="7"/>
  <c r="E906" i="7"/>
  <c r="E854" i="7"/>
  <c r="E747" i="7"/>
  <c r="E864" i="7"/>
  <c r="E568" i="7"/>
  <c r="E6" i="7"/>
  <c r="E674" i="7"/>
  <c r="E42" i="7"/>
  <c r="E709" i="7"/>
  <c r="E268" i="7"/>
  <c r="E233" i="7"/>
  <c r="E173" i="7"/>
  <c r="E761" i="7"/>
  <c r="E434" i="7"/>
  <c r="E293" i="7"/>
  <c r="E883" i="7"/>
  <c r="E204" i="7"/>
  <c r="E26" i="7"/>
  <c r="E800" i="7"/>
  <c r="E467" i="7"/>
  <c r="E689" i="7"/>
  <c r="E7" i="7"/>
  <c r="E612" i="7"/>
  <c r="E993" i="7"/>
  <c r="E291" i="7"/>
  <c r="E762" i="7"/>
  <c r="E369" i="7"/>
  <c r="E356" i="7"/>
  <c r="E581" i="7"/>
  <c r="E468" i="7"/>
  <c r="E748" i="7"/>
  <c r="E476" i="7"/>
  <c r="E495" i="7"/>
  <c r="E985" i="7"/>
  <c r="E926" i="7"/>
  <c r="E213" i="7"/>
  <c r="E759" i="7"/>
  <c r="E603" i="7"/>
  <c r="E379" i="7"/>
  <c r="E388" i="7"/>
  <c r="E690" i="7"/>
  <c r="E936" i="7"/>
  <c r="E811" i="7"/>
  <c r="E155" i="7"/>
  <c r="E90" i="7"/>
  <c r="E537" i="7"/>
  <c r="E331" i="7"/>
  <c r="E27" i="7"/>
  <c r="E884" i="7"/>
  <c r="E823" i="7"/>
  <c r="E178" i="7"/>
  <c r="E214" i="7"/>
  <c r="E116" i="7"/>
  <c r="E653" i="7"/>
  <c r="E626" i="7"/>
  <c r="E538" i="7"/>
  <c r="E319" i="7"/>
  <c r="E19" i="7"/>
  <c r="E139" i="7"/>
  <c r="E669" i="7"/>
  <c r="E547" i="7"/>
  <c r="E598" i="7"/>
  <c r="E357" i="7"/>
  <c r="E539" i="7"/>
  <c r="E294" i="7"/>
  <c r="E404" i="7"/>
  <c r="E885" i="7"/>
  <c r="E496" i="7"/>
  <c r="E840" i="7"/>
  <c r="E702" i="7"/>
  <c r="E243" i="7"/>
  <c r="E979" i="7"/>
  <c r="E599" i="7"/>
  <c r="E663" i="7"/>
  <c r="E644" i="7"/>
  <c r="E43" i="7"/>
  <c r="E332" i="7"/>
  <c r="E143" i="7"/>
  <c r="E913" i="7"/>
  <c r="E281" i="7"/>
  <c r="E106" i="7"/>
  <c r="E411" i="7"/>
  <c r="E991" i="7"/>
  <c r="E582" i="7"/>
  <c r="E525" i="7"/>
  <c r="E207" i="7"/>
  <c r="E961" i="7"/>
  <c r="E20" i="7"/>
  <c r="E237" i="7"/>
  <c r="E710" i="7"/>
  <c r="E812" i="7"/>
  <c r="E174" i="7"/>
  <c r="E28" i="7"/>
  <c r="E675" i="7"/>
  <c r="E459" i="7"/>
  <c r="E187" i="7"/>
  <c r="E29" i="7"/>
  <c r="E179" i="7"/>
  <c r="E249" i="7"/>
  <c r="E749" i="7"/>
  <c r="E855" i="7"/>
  <c r="E583" i="7"/>
  <c r="E914" i="7"/>
  <c r="E777" i="7"/>
  <c r="E888" i="7"/>
  <c r="E150" i="7"/>
  <c r="E83" i="7"/>
  <c r="E295" i="7"/>
  <c r="E824" i="7"/>
  <c r="E21" i="7"/>
  <c r="E8" i="7"/>
  <c r="E622" i="7"/>
  <c r="E397" i="7"/>
  <c r="E574" i="7"/>
  <c r="E405" i="7"/>
  <c r="E654" i="7"/>
  <c r="E679" i="7"/>
  <c r="E477" i="7"/>
  <c r="E103" i="7"/>
  <c r="E794" i="7"/>
  <c r="E516" i="7"/>
  <c r="E137" i="7"/>
  <c r="E358" i="7"/>
  <c r="E296" i="7"/>
  <c r="E235" i="7"/>
  <c r="E950" i="7"/>
  <c r="E159" i="7"/>
  <c r="E71" i="7"/>
  <c r="E252" i="7"/>
  <c r="E94" i="7"/>
  <c r="E227" i="7"/>
  <c r="E53" i="7"/>
  <c r="E841" i="7"/>
  <c r="E2" i="7"/>
  <c r="E718" i="7"/>
  <c r="E131" i="7"/>
  <c r="E30" i="7"/>
  <c r="E548" i="7"/>
  <c r="E856" i="7"/>
  <c r="E329" i="7"/>
  <c r="E117" i="7"/>
  <c r="E895" i="7"/>
  <c r="E813" i="7"/>
  <c r="E680" i="7"/>
  <c r="E994" i="7"/>
  <c r="E896" i="7"/>
  <c r="E230" i="7"/>
  <c r="E827" i="7"/>
  <c r="E454" i="7"/>
  <c r="E282" i="7"/>
  <c r="E750" i="7"/>
  <c r="E865" i="7"/>
  <c r="E169" i="7"/>
  <c r="E353" i="7"/>
  <c r="E469" i="7"/>
  <c r="E298" i="7"/>
  <c r="E613" i="7"/>
  <c r="E455" i="7"/>
  <c r="E828" i="7"/>
  <c r="E208" i="7"/>
  <c r="E422" i="7"/>
  <c r="E351" i="7"/>
  <c r="E107" i="7"/>
  <c r="E426" i="7"/>
  <c r="E144" i="7"/>
  <c r="E261" i="7"/>
  <c r="E145" i="7"/>
  <c r="E889" i="7"/>
  <c r="E825" i="7"/>
  <c r="E362" i="7"/>
  <c r="E330" i="7"/>
  <c r="E95" i="7"/>
  <c r="E857" i="7"/>
  <c r="E132" i="7"/>
  <c r="E217" i="7"/>
  <c r="E31" i="7"/>
  <c r="E387" i="7"/>
  <c r="E915" i="7"/>
  <c r="E560" i="7"/>
  <c r="E363" i="7"/>
  <c r="E345" i="7"/>
  <c r="E676" i="7"/>
  <c r="E391" i="7"/>
  <c r="E269" i="7"/>
  <c r="E740" i="7"/>
  <c r="E845" i="7"/>
  <c r="E22" i="7"/>
  <c r="E192" i="7"/>
  <c r="E283" i="7"/>
  <c r="E398" i="7"/>
  <c r="E995" i="7"/>
  <c r="E787" i="7"/>
  <c r="E694" i="7"/>
  <c r="E531" i="7"/>
  <c r="E922" i="7"/>
  <c r="E549" i="7"/>
  <c r="E831" i="7"/>
  <c r="E927" i="7"/>
  <c r="E303" i="7"/>
  <c r="E201" i="7"/>
  <c r="E526" i="7"/>
  <c r="E244" i="7"/>
  <c r="E606" i="7"/>
  <c r="E487" i="7"/>
  <c r="E310" i="7"/>
  <c r="E258" i="7"/>
  <c r="E723" i="7"/>
  <c r="E842" i="7"/>
  <c r="E614" i="7"/>
  <c r="E788" i="7"/>
  <c r="E576" i="7"/>
  <c r="E339" i="7"/>
  <c r="E394" i="7"/>
  <c r="E57" i="7"/>
  <c r="E696" i="7"/>
  <c r="E738" i="7"/>
  <c r="E627" i="7"/>
  <c r="E279" i="7"/>
  <c r="E119" i="7"/>
  <c r="E655" i="7"/>
  <c r="E939" i="7"/>
  <c r="E628" i="7"/>
  <c r="E263" i="7"/>
  <c r="E897" i="7"/>
  <c r="E621" i="7"/>
  <c r="E72" i="7"/>
  <c r="E964" i="7"/>
  <c r="E577" i="7"/>
  <c r="E584" i="7"/>
  <c r="E629" i="7"/>
  <c r="E751" i="7"/>
  <c r="E180" i="7"/>
  <c r="E712" i="7"/>
  <c r="E44" i="7"/>
  <c r="E561" i="7"/>
  <c r="E284" i="7"/>
  <c r="E67" i="7"/>
  <c r="E478" i="7"/>
  <c r="E513" i="7"/>
  <c r="E196" i="7"/>
  <c r="E886" i="7"/>
  <c r="E862" i="7"/>
  <c r="E957" i="7"/>
  <c r="E916" i="7"/>
  <c r="E996" i="7"/>
  <c r="E752" i="7"/>
  <c r="E274" i="7"/>
  <c r="E903" i="7"/>
  <c r="E364" i="7"/>
  <c r="E814" i="7"/>
  <c r="E250" i="7"/>
  <c r="E992" i="7"/>
  <c r="E697" i="7"/>
  <c r="E32" i="7"/>
  <c r="E987" i="7"/>
  <c r="E976" i="7"/>
  <c r="E650" i="7"/>
  <c r="E724" i="7"/>
  <c r="E320" i="7"/>
  <c r="E946" i="7"/>
  <c r="E389" i="7"/>
  <c r="E299" i="7"/>
  <c r="E479" i="7"/>
  <c r="E156" i="7"/>
  <c r="E104" i="7"/>
  <c r="E836" i="7"/>
  <c r="E96" i="7"/>
  <c r="E160" i="7"/>
  <c r="E923" i="7"/>
  <c r="E997" i="7"/>
  <c r="E480" i="7"/>
  <c r="E222" i="7"/>
  <c r="E607" i="7"/>
  <c r="E437" i="7"/>
  <c r="E719" i="7"/>
  <c r="E311" i="7"/>
  <c r="E372" i="7"/>
  <c r="E373" i="7"/>
  <c r="E193" i="7"/>
  <c r="E152" i="7"/>
  <c r="E231" i="7"/>
  <c r="E550" i="7"/>
  <c r="E464" i="7"/>
  <c r="E670" i="7"/>
  <c r="E380" i="7"/>
  <c r="E205" i="7"/>
  <c r="E416" i="7"/>
  <c r="E300" i="7"/>
  <c r="E91" i="7"/>
  <c r="E928" i="7"/>
  <c r="E517" i="7"/>
  <c r="E645" i="7"/>
  <c r="E720" i="7"/>
  <c r="E73" i="7"/>
  <c r="E876" i="7"/>
  <c r="E890" i="7"/>
  <c r="E209" i="7"/>
  <c r="E600" i="7"/>
  <c r="E858" i="7"/>
  <c r="E656" i="7"/>
  <c r="E443" i="7"/>
  <c r="E532" i="7"/>
  <c r="E741" i="7"/>
  <c r="E444" i="7"/>
  <c r="E624" i="7"/>
  <c r="E189" i="7"/>
  <c r="E540" i="7"/>
  <c r="E972" i="7"/>
  <c r="E253" i="7"/>
  <c r="E507" i="7"/>
  <c r="E399" i="7"/>
  <c r="E164" i="7"/>
  <c r="E423" i="7"/>
  <c r="E962" i="7"/>
  <c r="E514" i="7"/>
  <c r="E541" i="7"/>
  <c r="E801" i="7"/>
  <c r="E753" i="7"/>
  <c r="E998" i="7"/>
  <c r="E789" i="7"/>
  <c r="E359" i="7"/>
  <c r="E285" i="7"/>
  <c r="E684" i="7"/>
  <c r="E947" i="7"/>
  <c r="E417" i="7"/>
  <c r="E846" i="7"/>
  <c r="E527" i="7"/>
  <c r="E465" i="7"/>
  <c r="E515" i="7"/>
  <c r="E734" i="7"/>
  <c r="E374" i="7"/>
  <c r="E898" i="7"/>
  <c r="E165" i="7"/>
  <c r="E460" i="7"/>
  <c r="E58" i="7"/>
  <c r="E84" i="7"/>
  <c r="E181" i="7"/>
  <c r="E206" i="7"/>
  <c r="E569" i="7"/>
  <c r="E778" i="7"/>
  <c r="E951" i="7"/>
  <c r="E138" i="7"/>
  <c r="E461" i="7"/>
  <c r="E891" i="7"/>
  <c r="E245" i="7"/>
  <c r="E551" i="7"/>
  <c r="E304" i="7"/>
  <c r="E33" i="7"/>
  <c r="E980" i="7"/>
  <c r="E721" i="7"/>
  <c r="E542" i="7"/>
  <c r="E85" i="7"/>
  <c r="E859" i="7"/>
  <c r="E45" i="7"/>
  <c r="E210" i="7"/>
  <c r="E725" i="7"/>
  <c r="E562" i="7"/>
  <c r="E34" i="7"/>
  <c r="E657" i="7"/>
  <c r="E197" i="7"/>
  <c r="E983" i="7"/>
  <c r="E552" i="7"/>
  <c r="E312" i="7"/>
  <c r="E907" i="7"/>
  <c r="E958" i="7"/>
  <c r="E211" i="7"/>
  <c r="E166" i="7"/>
  <c r="E832" i="7"/>
  <c r="E76" i="7"/>
  <c r="E456" i="7"/>
  <c r="E321" i="7"/>
  <c r="E61" i="7"/>
  <c r="E153" i="7"/>
  <c r="E604" i="7"/>
  <c r="E664" i="7"/>
  <c r="E167" i="7"/>
  <c r="E128" i="7"/>
  <c r="E485" i="7"/>
  <c r="E381" i="7"/>
  <c r="E489" i="7"/>
  <c r="E837" i="7"/>
  <c r="E223" i="7"/>
  <c r="E313" i="7"/>
  <c r="E435" i="7"/>
  <c r="E615" i="7"/>
  <c r="E802" i="7"/>
  <c r="E62" i="7"/>
  <c r="E893" i="7"/>
  <c r="E270" i="7"/>
  <c r="E101" i="7"/>
  <c r="E445" i="7"/>
  <c r="E726" i="7"/>
  <c r="E112" i="7"/>
  <c r="E124" i="7"/>
  <c r="E129" i="7"/>
  <c r="E508" i="7"/>
  <c r="E642" i="7"/>
  <c r="E543" i="7"/>
  <c r="E254" i="7"/>
  <c r="E446" i="7"/>
  <c r="E931" i="7"/>
  <c r="E815" i="7"/>
  <c r="E335" i="7"/>
  <c r="E224" i="7"/>
  <c r="E713" i="7"/>
  <c r="E833" i="7"/>
  <c r="E701" i="7"/>
  <c r="E154" i="7"/>
  <c r="E427" i="7"/>
  <c r="E9" i="7"/>
  <c r="E779" i="7"/>
  <c r="E382" i="7"/>
  <c r="E108" i="7"/>
  <c r="E899" i="7"/>
  <c r="E766" i="7"/>
  <c r="E737" i="7"/>
  <c r="E544" i="7"/>
  <c r="E305" i="7"/>
  <c r="E785" i="7"/>
  <c r="E959" i="7"/>
  <c r="E942" i="7"/>
  <c r="E570" i="7"/>
  <c r="E447" i="7"/>
  <c r="E973" i="7"/>
  <c r="E392" i="7"/>
  <c r="E275" i="7"/>
  <c r="E462" i="7"/>
  <c r="E120" i="7"/>
  <c r="E754" i="7"/>
  <c r="E35" i="7"/>
  <c r="E198" i="7"/>
  <c r="E900" i="7"/>
  <c r="E908" i="7"/>
  <c r="E528" i="7"/>
  <c r="E125" i="7"/>
  <c r="E509" i="7"/>
  <c r="E133" i="7"/>
  <c r="E999" i="7"/>
  <c r="E866" i="7"/>
  <c r="E39" i="7"/>
  <c r="E658" i="7"/>
  <c r="E102" i="7"/>
  <c r="E97" i="7"/>
  <c r="E276" i="7"/>
  <c r="E77" i="7"/>
  <c r="E286" i="7"/>
  <c r="E448" i="7"/>
  <c r="E510" i="7"/>
  <c r="E843" i="7"/>
  <c r="E795" i="7"/>
  <c r="E960" i="7"/>
  <c r="E691" i="7"/>
  <c r="E202" i="7"/>
  <c r="E367" i="7"/>
  <c r="E182" i="7"/>
  <c r="E608" i="7"/>
  <c r="E601" i="7"/>
  <c r="E46" i="7"/>
  <c r="E844" i="7"/>
  <c r="E113" i="7"/>
  <c r="E322" i="7"/>
  <c r="E429" i="7"/>
  <c r="E986" i="7"/>
  <c r="E500" i="7"/>
  <c r="E151" i="7"/>
  <c r="E55" i="7"/>
  <c r="E945" i="7"/>
  <c r="E50" i="7"/>
  <c r="E170" i="7"/>
  <c r="E867" i="7"/>
  <c r="E430" i="7"/>
  <c r="E571" i="7"/>
  <c r="E909" i="7"/>
  <c r="E297" i="7"/>
  <c r="E449" i="7"/>
  <c r="E803" i="7"/>
  <c r="E78" i="7"/>
  <c r="E952" i="7"/>
  <c r="E470" i="7"/>
  <c r="E781" i="7"/>
  <c r="E98" i="7"/>
  <c r="E105" i="7"/>
  <c r="E439" i="7"/>
  <c r="E917" i="7"/>
  <c r="E774" i="7"/>
  <c r="E981" i="7"/>
  <c r="E948" i="7"/>
  <c r="E114" i="7"/>
  <c r="E659" i="7"/>
  <c r="E585" i="7"/>
  <c r="E767" i="7"/>
  <c r="E529" i="7"/>
  <c r="E727" i="7"/>
  <c r="E481" i="7"/>
  <c r="E287" i="7"/>
  <c r="E457" i="7"/>
  <c r="E225" i="7"/>
  <c r="E63" i="7"/>
  <c r="E640" i="7"/>
  <c r="E316" i="7"/>
  <c r="E238" i="7"/>
  <c r="E264" i="7"/>
  <c r="E868" i="7"/>
  <c r="E383" i="7"/>
  <c r="E521" i="7"/>
  <c r="E246" i="7"/>
  <c r="E630" i="7"/>
  <c r="E586" i="7"/>
  <c r="E877" i="7"/>
  <c r="E146" i="7"/>
  <c r="E239" i="7"/>
  <c r="E646" i="7"/>
  <c r="E728" i="7"/>
  <c r="E47" i="7"/>
  <c r="E698" i="7"/>
  <c r="E23" i="7"/>
  <c r="E755" i="7"/>
  <c r="E838" i="7"/>
  <c r="E431" i="7"/>
  <c r="E110" i="7"/>
  <c r="E59" i="7"/>
  <c r="E756" i="7"/>
  <c r="E395" i="7"/>
  <c r="E340" i="7"/>
  <c r="E323" i="7"/>
  <c r="E86" i="7"/>
  <c r="E482" i="7"/>
  <c r="E937" i="7"/>
  <c r="E501" i="7"/>
  <c r="E370" i="7"/>
  <c r="E677" i="7"/>
  <c r="E506" i="7"/>
  <c r="E488" i="7"/>
  <c r="E288" i="7"/>
  <c r="E68" i="7"/>
  <c r="E483" i="7"/>
  <c r="E199" i="7"/>
  <c r="E56" i="7"/>
  <c r="E595" i="7"/>
  <c r="E232" i="7"/>
  <c r="E641" i="7"/>
  <c r="E111" i="7"/>
  <c r="E396" i="7"/>
  <c r="E757" i="7"/>
  <c r="E910" i="7"/>
  <c r="E346" i="7"/>
  <c r="E79" i="7"/>
  <c r="E796" i="7"/>
  <c r="E10" i="7"/>
  <c r="E602" i="7"/>
  <c r="E412" i="7"/>
  <c r="E36" i="7"/>
  <c r="E375" i="7"/>
  <c r="E347" i="7"/>
  <c r="E932" i="7"/>
  <c r="E924" i="7"/>
  <c r="E847" i="7"/>
  <c r="E122" i="7"/>
  <c r="E11" i="7"/>
  <c r="E519" i="7"/>
  <c r="E440" i="7"/>
  <c r="E704" i="7"/>
  <c r="E769" i="7"/>
  <c r="E376" i="7"/>
  <c r="E277" i="7"/>
  <c r="E873" i="7"/>
  <c r="E471" i="7"/>
  <c r="E665" i="7"/>
  <c r="E651" i="7"/>
  <c r="E816" i="7"/>
  <c r="E695" i="7"/>
  <c r="E418" i="7"/>
  <c r="E817" i="7"/>
  <c r="E289" i="7"/>
  <c r="E587" i="7"/>
  <c r="E190" i="7"/>
  <c r="E553" i="7"/>
  <c r="E687" i="7"/>
  <c r="E327" i="7"/>
  <c r="E87" i="7"/>
  <c r="E869" i="7"/>
  <c r="E491" i="7"/>
  <c r="E969" i="7"/>
  <c r="E37" i="7"/>
  <c r="E631" i="7"/>
  <c r="E953" i="7"/>
  <c r="E328" i="7"/>
  <c r="E988" i="7"/>
  <c r="E797" i="7"/>
  <c r="E474" i="7"/>
  <c r="E48" i="7"/>
  <c r="E200" i="7"/>
  <c r="E616" i="7"/>
  <c r="E419" i="7"/>
  <c r="E450" i="7"/>
  <c r="E407" i="7"/>
  <c r="E617" i="7"/>
  <c r="E643" i="7"/>
  <c r="E368" i="7"/>
  <c r="E790" i="7"/>
  <c r="E954" i="7"/>
  <c r="E647" i="7"/>
  <c r="E324" i="7"/>
  <c r="E348" i="7"/>
  <c r="E134" i="7"/>
  <c r="E660" i="7"/>
  <c r="E639" i="7"/>
  <c r="E763" i="7"/>
  <c r="E51" i="7"/>
  <c r="E365" i="7"/>
  <c r="E782" i="7"/>
  <c r="E484" i="7"/>
  <c r="E191" i="7"/>
  <c r="E804" i="7"/>
  <c r="E848" i="7"/>
  <c r="E805" i="7"/>
  <c r="E271" i="7"/>
  <c r="E161" i="7"/>
  <c r="E183" i="7"/>
  <c r="E618" i="7"/>
  <c r="E974" i="7"/>
  <c r="E52" i="7"/>
  <c r="E492" i="7"/>
  <c r="E49" i="7"/>
  <c r="E938" i="7"/>
  <c r="E966" i="7"/>
  <c r="E918" i="7"/>
  <c r="E977" i="7"/>
  <c r="E432" i="7"/>
  <c r="E666" i="7"/>
  <c r="E158" i="7"/>
  <c r="E215" i="7"/>
  <c r="E325" i="7"/>
  <c r="E648" i="7"/>
  <c r="E798" i="7"/>
  <c r="E226" i="7"/>
  <c r="E66" i="7"/>
  <c r="E472" i="7"/>
  <c r="E572" i="7"/>
  <c r="E306" i="7"/>
  <c r="E502" i="7"/>
  <c r="E511" i="7"/>
  <c r="E554" i="7"/>
  <c r="E671" i="7"/>
  <c r="E494" i="7"/>
  <c r="E881" i="7"/>
  <c r="E408" i="7"/>
  <c r="E522" i="7"/>
  <c r="E265" i="7"/>
  <c r="E564" i="7"/>
  <c r="E451" i="7"/>
  <c r="E573" i="7"/>
  <c r="E272" i="7"/>
  <c r="E555" i="7"/>
  <c r="E278" i="7"/>
  <c r="E784" i="7"/>
  <c r="E473" i="7"/>
  <c r="E878" i="7"/>
  <c r="E556" i="7"/>
  <c r="E703" i="7"/>
  <c r="E911" i="7"/>
  <c r="E99" i="7"/>
  <c r="E818" i="7"/>
  <c r="E875" i="7"/>
  <c r="E806" i="7"/>
  <c r="E575" i="7"/>
  <c r="E770" i="7"/>
  <c r="E849" i="7"/>
  <c r="E236" i="7"/>
  <c r="E850" i="7"/>
  <c r="E623" i="7"/>
  <c r="E377" i="7"/>
  <c r="E735" i="7"/>
  <c r="E742" i="7"/>
  <c r="E826" i="7"/>
  <c r="E307" i="7"/>
  <c r="E12" i="7"/>
  <c r="E262" i="7"/>
  <c r="E588" i="7"/>
  <c r="E349" i="7"/>
  <c r="E458" i="7"/>
  <c r="E175" i="7"/>
  <c r="E967" i="7"/>
  <c r="E333" i="7"/>
  <c r="E984" i="7"/>
  <c r="E685" i="7"/>
  <c r="E315" i="7"/>
  <c r="E860" i="7"/>
  <c r="E497" i="7"/>
  <c r="E609" i="7"/>
  <c r="E280" i="7"/>
  <c r="E807" i="7"/>
  <c r="E350" i="7"/>
  <c r="E384" i="7"/>
  <c r="E965" i="7"/>
  <c r="E904" i="7"/>
  <c r="E100" i="7"/>
  <c r="E441" i="7"/>
  <c r="E714" i="7"/>
  <c r="E147" i="7"/>
  <c r="E255" i="7"/>
  <c r="E533" i="7"/>
  <c r="E578" i="7"/>
  <c r="E336" i="7"/>
  <c r="E968" i="7"/>
  <c r="E341" i="7"/>
  <c r="E69" i="7"/>
  <c r="E385" i="7"/>
  <c r="E18" i="7"/>
  <c r="E975" i="7"/>
  <c r="E882" i="7"/>
  <c r="E715" i="7"/>
  <c r="E879" i="7"/>
  <c r="E475" i="7"/>
  <c r="E688" i="7"/>
  <c r="E652" i="7"/>
  <c r="E184" i="7"/>
  <c r="E420" i="7"/>
  <c r="E686" i="7"/>
  <c r="E273" i="7"/>
  <c r="E126" i="7"/>
  <c r="E905" i="7"/>
  <c r="E632" i="7"/>
  <c r="E503" i="7"/>
  <c r="E565" i="7"/>
  <c r="E216" i="7"/>
  <c r="E943" i="7"/>
  <c r="E157" i="7"/>
  <c r="E228" i="7"/>
  <c r="E518" i="7"/>
  <c r="E301" i="7"/>
  <c r="E290" i="7"/>
  <c r="E880" i="7"/>
  <c r="E406" i="7"/>
  <c r="E13" i="7"/>
  <c r="E819" i="7"/>
  <c r="E413" i="7"/>
  <c r="E436" i="7"/>
  <c r="E452" i="7"/>
  <c r="E870" i="7"/>
  <c r="E378" i="7"/>
  <c r="E989" i="7"/>
  <c r="E775" i="7"/>
  <c r="E390" i="7"/>
  <c r="E523" i="7"/>
  <c r="E739" i="7"/>
  <c r="E619" i="7"/>
  <c r="E591" i="7"/>
  <c r="E605" i="7"/>
  <c r="E705" i="7"/>
  <c r="E74" i="7"/>
  <c r="E820" i="7"/>
  <c r="E185" i="7"/>
  <c r="E861" i="7"/>
  <c r="E504" i="7"/>
  <c r="E771" i="7"/>
  <c r="E579" i="7"/>
  <c r="E933" i="7"/>
  <c r="E557" i="7"/>
  <c r="E758" i="7"/>
  <c r="E829" i="7"/>
  <c r="E256" i="7"/>
  <c r="E493" i="7"/>
  <c r="E148" i="7"/>
  <c r="E971" i="7"/>
  <c r="E764" i="7"/>
  <c r="E792" i="7"/>
  <c r="E780" i="7"/>
  <c r="E863" i="7"/>
  <c r="E168" i="7"/>
  <c r="E1001" i="7"/>
  <c r="E266" i="7"/>
  <c r="E799" i="7"/>
  <c r="E366" i="7"/>
  <c r="E14" i="7"/>
  <c r="E711" i="7"/>
  <c r="E681" i="7"/>
  <c r="E808" i="7"/>
  <c r="E871" i="7"/>
  <c r="E109" i="7"/>
  <c r="E786" i="7"/>
  <c r="E699" i="7"/>
  <c r="E186" i="7"/>
  <c r="E386" i="7"/>
  <c r="E558" i="7"/>
  <c r="E64" i="7"/>
  <c r="E729" i="7"/>
  <c r="E433" i="7"/>
  <c r="E194" i="7"/>
  <c r="E92" i="7"/>
  <c r="E292" i="7"/>
  <c r="E219" i="7"/>
  <c r="E667" i="7"/>
  <c r="E308" i="7"/>
  <c r="E851" i="7"/>
  <c r="E736" i="7"/>
  <c r="E743" i="7"/>
  <c r="E633" i="7"/>
  <c r="E176" i="7"/>
  <c r="E400" i="7"/>
  <c r="E334" i="7"/>
  <c r="E15" i="7"/>
  <c r="E259" i="7"/>
  <c r="E661" i="7"/>
  <c r="E955" i="7"/>
  <c r="E505" i="7"/>
  <c r="E442" i="7"/>
  <c r="E963" i="7"/>
  <c r="E634" i="7"/>
  <c r="E428" i="7"/>
  <c r="E70" i="7"/>
  <c r="E24" i="7"/>
  <c r="E944" i="7"/>
  <c r="E135" i="7"/>
  <c r="E486" i="7"/>
  <c r="E127" i="7"/>
  <c r="E393" i="7"/>
  <c r="E678" i="7"/>
  <c r="E872" i="7"/>
  <c r="E635" i="7"/>
  <c r="E649" i="7"/>
  <c r="E401" i="7"/>
  <c r="E317" i="7"/>
  <c r="E414" i="7"/>
  <c r="E925" i="7"/>
  <c r="E978" i="7"/>
  <c r="E80" i="7"/>
  <c r="E834" i="7"/>
  <c r="E352" i="7"/>
  <c r="E314" i="7"/>
  <c r="E682" i="7"/>
  <c r="E692" i="7"/>
  <c r="E251" i="7"/>
  <c r="E887" i="7"/>
  <c r="E636" i="7"/>
  <c r="E912" i="7"/>
  <c r="E16" i="7"/>
  <c r="E453" i="7"/>
  <c r="E706" i="7"/>
  <c r="E683" i="7"/>
  <c r="E637" i="7"/>
  <c r="E934" i="7"/>
  <c r="E267" i="7"/>
  <c r="E768" i="7"/>
  <c r="E730" i="7"/>
  <c r="E892" i="7"/>
  <c r="E121" i="7"/>
  <c r="E115" i="7"/>
  <c r="E140" i="7"/>
  <c r="E596" i="7"/>
  <c r="E620" i="7"/>
  <c r="E731" i="7"/>
  <c r="E559" i="7"/>
  <c r="E463" i="7"/>
  <c r="E744" i="7"/>
  <c r="E940" i="7"/>
  <c r="E195" i="7"/>
  <c r="E919" i="7"/>
  <c r="E835" i="7"/>
  <c r="E38" i="7"/>
  <c r="E498" i="7"/>
  <c r="E17" i="7"/>
  <c r="N520" i="7"/>
  <c r="O520" i="7" s="1"/>
  <c r="N524" i="7"/>
  <c r="O524" i="7" s="1"/>
  <c r="N776" i="7"/>
  <c r="O776" i="7" s="1"/>
  <c r="N220" i="7"/>
  <c r="O220" i="7" s="1"/>
  <c r="N65" i="7"/>
  <c r="O65" i="7" s="1"/>
  <c r="N81" i="7"/>
  <c r="O81" i="7" s="1"/>
  <c r="N499" i="7"/>
  <c r="O499" i="7" s="1"/>
  <c r="N162" i="7"/>
  <c r="O162" i="7" s="1"/>
  <c r="N326" i="7"/>
  <c r="O326" i="7" s="1"/>
  <c r="N371" i="7"/>
  <c r="O371" i="7" s="1"/>
  <c r="N247" i="7"/>
  <c r="O247" i="7" s="1"/>
  <c r="N257" i="7"/>
  <c r="O257" i="7" s="1"/>
  <c r="N821" i="7"/>
  <c r="O821" i="7" s="1"/>
  <c r="N662" i="7"/>
  <c r="O662" i="7" s="1"/>
  <c r="N716" i="7"/>
  <c r="O716" i="7" s="1"/>
  <c r="N309" i="7"/>
  <c r="O309" i="7" s="1"/>
  <c r="N130" i="7"/>
  <c r="O130" i="7" s="1"/>
  <c r="N935" i="7"/>
  <c r="O935" i="7" s="1"/>
  <c r="N852" i="7"/>
  <c r="O852" i="7" s="1"/>
  <c r="N545" i="7"/>
  <c r="O545" i="7" s="1"/>
  <c r="N302" i="7"/>
  <c r="O302" i="7" s="1"/>
  <c r="N466" i="7"/>
  <c r="O466" i="7" s="1"/>
  <c r="N3" i="7"/>
  <c r="O3" i="7" s="1"/>
  <c r="N241" i="7"/>
  <c r="O241" i="7" s="1"/>
  <c r="N337" i="7"/>
  <c r="O337" i="7" s="1"/>
  <c r="N638" i="7"/>
  <c r="O638" i="7" s="1"/>
  <c r="N149" i="7"/>
  <c r="O149" i="7" s="1"/>
  <c r="N240" i="7"/>
  <c r="O240" i="7" s="1"/>
  <c r="N88" i="7"/>
  <c r="O88" i="7" s="1"/>
  <c r="N354" i="7"/>
  <c r="O354" i="7" s="1"/>
  <c r="N234" i="7"/>
  <c r="O234" i="7" s="1"/>
  <c r="N809" i="7"/>
  <c r="O809" i="7" s="1"/>
  <c r="N563" i="7"/>
  <c r="O563" i="7" s="1"/>
  <c r="N700" i="7"/>
  <c r="O700" i="7" s="1"/>
  <c r="N765" i="7"/>
  <c r="O765" i="7" s="1"/>
  <c r="N402" i="7"/>
  <c r="O402" i="7" s="1"/>
  <c r="N929" i="7"/>
  <c r="O929" i="7" s="1"/>
  <c r="N589" i="7"/>
  <c r="O589" i="7" s="1"/>
  <c r="N1000" i="7"/>
  <c r="O1000" i="7" s="1"/>
  <c r="N970" i="7"/>
  <c r="O970" i="7" s="1"/>
  <c r="N894" i="7"/>
  <c r="O894" i="7" s="1"/>
  <c r="N355" i="7"/>
  <c r="O355" i="7" s="1"/>
  <c r="N141" i="7"/>
  <c r="O141" i="7" s="1"/>
  <c r="N242" i="7"/>
  <c r="O242" i="7" s="1"/>
  <c r="N745" i="7"/>
  <c r="O745" i="7" s="1"/>
  <c r="N403" i="7"/>
  <c r="O403" i="7" s="1"/>
  <c r="N949" i="7"/>
  <c r="O949" i="7" s="1"/>
  <c r="N610" i="7"/>
  <c r="O610" i="7" s="1"/>
  <c r="N853" i="7"/>
  <c r="O853" i="7" s="1"/>
  <c r="N580" i="7"/>
  <c r="O580" i="7" s="1"/>
  <c r="N534" i="7"/>
  <c r="O534" i="7" s="1"/>
  <c r="N171" i="7"/>
  <c r="O171" i="7" s="1"/>
  <c r="N793" i="7"/>
  <c r="O793" i="7" s="1"/>
  <c r="N248" i="7"/>
  <c r="O248" i="7" s="1"/>
  <c r="N338" i="7"/>
  <c r="O338" i="7" s="1"/>
  <c r="N668" i="7"/>
  <c r="O668" i="7" s="1"/>
  <c r="N360" i="7"/>
  <c r="O360" i="7" s="1"/>
  <c r="N791" i="7"/>
  <c r="O791" i="7" s="1"/>
  <c r="N318" i="7"/>
  <c r="O318" i="7" s="1"/>
  <c r="N746" i="7"/>
  <c r="O746" i="7" s="1"/>
  <c r="N177" i="7"/>
  <c r="O177" i="7" s="1"/>
  <c r="N611" i="7"/>
  <c r="O611" i="7" s="1"/>
  <c r="N783" i="7"/>
  <c r="O783" i="7" s="1"/>
  <c r="N25" i="7"/>
  <c r="O25" i="7" s="1"/>
  <c r="N409" i="7"/>
  <c r="O409" i="7" s="1"/>
  <c r="N901" i="7"/>
  <c r="O901" i="7" s="1"/>
  <c r="N212" i="7"/>
  <c r="O212" i="7" s="1"/>
  <c r="N260" i="7"/>
  <c r="O260" i="7" s="1"/>
  <c r="N760" i="7"/>
  <c r="O760" i="7" s="1"/>
  <c r="N625" i="7"/>
  <c r="O625" i="7" s="1"/>
  <c r="N410" i="7"/>
  <c r="O410" i="7" s="1"/>
  <c r="N229" i="7"/>
  <c r="O229" i="7" s="1"/>
  <c r="N930" i="7"/>
  <c r="O930" i="7" s="1"/>
  <c r="N597" i="7"/>
  <c r="O597" i="7" s="1"/>
  <c r="N592" i="7"/>
  <c r="O592" i="7" s="1"/>
  <c r="N82" i="7"/>
  <c r="O82" i="7" s="1"/>
  <c r="N530" i="7"/>
  <c r="O530" i="7" s="1"/>
  <c r="N221" i="7"/>
  <c r="O221" i="7" s="1"/>
  <c r="N990" i="7"/>
  <c r="O990" i="7" s="1"/>
  <c r="N707" i="7"/>
  <c r="O707" i="7" s="1"/>
  <c r="N822" i="7"/>
  <c r="O822" i="7" s="1"/>
  <c r="N535" i="7"/>
  <c r="O535" i="7" s="1"/>
  <c r="N142" i="7"/>
  <c r="O142" i="7" s="1"/>
  <c r="N342" i="7"/>
  <c r="O342" i="7" s="1"/>
  <c r="N361" i="7"/>
  <c r="O361" i="7" s="1"/>
  <c r="N839" i="7"/>
  <c r="O839" i="7" s="1"/>
  <c r="N708" i="7"/>
  <c r="O708" i="7" s="1"/>
  <c r="N4" i="7"/>
  <c r="O4" i="7" s="1"/>
  <c r="N188" i="7"/>
  <c r="O188" i="7" s="1"/>
  <c r="N772" i="7"/>
  <c r="O772" i="7" s="1"/>
  <c r="N773" i="7"/>
  <c r="O773" i="7" s="1"/>
  <c r="N593" i="7"/>
  <c r="O593" i="7" s="1"/>
  <c r="N93" i="7"/>
  <c r="O93" i="7" s="1"/>
  <c r="N672" i="7"/>
  <c r="O672" i="7" s="1"/>
  <c r="N536" i="7"/>
  <c r="O536" i="7" s="1"/>
  <c r="N566" i="7"/>
  <c r="O566" i="7" s="1"/>
  <c r="N941" i="7"/>
  <c r="O941" i="7" s="1"/>
  <c r="N590" i="7"/>
  <c r="O590" i="7" s="1"/>
  <c r="N424" i="7"/>
  <c r="O424" i="7" s="1"/>
  <c r="N89" i="7"/>
  <c r="O89" i="7" s="1"/>
  <c r="N136" i="7"/>
  <c r="O136" i="7" s="1"/>
  <c r="N693" i="7"/>
  <c r="O693" i="7" s="1"/>
  <c r="N732" i="7"/>
  <c r="O732" i="7" s="1"/>
  <c r="N40" i="7"/>
  <c r="O40" i="7" s="1"/>
  <c r="N673" i="7"/>
  <c r="O673" i="7" s="1"/>
  <c r="N218" i="7"/>
  <c r="O218" i="7" s="1"/>
  <c r="N512" i="7"/>
  <c r="O512" i="7" s="1"/>
  <c r="N172" i="7"/>
  <c r="O172" i="7" s="1"/>
  <c r="N123" i="7"/>
  <c r="O123" i="7" s="1"/>
  <c r="N717" i="7"/>
  <c r="O717" i="7" s="1"/>
  <c r="N810" i="7"/>
  <c r="O810" i="7" s="1"/>
  <c r="N722" i="7"/>
  <c r="O722" i="7" s="1"/>
  <c r="N118" i="7"/>
  <c r="O118" i="7" s="1"/>
  <c r="N546" i="7"/>
  <c r="O546" i="7" s="1"/>
  <c r="N343" i="7"/>
  <c r="O343" i="7" s="1"/>
  <c r="N956" i="7"/>
  <c r="O956" i="7" s="1"/>
  <c r="N874" i="7"/>
  <c r="O874" i="7" s="1"/>
  <c r="N438" i="7"/>
  <c r="O438" i="7" s="1"/>
  <c r="N421" i="7"/>
  <c r="O421" i="7" s="1"/>
  <c r="N415" i="7"/>
  <c r="O415" i="7" s="1"/>
  <c r="N902" i="7"/>
  <c r="O902" i="7" s="1"/>
  <c r="N567" i="7"/>
  <c r="O567" i="7" s="1"/>
  <c r="N733" i="7"/>
  <c r="O733" i="7" s="1"/>
  <c r="N5" i="7"/>
  <c r="O5" i="7" s="1"/>
  <c r="N344" i="7"/>
  <c r="O344" i="7" s="1"/>
  <c r="N920" i="7"/>
  <c r="O920" i="7" s="1"/>
  <c r="N425" i="7"/>
  <c r="O425" i="7" s="1"/>
  <c r="N41" i="7"/>
  <c r="O41" i="7" s="1"/>
  <c r="N203" i="7"/>
  <c r="O203" i="7" s="1"/>
  <c r="N54" i="7"/>
  <c r="O54" i="7" s="1"/>
  <c r="N490" i="7"/>
  <c r="O490" i="7" s="1"/>
  <c r="N982" i="7"/>
  <c r="O982" i="7" s="1"/>
  <c r="N921" i="7"/>
  <c r="O921" i="7" s="1"/>
  <c r="N75" i="7"/>
  <c r="O75" i="7" s="1"/>
  <c r="N60" i="7"/>
  <c r="O60" i="7" s="1"/>
  <c r="N163" i="7"/>
  <c r="O163" i="7" s="1"/>
  <c r="N830" i="7"/>
  <c r="O830" i="7" s="1"/>
  <c r="N594" i="7"/>
  <c r="O594" i="7" s="1"/>
  <c r="N906" i="7"/>
  <c r="O906" i="7" s="1"/>
  <c r="N854" i="7"/>
  <c r="O854" i="7" s="1"/>
  <c r="N747" i="7"/>
  <c r="O747" i="7" s="1"/>
  <c r="N864" i="7"/>
  <c r="O864" i="7" s="1"/>
  <c r="N568" i="7"/>
  <c r="O568" i="7" s="1"/>
  <c r="N6" i="7"/>
  <c r="O6" i="7" s="1"/>
  <c r="N674" i="7"/>
  <c r="O674" i="7" s="1"/>
  <c r="N42" i="7"/>
  <c r="O42" i="7" s="1"/>
  <c r="N709" i="7"/>
  <c r="O709" i="7" s="1"/>
  <c r="N268" i="7"/>
  <c r="O268" i="7" s="1"/>
  <c r="N233" i="7"/>
  <c r="O233" i="7" s="1"/>
  <c r="N173" i="7"/>
  <c r="O173" i="7" s="1"/>
  <c r="N761" i="7"/>
  <c r="O761" i="7" s="1"/>
  <c r="N434" i="7"/>
  <c r="O434" i="7" s="1"/>
  <c r="N293" i="7"/>
  <c r="O293" i="7" s="1"/>
  <c r="N883" i="7"/>
  <c r="O883" i="7" s="1"/>
  <c r="N204" i="7"/>
  <c r="O204" i="7" s="1"/>
  <c r="N26" i="7"/>
  <c r="O26" i="7" s="1"/>
  <c r="N800" i="7"/>
  <c r="O800" i="7" s="1"/>
  <c r="N467" i="7"/>
  <c r="O467" i="7" s="1"/>
  <c r="N689" i="7"/>
  <c r="O689" i="7" s="1"/>
  <c r="N7" i="7"/>
  <c r="O7" i="7" s="1"/>
  <c r="N612" i="7"/>
  <c r="O612" i="7" s="1"/>
  <c r="N993" i="7"/>
  <c r="O993" i="7" s="1"/>
  <c r="N291" i="7"/>
  <c r="O291" i="7" s="1"/>
  <c r="N762" i="7"/>
  <c r="O762" i="7" s="1"/>
  <c r="N369" i="7"/>
  <c r="O369" i="7" s="1"/>
  <c r="N356" i="7"/>
  <c r="O356" i="7" s="1"/>
  <c r="N581" i="7"/>
  <c r="O581" i="7" s="1"/>
  <c r="N468" i="7"/>
  <c r="O468" i="7" s="1"/>
  <c r="N748" i="7"/>
  <c r="O748" i="7" s="1"/>
  <c r="N476" i="7"/>
  <c r="O476" i="7" s="1"/>
  <c r="N495" i="7"/>
  <c r="O495" i="7" s="1"/>
  <c r="N985" i="7"/>
  <c r="O985" i="7" s="1"/>
  <c r="N926" i="7"/>
  <c r="O926" i="7" s="1"/>
  <c r="N213" i="7"/>
  <c r="O213" i="7" s="1"/>
  <c r="N759" i="7"/>
  <c r="O759" i="7" s="1"/>
  <c r="N603" i="7"/>
  <c r="O603" i="7" s="1"/>
  <c r="N379" i="7"/>
  <c r="O379" i="7" s="1"/>
  <c r="N388" i="7"/>
  <c r="O388" i="7" s="1"/>
  <c r="N690" i="7"/>
  <c r="O690" i="7" s="1"/>
  <c r="N936" i="7"/>
  <c r="O936" i="7" s="1"/>
  <c r="N811" i="7"/>
  <c r="O811" i="7" s="1"/>
  <c r="N155" i="7"/>
  <c r="O155" i="7" s="1"/>
  <c r="N90" i="7"/>
  <c r="O90" i="7" s="1"/>
  <c r="N537" i="7"/>
  <c r="O537" i="7" s="1"/>
  <c r="N331" i="7"/>
  <c r="O331" i="7" s="1"/>
  <c r="N27" i="7"/>
  <c r="O27" i="7" s="1"/>
  <c r="N884" i="7"/>
  <c r="O884" i="7" s="1"/>
  <c r="N823" i="7"/>
  <c r="O823" i="7" s="1"/>
  <c r="N178" i="7"/>
  <c r="O178" i="7" s="1"/>
  <c r="N214" i="7"/>
  <c r="O214" i="7" s="1"/>
  <c r="N116" i="7"/>
  <c r="O116" i="7" s="1"/>
  <c r="N653" i="7"/>
  <c r="O653" i="7" s="1"/>
  <c r="N626" i="7"/>
  <c r="O626" i="7" s="1"/>
  <c r="N538" i="7"/>
  <c r="O538" i="7" s="1"/>
  <c r="N319" i="7"/>
  <c r="O319" i="7" s="1"/>
  <c r="N19" i="7"/>
  <c r="O19" i="7" s="1"/>
  <c r="N139" i="7"/>
  <c r="O139" i="7" s="1"/>
  <c r="N669" i="7"/>
  <c r="O669" i="7" s="1"/>
  <c r="N547" i="7"/>
  <c r="O547" i="7" s="1"/>
  <c r="N598" i="7"/>
  <c r="O598" i="7" s="1"/>
  <c r="N357" i="7"/>
  <c r="O357" i="7" s="1"/>
  <c r="N539" i="7"/>
  <c r="O539" i="7" s="1"/>
  <c r="N294" i="7"/>
  <c r="O294" i="7" s="1"/>
  <c r="N404" i="7"/>
  <c r="O404" i="7" s="1"/>
  <c r="N885" i="7"/>
  <c r="O885" i="7" s="1"/>
  <c r="N496" i="7"/>
  <c r="O496" i="7" s="1"/>
  <c r="N840" i="7"/>
  <c r="O840" i="7" s="1"/>
  <c r="N702" i="7"/>
  <c r="O702" i="7" s="1"/>
  <c r="N243" i="7"/>
  <c r="O243" i="7" s="1"/>
  <c r="N979" i="7"/>
  <c r="O979" i="7" s="1"/>
  <c r="N599" i="7"/>
  <c r="O599" i="7" s="1"/>
  <c r="N663" i="7"/>
  <c r="O663" i="7" s="1"/>
  <c r="N644" i="7"/>
  <c r="O644" i="7" s="1"/>
  <c r="N43" i="7"/>
  <c r="O43" i="7" s="1"/>
  <c r="N332" i="7"/>
  <c r="O332" i="7" s="1"/>
  <c r="N143" i="7"/>
  <c r="O143" i="7" s="1"/>
  <c r="N913" i="7"/>
  <c r="O913" i="7" s="1"/>
  <c r="N281" i="7"/>
  <c r="O281" i="7" s="1"/>
  <c r="N106" i="7"/>
  <c r="O106" i="7" s="1"/>
  <c r="N411" i="7"/>
  <c r="O411" i="7" s="1"/>
  <c r="N991" i="7"/>
  <c r="O991" i="7" s="1"/>
  <c r="N582" i="7"/>
  <c r="O582" i="7" s="1"/>
  <c r="N525" i="7"/>
  <c r="O525" i="7" s="1"/>
  <c r="N207" i="7"/>
  <c r="O207" i="7" s="1"/>
  <c r="N961" i="7"/>
  <c r="O961" i="7" s="1"/>
  <c r="N20" i="7"/>
  <c r="O20" i="7" s="1"/>
  <c r="N237" i="7"/>
  <c r="O237" i="7" s="1"/>
  <c r="N710" i="7"/>
  <c r="O710" i="7" s="1"/>
  <c r="N812" i="7"/>
  <c r="O812" i="7" s="1"/>
  <c r="N174" i="7"/>
  <c r="O174" i="7" s="1"/>
  <c r="N28" i="7"/>
  <c r="O28" i="7" s="1"/>
  <c r="N675" i="7"/>
  <c r="O675" i="7" s="1"/>
  <c r="N459" i="7"/>
  <c r="O459" i="7" s="1"/>
  <c r="N187" i="7"/>
  <c r="O187" i="7" s="1"/>
  <c r="N29" i="7"/>
  <c r="O29" i="7" s="1"/>
  <c r="N179" i="7"/>
  <c r="O179" i="7" s="1"/>
  <c r="N249" i="7"/>
  <c r="O249" i="7" s="1"/>
  <c r="N749" i="7"/>
  <c r="O749" i="7" s="1"/>
  <c r="N855" i="7"/>
  <c r="O855" i="7" s="1"/>
  <c r="N583" i="7"/>
  <c r="O583" i="7" s="1"/>
  <c r="N914" i="7"/>
  <c r="O914" i="7" s="1"/>
  <c r="N777" i="7"/>
  <c r="O777" i="7" s="1"/>
  <c r="N888" i="7"/>
  <c r="O888" i="7" s="1"/>
  <c r="N150" i="7"/>
  <c r="O150" i="7" s="1"/>
  <c r="N83" i="7"/>
  <c r="O83" i="7" s="1"/>
  <c r="N295" i="7"/>
  <c r="O295" i="7" s="1"/>
  <c r="N824" i="7"/>
  <c r="O824" i="7" s="1"/>
  <c r="N21" i="7"/>
  <c r="O21" i="7" s="1"/>
  <c r="N8" i="7"/>
  <c r="O8" i="7" s="1"/>
  <c r="N622" i="7"/>
  <c r="O622" i="7" s="1"/>
  <c r="N397" i="7"/>
  <c r="O397" i="7" s="1"/>
  <c r="N574" i="7"/>
  <c r="O574" i="7" s="1"/>
  <c r="N405" i="7"/>
  <c r="O405" i="7" s="1"/>
  <c r="N654" i="7"/>
  <c r="O654" i="7" s="1"/>
  <c r="N679" i="7"/>
  <c r="O679" i="7" s="1"/>
  <c r="N477" i="7"/>
  <c r="O477" i="7" s="1"/>
  <c r="N103" i="7"/>
  <c r="O103" i="7" s="1"/>
  <c r="N794" i="7"/>
  <c r="O794" i="7" s="1"/>
  <c r="N516" i="7"/>
  <c r="O516" i="7" s="1"/>
  <c r="N137" i="7"/>
  <c r="O137" i="7" s="1"/>
  <c r="N358" i="7"/>
  <c r="O358" i="7" s="1"/>
  <c r="N296" i="7"/>
  <c r="O296" i="7" s="1"/>
  <c r="N235" i="7"/>
  <c r="O235" i="7" s="1"/>
  <c r="N950" i="7"/>
  <c r="O950" i="7" s="1"/>
  <c r="N159" i="7"/>
  <c r="O159" i="7" s="1"/>
  <c r="N71" i="7"/>
  <c r="O71" i="7" s="1"/>
  <c r="N252" i="7"/>
  <c r="O252" i="7" s="1"/>
  <c r="N94" i="7"/>
  <c r="O94" i="7" s="1"/>
  <c r="N227" i="7"/>
  <c r="O227" i="7" s="1"/>
  <c r="N53" i="7"/>
  <c r="O53" i="7" s="1"/>
  <c r="N841" i="7"/>
  <c r="O841" i="7" s="1"/>
  <c r="N2" i="7"/>
  <c r="O2" i="7" s="1"/>
  <c r="N718" i="7"/>
  <c r="O718" i="7" s="1"/>
  <c r="N131" i="7"/>
  <c r="O131" i="7" s="1"/>
  <c r="N30" i="7"/>
  <c r="O30" i="7" s="1"/>
  <c r="N548" i="7"/>
  <c r="O548" i="7" s="1"/>
  <c r="N856" i="7"/>
  <c r="O856" i="7" s="1"/>
  <c r="N329" i="7"/>
  <c r="O329" i="7" s="1"/>
  <c r="N117" i="7"/>
  <c r="O117" i="7" s="1"/>
  <c r="N895" i="7"/>
  <c r="O895" i="7" s="1"/>
  <c r="N813" i="7"/>
  <c r="O813" i="7" s="1"/>
  <c r="N680" i="7"/>
  <c r="O680" i="7" s="1"/>
  <c r="N994" i="7"/>
  <c r="O994" i="7" s="1"/>
  <c r="N896" i="7"/>
  <c r="O896" i="7" s="1"/>
  <c r="N230" i="7"/>
  <c r="O230" i="7" s="1"/>
  <c r="N827" i="7"/>
  <c r="O827" i="7" s="1"/>
  <c r="N454" i="7"/>
  <c r="O454" i="7" s="1"/>
  <c r="N282" i="7"/>
  <c r="O282" i="7" s="1"/>
  <c r="N750" i="7"/>
  <c r="O750" i="7" s="1"/>
  <c r="N865" i="7"/>
  <c r="O865" i="7" s="1"/>
  <c r="N169" i="7"/>
  <c r="O169" i="7" s="1"/>
  <c r="N353" i="7"/>
  <c r="O353" i="7" s="1"/>
  <c r="N469" i="7"/>
  <c r="O469" i="7" s="1"/>
  <c r="N298" i="7"/>
  <c r="O298" i="7" s="1"/>
  <c r="N613" i="7"/>
  <c r="O613" i="7" s="1"/>
  <c r="N455" i="7"/>
  <c r="O455" i="7" s="1"/>
  <c r="N828" i="7"/>
  <c r="O828" i="7" s="1"/>
  <c r="N208" i="7"/>
  <c r="O208" i="7" s="1"/>
  <c r="N422" i="7"/>
  <c r="O422" i="7" s="1"/>
  <c r="N351" i="7"/>
  <c r="O351" i="7" s="1"/>
  <c r="N107" i="7"/>
  <c r="O107" i="7" s="1"/>
  <c r="N426" i="7"/>
  <c r="O426" i="7" s="1"/>
  <c r="N144" i="7"/>
  <c r="O144" i="7" s="1"/>
  <c r="N261" i="7"/>
  <c r="O261" i="7" s="1"/>
  <c r="N145" i="7"/>
  <c r="O145" i="7" s="1"/>
  <c r="N889" i="7"/>
  <c r="O889" i="7" s="1"/>
  <c r="N825" i="7"/>
  <c r="O825" i="7" s="1"/>
  <c r="N362" i="7"/>
  <c r="O362" i="7" s="1"/>
  <c r="N330" i="7"/>
  <c r="O330" i="7" s="1"/>
  <c r="N95" i="7"/>
  <c r="O95" i="7" s="1"/>
  <c r="N857" i="7"/>
  <c r="O857" i="7" s="1"/>
  <c r="N132" i="7"/>
  <c r="O132" i="7" s="1"/>
  <c r="N217" i="7"/>
  <c r="O217" i="7" s="1"/>
  <c r="N31" i="7"/>
  <c r="O31" i="7" s="1"/>
  <c r="N387" i="7"/>
  <c r="O387" i="7" s="1"/>
  <c r="N915" i="7"/>
  <c r="O915" i="7" s="1"/>
  <c r="N560" i="7"/>
  <c r="O560" i="7" s="1"/>
  <c r="N363" i="7"/>
  <c r="O363" i="7" s="1"/>
  <c r="N345" i="7"/>
  <c r="O345" i="7" s="1"/>
  <c r="N676" i="7"/>
  <c r="O676" i="7" s="1"/>
  <c r="N391" i="7"/>
  <c r="O391" i="7" s="1"/>
  <c r="N269" i="7"/>
  <c r="O269" i="7" s="1"/>
  <c r="N740" i="7"/>
  <c r="O740" i="7" s="1"/>
  <c r="N845" i="7"/>
  <c r="O845" i="7" s="1"/>
  <c r="N22" i="7"/>
  <c r="O22" i="7" s="1"/>
  <c r="N192" i="7"/>
  <c r="O192" i="7" s="1"/>
  <c r="N283" i="7"/>
  <c r="O283" i="7" s="1"/>
  <c r="N398" i="7"/>
  <c r="O398" i="7" s="1"/>
  <c r="N995" i="7"/>
  <c r="O995" i="7" s="1"/>
  <c r="N787" i="7"/>
  <c r="O787" i="7" s="1"/>
  <c r="N694" i="7"/>
  <c r="O694" i="7" s="1"/>
  <c r="N531" i="7"/>
  <c r="O531" i="7" s="1"/>
  <c r="N922" i="7"/>
  <c r="O922" i="7" s="1"/>
  <c r="N549" i="7"/>
  <c r="O549" i="7" s="1"/>
  <c r="N831" i="7"/>
  <c r="O831" i="7" s="1"/>
  <c r="N927" i="7"/>
  <c r="O927" i="7" s="1"/>
  <c r="N303" i="7"/>
  <c r="O303" i="7" s="1"/>
  <c r="N201" i="7"/>
  <c r="O201" i="7" s="1"/>
  <c r="N526" i="7"/>
  <c r="O526" i="7" s="1"/>
  <c r="N244" i="7"/>
  <c r="O244" i="7" s="1"/>
  <c r="N606" i="7"/>
  <c r="O606" i="7" s="1"/>
  <c r="N487" i="7"/>
  <c r="O487" i="7" s="1"/>
  <c r="N310" i="7"/>
  <c r="O310" i="7" s="1"/>
  <c r="N258" i="7"/>
  <c r="O258" i="7" s="1"/>
  <c r="N723" i="7"/>
  <c r="O723" i="7" s="1"/>
  <c r="N842" i="7"/>
  <c r="O842" i="7" s="1"/>
  <c r="N614" i="7"/>
  <c r="O614" i="7" s="1"/>
  <c r="N788" i="7"/>
  <c r="O788" i="7" s="1"/>
  <c r="N576" i="7"/>
  <c r="O576" i="7" s="1"/>
  <c r="N339" i="7"/>
  <c r="O339" i="7" s="1"/>
  <c r="N394" i="7"/>
  <c r="O394" i="7" s="1"/>
  <c r="N57" i="7"/>
  <c r="O57" i="7" s="1"/>
  <c r="N696" i="7"/>
  <c r="O696" i="7" s="1"/>
  <c r="N738" i="7"/>
  <c r="O738" i="7" s="1"/>
  <c r="N627" i="7"/>
  <c r="O627" i="7" s="1"/>
  <c r="N279" i="7"/>
  <c r="O279" i="7" s="1"/>
  <c r="N119" i="7"/>
  <c r="O119" i="7" s="1"/>
  <c r="N655" i="7"/>
  <c r="O655" i="7" s="1"/>
  <c r="N939" i="7"/>
  <c r="O939" i="7" s="1"/>
  <c r="N628" i="7"/>
  <c r="O628" i="7" s="1"/>
  <c r="N263" i="7"/>
  <c r="O263" i="7" s="1"/>
  <c r="N897" i="7"/>
  <c r="O897" i="7" s="1"/>
  <c r="N621" i="7"/>
  <c r="O621" i="7" s="1"/>
  <c r="N72" i="7"/>
  <c r="O72" i="7" s="1"/>
  <c r="N964" i="7"/>
  <c r="O964" i="7" s="1"/>
  <c r="N577" i="7"/>
  <c r="O577" i="7" s="1"/>
  <c r="N584" i="7"/>
  <c r="O584" i="7" s="1"/>
  <c r="N629" i="7"/>
  <c r="O629" i="7" s="1"/>
  <c r="N751" i="7"/>
  <c r="O751" i="7" s="1"/>
  <c r="N180" i="7"/>
  <c r="O180" i="7" s="1"/>
  <c r="N712" i="7"/>
  <c r="O712" i="7" s="1"/>
  <c r="N44" i="7"/>
  <c r="O44" i="7" s="1"/>
  <c r="N561" i="7"/>
  <c r="O561" i="7" s="1"/>
  <c r="N284" i="7"/>
  <c r="O284" i="7" s="1"/>
  <c r="N67" i="7"/>
  <c r="O67" i="7" s="1"/>
  <c r="N478" i="7"/>
  <c r="O478" i="7" s="1"/>
  <c r="N513" i="7"/>
  <c r="O513" i="7" s="1"/>
  <c r="N196" i="7"/>
  <c r="O196" i="7" s="1"/>
  <c r="N886" i="7"/>
  <c r="O886" i="7" s="1"/>
  <c r="N862" i="7"/>
  <c r="O862" i="7" s="1"/>
  <c r="N957" i="7"/>
  <c r="O957" i="7" s="1"/>
  <c r="N916" i="7"/>
  <c r="O916" i="7" s="1"/>
  <c r="N996" i="7"/>
  <c r="O996" i="7" s="1"/>
  <c r="N752" i="7"/>
  <c r="O752" i="7" s="1"/>
  <c r="N274" i="7"/>
  <c r="O274" i="7" s="1"/>
  <c r="N903" i="7"/>
  <c r="O903" i="7" s="1"/>
  <c r="N364" i="7"/>
  <c r="O364" i="7" s="1"/>
  <c r="N814" i="7"/>
  <c r="O814" i="7" s="1"/>
  <c r="N250" i="7"/>
  <c r="O250" i="7" s="1"/>
  <c r="N992" i="7"/>
  <c r="O992" i="7" s="1"/>
  <c r="N697" i="7"/>
  <c r="O697" i="7" s="1"/>
  <c r="N32" i="7"/>
  <c r="O32" i="7" s="1"/>
  <c r="N987" i="7"/>
  <c r="O987" i="7" s="1"/>
  <c r="N976" i="7"/>
  <c r="O976" i="7" s="1"/>
  <c r="N650" i="7"/>
  <c r="O650" i="7" s="1"/>
  <c r="N724" i="7"/>
  <c r="O724" i="7" s="1"/>
  <c r="N320" i="7"/>
  <c r="O320" i="7" s="1"/>
  <c r="N946" i="7"/>
  <c r="O946" i="7" s="1"/>
  <c r="N389" i="7"/>
  <c r="O389" i="7" s="1"/>
  <c r="N299" i="7"/>
  <c r="O299" i="7" s="1"/>
  <c r="N479" i="7"/>
  <c r="O479" i="7" s="1"/>
  <c r="N156" i="7"/>
  <c r="O156" i="7" s="1"/>
  <c r="N104" i="7"/>
  <c r="O104" i="7" s="1"/>
  <c r="N836" i="7"/>
  <c r="O836" i="7" s="1"/>
  <c r="N96" i="7"/>
  <c r="O96" i="7" s="1"/>
  <c r="N160" i="7"/>
  <c r="O160" i="7" s="1"/>
  <c r="N923" i="7"/>
  <c r="O923" i="7" s="1"/>
  <c r="N997" i="7"/>
  <c r="O997" i="7" s="1"/>
  <c r="N480" i="7"/>
  <c r="O480" i="7" s="1"/>
  <c r="N222" i="7"/>
  <c r="O222" i="7" s="1"/>
  <c r="N607" i="7"/>
  <c r="O607" i="7" s="1"/>
  <c r="N437" i="7"/>
  <c r="O437" i="7" s="1"/>
  <c r="N719" i="7"/>
  <c r="O719" i="7" s="1"/>
  <c r="N311" i="7"/>
  <c r="O311" i="7" s="1"/>
  <c r="N372" i="7"/>
  <c r="O372" i="7" s="1"/>
  <c r="N373" i="7"/>
  <c r="O373" i="7" s="1"/>
  <c r="N193" i="7"/>
  <c r="O193" i="7" s="1"/>
  <c r="N152" i="7"/>
  <c r="O152" i="7" s="1"/>
  <c r="N231" i="7"/>
  <c r="O231" i="7" s="1"/>
  <c r="N550" i="7"/>
  <c r="O550" i="7" s="1"/>
  <c r="N464" i="7"/>
  <c r="O464" i="7" s="1"/>
  <c r="N670" i="7"/>
  <c r="O670" i="7" s="1"/>
  <c r="N380" i="7"/>
  <c r="O380" i="7" s="1"/>
  <c r="N205" i="7"/>
  <c r="O205" i="7" s="1"/>
  <c r="N416" i="7"/>
  <c r="O416" i="7" s="1"/>
  <c r="N300" i="7"/>
  <c r="O300" i="7" s="1"/>
  <c r="N91" i="7"/>
  <c r="O91" i="7" s="1"/>
  <c r="N928" i="7"/>
  <c r="O928" i="7" s="1"/>
  <c r="N517" i="7"/>
  <c r="O517" i="7" s="1"/>
  <c r="N645" i="7"/>
  <c r="O645" i="7" s="1"/>
  <c r="N720" i="7"/>
  <c r="O720" i="7" s="1"/>
  <c r="N73" i="7"/>
  <c r="O73" i="7" s="1"/>
  <c r="N876" i="7"/>
  <c r="O876" i="7" s="1"/>
  <c r="N890" i="7"/>
  <c r="O890" i="7" s="1"/>
  <c r="N209" i="7"/>
  <c r="O209" i="7" s="1"/>
  <c r="N600" i="7"/>
  <c r="O600" i="7" s="1"/>
  <c r="N858" i="7"/>
  <c r="O858" i="7" s="1"/>
  <c r="N656" i="7"/>
  <c r="O656" i="7" s="1"/>
  <c r="N443" i="7"/>
  <c r="O443" i="7" s="1"/>
  <c r="N532" i="7"/>
  <c r="O532" i="7" s="1"/>
  <c r="N741" i="7"/>
  <c r="O741" i="7" s="1"/>
  <c r="N444" i="7"/>
  <c r="O444" i="7" s="1"/>
  <c r="N624" i="7"/>
  <c r="O624" i="7" s="1"/>
  <c r="N189" i="7"/>
  <c r="O189" i="7" s="1"/>
  <c r="N540" i="7"/>
  <c r="O540" i="7" s="1"/>
  <c r="N972" i="7"/>
  <c r="O972" i="7" s="1"/>
  <c r="N253" i="7"/>
  <c r="O253" i="7" s="1"/>
  <c r="N507" i="7"/>
  <c r="O507" i="7" s="1"/>
  <c r="N399" i="7"/>
  <c r="O399" i="7" s="1"/>
  <c r="N164" i="7"/>
  <c r="O164" i="7" s="1"/>
  <c r="N423" i="7"/>
  <c r="O423" i="7" s="1"/>
  <c r="N962" i="7"/>
  <c r="O962" i="7" s="1"/>
  <c r="N514" i="7"/>
  <c r="O514" i="7" s="1"/>
  <c r="N541" i="7"/>
  <c r="O541" i="7" s="1"/>
  <c r="N801" i="7"/>
  <c r="O801" i="7" s="1"/>
  <c r="N753" i="7"/>
  <c r="O753" i="7" s="1"/>
  <c r="N998" i="7"/>
  <c r="O998" i="7" s="1"/>
  <c r="N789" i="7"/>
  <c r="O789" i="7" s="1"/>
  <c r="N359" i="7"/>
  <c r="O359" i="7" s="1"/>
  <c r="N285" i="7"/>
  <c r="O285" i="7" s="1"/>
  <c r="N684" i="7"/>
  <c r="O684" i="7" s="1"/>
  <c r="N947" i="7"/>
  <c r="O947" i="7" s="1"/>
  <c r="N417" i="7"/>
  <c r="O417" i="7" s="1"/>
  <c r="N846" i="7"/>
  <c r="O846" i="7" s="1"/>
  <c r="N527" i="7"/>
  <c r="O527" i="7" s="1"/>
  <c r="N465" i="7"/>
  <c r="O465" i="7" s="1"/>
  <c r="N515" i="7"/>
  <c r="O515" i="7" s="1"/>
  <c r="N734" i="7"/>
  <c r="O734" i="7" s="1"/>
  <c r="N374" i="7"/>
  <c r="O374" i="7" s="1"/>
  <c r="N898" i="7"/>
  <c r="O898" i="7" s="1"/>
  <c r="N165" i="7"/>
  <c r="O165" i="7" s="1"/>
  <c r="N460" i="7"/>
  <c r="O460" i="7" s="1"/>
  <c r="N58" i="7"/>
  <c r="O58" i="7" s="1"/>
  <c r="N84" i="7"/>
  <c r="O84" i="7" s="1"/>
  <c r="N181" i="7"/>
  <c r="O181" i="7" s="1"/>
  <c r="N206" i="7"/>
  <c r="O206" i="7" s="1"/>
  <c r="N569" i="7"/>
  <c r="O569" i="7" s="1"/>
  <c r="N778" i="7"/>
  <c r="O778" i="7" s="1"/>
  <c r="N951" i="7"/>
  <c r="O951" i="7" s="1"/>
  <c r="N138" i="7"/>
  <c r="O138" i="7" s="1"/>
  <c r="N461" i="7"/>
  <c r="O461" i="7" s="1"/>
  <c r="N891" i="7"/>
  <c r="O891" i="7" s="1"/>
  <c r="N245" i="7"/>
  <c r="O245" i="7" s="1"/>
  <c r="N551" i="7"/>
  <c r="O551" i="7" s="1"/>
  <c r="N304" i="7"/>
  <c r="O304" i="7" s="1"/>
  <c r="N33" i="7"/>
  <c r="O33" i="7" s="1"/>
  <c r="N980" i="7"/>
  <c r="O980" i="7" s="1"/>
  <c r="N721" i="7"/>
  <c r="O721" i="7" s="1"/>
  <c r="N542" i="7"/>
  <c r="O542" i="7" s="1"/>
  <c r="N85" i="7"/>
  <c r="O85" i="7" s="1"/>
  <c r="N859" i="7"/>
  <c r="O859" i="7" s="1"/>
  <c r="N45" i="7"/>
  <c r="O45" i="7" s="1"/>
  <c r="N210" i="7"/>
  <c r="O210" i="7" s="1"/>
  <c r="N725" i="7"/>
  <c r="O725" i="7" s="1"/>
  <c r="N562" i="7"/>
  <c r="O562" i="7" s="1"/>
  <c r="N34" i="7"/>
  <c r="O34" i="7" s="1"/>
  <c r="N657" i="7"/>
  <c r="O657" i="7" s="1"/>
  <c r="N197" i="7"/>
  <c r="O197" i="7" s="1"/>
  <c r="N983" i="7"/>
  <c r="O983" i="7" s="1"/>
  <c r="N552" i="7"/>
  <c r="O552" i="7" s="1"/>
  <c r="N312" i="7"/>
  <c r="O312" i="7" s="1"/>
  <c r="N907" i="7"/>
  <c r="O907" i="7" s="1"/>
  <c r="N958" i="7"/>
  <c r="O958" i="7" s="1"/>
  <c r="N211" i="7"/>
  <c r="O211" i="7" s="1"/>
  <c r="N166" i="7"/>
  <c r="O166" i="7" s="1"/>
  <c r="N832" i="7"/>
  <c r="O832" i="7" s="1"/>
  <c r="N76" i="7"/>
  <c r="O76" i="7" s="1"/>
  <c r="N456" i="7"/>
  <c r="O456" i="7" s="1"/>
  <c r="N321" i="7"/>
  <c r="O321" i="7" s="1"/>
  <c r="N61" i="7"/>
  <c r="O61" i="7" s="1"/>
  <c r="N153" i="7"/>
  <c r="O153" i="7" s="1"/>
  <c r="N604" i="7"/>
  <c r="O604" i="7" s="1"/>
  <c r="N664" i="7"/>
  <c r="O664" i="7" s="1"/>
  <c r="N167" i="7"/>
  <c r="O167" i="7" s="1"/>
  <c r="N128" i="7"/>
  <c r="O128" i="7" s="1"/>
  <c r="N485" i="7"/>
  <c r="O485" i="7" s="1"/>
  <c r="N381" i="7"/>
  <c r="O381" i="7" s="1"/>
  <c r="N489" i="7"/>
  <c r="O489" i="7" s="1"/>
  <c r="N837" i="7"/>
  <c r="O837" i="7" s="1"/>
  <c r="N223" i="7"/>
  <c r="O223" i="7" s="1"/>
  <c r="N313" i="7"/>
  <c r="O313" i="7" s="1"/>
  <c r="N435" i="7"/>
  <c r="O435" i="7" s="1"/>
  <c r="N615" i="7"/>
  <c r="O615" i="7" s="1"/>
  <c r="N802" i="7"/>
  <c r="O802" i="7" s="1"/>
  <c r="N62" i="7"/>
  <c r="O62" i="7" s="1"/>
  <c r="N893" i="7"/>
  <c r="O893" i="7" s="1"/>
  <c r="N270" i="7"/>
  <c r="O270" i="7" s="1"/>
  <c r="N101" i="7"/>
  <c r="O101" i="7" s="1"/>
  <c r="N445" i="7"/>
  <c r="O445" i="7" s="1"/>
  <c r="N726" i="7"/>
  <c r="O726" i="7" s="1"/>
  <c r="N112" i="7"/>
  <c r="O112" i="7" s="1"/>
  <c r="N124" i="7"/>
  <c r="O124" i="7" s="1"/>
  <c r="N129" i="7"/>
  <c r="O129" i="7" s="1"/>
  <c r="N508" i="7"/>
  <c r="O508" i="7" s="1"/>
  <c r="N642" i="7"/>
  <c r="O642" i="7" s="1"/>
  <c r="N543" i="7"/>
  <c r="O543" i="7" s="1"/>
  <c r="N254" i="7"/>
  <c r="O254" i="7" s="1"/>
  <c r="N446" i="7"/>
  <c r="O446" i="7" s="1"/>
  <c r="N931" i="7"/>
  <c r="O931" i="7" s="1"/>
  <c r="N815" i="7"/>
  <c r="O815" i="7" s="1"/>
  <c r="N335" i="7"/>
  <c r="O335" i="7" s="1"/>
  <c r="N224" i="7"/>
  <c r="O224" i="7" s="1"/>
  <c r="N713" i="7"/>
  <c r="O713" i="7" s="1"/>
  <c r="N833" i="7"/>
  <c r="O833" i="7" s="1"/>
  <c r="N701" i="7"/>
  <c r="O701" i="7" s="1"/>
  <c r="N154" i="7"/>
  <c r="O154" i="7" s="1"/>
  <c r="N427" i="7"/>
  <c r="O427" i="7" s="1"/>
  <c r="N9" i="7"/>
  <c r="O9" i="7" s="1"/>
  <c r="N779" i="7"/>
  <c r="O779" i="7" s="1"/>
  <c r="N382" i="7"/>
  <c r="O382" i="7" s="1"/>
  <c r="N108" i="7"/>
  <c r="O108" i="7" s="1"/>
  <c r="N899" i="7"/>
  <c r="O899" i="7" s="1"/>
  <c r="N766" i="7"/>
  <c r="O766" i="7" s="1"/>
  <c r="N737" i="7"/>
  <c r="O737" i="7" s="1"/>
  <c r="N544" i="7"/>
  <c r="O544" i="7" s="1"/>
  <c r="N305" i="7"/>
  <c r="O305" i="7" s="1"/>
  <c r="N785" i="7"/>
  <c r="O785" i="7" s="1"/>
  <c r="N959" i="7"/>
  <c r="O959" i="7" s="1"/>
  <c r="N942" i="7"/>
  <c r="O942" i="7" s="1"/>
  <c r="N570" i="7"/>
  <c r="O570" i="7" s="1"/>
  <c r="N447" i="7"/>
  <c r="O447" i="7" s="1"/>
  <c r="N973" i="7"/>
  <c r="O973" i="7" s="1"/>
  <c r="N392" i="7"/>
  <c r="O392" i="7" s="1"/>
  <c r="N275" i="7"/>
  <c r="O275" i="7" s="1"/>
  <c r="N462" i="7"/>
  <c r="O462" i="7" s="1"/>
  <c r="N120" i="7"/>
  <c r="O120" i="7" s="1"/>
  <c r="N754" i="7"/>
  <c r="O754" i="7" s="1"/>
  <c r="N35" i="7"/>
  <c r="O35" i="7" s="1"/>
  <c r="N198" i="7"/>
  <c r="O198" i="7" s="1"/>
  <c r="N900" i="7"/>
  <c r="O900" i="7" s="1"/>
  <c r="N908" i="7"/>
  <c r="O908" i="7" s="1"/>
  <c r="N528" i="7"/>
  <c r="O528" i="7" s="1"/>
  <c r="N125" i="7"/>
  <c r="O125" i="7" s="1"/>
  <c r="N509" i="7"/>
  <c r="O509" i="7" s="1"/>
  <c r="N133" i="7"/>
  <c r="O133" i="7" s="1"/>
  <c r="N999" i="7"/>
  <c r="O999" i="7" s="1"/>
  <c r="N866" i="7"/>
  <c r="O866" i="7" s="1"/>
  <c r="N39" i="7"/>
  <c r="O39" i="7" s="1"/>
  <c r="N658" i="7"/>
  <c r="O658" i="7" s="1"/>
  <c r="N102" i="7"/>
  <c r="O102" i="7" s="1"/>
  <c r="N97" i="7"/>
  <c r="O97" i="7" s="1"/>
  <c r="N276" i="7"/>
  <c r="O276" i="7" s="1"/>
  <c r="N77" i="7"/>
  <c r="O77" i="7" s="1"/>
  <c r="N286" i="7"/>
  <c r="O286" i="7" s="1"/>
  <c r="N448" i="7"/>
  <c r="O448" i="7" s="1"/>
  <c r="N510" i="7"/>
  <c r="O510" i="7" s="1"/>
  <c r="N843" i="7"/>
  <c r="O843" i="7" s="1"/>
  <c r="N795" i="7"/>
  <c r="O795" i="7" s="1"/>
  <c r="N960" i="7"/>
  <c r="O960" i="7" s="1"/>
  <c r="N691" i="7"/>
  <c r="O691" i="7" s="1"/>
  <c r="N202" i="7"/>
  <c r="O202" i="7" s="1"/>
  <c r="N367" i="7"/>
  <c r="O367" i="7" s="1"/>
  <c r="N182" i="7"/>
  <c r="O182" i="7" s="1"/>
  <c r="N608" i="7"/>
  <c r="O608" i="7" s="1"/>
  <c r="N601" i="7"/>
  <c r="O601" i="7" s="1"/>
  <c r="N46" i="7"/>
  <c r="O46" i="7" s="1"/>
  <c r="N844" i="7"/>
  <c r="O844" i="7" s="1"/>
  <c r="N113" i="7"/>
  <c r="O113" i="7" s="1"/>
  <c r="N322" i="7"/>
  <c r="O322" i="7" s="1"/>
  <c r="N429" i="7"/>
  <c r="O429" i="7" s="1"/>
  <c r="N986" i="7"/>
  <c r="O986" i="7" s="1"/>
  <c r="N500" i="7"/>
  <c r="O500" i="7" s="1"/>
  <c r="N151" i="7"/>
  <c r="O151" i="7" s="1"/>
  <c r="N55" i="7"/>
  <c r="O55" i="7" s="1"/>
  <c r="N945" i="7"/>
  <c r="O945" i="7" s="1"/>
  <c r="N50" i="7"/>
  <c r="O50" i="7" s="1"/>
  <c r="N170" i="7"/>
  <c r="O170" i="7" s="1"/>
  <c r="N867" i="7"/>
  <c r="O867" i="7" s="1"/>
  <c r="N430" i="7"/>
  <c r="O430" i="7" s="1"/>
  <c r="N571" i="7"/>
  <c r="O571" i="7" s="1"/>
  <c r="N909" i="7"/>
  <c r="O909" i="7" s="1"/>
  <c r="N297" i="7"/>
  <c r="O297" i="7" s="1"/>
  <c r="N449" i="7"/>
  <c r="O449" i="7" s="1"/>
  <c r="N803" i="7"/>
  <c r="O803" i="7" s="1"/>
  <c r="N78" i="7"/>
  <c r="O78" i="7" s="1"/>
  <c r="N952" i="7"/>
  <c r="O952" i="7" s="1"/>
  <c r="N470" i="7"/>
  <c r="O470" i="7" s="1"/>
  <c r="N781" i="7"/>
  <c r="O781" i="7" s="1"/>
  <c r="N98" i="7"/>
  <c r="O98" i="7" s="1"/>
  <c r="N105" i="7"/>
  <c r="O105" i="7" s="1"/>
  <c r="N439" i="7"/>
  <c r="O439" i="7" s="1"/>
  <c r="N917" i="7"/>
  <c r="O917" i="7" s="1"/>
  <c r="N774" i="7"/>
  <c r="O774" i="7" s="1"/>
  <c r="N981" i="7"/>
  <c r="O981" i="7" s="1"/>
  <c r="N948" i="7"/>
  <c r="O948" i="7" s="1"/>
  <c r="N114" i="7"/>
  <c r="O114" i="7" s="1"/>
  <c r="N659" i="7"/>
  <c r="O659" i="7" s="1"/>
  <c r="N585" i="7"/>
  <c r="O585" i="7" s="1"/>
  <c r="N767" i="7"/>
  <c r="O767" i="7" s="1"/>
  <c r="N529" i="7"/>
  <c r="O529" i="7" s="1"/>
  <c r="N727" i="7"/>
  <c r="O727" i="7" s="1"/>
  <c r="N481" i="7"/>
  <c r="O481" i="7" s="1"/>
  <c r="N287" i="7"/>
  <c r="O287" i="7" s="1"/>
  <c r="N457" i="7"/>
  <c r="O457" i="7" s="1"/>
  <c r="N225" i="7"/>
  <c r="O225" i="7" s="1"/>
  <c r="N63" i="7"/>
  <c r="O63" i="7" s="1"/>
  <c r="N640" i="7"/>
  <c r="O640" i="7" s="1"/>
  <c r="N316" i="7"/>
  <c r="O316" i="7" s="1"/>
  <c r="N238" i="7"/>
  <c r="O238" i="7" s="1"/>
  <c r="N264" i="7"/>
  <c r="O264" i="7" s="1"/>
  <c r="N868" i="7"/>
  <c r="O868" i="7" s="1"/>
  <c r="N383" i="7"/>
  <c r="O383" i="7" s="1"/>
  <c r="N521" i="7"/>
  <c r="O521" i="7" s="1"/>
  <c r="N246" i="7"/>
  <c r="O246" i="7" s="1"/>
  <c r="N630" i="7"/>
  <c r="O630" i="7" s="1"/>
  <c r="N586" i="7"/>
  <c r="O586" i="7" s="1"/>
  <c r="N877" i="7"/>
  <c r="O877" i="7" s="1"/>
  <c r="N146" i="7"/>
  <c r="O146" i="7" s="1"/>
  <c r="N239" i="7"/>
  <c r="O239" i="7" s="1"/>
  <c r="N646" i="7"/>
  <c r="O646" i="7" s="1"/>
  <c r="N728" i="7"/>
  <c r="O728" i="7" s="1"/>
  <c r="N47" i="7"/>
  <c r="O47" i="7" s="1"/>
  <c r="N698" i="7"/>
  <c r="O698" i="7" s="1"/>
  <c r="N23" i="7"/>
  <c r="O23" i="7" s="1"/>
  <c r="N755" i="7"/>
  <c r="O755" i="7" s="1"/>
  <c r="N838" i="7"/>
  <c r="O838" i="7" s="1"/>
  <c r="N431" i="7"/>
  <c r="O431" i="7" s="1"/>
  <c r="N110" i="7"/>
  <c r="O110" i="7" s="1"/>
  <c r="N59" i="7"/>
  <c r="O59" i="7" s="1"/>
  <c r="N756" i="7"/>
  <c r="O756" i="7" s="1"/>
  <c r="N395" i="7"/>
  <c r="O395" i="7" s="1"/>
  <c r="N340" i="7"/>
  <c r="O340" i="7" s="1"/>
  <c r="N323" i="7"/>
  <c r="O323" i="7" s="1"/>
  <c r="N86" i="7"/>
  <c r="O86" i="7" s="1"/>
  <c r="N482" i="7"/>
  <c r="O482" i="7" s="1"/>
  <c r="N937" i="7"/>
  <c r="O937" i="7" s="1"/>
  <c r="N501" i="7"/>
  <c r="O501" i="7" s="1"/>
  <c r="N370" i="7"/>
  <c r="O370" i="7" s="1"/>
  <c r="N677" i="7"/>
  <c r="O677" i="7" s="1"/>
  <c r="N506" i="7"/>
  <c r="O506" i="7" s="1"/>
  <c r="N488" i="7"/>
  <c r="O488" i="7" s="1"/>
  <c r="N288" i="7"/>
  <c r="O288" i="7" s="1"/>
  <c r="N68" i="7"/>
  <c r="O68" i="7" s="1"/>
  <c r="N483" i="7"/>
  <c r="O483" i="7" s="1"/>
  <c r="N199" i="7"/>
  <c r="O199" i="7" s="1"/>
  <c r="N56" i="7"/>
  <c r="O56" i="7" s="1"/>
  <c r="N595" i="7"/>
  <c r="O595" i="7" s="1"/>
  <c r="N232" i="7"/>
  <c r="O232" i="7" s="1"/>
  <c r="N641" i="7"/>
  <c r="O641" i="7" s="1"/>
  <c r="N111" i="7"/>
  <c r="O111" i="7" s="1"/>
  <c r="N396" i="7"/>
  <c r="O396" i="7" s="1"/>
  <c r="N757" i="7"/>
  <c r="O757" i="7" s="1"/>
  <c r="N910" i="7"/>
  <c r="O910" i="7" s="1"/>
  <c r="N346" i="7"/>
  <c r="O346" i="7" s="1"/>
  <c r="N79" i="7"/>
  <c r="O79" i="7" s="1"/>
  <c r="N796" i="7"/>
  <c r="O796" i="7" s="1"/>
  <c r="N10" i="7"/>
  <c r="O10" i="7" s="1"/>
  <c r="N602" i="7"/>
  <c r="O602" i="7" s="1"/>
  <c r="N412" i="7"/>
  <c r="O412" i="7" s="1"/>
  <c r="N36" i="7"/>
  <c r="O36" i="7" s="1"/>
  <c r="N375" i="7"/>
  <c r="O375" i="7" s="1"/>
  <c r="N347" i="7"/>
  <c r="O347" i="7" s="1"/>
  <c r="N932" i="7"/>
  <c r="O932" i="7" s="1"/>
  <c r="N924" i="7"/>
  <c r="O924" i="7" s="1"/>
  <c r="N847" i="7"/>
  <c r="O847" i="7" s="1"/>
  <c r="N122" i="7"/>
  <c r="O122" i="7" s="1"/>
  <c r="N11" i="7"/>
  <c r="O11" i="7" s="1"/>
  <c r="N519" i="7"/>
  <c r="O519" i="7" s="1"/>
  <c r="N440" i="7"/>
  <c r="O440" i="7" s="1"/>
  <c r="N704" i="7"/>
  <c r="O704" i="7" s="1"/>
  <c r="N769" i="7"/>
  <c r="O769" i="7" s="1"/>
  <c r="N376" i="7"/>
  <c r="O376" i="7" s="1"/>
  <c r="N277" i="7"/>
  <c r="O277" i="7" s="1"/>
  <c r="N873" i="7"/>
  <c r="O873" i="7" s="1"/>
  <c r="N471" i="7"/>
  <c r="O471" i="7" s="1"/>
  <c r="N665" i="7"/>
  <c r="O665" i="7" s="1"/>
  <c r="N651" i="7"/>
  <c r="O651" i="7" s="1"/>
  <c r="N816" i="7"/>
  <c r="O816" i="7" s="1"/>
  <c r="N695" i="7"/>
  <c r="O695" i="7" s="1"/>
  <c r="N418" i="7"/>
  <c r="O418" i="7" s="1"/>
  <c r="N817" i="7"/>
  <c r="O817" i="7" s="1"/>
  <c r="N289" i="7"/>
  <c r="O289" i="7" s="1"/>
  <c r="N587" i="7"/>
  <c r="O587" i="7" s="1"/>
  <c r="N190" i="7"/>
  <c r="O190" i="7" s="1"/>
  <c r="N553" i="7"/>
  <c r="O553" i="7" s="1"/>
  <c r="N687" i="7"/>
  <c r="O687" i="7" s="1"/>
  <c r="N327" i="7"/>
  <c r="O327" i="7" s="1"/>
  <c r="N87" i="7"/>
  <c r="O87" i="7" s="1"/>
  <c r="N869" i="7"/>
  <c r="O869" i="7" s="1"/>
  <c r="N491" i="7"/>
  <c r="O491" i="7" s="1"/>
  <c r="N969" i="7"/>
  <c r="O969" i="7" s="1"/>
  <c r="N37" i="7"/>
  <c r="O37" i="7" s="1"/>
  <c r="N631" i="7"/>
  <c r="O631" i="7" s="1"/>
  <c r="N953" i="7"/>
  <c r="O953" i="7" s="1"/>
  <c r="N328" i="7"/>
  <c r="O328" i="7" s="1"/>
  <c r="N988" i="7"/>
  <c r="O988" i="7" s="1"/>
  <c r="N797" i="7"/>
  <c r="O797" i="7" s="1"/>
  <c r="N474" i="7"/>
  <c r="O474" i="7" s="1"/>
  <c r="N48" i="7"/>
  <c r="O48" i="7" s="1"/>
  <c r="N200" i="7"/>
  <c r="O200" i="7" s="1"/>
  <c r="N616" i="7"/>
  <c r="O616" i="7" s="1"/>
  <c r="N419" i="7"/>
  <c r="O419" i="7" s="1"/>
  <c r="N450" i="7"/>
  <c r="O450" i="7" s="1"/>
  <c r="N407" i="7"/>
  <c r="O407" i="7" s="1"/>
  <c r="N617" i="7"/>
  <c r="O617" i="7" s="1"/>
  <c r="N643" i="7"/>
  <c r="O643" i="7" s="1"/>
  <c r="N368" i="7"/>
  <c r="O368" i="7" s="1"/>
  <c r="N790" i="7"/>
  <c r="O790" i="7" s="1"/>
  <c r="N954" i="7"/>
  <c r="O954" i="7" s="1"/>
  <c r="N647" i="7"/>
  <c r="O647" i="7" s="1"/>
  <c r="N324" i="7"/>
  <c r="O324" i="7" s="1"/>
  <c r="N348" i="7"/>
  <c r="O348" i="7" s="1"/>
  <c r="N134" i="7"/>
  <c r="O134" i="7" s="1"/>
  <c r="N660" i="7"/>
  <c r="O660" i="7" s="1"/>
  <c r="N639" i="7"/>
  <c r="O639" i="7" s="1"/>
  <c r="N763" i="7"/>
  <c r="O763" i="7" s="1"/>
  <c r="N51" i="7"/>
  <c r="O51" i="7" s="1"/>
  <c r="N365" i="7"/>
  <c r="O365" i="7" s="1"/>
  <c r="N782" i="7"/>
  <c r="O782" i="7" s="1"/>
  <c r="N484" i="7"/>
  <c r="O484" i="7" s="1"/>
  <c r="N191" i="7"/>
  <c r="O191" i="7" s="1"/>
  <c r="N804" i="7"/>
  <c r="O804" i="7" s="1"/>
  <c r="N848" i="7"/>
  <c r="O848" i="7" s="1"/>
  <c r="N805" i="7"/>
  <c r="O805" i="7" s="1"/>
  <c r="N271" i="7"/>
  <c r="O271" i="7" s="1"/>
  <c r="N161" i="7"/>
  <c r="O161" i="7" s="1"/>
  <c r="N183" i="7"/>
  <c r="O183" i="7" s="1"/>
  <c r="N618" i="7"/>
  <c r="O618" i="7" s="1"/>
  <c r="N974" i="7"/>
  <c r="O974" i="7" s="1"/>
  <c r="N52" i="7"/>
  <c r="O52" i="7" s="1"/>
  <c r="N492" i="7"/>
  <c r="O492" i="7" s="1"/>
  <c r="N49" i="7"/>
  <c r="O49" i="7" s="1"/>
  <c r="N938" i="7"/>
  <c r="O938" i="7" s="1"/>
  <c r="N966" i="7"/>
  <c r="O966" i="7" s="1"/>
  <c r="N918" i="7"/>
  <c r="O918" i="7" s="1"/>
  <c r="N977" i="7"/>
  <c r="O977" i="7" s="1"/>
  <c r="N432" i="7"/>
  <c r="O432" i="7" s="1"/>
  <c r="N666" i="7"/>
  <c r="O666" i="7" s="1"/>
  <c r="N158" i="7"/>
  <c r="O158" i="7" s="1"/>
  <c r="N215" i="7"/>
  <c r="O215" i="7" s="1"/>
  <c r="N325" i="7"/>
  <c r="O325" i="7" s="1"/>
  <c r="N648" i="7"/>
  <c r="O648" i="7" s="1"/>
  <c r="N798" i="7"/>
  <c r="O798" i="7" s="1"/>
  <c r="N226" i="7"/>
  <c r="O226" i="7" s="1"/>
  <c r="N66" i="7"/>
  <c r="O66" i="7" s="1"/>
  <c r="N472" i="7"/>
  <c r="O472" i="7" s="1"/>
  <c r="N572" i="7"/>
  <c r="O572" i="7" s="1"/>
  <c r="N306" i="7"/>
  <c r="O306" i="7" s="1"/>
  <c r="N502" i="7"/>
  <c r="O502" i="7" s="1"/>
  <c r="N511" i="7"/>
  <c r="O511" i="7" s="1"/>
  <c r="N554" i="7"/>
  <c r="O554" i="7" s="1"/>
  <c r="N671" i="7"/>
  <c r="O671" i="7" s="1"/>
  <c r="N494" i="7"/>
  <c r="O494" i="7" s="1"/>
  <c r="N881" i="7"/>
  <c r="O881" i="7" s="1"/>
  <c r="N408" i="7"/>
  <c r="O408" i="7" s="1"/>
  <c r="N522" i="7"/>
  <c r="O522" i="7" s="1"/>
  <c r="N265" i="7"/>
  <c r="O265" i="7" s="1"/>
  <c r="N564" i="7"/>
  <c r="O564" i="7" s="1"/>
  <c r="N451" i="7"/>
  <c r="O451" i="7" s="1"/>
  <c r="N573" i="7"/>
  <c r="O573" i="7" s="1"/>
  <c r="N272" i="7"/>
  <c r="O272" i="7" s="1"/>
  <c r="N555" i="7"/>
  <c r="O555" i="7" s="1"/>
  <c r="N278" i="7"/>
  <c r="O278" i="7" s="1"/>
  <c r="N784" i="7"/>
  <c r="O784" i="7" s="1"/>
  <c r="N473" i="7"/>
  <c r="O473" i="7" s="1"/>
  <c r="N878" i="7"/>
  <c r="O878" i="7" s="1"/>
  <c r="N556" i="7"/>
  <c r="O556" i="7" s="1"/>
  <c r="N703" i="7"/>
  <c r="O703" i="7" s="1"/>
  <c r="N911" i="7"/>
  <c r="O911" i="7" s="1"/>
  <c r="N99" i="7"/>
  <c r="O99" i="7" s="1"/>
  <c r="N818" i="7"/>
  <c r="O818" i="7" s="1"/>
  <c r="N875" i="7"/>
  <c r="O875" i="7" s="1"/>
  <c r="N806" i="7"/>
  <c r="O806" i="7" s="1"/>
  <c r="N575" i="7"/>
  <c r="O575" i="7" s="1"/>
  <c r="N770" i="7"/>
  <c r="O770" i="7" s="1"/>
  <c r="N849" i="7"/>
  <c r="O849" i="7" s="1"/>
  <c r="N236" i="7"/>
  <c r="O236" i="7" s="1"/>
  <c r="N850" i="7"/>
  <c r="O850" i="7" s="1"/>
  <c r="N623" i="7"/>
  <c r="O623" i="7" s="1"/>
  <c r="N377" i="7"/>
  <c r="O377" i="7" s="1"/>
  <c r="N735" i="7"/>
  <c r="O735" i="7" s="1"/>
  <c r="N742" i="7"/>
  <c r="O742" i="7" s="1"/>
  <c r="N826" i="7"/>
  <c r="O826" i="7" s="1"/>
  <c r="N307" i="7"/>
  <c r="O307" i="7" s="1"/>
  <c r="N12" i="7"/>
  <c r="O12" i="7" s="1"/>
  <c r="N262" i="7"/>
  <c r="O262" i="7" s="1"/>
  <c r="N588" i="7"/>
  <c r="O588" i="7" s="1"/>
  <c r="N349" i="7"/>
  <c r="O349" i="7" s="1"/>
  <c r="N458" i="7"/>
  <c r="O458" i="7" s="1"/>
  <c r="N175" i="7"/>
  <c r="O175" i="7" s="1"/>
  <c r="N967" i="7"/>
  <c r="O967" i="7" s="1"/>
  <c r="N333" i="7"/>
  <c r="O333" i="7" s="1"/>
  <c r="N984" i="7"/>
  <c r="O984" i="7" s="1"/>
  <c r="N685" i="7"/>
  <c r="O685" i="7" s="1"/>
  <c r="N315" i="7"/>
  <c r="O315" i="7" s="1"/>
  <c r="N860" i="7"/>
  <c r="O860" i="7" s="1"/>
  <c r="N497" i="7"/>
  <c r="O497" i="7" s="1"/>
  <c r="N609" i="7"/>
  <c r="O609" i="7" s="1"/>
  <c r="N280" i="7"/>
  <c r="O280" i="7" s="1"/>
  <c r="N807" i="7"/>
  <c r="O807" i="7" s="1"/>
  <c r="N350" i="7"/>
  <c r="O350" i="7" s="1"/>
  <c r="N384" i="7"/>
  <c r="O384" i="7" s="1"/>
  <c r="N965" i="7"/>
  <c r="O965" i="7" s="1"/>
  <c r="N904" i="7"/>
  <c r="O904" i="7" s="1"/>
  <c r="N100" i="7"/>
  <c r="O100" i="7" s="1"/>
  <c r="N441" i="7"/>
  <c r="O441" i="7" s="1"/>
  <c r="N714" i="7"/>
  <c r="O714" i="7" s="1"/>
  <c r="N147" i="7"/>
  <c r="O147" i="7" s="1"/>
  <c r="N255" i="7"/>
  <c r="O255" i="7" s="1"/>
  <c r="N533" i="7"/>
  <c r="O533" i="7" s="1"/>
  <c r="N578" i="7"/>
  <c r="O578" i="7" s="1"/>
  <c r="N336" i="7"/>
  <c r="O336" i="7" s="1"/>
  <c r="N968" i="7"/>
  <c r="O968" i="7" s="1"/>
  <c r="N341" i="7"/>
  <c r="O341" i="7" s="1"/>
  <c r="N69" i="7"/>
  <c r="O69" i="7" s="1"/>
  <c r="N385" i="7"/>
  <c r="O385" i="7" s="1"/>
  <c r="N18" i="7"/>
  <c r="O18" i="7" s="1"/>
  <c r="N975" i="7"/>
  <c r="O975" i="7" s="1"/>
  <c r="N882" i="7"/>
  <c r="O882" i="7" s="1"/>
  <c r="N715" i="7"/>
  <c r="O715" i="7" s="1"/>
  <c r="N879" i="7"/>
  <c r="O879" i="7" s="1"/>
  <c r="N475" i="7"/>
  <c r="O475" i="7" s="1"/>
  <c r="N688" i="7"/>
  <c r="O688" i="7" s="1"/>
  <c r="N652" i="7"/>
  <c r="O652" i="7" s="1"/>
  <c r="N184" i="7"/>
  <c r="O184" i="7" s="1"/>
  <c r="N420" i="7"/>
  <c r="O420" i="7" s="1"/>
  <c r="N686" i="7"/>
  <c r="O686" i="7" s="1"/>
  <c r="N273" i="7"/>
  <c r="O273" i="7" s="1"/>
  <c r="N126" i="7"/>
  <c r="O126" i="7" s="1"/>
  <c r="N905" i="7"/>
  <c r="O905" i="7" s="1"/>
  <c r="N632" i="7"/>
  <c r="O632" i="7" s="1"/>
  <c r="N503" i="7"/>
  <c r="O503" i="7" s="1"/>
  <c r="N565" i="7"/>
  <c r="O565" i="7" s="1"/>
  <c r="N216" i="7"/>
  <c r="O216" i="7" s="1"/>
  <c r="N943" i="7"/>
  <c r="O943" i="7" s="1"/>
  <c r="N157" i="7"/>
  <c r="O157" i="7" s="1"/>
  <c r="N228" i="7"/>
  <c r="O228" i="7" s="1"/>
  <c r="N518" i="7"/>
  <c r="O518" i="7" s="1"/>
  <c r="N301" i="7"/>
  <c r="O301" i="7" s="1"/>
  <c r="N290" i="7"/>
  <c r="O290" i="7" s="1"/>
  <c r="N880" i="7"/>
  <c r="O880" i="7" s="1"/>
  <c r="N406" i="7"/>
  <c r="O406" i="7" s="1"/>
  <c r="N13" i="7"/>
  <c r="O13" i="7" s="1"/>
  <c r="N819" i="7"/>
  <c r="O819" i="7" s="1"/>
  <c r="N413" i="7"/>
  <c r="O413" i="7" s="1"/>
  <c r="N436" i="7"/>
  <c r="O436" i="7" s="1"/>
  <c r="N452" i="7"/>
  <c r="O452" i="7" s="1"/>
  <c r="N870" i="7"/>
  <c r="O870" i="7" s="1"/>
  <c r="N378" i="7"/>
  <c r="O378" i="7" s="1"/>
  <c r="N989" i="7"/>
  <c r="O989" i="7" s="1"/>
  <c r="N775" i="7"/>
  <c r="O775" i="7" s="1"/>
  <c r="N390" i="7"/>
  <c r="O390" i="7" s="1"/>
  <c r="N523" i="7"/>
  <c r="O523" i="7" s="1"/>
  <c r="N739" i="7"/>
  <c r="O739" i="7" s="1"/>
  <c r="N619" i="7"/>
  <c r="O619" i="7" s="1"/>
  <c r="N591" i="7"/>
  <c r="O591" i="7" s="1"/>
  <c r="N605" i="7"/>
  <c r="O605" i="7" s="1"/>
  <c r="N705" i="7"/>
  <c r="O705" i="7" s="1"/>
  <c r="N74" i="7"/>
  <c r="O74" i="7" s="1"/>
  <c r="N820" i="7"/>
  <c r="O820" i="7" s="1"/>
  <c r="N185" i="7"/>
  <c r="O185" i="7" s="1"/>
  <c r="N861" i="7"/>
  <c r="O861" i="7" s="1"/>
  <c r="N504" i="7"/>
  <c r="O504" i="7" s="1"/>
  <c r="N771" i="7"/>
  <c r="O771" i="7" s="1"/>
  <c r="N579" i="7"/>
  <c r="O579" i="7" s="1"/>
  <c r="N933" i="7"/>
  <c r="O933" i="7" s="1"/>
  <c r="N557" i="7"/>
  <c r="O557" i="7" s="1"/>
  <c r="N758" i="7"/>
  <c r="O758" i="7" s="1"/>
  <c r="N829" i="7"/>
  <c r="O829" i="7" s="1"/>
  <c r="N256" i="7"/>
  <c r="O256" i="7" s="1"/>
  <c r="N493" i="7"/>
  <c r="O493" i="7" s="1"/>
  <c r="N148" i="7"/>
  <c r="O148" i="7" s="1"/>
  <c r="N971" i="7"/>
  <c r="O971" i="7" s="1"/>
  <c r="N764" i="7"/>
  <c r="O764" i="7" s="1"/>
  <c r="N792" i="7"/>
  <c r="O792" i="7" s="1"/>
  <c r="N780" i="7"/>
  <c r="O780" i="7" s="1"/>
  <c r="N863" i="7"/>
  <c r="O863" i="7" s="1"/>
  <c r="N168" i="7"/>
  <c r="O168" i="7" s="1"/>
  <c r="N1001" i="7"/>
  <c r="O1001" i="7" s="1"/>
  <c r="N266" i="7"/>
  <c r="O266" i="7" s="1"/>
  <c r="N799" i="7"/>
  <c r="O799" i="7" s="1"/>
  <c r="N366" i="7"/>
  <c r="O366" i="7" s="1"/>
  <c r="N14" i="7"/>
  <c r="O14" i="7" s="1"/>
  <c r="N711" i="7"/>
  <c r="O711" i="7" s="1"/>
  <c r="N681" i="7"/>
  <c r="O681" i="7" s="1"/>
  <c r="N808" i="7"/>
  <c r="O808" i="7" s="1"/>
  <c r="N871" i="7"/>
  <c r="O871" i="7" s="1"/>
  <c r="N109" i="7"/>
  <c r="O109" i="7" s="1"/>
  <c r="N786" i="7"/>
  <c r="O786" i="7" s="1"/>
  <c r="N699" i="7"/>
  <c r="O699" i="7" s="1"/>
  <c r="N186" i="7"/>
  <c r="O186" i="7" s="1"/>
  <c r="N386" i="7"/>
  <c r="O386" i="7" s="1"/>
  <c r="N558" i="7"/>
  <c r="O558" i="7" s="1"/>
  <c r="N64" i="7"/>
  <c r="O64" i="7" s="1"/>
  <c r="N729" i="7"/>
  <c r="O729" i="7" s="1"/>
  <c r="N433" i="7"/>
  <c r="O433" i="7" s="1"/>
  <c r="N194" i="7"/>
  <c r="O194" i="7" s="1"/>
  <c r="N92" i="7"/>
  <c r="O92" i="7" s="1"/>
  <c r="N292" i="7"/>
  <c r="O292" i="7" s="1"/>
  <c r="N219" i="7"/>
  <c r="O219" i="7" s="1"/>
  <c r="N667" i="7"/>
  <c r="O667" i="7" s="1"/>
  <c r="N308" i="7"/>
  <c r="O308" i="7" s="1"/>
  <c r="N851" i="7"/>
  <c r="O851" i="7" s="1"/>
  <c r="N736" i="7"/>
  <c r="O736" i="7" s="1"/>
  <c r="N743" i="7"/>
  <c r="O743" i="7" s="1"/>
  <c r="N633" i="7"/>
  <c r="O633" i="7" s="1"/>
  <c r="N176" i="7"/>
  <c r="O176" i="7" s="1"/>
  <c r="N400" i="7"/>
  <c r="O400" i="7" s="1"/>
  <c r="N334" i="7"/>
  <c r="O334" i="7" s="1"/>
  <c r="N15" i="7"/>
  <c r="O15" i="7" s="1"/>
  <c r="N259" i="7"/>
  <c r="O259" i="7" s="1"/>
  <c r="N661" i="7"/>
  <c r="O661" i="7" s="1"/>
  <c r="N955" i="7"/>
  <c r="O955" i="7" s="1"/>
  <c r="N505" i="7"/>
  <c r="O505" i="7" s="1"/>
  <c r="N442" i="7"/>
  <c r="O442" i="7" s="1"/>
  <c r="N963" i="7"/>
  <c r="O963" i="7" s="1"/>
  <c r="N634" i="7"/>
  <c r="O634" i="7" s="1"/>
  <c r="N428" i="7"/>
  <c r="O428" i="7" s="1"/>
  <c r="N70" i="7"/>
  <c r="O70" i="7" s="1"/>
  <c r="N24" i="7"/>
  <c r="O24" i="7" s="1"/>
  <c r="N944" i="7"/>
  <c r="O944" i="7" s="1"/>
  <c r="N135" i="7"/>
  <c r="O135" i="7" s="1"/>
  <c r="N486" i="7"/>
  <c r="O486" i="7" s="1"/>
  <c r="N127" i="7"/>
  <c r="O127" i="7" s="1"/>
  <c r="N393" i="7"/>
  <c r="O393" i="7" s="1"/>
  <c r="N678" i="7"/>
  <c r="O678" i="7" s="1"/>
  <c r="N872" i="7"/>
  <c r="O872" i="7" s="1"/>
  <c r="N635" i="7"/>
  <c r="O635" i="7" s="1"/>
  <c r="N649" i="7"/>
  <c r="O649" i="7" s="1"/>
  <c r="N401" i="7"/>
  <c r="O401" i="7" s="1"/>
  <c r="N317" i="7"/>
  <c r="O317" i="7" s="1"/>
  <c r="N414" i="7"/>
  <c r="O414" i="7" s="1"/>
  <c r="N925" i="7"/>
  <c r="O925" i="7" s="1"/>
  <c r="N978" i="7"/>
  <c r="O978" i="7" s="1"/>
  <c r="N80" i="7"/>
  <c r="O80" i="7" s="1"/>
  <c r="N834" i="7"/>
  <c r="O834" i="7" s="1"/>
  <c r="N352" i="7"/>
  <c r="O352" i="7" s="1"/>
  <c r="N314" i="7"/>
  <c r="O314" i="7" s="1"/>
  <c r="N682" i="7"/>
  <c r="O682" i="7" s="1"/>
  <c r="N692" i="7"/>
  <c r="O692" i="7" s="1"/>
  <c r="N251" i="7"/>
  <c r="O251" i="7" s="1"/>
  <c r="N887" i="7"/>
  <c r="O887" i="7" s="1"/>
  <c r="N636" i="7"/>
  <c r="O636" i="7" s="1"/>
  <c r="N912" i="7"/>
  <c r="O912" i="7" s="1"/>
  <c r="N16" i="7"/>
  <c r="O16" i="7" s="1"/>
  <c r="N453" i="7"/>
  <c r="O453" i="7" s="1"/>
  <c r="N706" i="7"/>
  <c r="O706" i="7" s="1"/>
  <c r="N683" i="7"/>
  <c r="O683" i="7" s="1"/>
  <c r="N637" i="7"/>
  <c r="O637" i="7" s="1"/>
  <c r="N934" i="7"/>
  <c r="O934" i="7" s="1"/>
  <c r="N267" i="7"/>
  <c r="O267" i="7" s="1"/>
  <c r="N768" i="7"/>
  <c r="O768" i="7" s="1"/>
  <c r="N730" i="7"/>
  <c r="O730" i="7" s="1"/>
  <c r="N892" i="7"/>
  <c r="O892" i="7" s="1"/>
  <c r="N121" i="7"/>
  <c r="O121" i="7" s="1"/>
  <c r="N115" i="7"/>
  <c r="O115" i="7" s="1"/>
  <c r="N140" i="7"/>
  <c r="O140" i="7" s="1"/>
  <c r="N596" i="7"/>
  <c r="O596" i="7" s="1"/>
  <c r="N620" i="7"/>
  <c r="O620" i="7" s="1"/>
  <c r="N731" i="7"/>
  <c r="O731" i="7" s="1"/>
  <c r="N559" i="7"/>
  <c r="O559" i="7" s="1"/>
  <c r="N463" i="7"/>
  <c r="O463" i="7" s="1"/>
  <c r="N744" i="7"/>
  <c r="O744" i="7" s="1"/>
  <c r="N940" i="7"/>
  <c r="O940" i="7" s="1"/>
  <c r="N195" i="7"/>
  <c r="O195" i="7" s="1"/>
  <c r="N919" i="7"/>
  <c r="O919" i="7" s="1"/>
  <c r="N835" i="7"/>
  <c r="O835" i="7" s="1"/>
  <c r="N38" i="7"/>
  <c r="O38" i="7" s="1"/>
  <c r="N498" i="7"/>
  <c r="O498" i="7" s="1"/>
  <c r="N17" i="7"/>
  <c r="O17" i="7" s="1"/>
  <c r="F2" i="4"/>
  <c r="G2" i="4" s="1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F187" i="4"/>
  <c r="G187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G266" i="4" s="1"/>
  <c r="F267" i="4"/>
  <c r="G267" i="4" s="1"/>
  <c r="F268" i="4"/>
  <c r="G268" i="4" s="1"/>
  <c r="F269" i="4"/>
  <c r="G269" i="4" s="1"/>
  <c r="F270" i="4"/>
  <c r="G270" i="4" s="1"/>
  <c r="F271" i="4"/>
  <c r="G271" i="4" s="1"/>
  <c r="F272" i="4"/>
  <c r="G272" i="4" s="1"/>
  <c r="F273" i="4"/>
  <c r="G273" i="4" s="1"/>
  <c r="F274" i="4"/>
  <c r="G274" i="4" s="1"/>
  <c r="F275" i="4"/>
  <c r="G275" i="4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F282" i="4"/>
  <c r="G282" i="4" s="1"/>
  <c r="F283" i="4"/>
  <c r="G283" i="4" s="1"/>
  <c r="F284" i="4"/>
  <c r="G284" i="4" s="1"/>
  <c r="F285" i="4"/>
  <c r="G285" i="4" s="1"/>
  <c r="F286" i="4"/>
  <c r="G286" i="4" s="1"/>
  <c r="F287" i="4"/>
  <c r="G287" i="4" s="1"/>
  <c r="F288" i="4"/>
  <c r="G288" i="4" s="1"/>
  <c r="F289" i="4"/>
  <c r="G289" i="4" s="1"/>
  <c r="F290" i="4"/>
  <c r="G290" i="4" s="1"/>
  <c r="F291" i="4"/>
  <c r="G291" i="4" s="1"/>
  <c r="F292" i="4"/>
  <c r="G292" i="4" s="1"/>
  <c r="F293" i="4"/>
  <c r="G293" i="4" s="1"/>
  <c r="F294" i="4"/>
  <c r="G294" i="4" s="1"/>
  <c r="F295" i="4"/>
  <c r="G295" i="4" s="1"/>
  <c r="F296" i="4"/>
  <c r="G296" i="4" s="1"/>
  <c r="F297" i="4"/>
  <c r="G297" i="4" s="1"/>
  <c r="F298" i="4"/>
  <c r="G298" i="4" s="1"/>
  <c r="F299" i="4"/>
  <c r="G299" i="4" s="1"/>
  <c r="F300" i="4"/>
  <c r="G300" i="4" s="1"/>
  <c r="F301" i="4"/>
  <c r="G301" i="4" s="1"/>
  <c r="F302" i="4"/>
  <c r="G302" i="4" s="1"/>
  <c r="F303" i="4"/>
  <c r="G303" i="4" s="1"/>
  <c r="F304" i="4"/>
  <c r="G304" i="4" s="1"/>
  <c r="F305" i="4"/>
  <c r="G305" i="4" s="1"/>
  <c r="F306" i="4"/>
  <c r="G306" i="4" s="1"/>
  <c r="F307" i="4"/>
  <c r="G307" i="4" s="1"/>
  <c r="F308" i="4"/>
  <c r="G308" i="4" s="1"/>
  <c r="F309" i="4"/>
  <c r="G309" i="4" s="1"/>
  <c r="F310" i="4"/>
  <c r="G310" i="4" s="1"/>
  <c r="F311" i="4"/>
  <c r="G311" i="4" s="1"/>
  <c r="F312" i="4"/>
  <c r="G312" i="4" s="1"/>
  <c r="F313" i="4"/>
  <c r="G313" i="4" s="1"/>
  <c r="F314" i="4"/>
  <c r="G314" i="4" s="1"/>
  <c r="F315" i="4"/>
  <c r="G315" i="4" s="1"/>
  <c r="F316" i="4"/>
  <c r="G316" i="4" s="1"/>
  <c r="F317" i="4"/>
  <c r="G317" i="4" s="1"/>
  <c r="F318" i="4"/>
  <c r="G318" i="4" s="1"/>
  <c r="F319" i="4"/>
  <c r="G319" i="4" s="1"/>
  <c r="F320" i="4"/>
  <c r="G320" i="4" s="1"/>
  <c r="F321" i="4"/>
  <c r="G321" i="4" s="1"/>
  <c r="F322" i="4"/>
  <c r="G322" i="4" s="1"/>
  <c r="F323" i="4"/>
  <c r="G323" i="4" s="1"/>
  <c r="F324" i="4"/>
  <c r="G324" i="4" s="1"/>
  <c r="F325" i="4"/>
  <c r="G325" i="4" s="1"/>
  <c r="F326" i="4"/>
  <c r="G326" i="4" s="1"/>
  <c r="F327" i="4"/>
  <c r="G327" i="4" s="1"/>
  <c r="F328" i="4"/>
  <c r="G328" i="4" s="1"/>
  <c r="F329" i="4"/>
  <c r="G329" i="4" s="1"/>
  <c r="F330" i="4"/>
  <c r="G330" i="4" s="1"/>
  <c r="F331" i="4"/>
  <c r="G331" i="4" s="1"/>
  <c r="F332" i="4"/>
  <c r="G332" i="4" s="1"/>
  <c r="F333" i="4"/>
  <c r="G333" i="4" s="1"/>
  <c r="F334" i="4"/>
  <c r="G334" i="4" s="1"/>
  <c r="F335" i="4"/>
  <c r="G335" i="4" s="1"/>
  <c r="F336" i="4"/>
  <c r="G336" i="4" s="1"/>
  <c r="F337" i="4"/>
  <c r="G337" i="4" s="1"/>
  <c r="F338" i="4"/>
  <c r="G338" i="4" s="1"/>
  <c r="F339" i="4"/>
  <c r="G339" i="4" s="1"/>
  <c r="F340" i="4"/>
  <c r="G340" i="4" s="1"/>
  <c r="F341" i="4"/>
  <c r="G341" i="4" s="1"/>
  <c r="F342" i="4"/>
  <c r="G342" i="4" s="1"/>
  <c r="F343" i="4"/>
  <c r="G343" i="4" s="1"/>
  <c r="F344" i="4"/>
  <c r="G344" i="4" s="1"/>
  <c r="F345" i="4"/>
  <c r="G345" i="4" s="1"/>
  <c r="F346" i="4"/>
  <c r="G346" i="4" s="1"/>
  <c r="F347" i="4"/>
  <c r="G347" i="4" s="1"/>
  <c r="F348" i="4"/>
  <c r="G348" i="4" s="1"/>
  <c r="F349" i="4"/>
  <c r="G349" i="4" s="1"/>
  <c r="F350" i="4"/>
  <c r="G350" i="4" s="1"/>
  <c r="F351" i="4"/>
  <c r="G351" i="4" s="1"/>
  <c r="F352" i="4"/>
  <c r="G352" i="4" s="1"/>
  <c r="F353" i="4"/>
  <c r="G353" i="4" s="1"/>
  <c r="F354" i="4"/>
  <c r="G354" i="4" s="1"/>
  <c r="F355" i="4"/>
  <c r="G355" i="4" s="1"/>
  <c r="F356" i="4"/>
  <c r="G356" i="4" s="1"/>
  <c r="F357" i="4"/>
  <c r="G357" i="4" s="1"/>
  <c r="F358" i="4"/>
  <c r="G358" i="4" s="1"/>
  <c r="F359" i="4"/>
  <c r="G359" i="4" s="1"/>
  <c r="F360" i="4"/>
  <c r="G360" i="4" s="1"/>
  <c r="F361" i="4"/>
  <c r="G361" i="4" s="1"/>
  <c r="F362" i="4"/>
  <c r="G362" i="4" s="1"/>
  <c r="F363" i="4"/>
  <c r="G363" i="4" s="1"/>
  <c r="F364" i="4"/>
  <c r="G364" i="4" s="1"/>
  <c r="F365" i="4"/>
  <c r="G365" i="4" s="1"/>
  <c r="F366" i="4"/>
  <c r="G366" i="4" s="1"/>
  <c r="F367" i="4"/>
  <c r="G367" i="4" s="1"/>
  <c r="F368" i="4"/>
  <c r="G368" i="4" s="1"/>
  <c r="F369" i="4"/>
  <c r="G369" i="4" s="1"/>
  <c r="F370" i="4"/>
  <c r="G370" i="4" s="1"/>
  <c r="F371" i="4"/>
  <c r="G371" i="4" s="1"/>
  <c r="F372" i="4"/>
  <c r="G372" i="4" s="1"/>
  <c r="F373" i="4"/>
  <c r="G373" i="4" s="1"/>
  <c r="F374" i="4"/>
  <c r="G374" i="4" s="1"/>
  <c r="F375" i="4"/>
  <c r="G375" i="4" s="1"/>
  <c r="F376" i="4"/>
  <c r="G376" i="4" s="1"/>
  <c r="F377" i="4"/>
  <c r="G377" i="4" s="1"/>
  <c r="F378" i="4"/>
  <c r="G378" i="4" s="1"/>
  <c r="F379" i="4"/>
  <c r="G379" i="4" s="1"/>
  <c r="F380" i="4"/>
  <c r="G380" i="4" s="1"/>
  <c r="F381" i="4"/>
  <c r="G381" i="4" s="1"/>
  <c r="F382" i="4"/>
  <c r="G382" i="4" s="1"/>
  <c r="F383" i="4"/>
  <c r="G383" i="4" s="1"/>
  <c r="F384" i="4"/>
  <c r="G384" i="4" s="1"/>
  <c r="F385" i="4"/>
  <c r="G385" i="4" s="1"/>
  <c r="F386" i="4"/>
  <c r="G386" i="4" s="1"/>
  <c r="F387" i="4"/>
  <c r="G387" i="4" s="1"/>
  <c r="F388" i="4"/>
  <c r="G388" i="4" s="1"/>
  <c r="F389" i="4"/>
  <c r="G389" i="4" s="1"/>
  <c r="F390" i="4"/>
  <c r="G390" i="4" s="1"/>
  <c r="F391" i="4"/>
  <c r="G391" i="4" s="1"/>
  <c r="F392" i="4"/>
  <c r="G392" i="4" s="1"/>
  <c r="F393" i="4"/>
  <c r="G393" i="4" s="1"/>
  <c r="F394" i="4"/>
  <c r="G394" i="4" s="1"/>
  <c r="F395" i="4"/>
  <c r="G395" i="4" s="1"/>
  <c r="F396" i="4"/>
  <c r="G396" i="4" s="1"/>
  <c r="F397" i="4"/>
  <c r="G397" i="4" s="1"/>
  <c r="F398" i="4"/>
  <c r="G398" i="4" s="1"/>
  <c r="F399" i="4"/>
  <c r="G399" i="4" s="1"/>
  <c r="F400" i="4"/>
  <c r="G400" i="4" s="1"/>
  <c r="F401" i="4"/>
  <c r="G401" i="4" s="1"/>
  <c r="F402" i="4"/>
  <c r="G402" i="4" s="1"/>
  <c r="F403" i="4"/>
  <c r="G403" i="4" s="1"/>
  <c r="F404" i="4"/>
  <c r="G404" i="4" s="1"/>
  <c r="F405" i="4"/>
  <c r="G405" i="4" s="1"/>
  <c r="F406" i="4"/>
  <c r="G406" i="4" s="1"/>
  <c r="F407" i="4"/>
  <c r="G407" i="4" s="1"/>
  <c r="F408" i="4"/>
  <c r="G408" i="4" s="1"/>
  <c r="F409" i="4"/>
  <c r="G409" i="4" s="1"/>
  <c r="F410" i="4"/>
  <c r="G410" i="4" s="1"/>
  <c r="F411" i="4"/>
  <c r="G411" i="4" s="1"/>
  <c r="F412" i="4"/>
  <c r="G412" i="4" s="1"/>
  <c r="F413" i="4"/>
  <c r="G413" i="4" s="1"/>
  <c r="F414" i="4"/>
  <c r="G414" i="4" s="1"/>
  <c r="F415" i="4"/>
  <c r="G415" i="4" s="1"/>
  <c r="F416" i="4"/>
  <c r="G416" i="4" s="1"/>
  <c r="F417" i="4"/>
  <c r="G417" i="4" s="1"/>
  <c r="F418" i="4"/>
  <c r="G418" i="4" s="1"/>
  <c r="F419" i="4"/>
  <c r="G419" i="4" s="1"/>
  <c r="F420" i="4"/>
  <c r="G420" i="4" s="1"/>
  <c r="F421" i="4"/>
  <c r="G421" i="4" s="1"/>
  <c r="F422" i="4"/>
  <c r="G422" i="4" s="1"/>
  <c r="F423" i="4"/>
  <c r="G423" i="4" s="1"/>
  <c r="F424" i="4"/>
  <c r="G424" i="4" s="1"/>
  <c r="F425" i="4"/>
  <c r="G425" i="4" s="1"/>
  <c r="F426" i="4"/>
  <c r="G426" i="4" s="1"/>
  <c r="F427" i="4"/>
  <c r="G427" i="4" s="1"/>
  <c r="F428" i="4"/>
  <c r="G428" i="4" s="1"/>
  <c r="F429" i="4"/>
  <c r="G429" i="4" s="1"/>
  <c r="F430" i="4"/>
  <c r="G430" i="4" s="1"/>
  <c r="F431" i="4"/>
  <c r="G431" i="4" s="1"/>
  <c r="F432" i="4"/>
  <c r="G432" i="4" s="1"/>
  <c r="F433" i="4"/>
  <c r="G433" i="4" s="1"/>
  <c r="F434" i="4"/>
  <c r="G434" i="4" s="1"/>
  <c r="F435" i="4"/>
  <c r="G435" i="4" s="1"/>
  <c r="L520" i="7"/>
  <c r="L524" i="7"/>
  <c r="L776" i="7"/>
  <c r="L220" i="7"/>
  <c r="L65" i="7"/>
  <c r="L81" i="7"/>
  <c r="L499" i="7"/>
  <c r="L162" i="7"/>
  <c r="L326" i="7"/>
  <c r="L371" i="7"/>
  <c r="L247" i="7"/>
  <c r="L257" i="7"/>
  <c r="L821" i="7"/>
  <c r="L662" i="7"/>
  <c r="L716" i="7"/>
  <c r="L309" i="7"/>
  <c r="L130" i="7"/>
  <c r="L935" i="7"/>
  <c r="L852" i="7"/>
  <c r="L545" i="7"/>
  <c r="L302" i="7"/>
  <c r="L466" i="7"/>
  <c r="L3" i="7"/>
  <c r="L241" i="7"/>
  <c r="L337" i="7"/>
  <c r="L638" i="7"/>
  <c r="L149" i="7"/>
  <c r="L240" i="7"/>
  <c r="L88" i="7"/>
  <c r="L354" i="7"/>
  <c r="L234" i="7"/>
  <c r="L809" i="7"/>
  <c r="L563" i="7"/>
  <c r="L700" i="7"/>
  <c r="L765" i="7"/>
  <c r="L402" i="7"/>
  <c r="L929" i="7"/>
  <c r="L589" i="7"/>
  <c r="L1000" i="7"/>
  <c r="L970" i="7"/>
  <c r="L894" i="7"/>
  <c r="L355" i="7"/>
  <c r="L141" i="7"/>
  <c r="L242" i="7"/>
  <c r="L745" i="7"/>
  <c r="L403" i="7"/>
  <c r="L949" i="7"/>
  <c r="L610" i="7"/>
  <c r="L853" i="7"/>
  <c r="L580" i="7"/>
  <c r="L534" i="7"/>
  <c r="L171" i="7"/>
  <c r="L793" i="7"/>
  <c r="L248" i="7"/>
  <c r="L338" i="7"/>
  <c r="L668" i="7"/>
  <c r="L360" i="7"/>
  <c r="L791" i="7"/>
  <c r="L318" i="7"/>
  <c r="L746" i="7"/>
  <c r="L177" i="7"/>
  <c r="L611" i="7"/>
  <c r="L783" i="7"/>
  <c r="L25" i="7"/>
  <c r="L409" i="7"/>
  <c r="L901" i="7"/>
  <c r="L212" i="7"/>
  <c r="L260" i="7"/>
  <c r="L760" i="7"/>
  <c r="L625" i="7"/>
  <c r="L410" i="7"/>
  <c r="L229" i="7"/>
  <c r="L930" i="7"/>
  <c r="L597" i="7"/>
  <c r="L592" i="7"/>
  <c r="L82" i="7"/>
  <c r="L530" i="7"/>
  <c r="L221" i="7"/>
  <c r="L990" i="7"/>
  <c r="L707" i="7"/>
  <c r="L822" i="7"/>
  <c r="L535" i="7"/>
  <c r="L142" i="7"/>
  <c r="L342" i="7"/>
  <c r="L361" i="7"/>
  <c r="L839" i="7"/>
  <c r="L708" i="7"/>
  <c r="L4" i="7"/>
  <c r="L188" i="7"/>
  <c r="L772" i="7"/>
  <c r="L773" i="7"/>
  <c r="L593" i="7"/>
  <c r="L93" i="7"/>
  <c r="L672" i="7"/>
  <c r="L536" i="7"/>
  <c r="L566" i="7"/>
  <c r="L941" i="7"/>
  <c r="L590" i="7"/>
  <c r="L424" i="7"/>
  <c r="L89" i="7"/>
  <c r="L136" i="7"/>
  <c r="L693" i="7"/>
  <c r="L732" i="7"/>
  <c r="L40" i="7"/>
  <c r="L673" i="7"/>
  <c r="L218" i="7"/>
  <c r="L512" i="7"/>
  <c r="L172" i="7"/>
  <c r="L123" i="7"/>
  <c r="L717" i="7"/>
  <c r="L810" i="7"/>
  <c r="L722" i="7"/>
  <c r="L118" i="7"/>
  <c r="L546" i="7"/>
  <c r="L343" i="7"/>
  <c r="L956" i="7"/>
  <c r="L874" i="7"/>
  <c r="L438" i="7"/>
  <c r="L421" i="7"/>
  <c r="L415" i="7"/>
  <c r="L902" i="7"/>
  <c r="L567" i="7"/>
  <c r="L733" i="7"/>
  <c r="L5" i="7"/>
  <c r="L344" i="7"/>
  <c r="L920" i="7"/>
  <c r="L425" i="7"/>
  <c r="L41" i="7"/>
  <c r="L203" i="7"/>
  <c r="L54" i="7"/>
  <c r="L490" i="7"/>
  <c r="L982" i="7"/>
  <c r="L921" i="7"/>
  <c r="L75" i="7"/>
  <c r="L60" i="7"/>
  <c r="L163" i="7"/>
  <c r="L830" i="7"/>
  <c r="L594" i="7"/>
  <c r="L906" i="7"/>
  <c r="L854" i="7"/>
  <c r="L747" i="7"/>
  <c r="L864" i="7"/>
  <c r="L568" i="7"/>
  <c r="L6" i="7"/>
  <c r="L674" i="7"/>
  <c r="L42" i="7"/>
  <c r="L709" i="7"/>
  <c r="L268" i="7"/>
  <c r="L233" i="7"/>
  <c r="L173" i="7"/>
  <c r="L761" i="7"/>
  <c r="L434" i="7"/>
  <c r="L293" i="7"/>
  <c r="L883" i="7"/>
  <c r="L204" i="7"/>
  <c r="L26" i="7"/>
  <c r="L800" i="7"/>
  <c r="L467" i="7"/>
  <c r="L689" i="7"/>
  <c r="L7" i="7"/>
  <c r="L612" i="7"/>
  <c r="L993" i="7"/>
  <c r="L291" i="7"/>
  <c r="L762" i="7"/>
  <c r="L369" i="7"/>
  <c r="L356" i="7"/>
  <c r="L581" i="7"/>
  <c r="L468" i="7"/>
  <c r="L748" i="7"/>
  <c r="L476" i="7"/>
  <c r="L495" i="7"/>
  <c r="L985" i="7"/>
  <c r="L926" i="7"/>
  <c r="L213" i="7"/>
  <c r="L759" i="7"/>
  <c r="L603" i="7"/>
  <c r="L379" i="7"/>
  <c r="L388" i="7"/>
  <c r="L690" i="7"/>
  <c r="L936" i="7"/>
  <c r="L811" i="7"/>
  <c r="L155" i="7"/>
  <c r="L90" i="7"/>
  <c r="L537" i="7"/>
  <c r="L331" i="7"/>
  <c r="L27" i="7"/>
  <c r="L884" i="7"/>
  <c r="L823" i="7"/>
  <c r="L178" i="7"/>
  <c r="L214" i="7"/>
  <c r="L116" i="7"/>
  <c r="L653" i="7"/>
  <c r="L626" i="7"/>
  <c r="L538" i="7"/>
  <c r="L319" i="7"/>
  <c r="L19" i="7"/>
  <c r="L139" i="7"/>
  <c r="L669" i="7"/>
  <c r="L547" i="7"/>
  <c r="L598" i="7"/>
  <c r="L357" i="7"/>
  <c r="L539" i="7"/>
  <c r="L294" i="7"/>
  <c r="L404" i="7"/>
  <c r="L885" i="7"/>
  <c r="L496" i="7"/>
  <c r="L840" i="7"/>
  <c r="L702" i="7"/>
  <c r="L243" i="7"/>
  <c r="L979" i="7"/>
  <c r="L599" i="7"/>
  <c r="L663" i="7"/>
  <c r="L644" i="7"/>
  <c r="L43" i="7"/>
  <c r="L332" i="7"/>
  <c r="L143" i="7"/>
  <c r="L913" i="7"/>
  <c r="L281" i="7"/>
  <c r="L106" i="7"/>
  <c r="L411" i="7"/>
  <c r="L991" i="7"/>
  <c r="L582" i="7"/>
  <c r="L525" i="7"/>
  <c r="L207" i="7"/>
  <c r="L961" i="7"/>
  <c r="L20" i="7"/>
  <c r="L237" i="7"/>
  <c r="L710" i="7"/>
  <c r="L812" i="7"/>
  <c r="L174" i="7"/>
  <c r="L28" i="7"/>
  <c r="L675" i="7"/>
  <c r="L459" i="7"/>
  <c r="L187" i="7"/>
  <c r="L29" i="7"/>
  <c r="L179" i="7"/>
  <c r="L249" i="7"/>
  <c r="L749" i="7"/>
  <c r="L855" i="7"/>
  <c r="L583" i="7"/>
  <c r="L914" i="7"/>
  <c r="L777" i="7"/>
  <c r="L888" i="7"/>
  <c r="L150" i="7"/>
  <c r="L83" i="7"/>
  <c r="L295" i="7"/>
  <c r="L824" i="7"/>
  <c r="L21" i="7"/>
  <c r="L8" i="7"/>
  <c r="L622" i="7"/>
  <c r="L397" i="7"/>
  <c r="L574" i="7"/>
  <c r="L405" i="7"/>
  <c r="L654" i="7"/>
  <c r="L679" i="7"/>
  <c r="L477" i="7"/>
  <c r="L103" i="7"/>
  <c r="L794" i="7"/>
  <c r="L516" i="7"/>
  <c r="L137" i="7"/>
  <c r="L358" i="7"/>
  <c r="L296" i="7"/>
  <c r="L235" i="7"/>
  <c r="L950" i="7"/>
  <c r="L159" i="7"/>
  <c r="L71" i="7"/>
  <c r="L252" i="7"/>
  <c r="L94" i="7"/>
  <c r="L227" i="7"/>
  <c r="L53" i="7"/>
  <c r="L841" i="7"/>
  <c r="L2" i="7"/>
  <c r="L718" i="7"/>
  <c r="L131" i="7"/>
  <c r="L30" i="7"/>
  <c r="L548" i="7"/>
  <c r="L856" i="7"/>
  <c r="L329" i="7"/>
  <c r="L117" i="7"/>
  <c r="L895" i="7"/>
  <c r="L813" i="7"/>
  <c r="L680" i="7"/>
  <c r="L994" i="7"/>
  <c r="L896" i="7"/>
  <c r="L230" i="7"/>
  <c r="L827" i="7"/>
  <c r="L454" i="7"/>
  <c r="L282" i="7"/>
  <c r="L750" i="7"/>
  <c r="L865" i="7"/>
  <c r="L169" i="7"/>
  <c r="L353" i="7"/>
  <c r="L469" i="7"/>
  <c r="L298" i="7"/>
  <c r="L613" i="7"/>
  <c r="L455" i="7"/>
  <c r="L828" i="7"/>
  <c r="L208" i="7"/>
  <c r="L422" i="7"/>
  <c r="L351" i="7"/>
  <c r="L107" i="7"/>
  <c r="L426" i="7"/>
  <c r="L144" i="7"/>
  <c r="L261" i="7"/>
  <c r="L145" i="7"/>
  <c r="L889" i="7"/>
  <c r="L825" i="7"/>
  <c r="L362" i="7"/>
  <c r="L330" i="7"/>
  <c r="L95" i="7"/>
  <c r="L857" i="7"/>
  <c r="L132" i="7"/>
  <c r="L217" i="7"/>
  <c r="L31" i="7"/>
  <c r="L387" i="7"/>
  <c r="L915" i="7"/>
  <c r="L560" i="7"/>
  <c r="L363" i="7"/>
  <c r="L345" i="7"/>
  <c r="L676" i="7"/>
  <c r="L391" i="7"/>
  <c r="L269" i="7"/>
  <c r="L740" i="7"/>
  <c r="L845" i="7"/>
  <c r="L22" i="7"/>
  <c r="L192" i="7"/>
  <c r="L283" i="7"/>
  <c r="L398" i="7"/>
  <c r="L995" i="7"/>
  <c r="L787" i="7"/>
  <c r="L694" i="7"/>
  <c r="L531" i="7"/>
  <c r="L922" i="7"/>
  <c r="L549" i="7"/>
  <c r="L831" i="7"/>
  <c r="L927" i="7"/>
  <c r="L303" i="7"/>
  <c r="L201" i="7"/>
  <c r="L526" i="7"/>
  <c r="L244" i="7"/>
  <c r="L606" i="7"/>
  <c r="L487" i="7"/>
  <c r="L310" i="7"/>
  <c r="L258" i="7"/>
  <c r="L723" i="7"/>
  <c r="L842" i="7"/>
  <c r="L614" i="7"/>
  <c r="L788" i="7"/>
  <c r="L576" i="7"/>
  <c r="L339" i="7"/>
  <c r="L394" i="7"/>
  <c r="L57" i="7"/>
  <c r="L696" i="7"/>
  <c r="L738" i="7"/>
  <c r="L627" i="7"/>
  <c r="L279" i="7"/>
  <c r="L119" i="7"/>
  <c r="L655" i="7"/>
  <c r="L939" i="7"/>
  <c r="L628" i="7"/>
  <c r="L263" i="7"/>
  <c r="L897" i="7"/>
  <c r="L621" i="7"/>
  <c r="L72" i="7"/>
  <c r="L964" i="7"/>
  <c r="L577" i="7"/>
  <c r="L584" i="7"/>
  <c r="L629" i="7"/>
  <c r="L751" i="7"/>
  <c r="L180" i="7"/>
  <c r="L712" i="7"/>
  <c r="L44" i="7"/>
  <c r="L561" i="7"/>
  <c r="L284" i="7"/>
  <c r="L67" i="7"/>
  <c r="L478" i="7"/>
  <c r="L513" i="7"/>
  <c r="L196" i="7"/>
  <c r="L886" i="7"/>
  <c r="L862" i="7"/>
  <c r="L957" i="7"/>
  <c r="L916" i="7"/>
  <c r="L996" i="7"/>
  <c r="L752" i="7"/>
  <c r="L274" i="7"/>
  <c r="L903" i="7"/>
  <c r="L364" i="7"/>
  <c r="L814" i="7"/>
  <c r="L250" i="7"/>
  <c r="L992" i="7"/>
  <c r="L697" i="7"/>
  <c r="L32" i="7"/>
  <c r="L987" i="7"/>
  <c r="L976" i="7"/>
  <c r="L650" i="7"/>
  <c r="L724" i="7"/>
  <c r="L320" i="7"/>
  <c r="L946" i="7"/>
  <c r="L389" i="7"/>
  <c r="L299" i="7"/>
  <c r="L479" i="7"/>
  <c r="L156" i="7"/>
  <c r="L104" i="7"/>
  <c r="L836" i="7"/>
  <c r="L96" i="7"/>
  <c r="L160" i="7"/>
  <c r="L923" i="7"/>
  <c r="L997" i="7"/>
  <c r="L480" i="7"/>
  <c r="L222" i="7"/>
  <c r="L607" i="7"/>
  <c r="L437" i="7"/>
  <c r="L719" i="7"/>
  <c r="L311" i="7"/>
  <c r="L372" i="7"/>
  <c r="L373" i="7"/>
  <c r="L193" i="7"/>
  <c r="L152" i="7"/>
  <c r="L231" i="7"/>
  <c r="L550" i="7"/>
  <c r="L464" i="7"/>
  <c r="L670" i="7"/>
  <c r="L380" i="7"/>
  <c r="L205" i="7"/>
  <c r="L416" i="7"/>
  <c r="L300" i="7"/>
  <c r="L91" i="7"/>
  <c r="L928" i="7"/>
  <c r="L517" i="7"/>
  <c r="L645" i="7"/>
  <c r="L720" i="7"/>
  <c r="L73" i="7"/>
  <c r="L876" i="7"/>
  <c r="L890" i="7"/>
  <c r="L209" i="7"/>
  <c r="L600" i="7"/>
  <c r="L858" i="7"/>
  <c r="L656" i="7"/>
  <c r="L443" i="7"/>
  <c r="L532" i="7"/>
  <c r="L741" i="7"/>
  <c r="L444" i="7"/>
  <c r="L624" i="7"/>
  <c r="L189" i="7"/>
  <c r="L540" i="7"/>
  <c r="L972" i="7"/>
  <c r="L253" i="7"/>
  <c r="L507" i="7"/>
  <c r="L399" i="7"/>
  <c r="L164" i="7"/>
  <c r="L423" i="7"/>
  <c r="L962" i="7"/>
  <c r="L514" i="7"/>
  <c r="L541" i="7"/>
  <c r="L801" i="7"/>
  <c r="L753" i="7"/>
  <c r="L998" i="7"/>
  <c r="L789" i="7"/>
  <c r="L359" i="7"/>
  <c r="L285" i="7"/>
  <c r="L684" i="7"/>
  <c r="L947" i="7"/>
  <c r="L417" i="7"/>
  <c r="L846" i="7"/>
  <c r="L527" i="7"/>
  <c r="L465" i="7"/>
  <c r="L515" i="7"/>
  <c r="L734" i="7"/>
  <c r="L374" i="7"/>
  <c r="L898" i="7"/>
  <c r="L165" i="7"/>
  <c r="L460" i="7"/>
  <c r="L58" i="7"/>
  <c r="L84" i="7"/>
  <c r="L181" i="7"/>
  <c r="L206" i="7"/>
  <c r="L569" i="7"/>
  <c r="L778" i="7"/>
  <c r="L951" i="7"/>
  <c r="L138" i="7"/>
  <c r="L461" i="7"/>
  <c r="L891" i="7"/>
  <c r="L245" i="7"/>
  <c r="L551" i="7"/>
  <c r="L304" i="7"/>
  <c r="L33" i="7"/>
  <c r="L980" i="7"/>
  <c r="L721" i="7"/>
  <c r="L542" i="7"/>
  <c r="L85" i="7"/>
  <c r="L859" i="7"/>
  <c r="L45" i="7"/>
  <c r="L210" i="7"/>
  <c r="L725" i="7"/>
  <c r="L562" i="7"/>
  <c r="L34" i="7"/>
  <c r="L657" i="7"/>
  <c r="L197" i="7"/>
  <c r="L983" i="7"/>
  <c r="L552" i="7"/>
  <c r="L312" i="7"/>
  <c r="L907" i="7"/>
  <c r="L958" i="7"/>
  <c r="L211" i="7"/>
  <c r="L166" i="7"/>
  <c r="L832" i="7"/>
  <c r="L76" i="7"/>
  <c r="L456" i="7"/>
  <c r="L321" i="7"/>
  <c r="L61" i="7"/>
  <c r="L153" i="7"/>
  <c r="L604" i="7"/>
  <c r="L664" i="7"/>
  <c r="L167" i="7"/>
  <c r="L128" i="7"/>
  <c r="L485" i="7"/>
  <c r="L381" i="7"/>
  <c r="L489" i="7"/>
  <c r="L837" i="7"/>
  <c r="L223" i="7"/>
  <c r="L313" i="7"/>
  <c r="L435" i="7"/>
  <c r="L615" i="7"/>
  <c r="L802" i="7"/>
  <c r="L62" i="7"/>
  <c r="L893" i="7"/>
  <c r="L270" i="7"/>
  <c r="L101" i="7"/>
  <c r="L445" i="7"/>
  <c r="L726" i="7"/>
  <c r="L112" i="7"/>
  <c r="L124" i="7"/>
  <c r="L129" i="7"/>
  <c r="L508" i="7"/>
  <c r="L642" i="7"/>
  <c r="L543" i="7"/>
  <c r="L254" i="7"/>
  <c r="L446" i="7"/>
  <c r="L931" i="7"/>
  <c r="L815" i="7"/>
  <c r="L335" i="7"/>
  <c r="L224" i="7"/>
  <c r="L713" i="7"/>
  <c r="L833" i="7"/>
  <c r="L701" i="7"/>
  <c r="L154" i="7"/>
  <c r="L427" i="7"/>
  <c r="L9" i="7"/>
  <c r="L779" i="7"/>
  <c r="L382" i="7"/>
  <c r="L108" i="7"/>
  <c r="L899" i="7"/>
  <c r="L766" i="7"/>
  <c r="L737" i="7"/>
  <c r="L544" i="7"/>
  <c r="L305" i="7"/>
  <c r="L785" i="7"/>
  <c r="L959" i="7"/>
  <c r="L942" i="7"/>
  <c r="L570" i="7"/>
  <c r="L447" i="7"/>
  <c r="L973" i="7"/>
  <c r="L392" i="7"/>
  <c r="L275" i="7"/>
  <c r="L462" i="7"/>
  <c r="L120" i="7"/>
  <c r="L754" i="7"/>
  <c r="L35" i="7"/>
  <c r="L198" i="7"/>
  <c r="L900" i="7"/>
  <c r="L908" i="7"/>
  <c r="L528" i="7"/>
  <c r="L125" i="7"/>
  <c r="L509" i="7"/>
  <c r="L133" i="7"/>
  <c r="L999" i="7"/>
  <c r="L866" i="7"/>
  <c r="L39" i="7"/>
  <c r="L658" i="7"/>
  <c r="L102" i="7"/>
  <c r="L97" i="7"/>
  <c r="L276" i="7"/>
  <c r="L77" i="7"/>
  <c r="L286" i="7"/>
  <c r="L448" i="7"/>
  <c r="L510" i="7"/>
  <c r="L843" i="7"/>
  <c r="L795" i="7"/>
  <c r="L960" i="7"/>
  <c r="L691" i="7"/>
  <c r="L202" i="7"/>
  <c r="L367" i="7"/>
  <c r="L182" i="7"/>
  <c r="L608" i="7"/>
  <c r="L601" i="7"/>
  <c r="L46" i="7"/>
  <c r="L844" i="7"/>
  <c r="L113" i="7"/>
  <c r="L322" i="7"/>
  <c r="L429" i="7"/>
  <c r="L986" i="7"/>
  <c r="L500" i="7"/>
  <c r="L151" i="7"/>
  <c r="L55" i="7"/>
  <c r="L945" i="7"/>
  <c r="L50" i="7"/>
  <c r="L170" i="7"/>
  <c r="L867" i="7"/>
  <c r="L430" i="7"/>
  <c r="L571" i="7"/>
  <c r="L909" i="7"/>
  <c r="L297" i="7"/>
  <c r="L449" i="7"/>
  <c r="L803" i="7"/>
  <c r="L78" i="7"/>
  <c r="L952" i="7"/>
  <c r="L470" i="7"/>
  <c r="L781" i="7"/>
  <c r="L98" i="7"/>
  <c r="L105" i="7"/>
  <c r="L439" i="7"/>
  <c r="L917" i="7"/>
  <c r="L774" i="7"/>
  <c r="L981" i="7"/>
  <c r="L948" i="7"/>
  <c r="L114" i="7"/>
  <c r="L659" i="7"/>
  <c r="L585" i="7"/>
  <c r="L767" i="7"/>
  <c r="L529" i="7"/>
  <c r="L727" i="7"/>
  <c r="L481" i="7"/>
  <c r="L287" i="7"/>
  <c r="L457" i="7"/>
  <c r="L225" i="7"/>
  <c r="L63" i="7"/>
  <c r="L640" i="7"/>
  <c r="L316" i="7"/>
  <c r="L238" i="7"/>
  <c r="L264" i="7"/>
  <c r="L868" i="7"/>
  <c r="L383" i="7"/>
  <c r="L521" i="7"/>
  <c r="L246" i="7"/>
  <c r="L630" i="7"/>
  <c r="L586" i="7"/>
  <c r="L877" i="7"/>
  <c r="L146" i="7"/>
  <c r="L239" i="7"/>
  <c r="L646" i="7"/>
  <c r="L728" i="7"/>
  <c r="L47" i="7"/>
  <c r="L698" i="7"/>
  <c r="L23" i="7"/>
  <c r="L755" i="7"/>
  <c r="L838" i="7"/>
  <c r="L431" i="7"/>
  <c r="L110" i="7"/>
  <c r="L59" i="7"/>
  <c r="L756" i="7"/>
  <c r="L395" i="7"/>
  <c r="L340" i="7"/>
  <c r="L323" i="7"/>
  <c r="L86" i="7"/>
  <c r="L482" i="7"/>
  <c r="L937" i="7"/>
  <c r="L501" i="7"/>
  <c r="L370" i="7"/>
  <c r="L677" i="7"/>
  <c r="L506" i="7"/>
  <c r="L488" i="7"/>
  <c r="L288" i="7"/>
  <c r="L68" i="7"/>
  <c r="L483" i="7"/>
  <c r="L199" i="7"/>
  <c r="L56" i="7"/>
  <c r="L595" i="7"/>
  <c r="L232" i="7"/>
  <c r="L641" i="7"/>
  <c r="L111" i="7"/>
  <c r="L396" i="7"/>
  <c r="L757" i="7"/>
  <c r="L910" i="7"/>
  <c r="L346" i="7"/>
  <c r="L79" i="7"/>
  <c r="L796" i="7"/>
  <c r="L10" i="7"/>
  <c r="L602" i="7"/>
  <c r="L412" i="7"/>
  <c r="L36" i="7"/>
  <c r="L375" i="7"/>
  <c r="L347" i="7"/>
  <c r="L932" i="7"/>
  <c r="L924" i="7"/>
  <c r="L847" i="7"/>
  <c r="L122" i="7"/>
  <c r="L11" i="7"/>
  <c r="L519" i="7"/>
  <c r="L440" i="7"/>
  <c r="L704" i="7"/>
  <c r="L769" i="7"/>
  <c r="L376" i="7"/>
  <c r="L277" i="7"/>
  <c r="L873" i="7"/>
  <c r="L471" i="7"/>
  <c r="L665" i="7"/>
  <c r="L651" i="7"/>
  <c r="L816" i="7"/>
  <c r="L695" i="7"/>
  <c r="L418" i="7"/>
  <c r="L817" i="7"/>
  <c r="L289" i="7"/>
  <c r="L587" i="7"/>
  <c r="L190" i="7"/>
  <c r="L553" i="7"/>
  <c r="L687" i="7"/>
  <c r="L327" i="7"/>
  <c r="L87" i="7"/>
  <c r="L869" i="7"/>
  <c r="L491" i="7"/>
  <c r="L969" i="7"/>
  <c r="L37" i="7"/>
  <c r="L631" i="7"/>
  <c r="L953" i="7"/>
  <c r="L328" i="7"/>
  <c r="L988" i="7"/>
  <c r="L797" i="7"/>
  <c r="L474" i="7"/>
  <c r="L48" i="7"/>
  <c r="L200" i="7"/>
  <c r="L616" i="7"/>
  <c r="L419" i="7"/>
  <c r="L450" i="7"/>
  <c r="L407" i="7"/>
  <c r="L617" i="7"/>
  <c r="L643" i="7"/>
  <c r="L368" i="7"/>
  <c r="L790" i="7"/>
  <c r="L954" i="7"/>
  <c r="L647" i="7"/>
  <c r="L324" i="7"/>
  <c r="L348" i="7"/>
  <c r="L134" i="7"/>
  <c r="L660" i="7"/>
  <c r="L639" i="7"/>
  <c r="L763" i="7"/>
  <c r="L51" i="7"/>
  <c r="L365" i="7"/>
  <c r="L782" i="7"/>
  <c r="L484" i="7"/>
  <c r="L191" i="7"/>
  <c r="L804" i="7"/>
  <c r="L848" i="7"/>
  <c r="L805" i="7"/>
  <c r="L271" i="7"/>
  <c r="L161" i="7"/>
  <c r="L183" i="7"/>
  <c r="L618" i="7"/>
  <c r="L974" i="7"/>
  <c r="L52" i="7"/>
  <c r="L492" i="7"/>
  <c r="L49" i="7"/>
  <c r="L938" i="7"/>
  <c r="L966" i="7"/>
  <c r="L918" i="7"/>
  <c r="L977" i="7"/>
  <c r="L432" i="7"/>
  <c r="L666" i="7"/>
  <c r="L158" i="7"/>
  <c r="L215" i="7"/>
  <c r="L325" i="7"/>
  <c r="L648" i="7"/>
  <c r="L798" i="7"/>
  <c r="L226" i="7"/>
  <c r="L66" i="7"/>
  <c r="L472" i="7"/>
  <c r="L572" i="7"/>
  <c r="L306" i="7"/>
  <c r="L502" i="7"/>
  <c r="L511" i="7"/>
  <c r="L554" i="7"/>
  <c r="L671" i="7"/>
  <c r="L494" i="7"/>
  <c r="L881" i="7"/>
  <c r="L408" i="7"/>
  <c r="L522" i="7"/>
  <c r="L265" i="7"/>
  <c r="L564" i="7"/>
  <c r="L451" i="7"/>
  <c r="L573" i="7"/>
  <c r="L272" i="7"/>
  <c r="L555" i="7"/>
  <c r="L278" i="7"/>
  <c r="L784" i="7"/>
  <c r="L473" i="7"/>
  <c r="L878" i="7"/>
  <c r="L556" i="7"/>
  <c r="L703" i="7"/>
  <c r="L911" i="7"/>
  <c r="L99" i="7"/>
  <c r="L818" i="7"/>
  <c r="L875" i="7"/>
  <c r="L806" i="7"/>
  <c r="L575" i="7"/>
  <c r="L770" i="7"/>
  <c r="L849" i="7"/>
  <c r="L236" i="7"/>
  <c r="L850" i="7"/>
  <c r="L623" i="7"/>
  <c r="L377" i="7"/>
  <c r="L735" i="7"/>
  <c r="L742" i="7"/>
  <c r="L826" i="7"/>
  <c r="L307" i="7"/>
  <c r="L12" i="7"/>
  <c r="L262" i="7"/>
  <c r="L588" i="7"/>
  <c r="L349" i="7"/>
  <c r="L458" i="7"/>
  <c r="L175" i="7"/>
  <c r="L967" i="7"/>
  <c r="L333" i="7"/>
  <c r="L984" i="7"/>
  <c r="L685" i="7"/>
  <c r="L315" i="7"/>
  <c r="L860" i="7"/>
  <c r="L497" i="7"/>
  <c r="L609" i="7"/>
  <c r="L280" i="7"/>
  <c r="L807" i="7"/>
  <c r="L350" i="7"/>
  <c r="L384" i="7"/>
  <c r="L965" i="7"/>
  <c r="L904" i="7"/>
  <c r="L100" i="7"/>
  <c r="L441" i="7"/>
  <c r="L714" i="7"/>
  <c r="L147" i="7"/>
  <c r="L255" i="7"/>
  <c r="L533" i="7"/>
  <c r="L578" i="7"/>
  <c r="L336" i="7"/>
  <c r="L968" i="7"/>
  <c r="L341" i="7"/>
  <c r="L69" i="7"/>
  <c r="L385" i="7"/>
  <c r="L18" i="7"/>
  <c r="L975" i="7"/>
  <c r="L882" i="7"/>
  <c r="L715" i="7"/>
  <c r="L879" i="7"/>
  <c r="L475" i="7"/>
  <c r="L688" i="7"/>
  <c r="L652" i="7"/>
  <c r="L184" i="7"/>
  <c r="L420" i="7"/>
  <c r="L686" i="7"/>
  <c r="L273" i="7"/>
  <c r="L126" i="7"/>
  <c r="L905" i="7"/>
  <c r="L632" i="7"/>
  <c r="L503" i="7"/>
  <c r="L565" i="7"/>
  <c r="L216" i="7"/>
  <c r="L943" i="7"/>
  <c r="L157" i="7"/>
  <c r="L228" i="7"/>
  <c r="L518" i="7"/>
  <c r="L301" i="7"/>
  <c r="L290" i="7"/>
  <c r="L880" i="7"/>
  <c r="L406" i="7"/>
  <c r="L13" i="7"/>
  <c r="L819" i="7"/>
  <c r="L413" i="7"/>
  <c r="L436" i="7"/>
  <c r="L452" i="7"/>
  <c r="L870" i="7"/>
  <c r="L378" i="7"/>
  <c r="L989" i="7"/>
  <c r="L775" i="7"/>
  <c r="L390" i="7"/>
  <c r="L523" i="7"/>
  <c r="L739" i="7"/>
  <c r="L619" i="7"/>
  <c r="L591" i="7"/>
  <c r="L605" i="7"/>
  <c r="L705" i="7"/>
  <c r="L74" i="7"/>
  <c r="L820" i="7"/>
  <c r="L185" i="7"/>
  <c r="L861" i="7"/>
  <c r="L504" i="7"/>
  <c r="L771" i="7"/>
  <c r="L579" i="7"/>
  <c r="L933" i="7"/>
  <c r="L557" i="7"/>
  <c r="L758" i="7"/>
  <c r="L829" i="7"/>
  <c r="L256" i="7"/>
  <c r="L493" i="7"/>
  <c r="L148" i="7"/>
  <c r="L971" i="7"/>
  <c r="L764" i="7"/>
  <c r="L792" i="7"/>
  <c r="L780" i="7"/>
  <c r="L863" i="7"/>
  <c r="L168" i="7"/>
  <c r="L1001" i="7"/>
  <c r="L266" i="7"/>
  <c r="L799" i="7"/>
  <c r="L366" i="7"/>
  <c r="L14" i="7"/>
  <c r="L711" i="7"/>
  <c r="L681" i="7"/>
  <c r="L808" i="7"/>
  <c r="L871" i="7"/>
  <c r="L109" i="7"/>
  <c r="L786" i="7"/>
  <c r="L699" i="7"/>
  <c r="L186" i="7"/>
  <c r="L386" i="7"/>
  <c r="L558" i="7"/>
  <c r="L64" i="7"/>
  <c r="L729" i="7"/>
  <c r="L433" i="7"/>
  <c r="L194" i="7"/>
  <c r="L92" i="7"/>
  <c r="L292" i="7"/>
  <c r="L219" i="7"/>
  <c r="L667" i="7"/>
  <c r="L308" i="7"/>
  <c r="L851" i="7"/>
  <c r="L736" i="7"/>
  <c r="L743" i="7"/>
  <c r="L633" i="7"/>
  <c r="L176" i="7"/>
  <c r="L400" i="7"/>
  <c r="L334" i="7"/>
  <c r="L15" i="7"/>
  <c r="L259" i="7"/>
  <c r="L661" i="7"/>
  <c r="L955" i="7"/>
  <c r="L505" i="7"/>
  <c r="L442" i="7"/>
  <c r="L963" i="7"/>
  <c r="L634" i="7"/>
  <c r="L428" i="7"/>
  <c r="L70" i="7"/>
  <c r="L24" i="7"/>
  <c r="L944" i="7"/>
  <c r="L135" i="7"/>
  <c r="L486" i="7"/>
  <c r="L127" i="7"/>
  <c r="L393" i="7"/>
  <c r="L678" i="7"/>
  <c r="L872" i="7"/>
  <c r="L635" i="7"/>
  <c r="L649" i="7"/>
  <c r="L401" i="7"/>
  <c r="L317" i="7"/>
  <c r="L414" i="7"/>
  <c r="L925" i="7"/>
  <c r="L978" i="7"/>
  <c r="L80" i="7"/>
  <c r="L834" i="7"/>
  <c r="L352" i="7"/>
  <c r="L314" i="7"/>
  <c r="L682" i="7"/>
  <c r="L692" i="7"/>
  <c r="L251" i="7"/>
  <c r="L887" i="7"/>
  <c r="L636" i="7"/>
  <c r="L912" i="7"/>
  <c r="L16" i="7"/>
  <c r="L453" i="7"/>
  <c r="L706" i="7"/>
  <c r="L683" i="7"/>
  <c r="L637" i="7"/>
  <c r="L934" i="7"/>
  <c r="L267" i="7"/>
  <c r="L768" i="7"/>
  <c r="L730" i="7"/>
  <c r="L892" i="7"/>
  <c r="L121" i="7"/>
  <c r="L115" i="7"/>
  <c r="L140" i="7"/>
  <c r="L596" i="7"/>
  <c r="L620" i="7"/>
  <c r="L731" i="7"/>
  <c r="L559" i="7"/>
  <c r="L463" i="7"/>
  <c r="L744" i="7"/>
  <c r="L940" i="7"/>
  <c r="L195" i="7"/>
  <c r="L919" i="7"/>
  <c r="L835" i="7"/>
  <c r="L38" i="7"/>
  <c r="L498" i="7"/>
  <c r="L17" i="7"/>
  <c r="I520" i="7"/>
  <c r="I524" i="7"/>
  <c r="I776" i="7"/>
  <c r="I220" i="7"/>
  <c r="I65" i="7"/>
  <c r="I81" i="7"/>
  <c r="I499" i="7"/>
  <c r="I162" i="7"/>
  <c r="I326" i="7"/>
  <c r="I371" i="7"/>
  <c r="I247" i="7"/>
  <c r="I257" i="7"/>
  <c r="I821" i="7"/>
  <c r="I662" i="7"/>
  <c r="I716" i="7"/>
  <c r="I309" i="7"/>
  <c r="I130" i="7"/>
  <c r="I935" i="7"/>
  <c r="I852" i="7"/>
  <c r="I545" i="7"/>
  <c r="I302" i="7"/>
  <c r="I466" i="7"/>
  <c r="I3" i="7"/>
  <c r="I241" i="7"/>
  <c r="I337" i="7"/>
  <c r="I638" i="7"/>
  <c r="I149" i="7"/>
  <c r="I240" i="7"/>
  <c r="I88" i="7"/>
  <c r="I354" i="7"/>
  <c r="I234" i="7"/>
  <c r="I809" i="7"/>
  <c r="I563" i="7"/>
  <c r="I700" i="7"/>
  <c r="I765" i="7"/>
  <c r="I402" i="7"/>
  <c r="I929" i="7"/>
  <c r="I589" i="7"/>
  <c r="I1000" i="7"/>
  <c r="I970" i="7"/>
  <c r="I894" i="7"/>
  <c r="I355" i="7"/>
  <c r="I141" i="7"/>
  <c r="I242" i="7"/>
  <c r="I745" i="7"/>
  <c r="I403" i="7"/>
  <c r="I949" i="7"/>
  <c r="I610" i="7"/>
  <c r="I853" i="7"/>
  <c r="I580" i="7"/>
  <c r="I534" i="7"/>
  <c r="I171" i="7"/>
  <c r="I793" i="7"/>
  <c r="I248" i="7"/>
  <c r="I338" i="7"/>
  <c r="I668" i="7"/>
  <c r="I360" i="7"/>
  <c r="I791" i="7"/>
  <c r="I318" i="7"/>
  <c r="I746" i="7"/>
  <c r="I177" i="7"/>
  <c r="I611" i="7"/>
  <c r="I783" i="7"/>
  <c r="I25" i="7"/>
  <c r="I409" i="7"/>
  <c r="I901" i="7"/>
  <c r="I212" i="7"/>
  <c r="I260" i="7"/>
  <c r="I760" i="7"/>
  <c r="I625" i="7"/>
  <c r="I410" i="7"/>
  <c r="I229" i="7"/>
  <c r="I930" i="7"/>
  <c r="I597" i="7"/>
  <c r="I592" i="7"/>
  <c r="I82" i="7"/>
  <c r="I530" i="7"/>
  <c r="I221" i="7"/>
  <c r="I990" i="7"/>
  <c r="I707" i="7"/>
  <c r="I822" i="7"/>
  <c r="I535" i="7"/>
  <c r="I142" i="7"/>
  <c r="I342" i="7"/>
  <c r="I361" i="7"/>
  <c r="I839" i="7"/>
  <c r="I708" i="7"/>
  <c r="I4" i="7"/>
  <c r="I188" i="7"/>
  <c r="I772" i="7"/>
  <c r="I773" i="7"/>
  <c r="I593" i="7"/>
  <c r="I93" i="7"/>
  <c r="I672" i="7"/>
  <c r="I536" i="7"/>
  <c r="I566" i="7"/>
  <c r="I941" i="7"/>
  <c r="I590" i="7"/>
  <c r="I424" i="7"/>
  <c r="I89" i="7"/>
  <c r="I136" i="7"/>
  <c r="I693" i="7"/>
  <c r="I732" i="7"/>
  <c r="I40" i="7"/>
  <c r="I673" i="7"/>
  <c r="I218" i="7"/>
  <c r="I512" i="7"/>
  <c r="I172" i="7"/>
  <c r="I123" i="7"/>
  <c r="I717" i="7"/>
  <c r="I810" i="7"/>
  <c r="I722" i="7"/>
  <c r="I118" i="7"/>
  <c r="I546" i="7"/>
  <c r="I343" i="7"/>
  <c r="I956" i="7"/>
  <c r="I874" i="7"/>
  <c r="I438" i="7"/>
  <c r="I421" i="7"/>
  <c r="I415" i="7"/>
  <c r="I902" i="7"/>
  <c r="I567" i="7"/>
  <c r="I733" i="7"/>
  <c r="I5" i="7"/>
  <c r="I344" i="7"/>
  <c r="I920" i="7"/>
  <c r="I425" i="7"/>
  <c r="I41" i="7"/>
  <c r="I203" i="7"/>
  <c r="I54" i="7"/>
  <c r="I490" i="7"/>
  <c r="I982" i="7"/>
  <c r="I921" i="7"/>
  <c r="I75" i="7"/>
  <c r="I60" i="7"/>
  <c r="I163" i="7"/>
  <c r="I830" i="7"/>
  <c r="I594" i="7"/>
  <c r="I906" i="7"/>
  <c r="I854" i="7"/>
  <c r="I747" i="7"/>
  <c r="I864" i="7"/>
  <c r="I568" i="7"/>
  <c r="I6" i="7"/>
  <c r="I674" i="7"/>
  <c r="I42" i="7"/>
  <c r="I709" i="7"/>
  <c r="I268" i="7"/>
  <c r="I233" i="7"/>
  <c r="I173" i="7"/>
  <c r="I761" i="7"/>
  <c r="I434" i="7"/>
  <c r="I293" i="7"/>
  <c r="I883" i="7"/>
  <c r="I204" i="7"/>
  <c r="I26" i="7"/>
  <c r="I800" i="7"/>
  <c r="I467" i="7"/>
  <c r="I689" i="7"/>
  <c r="I7" i="7"/>
  <c r="I612" i="7"/>
  <c r="I993" i="7"/>
  <c r="I291" i="7"/>
  <c r="I762" i="7"/>
  <c r="I369" i="7"/>
  <c r="I356" i="7"/>
  <c r="I581" i="7"/>
  <c r="I468" i="7"/>
  <c r="I748" i="7"/>
  <c r="I476" i="7"/>
  <c r="I495" i="7"/>
  <c r="I985" i="7"/>
  <c r="I926" i="7"/>
  <c r="I213" i="7"/>
  <c r="I759" i="7"/>
  <c r="I603" i="7"/>
  <c r="I379" i="7"/>
  <c r="I388" i="7"/>
  <c r="I690" i="7"/>
  <c r="I936" i="7"/>
  <c r="I811" i="7"/>
  <c r="I155" i="7"/>
  <c r="I90" i="7"/>
  <c r="I537" i="7"/>
  <c r="I331" i="7"/>
  <c r="I27" i="7"/>
  <c r="I884" i="7"/>
  <c r="I823" i="7"/>
  <c r="I178" i="7"/>
  <c r="I214" i="7"/>
  <c r="I116" i="7"/>
  <c r="I653" i="7"/>
  <c r="I626" i="7"/>
  <c r="I538" i="7"/>
  <c r="I319" i="7"/>
  <c r="I19" i="7"/>
  <c r="I139" i="7"/>
  <c r="I669" i="7"/>
  <c r="I547" i="7"/>
  <c r="I598" i="7"/>
  <c r="I357" i="7"/>
  <c r="I539" i="7"/>
  <c r="I294" i="7"/>
  <c r="I404" i="7"/>
  <c r="I885" i="7"/>
  <c r="I496" i="7"/>
  <c r="I840" i="7"/>
  <c r="I702" i="7"/>
  <c r="I243" i="7"/>
  <c r="I979" i="7"/>
  <c r="I599" i="7"/>
  <c r="I663" i="7"/>
  <c r="I644" i="7"/>
  <c r="I43" i="7"/>
  <c r="I332" i="7"/>
  <c r="I143" i="7"/>
  <c r="I913" i="7"/>
  <c r="I281" i="7"/>
  <c r="I106" i="7"/>
  <c r="I411" i="7"/>
  <c r="I991" i="7"/>
  <c r="I582" i="7"/>
  <c r="I525" i="7"/>
  <c r="I207" i="7"/>
  <c r="I961" i="7"/>
  <c r="I20" i="7"/>
  <c r="I237" i="7"/>
  <c r="I710" i="7"/>
  <c r="I812" i="7"/>
  <c r="I174" i="7"/>
  <c r="I28" i="7"/>
  <c r="I675" i="7"/>
  <c r="I459" i="7"/>
  <c r="I187" i="7"/>
  <c r="I29" i="7"/>
  <c r="I179" i="7"/>
  <c r="I249" i="7"/>
  <c r="I749" i="7"/>
  <c r="I855" i="7"/>
  <c r="I583" i="7"/>
  <c r="I914" i="7"/>
  <c r="I777" i="7"/>
  <c r="I888" i="7"/>
  <c r="I150" i="7"/>
  <c r="I83" i="7"/>
  <c r="I295" i="7"/>
  <c r="I824" i="7"/>
  <c r="I21" i="7"/>
  <c r="I8" i="7"/>
  <c r="I622" i="7"/>
  <c r="I397" i="7"/>
  <c r="I574" i="7"/>
  <c r="I405" i="7"/>
  <c r="I654" i="7"/>
  <c r="I679" i="7"/>
  <c r="I477" i="7"/>
  <c r="I103" i="7"/>
  <c r="I794" i="7"/>
  <c r="I516" i="7"/>
  <c r="I137" i="7"/>
  <c r="I358" i="7"/>
  <c r="I296" i="7"/>
  <c r="I235" i="7"/>
  <c r="I950" i="7"/>
  <c r="I159" i="7"/>
  <c r="I71" i="7"/>
  <c r="I252" i="7"/>
  <c r="I94" i="7"/>
  <c r="I227" i="7"/>
  <c r="I53" i="7"/>
  <c r="I841" i="7"/>
  <c r="I2" i="7"/>
  <c r="I718" i="7"/>
  <c r="I131" i="7"/>
  <c r="I30" i="7"/>
  <c r="I548" i="7"/>
  <c r="I856" i="7"/>
  <c r="I329" i="7"/>
  <c r="I117" i="7"/>
  <c r="I895" i="7"/>
  <c r="I813" i="7"/>
  <c r="I680" i="7"/>
  <c r="I994" i="7"/>
  <c r="I896" i="7"/>
  <c r="I230" i="7"/>
  <c r="I827" i="7"/>
  <c r="I454" i="7"/>
  <c r="I282" i="7"/>
  <c r="I750" i="7"/>
  <c r="I865" i="7"/>
  <c r="I169" i="7"/>
  <c r="I353" i="7"/>
  <c r="I469" i="7"/>
  <c r="I298" i="7"/>
  <c r="I613" i="7"/>
  <c r="I455" i="7"/>
  <c r="I828" i="7"/>
  <c r="I208" i="7"/>
  <c r="I422" i="7"/>
  <c r="I351" i="7"/>
  <c r="I107" i="7"/>
  <c r="I426" i="7"/>
  <c r="I144" i="7"/>
  <c r="I261" i="7"/>
  <c r="I145" i="7"/>
  <c r="I889" i="7"/>
  <c r="I825" i="7"/>
  <c r="I362" i="7"/>
  <c r="I330" i="7"/>
  <c r="I95" i="7"/>
  <c r="I857" i="7"/>
  <c r="I132" i="7"/>
  <c r="I217" i="7"/>
  <c r="I31" i="7"/>
  <c r="I387" i="7"/>
  <c r="I915" i="7"/>
  <c r="I560" i="7"/>
  <c r="I363" i="7"/>
  <c r="I345" i="7"/>
  <c r="I676" i="7"/>
  <c r="I391" i="7"/>
  <c r="I269" i="7"/>
  <c r="I740" i="7"/>
  <c r="I845" i="7"/>
  <c r="I22" i="7"/>
  <c r="I192" i="7"/>
  <c r="I283" i="7"/>
  <c r="I398" i="7"/>
  <c r="I995" i="7"/>
  <c r="I787" i="7"/>
  <c r="I694" i="7"/>
  <c r="I531" i="7"/>
  <c r="I922" i="7"/>
  <c r="I549" i="7"/>
  <c r="I831" i="7"/>
  <c r="I927" i="7"/>
  <c r="I303" i="7"/>
  <c r="I201" i="7"/>
  <c r="I526" i="7"/>
  <c r="I244" i="7"/>
  <c r="I606" i="7"/>
  <c r="I487" i="7"/>
  <c r="I310" i="7"/>
  <c r="I258" i="7"/>
  <c r="I723" i="7"/>
  <c r="I842" i="7"/>
  <c r="I614" i="7"/>
  <c r="I788" i="7"/>
  <c r="I576" i="7"/>
  <c r="I339" i="7"/>
  <c r="I394" i="7"/>
  <c r="I57" i="7"/>
  <c r="I696" i="7"/>
  <c r="I738" i="7"/>
  <c r="I627" i="7"/>
  <c r="I279" i="7"/>
  <c r="I119" i="7"/>
  <c r="I655" i="7"/>
  <c r="I939" i="7"/>
  <c r="I628" i="7"/>
  <c r="I263" i="7"/>
  <c r="I897" i="7"/>
  <c r="I621" i="7"/>
  <c r="I72" i="7"/>
  <c r="I964" i="7"/>
  <c r="I577" i="7"/>
  <c r="I584" i="7"/>
  <c r="I629" i="7"/>
  <c r="I751" i="7"/>
  <c r="I180" i="7"/>
  <c r="I712" i="7"/>
  <c r="I44" i="7"/>
  <c r="I561" i="7"/>
  <c r="I284" i="7"/>
  <c r="I67" i="7"/>
  <c r="I478" i="7"/>
  <c r="I513" i="7"/>
  <c r="I196" i="7"/>
  <c r="I886" i="7"/>
  <c r="I862" i="7"/>
  <c r="I957" i="7"/>
  <c r="I916" i="7"/>
  <c r="I996" i="7"/>
  <c r="I752" i="7"/>
  <c r="I274" i="7"/>
  <c r="I903" i="7"/>
  <c r="I364" i="7"/>
  <c r="I814" i="7"/>
  <c r="I250" i="7"/>
  <c r="I992" i="7"/>
  <c r="I697" i="7"/>
  <c r="I32" i="7"/>
  <c r="I987" i="7"/>
  <c r="I976" i="7"/>
  <c r="I650" i="7"/>
  <c r="I724" i="7"/>
  <c r="I320" i="7"/>
  <c r="I946" i="7"/>
  <c r="I389" i="7"/>
  <c r="I299" i="7"/>
  <c r="I479" i="7"/>
  <c r="I156" i="7"/>
  <c r="I104" i="7"/>
  <c r="I836" i="7"/>
  <c r="I96" i="7"/>
  <c r="I160" i="7"/>
  <c r="I923" i="7"/>
  <c r="I997" i="7"/>
  <c r="I480" i="7"/>
  <c r="I222" i="7"/>
  <c r="I607" i="7"/>
  <c r="I437" i="7"/>
  <c r="I719" i="7"/>
  <c r="I311" i="7"/>
  <c r="I372" i="7"/>
  <c r="I373" i="7"/>
  <c r="I193" i="7"/>
  <c r="I152" i="7"/>
  <c r="I231" i="7"/>
  <c r="I550" i="7"/>
  <c r="I464" i="7"/>
  <c r="I670" i="7"/>
  <c r="I380" i="7"/>
  <c r="I205" i="7"/>
  <c r="I416" i="7"/>
  <c r="I300" i="7"/>
  <c r="I91" i="7"/>
  <c r="I928" i="7"/>
  <c r="I517" i="7"/>
  <c r="I645" i="7"/>
  <c r="I720" i="7"/>
  <c r="I73" i="7"/>
  <c r="I876" i="7"/>
  <c r="I890" i="7"/>
  <c r="I209" i="7"/>
  <c r="I600" i="7"/>
  <c r="I858" i="7"/>
  <c r="I656" i="7"/>
  <c r="I443" i="7"/>
  <c r="I532" i="7"/>
  <c r="I741" i="7"/>
  <c r="I444" i="7"/>
  <c r="I624" i="7"/>
  <c r="I189" i="7"/>
  <c r="I540" i="7"/>
  <c r="I972" i="7"/>
  <c r="I253" i="7"/>
  <c r="I507" i="7"/>
  <c r="I399" i="7"/>
  <c r="I164" i="7"/>
  <c r="I423" i="7"/>
  <c r="I962" i="7"/>
  <c r="I514" i="7"/>
  <c r="I541" i="7"/>
  <c r="I801" i="7"/>
  <c r="I753" i="7"/>
  <c r="I998" i="7"/>
  <c r="I789" i="7"/>
  <c r="I359" i="7"/>
  <c r="I285" i="7"/>
  <c r="I684" i="7"/>
  <c r="I947" i="7"/>
  <c r="I417" i="7"/>
  <c r="I846" i="7"/>
  <c r="I527" i="7"/>
  <c r="I465" i="7"/>
  <c r="I515" i="7"/>
  <c r="I734" i="7"/>
  <c r="I374" i="7"/>
  <c r="I898" i="7"/>
  <c r="I165" i="7"/>
  <c r="I460" i="7"/>
  <c r="I58" i="7"/>
  <c r="I84" i="7"/>
  <c r="I181" i="7"/>
  <c r="I206" i="7"/>
  <c r="I569" i="7"/>
  <c r="I778" i="7"/>
  <c r="I951" i="7"/>
  <c r="I138" i="7"/>
  <c r="I461" i="7"/>
  <c r="I891" i="7"/>
  <c r="I245" i="7"/>
  <c r="I551" i="7"/>
  <c r="I304" i="7"/>
  <c r="I33" i="7"/>
  <c r="I980" i="7"/>
  <c r="I721" i="7"/>
  <c r="I542" i="7"/>
  <c r="I85" i="7"/>
  <c r="I859" i="7"/>
  <c r="I45" i="7"/>
  <c r="I210" i="7"/>
  <c r="I725" i="7"/>
  <c r="I562" i="7"/>
  <c r="I34" i="7"/>
  <c r="I657" i="7"/>
  <c r="I197" i="7"/>
  <c r="I983" i="7"/>
  <c r="I552" i="7"/>
  <c r="I312" i="7"/>
  <c r="I907" i="7"/>
  <c r="I958" i="7"/>
  <c r="I211" i="7"/>
  <c r="I166" i="7"/>
  <c r="I832" i="7"/>
  <c r="I76" i="7"/>
  <c r="I456" i="7"/>
  <c r="I321" i="7"/>
  <c r="I61" i="7"/>
  <c r="I153" i="7"/>
  <c r="I604" i="7"/>
  <c r="I664" i="7"/>
  <c r="I167" i="7"/>
  <c r="I128" i="7"/>
  <c r="I485" i="7"/>
  <c r="I381" i="7"/>
  <c r="I489" i="7"/>
  <c r="I837" i="7"/>
  <c r="I223" i="7"/>
  <c r="I313" i="7"/>
  <c r="I435" i="7"/>
  <c r="I615" i="7"/>
  <c r="I802" i="7"/>
  <c r="I62" i="7"/>
  <c r="I893" i="7"/>
  <c r="I270" i="7"/>
  <c r="I101" i="7"/>
  <c r="I445" i="7"/>
  <c r="I726" i="7"/>
  <c r="I112" i="7"/>
  <c r="I124" i="7"/>
  <c r="I129" i="7"/>
  <c r="I508" i="7"/>
  <c r="I642" i="7"/>
  <c r="I543" i="7"/>
  <c r="I254" i="7"/>
  <c r="I446" i="7"/>
  <c r="I931" i="7"/>
  <c r="I815" i="7"/>
  <c r="I335" i="7"/>
  <c r="I224" i="7"/>
  <c r="I713" i="7"/>
  <c r="I833" i="7"/>
  <c r="I701" i="7"/>
  <c r="I154" i="7"/>
  <c r="I427" i="7"/>
  <c r="I9" i="7"/>
  <c r="I779" i="7"/>
  <c r="I382" i="7"/>
  <c r="I108" i="7"/>
  <c r="I899" i="7"/>
  <c r="I766" i="7"/>
  <c r="I737" i="7"/>
  <c r="I544" i="7"/>
  <c r="I305" i="7"/>
  <c r="I785" i="7"/>
  <c r="I959" i="7"/>
  <c r="I942" i="7"/>
  <c r="I570" i="7"/>
  <c r="I447" i="7"/>
  <c r="I973" i="7"/>
  <c r="I392" i="7"/>
  <c r="I275" i="7"/>
  <c r="I462" i="7"/>
  <c r="I120" i="7"/>
  <c r="I754" i="7"/>
  <c r="I35" i="7"/>
  <c r="I198" i="7"/>
  <c r="I900" i="7"/>
  <c r="I908" i="7"/>
  <c r="I528" i="7"/>
  <c r="I125" i="7"/>
  <c r="I509" i="7"/>
  <c r="I133" i="7"/>
  <c r="I999" i="7"/>
  <c r="I866" i="7"/>
  <c r="I39" i="7"/>
  <c r="I658" i="7"/>
  <c r="I102" i="7"/>
  <c r="I97" i="7"/>
  <c r="I276" i="7"/>
  <c r="I77" i="7"/>
  <c r="I286" i="7"/>
  <c r="I448" i="7"/>
  <c r="I510" i="7"/>
  <c r="I843" i="7"/>
  <c r="I795" i="7"/>
  <c r="I960" i="7"/>
  <c r="I691" i="7"/>
  <c r="I202" i="7"/>
  <c r="I367" i="7"/>
  <c r="I182" i="7"/>
  <c r="I608" i="7"/>
  <c r="I601" i="7"/>
  <c r="I46" i="7"/>
  <c r="I844" i="7"/>
  <c r="I113" i="7"/>
  <c r="I322" i="7"/>
  <c r="I429" i="7"/>
  <c r="I986" i="7"/>
  <c r="I500" i="7"/>
  <c r="I151" i="7"/>
  <c r="I55" i="7"/>
  <c r="I945" i="7"/>
  <c r="I50" i="7"/>
  <c r="I170" i="7"/>
  <c r="I867" i="7"/>
  <c r="I430" i="7"/>
  <c r="I571" i="7"/>
  <c r="I909" i="7"/>
  <c r="I297" i="7"/>
  <c r="I449" i="7"/>
  <c r="I803" i="7"/>
  <c r="I78" i="7"/>
  <c r="I952" i="7"/>
  <c r="I470" i="7"/>
  <c r="I781" i="7"/>
  <c r="I98" i="7"/>
  <c r="I105" i="7"/>
  <c r="I439" i="7"/>
  <c r="I917" i="7"/>
  <c r="I774" i="7"/>
  <c r="I981" i="7"/>
  <c r="I948" i="7"/>
  <c r="I114" i="7"/>
  <c r="I659" i="7"/>
  <c r="I585" i="7"/>
  <c r="I767" i="7"/>
  <c r="I529" i="7"/>
  <c r="I727" i="7"/>
  <c r="I481" i="7"/>
  <c r="I287" i="7"/>
  <c r="I457" i="7"/>
  <c r="I225" i="7"/>
  <c r="I63" i="7"/>
  <c r="I640" i="7"/>
  <c r="I316" i="7"/>
  <c r="I238" i="7"/>
  <c r="I264" i="7"/>
  <c r="I868" i="7"/>
  <c r="I383" i="7"/>
  <c r="I521" i="7"/>
  <c r="I246" i="7"/>
  <c r="I630" i="7"/>
  <c r="I586" i="7"/>
  <c r="I877" i="7"/>
  <c r="I146" i="7"/>
  <c r="I239" i="7"/>
  <c r="I646" i="7"/>
  <c r="I728" i="7"/>
  <c r="I47" i="7"/>
  <c r="I698" i="7"/>
  <c r="I23" i="7"/>
  <c r="I755" i="7"/>
  <c r="I838" i="7"/>
  <c r="I431" i="7"/>
  <c r="I110" i="7"/>
  <c r="I59" i="7"/>
  <c r="I756" i="7"/>
  <c r="I395" i="7"/>
  <c r="I340" i="7"/>
  <c r="I323" i="7"/>
  <c r="I86" i="7"/>
  <c r="I482" i="7"/>
  <c r="I937" i="7"/>
  <c r="I501" i="7"/>
  <c r="I370" i="7"/>
  <c r="I677" i="7"/>
  <c r="I506" i="7"/>
  <c r="I488" i="7"/>
  <c r="I288" i="7"/>
  <c r="I68" i="7"/>
  <c r="I483" i="7"/>
  <c r="I199" i="7"/>
  <c r="I56" i="7"/>
  <c r="I595" i="7"/>
  <c r="I232" i="7"/>
  <c r="I641" i="7"/>
  <c r="I111" i="7"/>
  <c r="I396" i="7"/>
  <c r="I757" i="7"/>
  <c r="I910" i="7"/>
  <c r="I346" i="7"/>
  <c r="I79" i="7"/>
  <c r="I796" i="7"/>
  <c r="I10" i="7"/>
  <c r="I602" i="7"/>
  <c r="I412" i="7"/>
  <c r="I36" i="7"/>
  <c r="I375" i="7"/>
  <c r="I347" i="7"/>
  <c r="I932" i="7"/>
  <c r="I924" i="7"/>
  <c r="I847" i="7"/>
  <c r="I122" i="7"/>
  <c r="I11" i="7"/>
  <c r="I519" i="7"/>
  <c r="I440" i="7"/>
  <c r="I704" i="7"/>
  <c r="I769" i="7"/>
  <c r="I376" i="7"/>
  <c r="I277" i="7"/>
  <c r="I873" i="7"/>
  <c r="I471" i="7"/>
  <c r="I665" i="7"/>
  <c r="I651" i="7"/>
  <c r="I816" i="7"/>
  <c r="I695" i="7"/>
  <c r="I418" i="7"/>
  <c r="I817" i="7"/>
  <c r="I289" i="7"/>
  <c r="I587" i="7"/>
  <c r="I190" i="7"/>
  <c r="I553" i="7"/>
  <c r="I687" i="7"/>
  <c r="I327" i="7"/>
  <c r="I87" i="7"/>
  <c r="I869" i="7"/>
  <c r="I491" i="7"/>
  <c r="I969" i="7"/>
  <c r="I37" i="7"/>
  <c r="I631" i="7"/>
  <c r="I953" i="7"/>
  <c r="I328" i="7"/>
  <c r="I988" i="7"/>
  <c r="I797" i="7"/>
  <c r="I474" i="7"/>
  <c r="I48" i="7"/>
  <c r="I200" i="7"/>
  <c r="I616" i="7"/>
  <c r="I419" i="7"/>
  <c r="I450" i="7"/>
  <c r="I407" i="7"/>
  <c r="I617" i="7"/>
  <c r="I643" i="7"/>
  <c r="I368" i="7"/>
  <c r="I790" i="7"/>
  <c r="I954" i="7"/>
  <c r="I647" i="7"/>
  <c r="I324" i="7"/>
  <c r="I348" i="7"/>
  <c r="I134" i="7"/>
  <c r="I660" i="7"/>
  <c r="I639" i="7"/>
  <c r="I763" i="7"/>
  <c r="I51" i="7"/>
  <c r="I365" i="7"/>
  <c r="I782" i="7"/>
  <c r="I484" i="7"/>
  <c r="I191" i="7"/>
  <c r="I804" i="7"/>
  <c r="I848" i="7"/>
  <c r="I805" i="7"/>
  <c r="I271" i="7"/>
  <c r="I161" i="7"/>
  <c r="I183" i="7"/>
  <c r="I618" i="7"/>
  <c r="I974" i="7"/>
  <c r="I52" i="7"/>
  <c r="I492" i="7"/>
  <c r="I49" i="7"/>
  <c r="I938" i="7"/>
  <c r="I966" i="7"/>
  <c r="I918" i="7"/>
  <c r="I977" i="7"/>
  <c r="I432" i="7"/>
  <c r="I666" i="7"/>
  <c r="I158" i="7"/>
  <c r="I215" i="7"/>
  <c r="I325" i="7"/>
  <c r="I648" i="7"/>
  <c r="I798" i="7"/>
  <c r="I226" i="7"/>
  <c r="I66" i="7"/>
  <c r="I472" i="7"/>
  <c r="I572" i="7"/>
  <c r="I306" i="7"/>
  <c r="I502" i="7"/>
  <c r="I511" i="7"/>
  <c r="I554" i="7"/>
  <c r="I671" i="7"/>
  <c r="I494" i="7"/>
  <c r="I881" i="7"/>
  <c r="I408" i="7"/>
  <c r="I522" i="7"/>
  <c r="I265" i="7"/>
  <c r="I564" i="7"/>
  <c r="I451" i="7"/>
  <c r="I573" i="7"/>
  <c r="I272" i="7"/>
  <c r="I555" i="7"/>
  <c r="I278" i="7"/>
  <c r="I784" i="7"/>
  <c r="I473" i="7"/>
  <c r="I878" i="7"/>
  <c r="I556" i="7"/>
  <c r="I703" i="7"/>
  <c r="I911" i="7"/>
  <c r="I99" i="7"/>
  <c r="I818" i="7"/>
  <c r="I875" i="7"/>
  <c r="I806" i="7"/>
  <c r="I575" i="7"/>
  <c r="I770" i="7"/>
  <c r="I849" i="7"/>
  <c r="I236" i="7"/>
  <c r="I850" i="7"/>
  <c r="I623" i="7"/>
  <c r="I377" i="7"/>
  <c r="I735" i="7"/>
  <c r="I742" i="7"/>
  <c r="I826" i="7"/>
  <c r="I307" i="7"/>
  <c r="I12" i="7"/>
  <c r="I262" i="7"/>
  <c r="I588" i="7"/>
  <c r="I349" i="7"/>
  <c r="I458" i="7"/>
  <c r="I175" i="7"/>
  <c r="I967" i="7"/>
  <c r="I333" i="7"/>
  <c r="I984" i="7"/>
  <c r="I685" i="7"/>
  <c r="I315" i="7"/>
  <c r="I860" i="7"/>
  <c r="I497" i="7"/>
  <c r="I609" i="7"/>
  <c r="I280" i="7"/>
  <c r="I807" i="7"/>
  <c r="I350" i="7"/>
  <c r="I384" i="7"/>
  <c r="I965" i="7"/>
  <c r="I904" i="7"/>
  <c r="I100" i="7"/>
  <c r="I441" i="7"/>
  <c r="I714" i="7"/>
  <c r="I147" i="7"/>
  <c r="I255" i="7"/>
  <c r="I533" i="7"/>
  <c r="I578" i="7"/>
  <c r="I336" i="7"/>
  <c r="I968" i="7"/>
  <c r="I341" i="7"/>
  <c r="I69" i="7"/>
  <c r="I385" i="7"/>
  <c r="I18" i="7"/>
  <c r="I975" i="7"/>
  <c r="I882" i="7"/>
  <c r="I715" i="7"/>
  <c r="I879" i="7"/>
  <c r="I475" i="7"/>
  <c r="I688" i="7"/>
  <c r="I652" i="7"/>
  <c r="I184" i="7"/>
  <c r="I420" i="7"/>
  <c r="I686" i="7"/>
  <c r="I273" i="7"/>
  <c r="I126" i="7"/>
  <c r="I905" i="7"/>
  <c r="I632" i="7"/>
  <c r="I503" i="7"/>
  <c r="I565" i="7"/>
  <c r="I216" i="7"/>
  <c r="I943" i="7"/>
  <c r="I157" i="7"/>
  <c r="I228" i="7"/>
  <c r="I518" i="7"/>
  <c r="I301" i="7"/>
  <c r="I290" i="7"/>
  <c r="I880" i="7"/>
  <c r="I406" i="7"/>
  <c r="I13" i="7"/>
  <c r="I819" i="7"/>
  <c r="I413" i="7"/>
  <c r="I436" i="7"/>
  <c r="I452" i="7"/>
  <c r="I870" i="7"/>
  <c r="I378" i="7"/>
  <c r="I989" i="7"/>
  <c r="I775" i="7"/>
  <c r="I390" i="7"/>
  <c r="I523" i="7"/>
  <c r="I739" i="7"/>
  <c r="I619" i="7"/>
  <c r="I591" i="7"/>
  <c r="I605" i="7"/>
  <c r="I705" i="7"/>
  <c r="I74" i="7"/>
  <c r="I820" i="7"/>
  <c r="I185" i="7"/>
  <c r="I861" i="7"/>
  <c r="I504" i="7"/>
  <c r="I771" i="7"/>
  <c r="I579" i="7"/>
  <c r="I933" i="7"/>
  <c r="I557" i="7"/>
  <c r="I758" i="7"/>
  <c r="I829" i="7"/>
  <c r="I256" i="7"/>
  <c r="I493" i="7"/>
  <c r="I148" i="7"/>
  <c r="I971" i="7"/>
  <c r="I764" i="7"/>
  <c r="I792" i="7"/>
  <c r="I780" i="7"/>
  <c r="I863" i="7"/>
  <c r="I168" i="7"/>
  <c r="I1001" i="7"/>
  <c r="I266" i="7"/>
  <c r="I799" i="7"/>
  <c r="I366" i="7"/>
  <c r="I14" i="7"/>
  <c r="I711" i="7"/>
  <c r="I681" i="7"/>
  <c r="I808" i="7"/>
  <c r="I871" i="7"/>
  <c r="I109" i="7"/>
  <c r="I786" i="7"/>
  <c r="I699" i="7"/>
  <c r="I186" i="7"/>
  <c r="I386" i="7"/>
  <c r="I558" i="7"/>
  <c r="I64" i="7"/>
  <c r="I729" i="7"/>
  <c r="I433" i="7"/>
  <c r="I194" i="7"/>
  <c r="I92" i="7"/>
  <c r="I292" i="7"/>
  <c r="I219" i="7"/>
  <c r="I667" i="7"/>
  <c r="I308" i="7"/>
  <c r="I851" i="7"/>
  <c r="I736" i="7"/>
  <c r="I743" i="7"/>
  <c r="I633" i="7"/>
  <c r="I176" i="7"/>
  <c r="I400" i="7"/>
  <c r="I334" i="7"/>
  <c r="I15" i="7"/>
  <c r="I259" i="7"/>
  <c r="I661" i="7"/>
  <c r="I955" i="7"/>
  <c r="I505" i="7"/>
  <c r="I442" i="7"/>
  <c r="I963" i="7"/>
  <c r="I634" i="7"/>
  <c r="I428" i="7"/>
  <c r="I70" i="7"/>
  <c r="I24" i="7"/>
  <c r="I944" i="7"/>
  <c r="I135" i="7"/>
  <c r="I486" i="7"/>
  <c r="I127" i="7"/>
  <c r="I393" i="7"/>
  <c r="I678" i="7"/>
  <c r="I872" i="7"/>
  <c r="I635" i="7"/>
  <c r="I649" i="7"/>
  <c r="I401" i="7"/>
  <c r="I317" i="7"/>
  <c r="I414" i="7"/>
  <c r="I925" i="7"/>
  <c r="I978" i="7"/>
  <c r="I80" i="7"/>
  <c r="I834" i="7"/>
  <c r="I352" i="7"/>
  <c r="I314" i="7"/>
  <c r="I682" i="7"/>
  <c r="I692" i="7"/>
  <c r="I251" i="7"/>
  <c r="I887" i="7"/>
  <c r="I636" i="7"/>
  <c r="I912" i="7"/>
  <c r="I16" i="7"/>
  <c r="I453" i="7"/>
  <c r="I706" i="7"/>
  <c r="I683" i="7"/>
  <c r="I637" i="7"/>
  <c r="I934" i="7"/>
  <c r="I267" i="7"/>
  <c r="I768" i="7"/>
  <c r="I730" i="7"/>
  <c r="I892" i="7"/>
  <c r="I121" i="7"/>
  <c r="I115" i="7"/>
  <c r="I140" i="7"/>
  <c r="I596" i="7"/>
  <c r="I620" i="7"/>
  <c r="I731" i="7"/>
  <c r="I559" i="7"/>
  <c r="I463" i="7"/>
  <c r="I744" i="7"/>
  <c r="I940" i="7"/>
  <c r="I195" i="7"/>
  <c r="I919" i="7"/>
  <c r="I835" i="7"/>
  <c r="I38" i="7"/>
  <c r="I498" i="7"/>
  <c r="I17" i="7"/>
  <c r="E1002" i="7" l="1"/>
  <c r="P835" i="7"/>
  <c r="P121" i="7"/>
  <c r="P636" i="7"/>
  <c r="P317" i="7"/>
  <c r="P70" i="7"/>
  <c r="P176" i="7"/>
  <c r="P729" i="7"/>
  <c r="P14" i="7"/>
  <c r="P493" i="7"/>
  <c r="P74" i="7"/>
  <c r="P452" i="7"/>
  <c r="P943" i="7"/>
  <c r="P688" i="7"/>
  <c r="P578" i="7"/>
  <c r="P280" i="7"/>
  <c r="P588" i="7"/>
  <c r="P770" i="7"/>
  <c r="P278" i="7"/>
  <c r="P554" i="7"/>
  <c r="P158" i="7"/>
  <c r="P183" i="7"/>
  <c r="P639" i="7"/>
  <c r="P450" i="7"/>
  <c r="P969" i="7"/>
  <c r="P695" i="7"/>
  <c r="P11" i="7"/>
  <c r="P79" i="7"/>
  <c r="P68" i="7"/>
  <c r="P395" i="7"/>
  <c r="P239" i="7"/>
  <c r="P640" i="7"/>
  <c r="P948" i="7"/>
  <c r="P449" i="7"/>
  <c r="P986" i="7"/>
  <c r="P960" i="7"/>
  <c r="P866" i="7"/>
  <c r="P462" i="7"/>
  <c r="P766" i="7"/>
  <c r="P335" i="7"/>
  <c r="P445" i="7"/>
  <c r="P381" i="7"/>
  <c r="P166" i="7"/>
  <c r="P210" i="7"/>
  <c r="P461" i="7"/>
  <c r="P374" i="7"/>
  <c r="P998" i="7"/>
  <c r="P540" i="7"/>
  <c r="P876" i="7"/>
  <c r="P464" i="7"/>
  <c r="P480" i="7"/>
  <c r="P320" i="7"/>
  <c r="P274" i="7"/>
  <c r="P561" i="7"/>
  <c r="P263" i="7"/>
  <c r="P576" i="7"/>
  <c r="P303" i="7"/>
  <c r="P22" i="7"/>
  <c r="P217" i="7"/>
  <c r="P107" i="7"/>
  <c r="P750" i="7"/>
  <c r="P856" i="7"/>
  <c r="P159" i="7"/>
  <c r="P405" i="7"/>
  <c r="P914" i="7"/>
  <c r="P812" i="7"/>
  <c r="P913" i="7"/>
  <c r="P885" i="7"/>
  <c r="P626" i="7"/>
  <c r="P811" i="7"/>
  <c r="P748" i="7"/>
  <c r="P800" i="7"/>
  <c r="P674" i="7"/>
  <c r="P921" i="7"/>
  <c r="P902" i="7"/>
  <c r="P123" i="7"/>
  <c r="P941" i="7"/>
  <c r="P361" i="7"/>
  <c r="P930" i="7"/>
  <c r="P177" i="7"/>
  <c r="P853" i="7"/>
  <c r="P929" i="7"/>
  <c r="P337" i="7"/>
  <c r="P821" i="7"/>
  <c r="P919" i="7"/>
  <c r="P892" i="7"/>
  <c r="P887" i="7"/>
  <c r="P401" i="7"/>
  <c r="P428" i="7"/>
  <c r="P633" i="7"/>
  <c r="P64" i="7"/>
  <c r="P366" i="7"/>
  <c r="P256" i="7"/>
  <c r="P705" i="7"/>
  <c r="P436" i="7"/>
  <c r="P216" i="7"/>
  <c r="P475" i="7"/>
  <c r="P533" i="7"/>
  <c r="P609" i="7"/>
  <c r="P262" i="7"/>
  <c r="P575" i="7"/>
  <c r="P555" i="7"/>
  <c r="P511" i="7"/>
  <c r="P666" i="7"/>
  <c r="P161" i="7"/>
  <c r="P660" i="7"/>
  <c r="P419" i="7"/>
  <c r="P491" i="7"/>
  <c r="P816" i="7"/>
  <c r="P122" i="7"/>
  <c r="P346" i="7"/>
  <c r="P288" i="7"/>
  <c r="P756" i="7"/>
  <c r="P146" i="7"/>
  <c r="P63" i="7"/>
  <c r="P981" i="7"/>
  <c r="P297" i="7"/>
  <c r="P429" i="7"/>
  <c r="P795" i="7"/>
  <c r="P999" i="7"/>
  <c r="P275" i="7"/>
  <c r="P899" i="7"/>
  <c r="P815" i="7"/>
  <c r="P101" i="7"/>
  <c r="P485" i="7"/>
  <c r="P211" i="7"/>
  <c r="P45" i="7"/>
  <c r="P138" i="7"/>
  <c r="P734" i="7"/>
  <c r="P753" i="7"/>
  <c r="P189" i="7"/>
  <c r="P73" i="7"/>
  <c r="P550" i="7"/>
  <c r="P997" i="7"/>
  <c r="P724" i="7"/>
  <c r="P752" i="7"/>
  <c r="P44" i="7"/>
  <c r="P628" i="7"/>
  <c r="P788" i="7"/>
  <c r="P927" i="7"/>
  <c r="P845" i="7"/>
  <c r="P132" i="7"/>
  <c r="P351" i="7"/>
  <c r="P282" i="7"/>
  <c r="P548" i="7"/>
  <c r="P950" i="7"/>
  <c r="P574" i="7"/>
  <c r="P583" i="7"/>
  <c r="P710" i="7"/>
  <c r="P143" i="7"/>
  <c r="P404" i="7"/>
  <c r="P653" i="7"/>
  <c r="P936" i="7"/>
  <c r="P468" i="7"/>
  <c r="P26" i="7"/>
  <c r="P6" i="7"/>
  <c r="P982" i="7"/>
  <c r="P415" i="7"/>
  <c r="P172" i="7"/>
  <c r="P566" i="7"/>
  <c r="P342" i="7"/>
  <c r="P229" i="7"/>
  <c r="P746" i="7"/>
  <c r="P610" i="7"/>
  <c r="P402" i="7"/>
  <c r="P241" i="7"/>
  <c r="P257" i="7"/>
  <c r="P195" i="7"/>
  <c r="P730" i="7"/>
  <c r="P251" i="7"/>
  <c r="P649" i="7"/>
  <c r="P634" i="7"/>
  <c r="P743" i="7"/>
  <c r="P558" i="7"/>
  <c r="P799" i="7"/>
  <c r="P829" i="7"/>
  <c r="P605" i="7"/>
  <c r="P413" i="7"/>
  <c r="P565" i="7"/>
  <c r="P879" i="7"/>
  <c r="P255" i="7"/>
  <c r="P497" i="7"/>
  <c r="P12" i="7"/>
  <c r="P806" i="7"/>
  <c r="P272" i="7"/>
  <c r="P502" i="7"/>
  <c r="P432" i="7"/>
  <c r="P271" i="7"/>
  <c r="P134" i="7"/>
  <c r="P616" i="7"/>
  <c r="P869" i="7"/>
  <c r="P651" i="7"/>
  <c r="P847" i="7"/>
  <c r="P910" i="7"/>
  <c r="P488" i="7"/>
  <c r="P59" i="7"/>
  <c r="P877" i="7"/>
  <c r="P225" i="7"/>
  <c r="P774" i="7"/>
  <c r="P909" i="7"/>
  <c r="P322" i="7"/>
  <c r="P843" i="7"/>
  <c r="P133" i="7"/>
  <c r="P392" i="7"/>
  <c r="P108" i="7"/>
  <c r="P931" i="7"/>
  <c r="P270" i="7"/>
  <c r="P128" i="7"/>
  <c r="P958" i="7"/>
  <c r="P859" i="7"/>
  <c r="P951" i="7"/>
  <c r="P515" i="7"/>
  <c r="P801" i="7"/>
  <c r="P624" i="7"/>
  <c r="P720" i="7"/>
  <c r="P231" i="7"/>
  <c r="P923" i="7"/>
  <c r="P650" i="7"/>
  <c r="P996" i="7"/>
  <c r="P712" i="7"/>
  <c r="P939" i="7"/>
  <c r="P614" i="7"/>
  <c r="P831" i="7"/>
  <c r="P740" i="7"/>
  <c r="P857" i="7"/>
  <c r="P422" i="7"/>
  <c r="P454" i="7"/>
  <c r="P30" i="7"/>
  <c r="P235" i="7"/>
  <c r="P397" i="7"/>
  <c r="P855" i="7"/>
  <c r="P237" i="7"/>
  <c r="P332" i="7"/>
  <c r="P294" i="7"/>
  <c r="P116" i="7"/>
  <c r="P690" i="7"/>
  <c r="P581" i="7"/>
  <c r="P204" i="7"/>
  <c r="P568" i="7"/>
  <c r="P490" i="7"/>
  <c r="P421" i="7"/>
  <c r="P512" i="7"/>
  <c r="P536" i="7"/>
  <c r="P142" i="7"/>
  <c r="P410" i="7"/>
  <c r="P318" i="7"/>
  <c r="P949" i="7"/>
  <c r="P765" i="7"/>
  <c r="P3" i="7"/>
  <c r="P247" i="7"/>
  <c r="P940" i="7"/>
  <c r="P768" i="7"/>
  <c r="P692" i="7"/>
  <c r="P635" i="7"/>
  <c r="P963" i="7"/>
  <c r="P736" i="7"/>
  <c r="P386" i="7"/>
  <c r="P266" i="7"/>
  <c r="P758" i="7"/>
  <c r="P591" i="7"/>
  <c r="P819" i="7"/>
  <c r="P503" i="7"/>
  <c r="P715" i="7"/>
  <c r="P147" i="7"/>
  <c r="P860" i="7"/>
  <c r="P307" i="7"/>
  <c r="P875" i="7"/>
  <c r="P573" i="7"/>
  <c r="P306" i="7"/>
  <c r="P977" i="7"/>
  <c r="P805" i="7"/>
  <c r="P348" i="7"/>
  <c r="P200" i="7"/>
  <c r="P87" i="7"/>
  <c r="P665" i="7"/>
  <c r="P924" i="7"/>
  <c r="P757" i="7"/>
  <c r="P506" i="7"/>
  <c r="P110" i="7"/>
  <c r="P586" i="7"/>
  <c r="P457" i="7"/>
  <c r="P917" i="7"/>
  <c r="P571" i="7"/>
  <c r="P113" i="7"/>
  <c r="P510" i="7"/>
  <c r="P509" i="7"/>
  <c r="P973" i="7"/>
  <c r="P382" i="7"/>
  <c r="P446" i="7"/>
  <c r="P893" i="7"/>
  <c r="P167" i="7"/>
  <c r="P907" i="7"/>
  <c r="P85" i="7"/>
  <c r="P778" i="7"/>
  <c r="P465" i="7"/>
  <c r="P541" i="7"/>
  <c r="P444" i="7"/>
  <c r="P645" i="7"/>
  <c r="P152" i="7"/>
  <c r="P160" i="7"/>
  <c r="P976" i="7"/>
  <c r="P916" i="7"/>
  <c r="P180" i="7"/>
  <c r="P655" i="7"/>
  <c r="P842" i="7"/>
  <c r="P549" i="7"/>
  <c r="P269" i="7"/>
  <c r="P95" i="7"/>
  <c r="P208" i="7"/>
  <c r="P827" i="7"/>
  <c r="P131" i="7"/>
  <c r="P296" i="7"/>
  <c r="P622" i="7"/>
  <c r="P749" i="7"/>
  <c r="P20" i="7"/>
  <c r="P43" i="7"/>
  <c r="P539" i="7"/>
  <c r="P214" i="7"/>
  <c r="P388" i="7"/>
  <c r="P356" i="7"/>
  <c r="P883" i="7"/>
  <c r="P864" i="7"/>
  <c r="P54" i="7"/>
  <c r="P438" i="7"/>
  <c r="P218" i="7"/>
  <c r="P672" i="7"/>
  <c r="P535" i="7"/>
  <c r="P625" i="7"/>
  <c r="P791" i="7"/>
  <c r="P403" i="7"/>
  <c r="P700" i="7"/>
  <c r="P466" i="7"/>
  <c r="P371" i="7"/>
  <c r="P744" i="7"/>
  <c r="P267" i="7"/>
  <c r="P682" i="7"/>
  <c r="P872" i="7"/>
  <c r="P442" i="7"/>
  <c r="P851" i="7"/>
  <c r="P186" i="7"/>
  <c r="P1001" i="7"/>
  <c r="P557" i="7"/>
  <c r="P619" i="7"/>
  <c r="P13" i="7"/>
  <c r="P632" i="7"/>
  <c r="P882" i="7"/>
  <c r="P714" i="7"/>
  <c r="P315" i="7"/>
  <c r="P826" i="7"/>
  <c r="P818" i="7"/>
  <c r="P451" i="7"/>
  <c r="P572" i="7"/>
  <c r="P918" i="7"/>
  <c r="P848" i="7"/>
  <c r="P324" i="7"/>
  <c r="P48" i="7"/>
  <c r="P327" i="7"/>
  <c r="P471" i="7"/>
  <c r="P932" i="7"/>
  <c r="P396" i="7"/>
  <c r="P677" i="7"/>
  <c r="P431" i="7"/>
  <c r="P630" i="7"/>
  <c r="P287" i="7"/>
  <c r="P439" i="7"/>
  <c r="P430" i="7"/>
  <c r="P844" i="7"/>
  <c r="P448" i="7"/>
  <c r="P125" i="7"/>
  <c r="P447" i="7"/>
  <c r="P779" i="7"/>
  <c r="P254" i="7"/>
  <c r="P62" i="7"/>
  <c r="P664" i="7"/>
  <c r="P312" i="7"/>
  <c r="P542" i="7"/>
  <c r="P569" i="7"/>
  <c r="P527" i="7"/>
  <c r="P514" i="7"/>
  <c r="P741" i="7"/>
  <c r="P517" i="7"/>
  <c r="P193" i="7"/>
  <c r="P96" i="7"/>
  <c r="P987" i="7"/>
  <c r="P957" i="7"/>
  <c r="P751" i="7"/>
  <c r="P119" i="7"/>
  <c r="P723" i="7"/>
  <c r="P922" i="7"/>
  <c r="P391" i="7"/>
  <c r="P330" i="7"/>
  <c r="P828" i="7"/>
  <c r="P230" i="7"/>
  <c r="P718" i="7"/>
  <c r="P358" i="7"/>
  <c r="P8" i="7"/>
  <c r="P249" i="7"/>
  <c r="P961" i="7"/>
  <c r="P644" i="7"/>
  <c r="P357" i="7"/>
  <c r="P178" i="7"/>
  <c r="P379" i="7"/>
  <c r="P369" i="7"/>
  <c r="P293" i="7"/>
  <c r="P747" i="7"/>
  <c r="P203" i="7"/>
  <c r="P874" i="7"/>
  <c r="P673" i="7"/>
  <c r="P93" i="7"/>
  <c r="P822" i="7"/>
  <c r="P760" i="7"/>
  <c r="P360" i="7"/>
  <c r="P745" i="7"/>
  <c r="P563" i="7"/>
  <c r="P302" i="7"/>
  <c r="P326" i="7"/>
  <c r="P463" i="7"/>
  <c r="P934" i="7"/>
  <c r="P314" i="7"/>
  <c r="P678" i="7"/>
  <c r="P505" i="7"/>
  <c r="P308" i="7"/>
  <c r="P699" i="7"/>
  <c r="P168" i="7"/>
  <c r="P933" i="7"/>
  <c r="P739" i="7"/>
  <c r="P406" i="7"/>
  <c r="P905" i="7"/>
  <c r="P975" i="7"/>
  <c r="P441" i="7"/>
  <c r="P685" i="7"/>
  <c r="P742" i="7"/>
  <c r="P99" i="7"/>
  <c r="P564" i="7"/>
  <c r="P472" i="7"/>
  <c r="P966" i="7"/>
  <c r="P804" i="7"/>
  <c r="P647" i="7"/>
  <c r="P474" i="7"/>
  <c r="P687" i="7"/>
  <c r="P873" i="7"/>
  <c r="P347" i="7"/>
  <c r="P111" i="7"/>
  <c r="P370" i="7"/>
  <c r="P838" i="7"/>
  <c r="P246" i="7"/>
  <c r="P481" i="7"/>
  <c r="P105" i="7"/>
  <c r="P867" i="7"/>
  <c r="P46" i="7"/>
  <c r="P286" i="7"/>
  <c r="P528" i="7"/>
  <c r="P570" i="7"/>
  <c r="P9" i="7"/>
  <c r="P543" i="7"/>
  <c r="P802" i="7"/>
  <c r="P604" i="7"/>
  <c r="P552" i="7"/>
  <c r="P721" i="7"/>
  <c r="P206" i="7"/>
  <c r="P846" i="7"/>
  <c r="P962" i="7"/>
  <c r="P532" i="7"/>
  <c r="P928" i="7"/>
  <c r="P373" i="7"/>
  <c r="P836" i="7"/>
  <c r="P32" i="7"/>
  <c r="P862" i="7"/>
  <c r="P629" i="7"/>
  <c r="P279" i="7"/>
  <c r="P258" i="7"/>
  <c r="P531" i="7"/>
  <c r="P676" i="7"/>
  <c r="P362" i="7"/>
  <c r="P455" i="7"/>
  <c r="P896" i="7"/>
  <c r="P2" i="7"/>
  <c r="P137" i="7"/>
  <c r="P21" i="7"/>
  <c r="P179" i="7"/>
  <c r="P207" i="7"/>
  <c r="P663" i="7"/>
  <c r="P598" i="7"/>
  <c r="P823" i="7"/>
  <c r="P603" i="7"/>
  <c r="P762" i="7"/>
  <c r="P434" i="7"/>
  <c r="P854" i="7"/>
  <c r="P41" i="7"/>
  <c r="P956" i="7"/>
  <c r="P40" i="7"/>
  <c r="P593" i="7"/>
  <c r="P707" i="7"/>
  <c r="P260" i="7"/>
  <c r="P668" i="7"/>
  <c r="P242" i="7"/>
  <c r="P809" i="7"/>
  <c r="P545" i="7"/>
  <c r="P162" i="7"/>
  <c r="P559" i="7"/>
  <c r="P637" i="7"/>
  <c r="P352" i="7"/>
  <c r="P393" i="7"/>
  <c r="P955" i="7"/>
  <c r="P667" i="7"/>
  <c r="P786" i="7"/>
  <c r="P863" i="7"/>
  <c r="P579" i="7"/>
  <c r="P523" i="7"/>
  <c r="P880" i="7"/>
  <c r="P126" i="7"/>
  <c r="P18" i="7"/>
  <c r="P100" i="7"/>
  <c r="P984" i="7"/>
  <c r="P735" i="7"/>
  <c r="P911" i="7"/>
  <c r="P265" i="7"/>
  <c r="P66" i="7"/>
  <c r="P938" i="7"/>
  <c r="P191" i="7"/>
  <c r="P954" i="7"/>
  <c r="P797" i="7"/>
  <c r="P553" i="7"/>
  <c r="P277" i="7"/>
  <c r="P375" i="7"/>
  <c r="P641" i="7"/>
  <c r="P501" i="7"/>
  <c r="P755" i="7"/>
  <c r="P521" i="7"/>
  <c r="P727" i="7"/>
  <c r="P98" i="7"/>
  <c r="P170" i="7"/>
  <c r="P601" i="7"/>
  <c r="P77" i="7"/>
  <c r="P908" i="7"/>
  <c r="P942" i="7"/>
  <c r="P427" i="7"/>
  <c r="P642" i="7"/>
  <c r="P615" i="7"/>
  <c r="P153" i="7"/>
  <c r="P983" i="7"/>
  <c r="P980" i="7"/>
  <c r="P181" i="7"/>
  <c r="P417" i="7"/>
  <c r="P423" i="7"/>
  <c r="P443" i="7"/>
  <c r="P91" i="7"/>
  <c r="P372" i="7"/>
  <c r="P104" i="7"/>
  <c r="P697" i="7"/>
  <c r="P886" i="7"/>
  <c r="P584" i="7"/>
  <c r="P627" i="7"/>
  <c r="P310" i="7"/>
  <c r="P694" i="7"/>
  <c r="P345" i="7"/>
  <c r="P825" i="7"/>
  <c r="P613" i="7"/>
  <c r="P994" i="7"/>
  <c r="P841" i="7"/>
  <c r="P516" i="7"/>
  <c r="P824" i="7"/>
  <c r="P29" i="7"/>
  <c r="P525" i="7"/>
  <c r="P599" i="7"/>
  <c r="P547" i="7"/>
  <c r="P884" i="7"/>
  <c r="P759" i="7"/>
  <c r="P291" i="7"/>
  <c r="P761" i="7"/>
  <c r="P906" i="7"/>
  <c r="P425" i="7"/>
  <c r="P343" i="7"/>
  <c r="P732" i="7"/>
  <c r="P773" i="7"/>
  <c r="P990" i="7"/>
  <c r="P212" i="7"/>
  <c r="P338" i="7"/>
  <c r="P141" i="7"/>
  <c r="P234" i="7"/>
  <c r="P852" i="7"/>
  <c r="P499" i="7"/>
  <c r="P731" i="7"/>
  <c r="P683" i="7"/>
  <c r="P834" i="7"/>
  <c r="P127" i="7"/>
  <c r="P661" i="7"/>
  <c r="P219" i="7"/>
  <c r="P109" i="7"/>
  <c r="P780" i="7"/>
  <c r="P771" i="7"/>
  <c r="P390" i="7"/>
  <c r="P290" i="7"/>
  <c r="P273" i="7"/>
  <c r="P385" i="7"/>
  <c r="P904" i="7"/>
  <c r="P333" i="7"/>
  <c r="P377" i="7"/>
  <c r="P703" i="7"/>
  <c r="P522" i="7"/>
  <c r="P226" i="7"/>
  <c r="P49" i="7"/>
  <c r="P484" i="7"/>
  <c r="P790" i="7"/>
  <c r="P988" i="7"/>
  <c r="P190" i="7"/>
  <c r="P376" i="7"/>
  <c r="P36" i="7"/>
  <c r="P232" i="7"/>
  <c r="P937" i="7"/>
  <c r="P23" i="7"/>
  <c r="P383" i="7"/>
  <c r="P529" i="7"/>
  <c r="P781" i="7"/>
  <c r="P50" i="7"/>
  <c r="P608" i="7"/>
  <c r="P276" i="7"/>
  <c r="P900" i="7"/>
  <c r="P959" i="7"/>
  <c r="P154" i="7"/>
  <c r="P508" i="7"/>
  <c r="P435" i="7"/>
  <c r="P61" i="7"/>
  <c r="P197" i="7"/>
  <c r="P33" i="7"/>
  <c r="P84" i="7"/>
  <c r="P947" i="7"/>
  <c r="P164" i="7"/>
  <c r="P656" i="7"/>
  <c r="P300" i="7"/>
  <c r="P311" i="7"/>
  <c r="P156" i="7"/>
  <c r="P992" i="7"/>
  <c r="P196" i="7"/>
  <c r="P577" i="7"/>
  <c r="P738" i="7"/>
  <c r="P487" i="7"/>
  <c r="P787" i="7"/>
  <c r="P363" i="7"/>
  <c r="P889" i="7"/>
  <c r="P298" i="7"/>
  <c r="P680" i="7"/>
  <c r="P53" i="7"/>
  <c r="P794" i="7"/>
  <c r="P295" i="7"/>
  <c r="P187" i="7"/>
  <c r="P582" i="7"/>
  <c r="P979" i="7"/>
  <c r="P669" i="7"/>
  <c r="P27" i="7"/>
  <c r="P213" i="7"/>
  <c r="P993" i="7"/>
  <c r="P173" i="7"/>
  <c r="P594" i="7"/>
  <c r="P920" i="7"/>
  <c r="P546" i="7"/>
  <c r="P693" i="7"/>
  <c r="P772" i="7"/>
  <c r="P221" i="7"/>
  <c r="P901" i="7"/>
  <c r="P248" i="7"/>
  <c r="P355" i="7"/>
  <c r="P354" i="7"/>
  <c r="P935" i="7"/>
  <c r="P81" i="7"/>
  <c r="P520" i="7"/>
  <c r="P620" i="7"/>
  <c r="P706" i="7"/>
  <c r="P80" i="7"/>
  <c r="P486" i="7"/>
  <c r="P259" i="7"/>
  <c r="P292" i="7"/>
  <c r="P871" i="7"/>
  <c r="P792" i="7"/>
  <c r="P504" i="7"/>
  <c r="P775" i="7"/>
  <c r="P301" i="7"/>
  <c r="P686" i="7"/>
  <c r="P69" i="7"/>
  <c r="P965" i="7"/>
  <c r="P967" i="7"/>
  <c r="P623" i="7"/>
  <c r="P556" i="7"/>
  <c r="P408" i="7"/>
  <c r="P798" i="7"/>
  <c r="P492" i="7"/>
  <c r="P782" i="7"/>
  <c r="P368" i="7"/>
  <c r="P328" i="7"/>
  <c r="P587" i="7"/>
  <c r="P769" i="7"/>
  <c r="P412" i="7"/>
  <c r="P595" i="7"/>
  <c r="P482" i="7"/>
  <c r="P698" i="7"/>
  <c r="P868" i="7"/>
  <c r="P767" i="7"/>
  <c r="P470" i="7"/>
  <c r="P945" i="7"/>
  <c r="P182" i="7"/>
  <c r="P97" i="7"/>
  <c r="P198" i="7"/>
  <c r="P785" i="7"/>
  <c r="P701" i="7"/>
  <c r="P129" i="7"/>
  <c r="P313" i="7"/>
  <c r="P321" i="7"/>
  <c r="P657" i="7"/>
  <c r="P304" i="7"/>
  <c r="P58" i="7"/>
  <c r="P684" i="7"/>
  <c r="P399" i="7"/>
  <c r="P858" i="7"/>
  <c r="P416" i="7"/>
  <c r="P719" i="7"/>
  <c r="P479" i="7"/>
  <c r="P250" i="7"/>
  <c r="P513" i="7"/>
  <c r="P964" i="7"/>
  <c r="P696" i="7"/>
  <c r="P606" i="7"/>
  <c r="P995" i="7"/>
  <c r="P560" i="7"/>
  <c r="P145" i="7"/>
  <c r="P469" i="7"/>
  <c r="P813" i="7"/>
  <c r="P227" i="7"/>
  <c r="P103" i="7"/>
  <c r="P83" i="7"/>
  <c r="P459" i="7"/>
  <c r="P991" i="7"/>
  <c r="P243" i="7"/>
  <c r="P139" i="7"/>
  <c r="P331" i="7"/>
  <c r="P926" i="7"/>
  <c r="P612" i="7"/>
  <c r="P233" i="7"/>
  <c r="P830" i="7"/>
  <c r="P344" i="7"/>
  <c r="P118" i="7"/>
  <c r="P136" i="7"/>
  <c r="P188" i="7"/>
  <c r="P530" i="7"/>
  <c r="P409" i="7"/>
  <c r="P793" i="7"/>
  <c r="P894" i="7"/>
  <c r="P88" i="7"/>
  <c r="P130" i="7"/>
  <c r="P65" i="7"/>
  <c r="P17" i="7"/>
  <c r="P596" i="7"/>
  <c r="P453" i="7"/>
  <c r="P978" i="7"/>
  <c r="P135" i="7"/>
  <c r="P15" i="7"/>
  <c r="P92" i="7"/>
  <c r="P808" i="7"/>
  <c r="P764" i="7"/>
  <c r="P861" i="7"/>
  <c r="P989" i="7"/>
  <c r="P518" i="7"/>
  <c r="P420" i="7"/>
  <c r="P341" i="7"/>
  <c r="P384" i="7"/>
  <c r="P175" i="7"/>
  <c r="P850" i="7"/>
  <c r="P878" i="7"/>
  <c r="P881" i="7"/>
  <c r="P648" i="7"/>
  <c r="P52" i="7"/>
  <c r="P365" i="7"/>
  <c r="P643" i="7"/>
  <c r="P953" i="7"/>
  <c r="P289" i="7"/>
  <c r="P704" i="7"/>
  <c r="P602" i="7"/>
  <c r="P56" i="7"/>
  <c r="P86" i="7"/>
  <c r="P47" i="7"/>
  <c r="P264" i="7"/>
  <c r="P585" i="7"/>
  <c r="P952" i="7"/>
  <c r="P55" i="7"/>
  <c r="P367" i="7"/>
  <c r="P102" i="7"/>
  <c r="P35" i="7"/>
  <c r="P305" i="7"/>
  <c r="P833" i="7"/>
  <c r="P124" i="7"/>
  <c r="P223" i="7"/>
  <c r="P456" i="7"/>
  <c r="P34" i="7"/>
  <c r="P551" i="7"/>
  <c r="P460" i="7"/>
  <c r="P285" i="7"/>
  <c r="P507" i="7"/>
  <c r="P600" i="7"/>
  <c r="P205" i="7"/>
  <c r="P437" i="7"/>
  <c r="P299" i="7"/>
  <c r="P814" i="7"/>
  <c r="P478" i="7"/>
  <c r="P72" i="7"/>
  <c r="P57" i="7"/>
  <c r="P244" i="7"/>
  <c r="P398" i="7"/>
  <c r="P915" i="7"/>
  <c r="P261" i="7"/>
  <c r="P353" i="7"/>
  <c r="P895" i="7"/>
  <c r="P94" i="7"/>
  <c r="P477" i="7"/>
  <c r="P150" i="7"/>
  <c r="P675" i="7"/>
  <c r="P411" i="7"/>
  <c r="P702" i="7"/>
  <c r="P19" i="7"/>
  <c r="P537" i="7"/>
  <c r="P985" i="7"/>
  <c r="P7" i="7"/>
  <c r="P268" i="7"/>
  <c r="P163" i="7"/>
  <c r="P5" i="7"/>
  <c r="P722" i="7"/>
  <c r="P89" i="7"/>
  <c r="P4" i="7"/>
  <c r="P82" i="7"/>
  <c r="P25" i="7"/>
  <c r="P171" i="7"/>
  <c r="P970" i="7"/>
  <c r="P240" i="7"/>
  <c r="P309" i="7"/>
  <c r="P220" i="7"/>
  <c r="P498" i="7"/>
  <c r="P140" i="7"/>
  <c r="P16" i="7"/>
  <c r="P925" i="7"/>
  <c r="P944" i="7"/>
  <c r="P334" i="7"/>
  <c r="P194" i="7"/>
  <c r="P681" i="7"/>
  <c r="P971" i="7"/>
  <c r="P185" i="7"/>
  <c r="P378" i="7"/>
  <c r="P228" i="7"/>
  <c r="P184" i="7"/>
  <c r="P968" i="7"/>
  <c r="P350" i="7"/>
  <c r="P458" i="7"/>
  <c r="P236" i="7"/>
  <c r="P473" i="7"/>
  <c r="P494" i="7"/>
  <c r="P325" i="7"/>
  <c r="P974" i="7"/>
  <c r="P51" i="7"/>
  <c r="P617" i="7"/>
  <c r="P631" i="7"/>
  <c r="P817" i="7"/>
  <c r="P440" i="7"/>
  <c r="P10" i="7"/>
  <c r="P199" i="7"/>
  <c r="P323" i="7"/>
  <c r="P728" i="7"/>
  <c r="P238" i="7"/>
  <c r="P659" i="7"/>
  <c r="P78" i="7"/>
  <c r="P151" i="7"/>
  <c r="P202" i="7"/>
  <c r="P658" i="7"/>
  <c r="P754" i="7"/>
  <c r="P544" i="7"/>
  <c r="P713" i="7"/>
  <c r="P112" i="7"/>
  <c r="P837" i="7"/>
  <c r="P76" i="7"/>
  <c r="P562" i="7"/>
  <c r="P245" i="7"/>
  <c r="P165" i="7"/>
  <c r="P359" i="7"/>
  <c r="P253" i="7"/>
  <c r="P209" i="7"/>
  <c r="P380" i="7"/>
  <c r="P607" i="7"/>
  <c r="P389" i="7"/>
  <c r="P364" i="7"/>
  <c r="P67" i="7"/>
  <c r="P621" i="7"/>
  <c r="P394" i="7"/>
  <c r="P526" i="7"/>
  <c r="P283" i="7"/>
  <c r="P387" i="7"/>
  <c r="P144" i="7"/>
  <c r="P169" i="7"/>
  <c r="P117" i="7"/>
  <c r="P252" i="7"/>
  <c r="P679" i="7"/>
  <c r="P888" i="7"/>
  <c r="P28" i="7"/>
  <c r="P106" i="7"/>
  <c r="P840" i="7"/>
  <c r="P319" i="7"/>
  <c r="P90" i="7"/>
  <c r="P495" i="7"/>
  <c r="P689" i="7"/>
  <c r="P709" i="7"/>
  <c r="P60" i="7"/>
  <c r="P733" i="7"/>
  <c r="P810" i="7"/>
  <c r="P424" i="7"/>
  <c r="P708" i="7"/>
  <c r="P592" i="7"/>
  <c r="P783" i="7"/>
  <c r="P534" i="7"/>
  <c r="P1000" i="7"/>
  <c r="P149" i="7"/>
  <c r="P716" i="7"/>
  <c r="P776" i="7"/>
  <c r="P38" i="7"/>
  <c r="P115" i="7"/>
  <c r="P912" i="7"/>
  <c r="P414" i="7"/>
  <c r="P24" i="7"/>
  <c r="P400" i="7"/>
  <c r="P433" i="7"/>
  <c r="P711" i="7"/>
  <c r="P148" i="7"/>
  <c r="P820" i="7"/>
  <c r="P870" i="7"/>
  <c r="P157" i="7"/>
  <c r="P652" i="7"/>
  <c r="P336" i="7"/>
  <c r="P807" i="7"/>
  <c r="P349" i="7"/>
  <c r="P849" i="7"/>
  <c r="P784" i="7"/>
  <c r="P671" i="7"/>
  <c r="P215" i="7"/>
  <c r="P618" i="7"/>
  <c r="P763" i="7"/>
  <c r="P407" i="7"/>
  <c r="P37" i="7"/>
  <c r="P418" i="7"/>
  <c r="P519" i="7"/>
  <c r="P796" i="7"/>
  <c r="P483" i="7"/>
  <c r="P340" i="7"/>
  <c r="P646" i="7"/>
  <c r="P316" i="7"/>
  <c r="P114" i="7"/>
  <c r="P803" i="7"/>
  <c r="P500" i="7"/>
  <c r="P691" i="7"/>
  <c r="P39" i="7"/>
  <c r="P120" i="7"/>
  <c r="P737" i="7"/>
  <c r="P224" i="7"/>
  <c r="P726" i="7"/>
  <c r="P489" i="7"/>
  <c r="P832" i="7"/>
  <c r="P725" i="7"/>
  <c r="P891" i="7"/>
  <c r="P898" i="7"/>
  <c r="P789" i="7"/>
  <c r="P972" i="7"/>
  <c r="P890" i="7"/>
  <c r="P670" i="7"/>
  <c r="P222" i="7"/>
  <c r="P946" i="7"/>
  <c r="P903" i="7"/>
  <c r="P284" i="7"/>
  <c r="P897" i="7"/>
  <c r="P339" i="7"/>
  <c r="P201" i="7"/>
  <c r="P192" i="7"/>
  <c r="P31" i="7"/>
  <c r="P426" i="7"/>
  <c r="P865" i="7"/>
  <c r="P329" i="7"/>
  <c r="P71" i="7"/>
  <c r="P654" i="7"/>
  <c r="P777" i="7"/>
  <c r="P174" i="7"/>
  <c r="P281" i="7"/>
  <c r="P496" i="7"/>
  <c r="P538" i="7"/>
  <c r="P155" i="7"/>
  <c r="P476" i="7"/>
  <c r="P467" i="7"/>
  <c r="P42" i="7"/>
  <c r="P75" i="7"/>
  <c r="P567" i="7"/>
  <c r="P717" i="7"/>
  <c r="P590" i="7"/>
  <c r="P839" i="7"/>
  <c r="P597" i="7"/>
  <c r="P611" i="7"/>
  <c r="P580" i="7"/>
  <c r="P589" i="7"/>
  <c r="P638" i="7"/>
  <c r="P662" i="7"/>
  <c r="P524" i="7"/>
  <c r="M731" i="7"/>
  <c r="M401" i="7"/>
  <c r="M15" i="7"/>
  <c r="M219" i="7"/>
  <c r="M266" i="7"/>
  <c r="M256" i="7"/>
  <c r="M17" i="7"/>
  <c r="M934" i="7"/>
  <c r="M692" i="7"/>
  <c r="M637" i="7"/>
  <c r="M533" i="7"/>
  <c r="M807" i="7"/>
  <c r="M175" i="7"/>
  <c r="M99" i="7"/>
  <c r="M511" i="7"/>
  <c r="M989" i="7"/>
  <c r="M715" i="7"/>
  <c r="M314" i="7"/>
  <c r="M905" i="7"/>
  <c r="M109" i="7"/>
  <c r="M290" i="7"/>
  <c r="M635" i="7"/>
  <c r="M328" i="7"/>
  <c r="M38" i="7"/>
  <c r="M620" i="7"/>
  <c r="M699" i="7"/>
  <c r="M215" i="7"/>
  <c r="M52" i="7"/>
  <c r="M484" i="7"/>
  <c r="M647" i="7"/>
  <c r="M200" i="7"/>
  <c r="M491" i="7"/>
  <c r="M418" i="7"/>
  <c r="M704" i="7"/>
  <c r="M36" i="7"/>
  <c r="M111" i="7"/>
  <c r="M506" i="7"/>
  <c r="M646" i="7"/>
  <c r="M264" i="7"/>
  <c r="M529" i="7"/>
  <c r="M102" i="7"/>
  <c r="M900" i="7"/>
  <c r="M382" i="7"/>
  <c r="M815" i="7"/>
  <c r="M223" i="7"/>
  <c r="M532" i="7"/>
  <c r="M244" i="7"/>
  <c r="M7" i="7"/>
  <c r="M682" i="7"/>
  <c r="M649" i="7"/>
  <c r="M70" i="7"/>
  <c r="M334" i="7"/>
  <c r="M292" i="7"/>
  <c r="M786" i="7"/>
  <c r="M1001" i="7"/>
  <c r="M829" i="7"/>
  <c r="M378" i="7"/>
  <c r="M301" i="7"/>
  <c r="M126" i="7"/>
  <c r="M280" i="7"/>
  <c r="M158" i="7"/>
  <c r="M440" i="7"/>
  <c r="M641" i="7"/>
  <c r="M677" i="7"/>
  <c r="M779" i="7"/>
  <c r="M445" i="7"/>
  <c r="M870" i="7"/>
  <c r="M147" i="7"/>
  <c r="M666" i="7"/>
  <c r="M87" i="7"/>
  <c r="M816" i="7"/>
  <c r="M519" i="7"/>
  <c r="M232" i="7"/>
  <c r="M370" i="7"/>
  <c r="M110" i="7"/>
  <c r="M146" i="7"/>
  <c r="M316" i="7"/>
  <c r="M585" i="7"/>
  <c r="M867" i="7"/>
  <c r="M113" i="7"/>
  <c r="M795" i="7"/>
  <c r="M39" i="7"/>
  <c r="M35" i="7"/>
  <c r="M197" i="7"/>
  <c r="M946" i="7"/>
  <c r="M194" i="7"/>
  <c r="M497" i="7"/>
  <c r="M588" i="7"/>
  <c r="M265" i="7"/>
  <c r="M572" i="7"/>
  <c r="M432" i="7"/>
  <c r="M183" i="7"/>
  <c r="M51" i="7"/>
  <c r="M797" i="7"/>
  <c r="M327" i="7"/>
  <c r="M11" i="7"/>
  <c r="M10" i="7"/>
  <c r="M431" i="7"/>
  <c r="M640" i="7"/>
  <c r="M659" i="7"/>
  <c r="M785" i="7"/>
  <c r="M381" i="7"/>
  <c r="M980" i="7"/>
  <c r="M91" i="7"/>
  <c r="M119" i="7"/>
  <c r="M303" i="7"/>
  <c r="M454" i="7"/>
  <c r="M252" i="7"/>
  <c r="M683" i="7"/>
  <c r="M92" i="7"/>
  <c r="M705" i="7"/>
  <c r="M609" i="7"/>
  <c r="M564" i="7"/>
  <c r="M790" i="7"/>
  <c r="M352" i="7"/>
  <c r="M863" i="7"/>
  <c r="M714" i="7"/>
  <c r="M963" i="7"/>
  <c r="M436" i="7"/>
  <c r="M157" i="7"/>
  <c r="M420" i="7"/>
  <c r="M385" i="7"/>
  <c r="M441" i="7"/>
  <c r="M860" i="7"/>
  <c r="M849" i="7"/>
  <c r="M472" i="7"/>
  <c r="M161" i="7"/>
  <c r="M122" i="7"/>
  <c r="M796" i="7"/>
  <c r="M952" i="7"/>
  <c r="M50" i="7"/>
  <c r="M596" i="7"/>
  <c r="M847" i="7"/>
  <c r="M133" i="7"/>
  <c r="M527" i="7"/>
  <c r="M573" i="7"/>
  <c r="M518" i="7"/>
  <c r="M349" i="7"/>
  <c r="M618" i="7"/>
  <c r="M140" i="7"/>
  <c r="M228" i="7"/>
  <c r="M16" i="7"/>
  <c r="M408" i="7"/>
  <c r="M892" i="7"/>
  <c r="M978" i="7"/>
  <c r="M505" i="7"/>
  <c r="M711" i="7"/>
  <c r="M764" i="7"/>
  <c r="M739" i="7"/>
  <c r="M685" i="7"/>
  <c r="M24" i="7"/>
  <c r="M820" i="7"/>
  <c r="M498" i="7"/>
  <c r="M400" i="7"/>
  <c r="M758" i="7"/>
  <c r="M975" i="7"/>
  <c r="M306" i="7"/>
  <c r="M835" i="7"/>
  <c r="M872" i="7"/>
  <c r="M557" i="7"/>
  <c r="M686" i="7"/>
  <c r="M678" i="7"/>
  <c r="M121" i="7"/>
  <c r="M743" i="7"/>
  <c r="M413" i="7"/>
  <c r="M940" i="7"/>
  <c r="M504" i="7"/>
  <c r="M13" i="7"/>
  <c r="M965" i="7"/>
  <c r="M287" i="7"/>
  <c r="M774" i="7"/>
  <c r="M428" i="7"/>
  <c r="M168" i="7"/>
  <c r="M273" i="7"/>
  <c r="M703" i="7"/>
  <c r="M365" i="7"/>
  <c r="M706" i="7"/>
  <c r="M871" i="7"/>
  <c r="M452" i="7"/>
  <c r="M453" i="7"/>
  <c r="M933" i="7"/>
  <c r="M442" i="7"/>
  <c r="M729" i="7"/>
  <c r="M617" i="7"/>
  <c r="M308" i="7"/>
  <c r="M366" i="7"/>
  <c r="M503" i="7"/>
  <c r="M742" i="7"/>
  <c r="M671" i="7"/>
  <c r="M288" i="7"/>
  <c r="M850" i="7"/>
  <c r="M176" i="7"/>
  <c r="M605" i="7"/>
  <c r="M919" i="7"/>
  <c r="M433" i="7"/>
  <c r="M80" i="7"/>
  <c r="M681" i="7"/>
  <c r="M887" i="7"/>
  <c r="M386" i="7"/>
  <c r="M406" i="7"/>
  <c r="M384" i="7"/>
  <c r="M875" i="7"/>
  <c r="M383" i="7"/>
  <c r="M251" i="7"/>
  <c r="M775" i="7"/>
  <c r="M735" i="7"/>
  <c r="M986" i="7"/>
  <c r="M377" i="7"/>
  <c r="M756" i="7"/>
  <c r="M105" i="7"/>
  <c r="M571" i="7"/>
  <c r="M429" i="7"/>
  <c r="M691" i="7"/>
  <c r="M570" i="7"/>
  <c r="M726" i="7"/>
  <c r="M61" i="7"/>
  <c r="M552" i="7"/>
  <c r="M85" i="7"/>
  <c r="M138" i="7"/>
  <c r="M898" i="7"/>
  <c r="M285" i="7"/>
  <c r="M164" i="7"/>
  <c r="M645" i="7"/>
  <c r="M550" i="7"/>
  <c r="M222" i="7"/>
  <c r="M299" i="7"/>
  <c r="M992" i="7"/>
  <c r="M862" i="7"/>
  <c r="M180" i="7"/>
  <c r="M628" i="7"/>
  <c r="M339" i="7"/>
  <c r="M787" i="7"/>
  <c r="M676" i="7"/>
  <c r="M95" i="7"/>
  <c r="M351" i="7"/>
  <c r="M865" i="7"/>
  <c r="M895" i="7"/>
  <c r="M53" i="7"/>
  <c r="M137" i="7"/>
  <c r="M622" i="7"/>
  <c r="M174" i="7"/>
  <c r="M411" i="7"/>
  <c r="M979" i="7"/>
  <c r="M598" i="7"/>
  <c r="M214" i="7"/>
  <c r="M936" i="7"/>
  <c r="M476" i="7"/>
  <c r="M173" i="7"/>
  <c r="M54" i="7"/>
  <c r="M415" i="7"/>
  <c r="M717" i="7"/>
  <c r="M89" i="7"/>
  <c r="M772" i="7"/>
  <c r="M707" i="7"/>
  <c r="M625" i="7"/>
  <c r="M746" i="7"/>
  <c r="M580" i="7"/>
  <c r="M354" i="7"/>
  <c r="M545" i="7"/>
  <c r="M371" i="7"/>
  <c r="M74" i="7"/>
  <c r="M882" i="7"/>
  <c r="M255" i="7"/>
  <c r="M458" i="7"/>
  <c r="M623" i="7"/>
  <c r="M911" i="7"/>
  <c r="M451" i="7"/>
  <c r="M502" i="7"/>
  <c r="M974" i="7"/>
  <c r="M782" i="7"/>
  <c r="M954" i="7"/>
  <c r="M48" i="7"/>
  <c r="M869" i="7"/>
  <c r="M695" i="7"/>
  <c r="M412" i="7"/>
  <c r="M59" i="7"/>
  <c r="M239" i="7"/>
  <c r="M238" i="7"/>
  <c r="M767" i="7"/>
  <c r="M98" i="7"/>
  <c r="M430" i="7"/>
  <c r="M322" i="7"/>
  <c r="M960" i="7"/>
  <c r="M658" i="7"/>
  <c r="M198" i="7"/>
  <c r="M942" i="7"/>
  <c r="M931" i="7"/>
  <c r="M837" i="7"/>
  <c r="M321" i="7"/>
  <c r="M983" i="7"/>
  <c r="M542" i="7"/>
  <c r="M951" i="7"/>
  <c r="M374" i="7"/>
  <c r="M359" i="7"/>
  <c r="M399" i="7"/>
  <c r="M443" i="7"/>
  <c r="M517" i="7"/>
  <c r="M231" i="7"/>
  <c r="M480" i="7"/>
  <c r="M389" i="7"/>
  <c r="M250" i="7"/>
  <c r="M886" i="7"/>
  <c r="M751" i="7"/>
  <c r="M939" i="7"/>
  <c r="M576" i="7"/>
  <c r="M526" i="7"/>
  <c r="M995" i="7"/>
  <c r="M345" i="7"/>
  <c r="M330" i="7"/>
  <c r="M422" i="7"/>
  <c r="M750" i="7"/>
  <c r="M117" i="7"/>
  <c r="M227" i="7"/>
  <c r="M516" i="7"/>
  <c r="M8" i="7"/>
  <c r="M855" i="7"/>
  <c r="M812" i="7"/>
  <c r="M106" i="7"/>
  <c r="M243" i="7"/>
  <c r="M547" i="7"/>
  <c r="M178" i="7"/>
  <c r="M690" i="7"/>
  <c r="M748" i="7"/>
  <c r="M602" i="7"/>
  <c r="M781" i="7"/>
  <c r="M959" i="7"/>
  <c r="M9" i="7"/>
  <c r="M446" i="7"/>
  <c r="M101" i="7"/>
  <c r="M489" i="7"/>
  <c r="M456" i="7"/>
  <c r="M721" i="7"/>
  <c r="M778" i="7"/>
  <c r="M734" i="7"/>
  <c r="M789" i="7"/>
  <c r="M507" i="7"/>
  <c r="M656" i="7"/>
  <c r="M928" i="7"/>
  <c r="M152" i="7"/>
  <c r="M997" i="7"/>
  <c r="M814" i="7"/>
  <c r="M196" i="7"/>
  <c r="M629" i="7"/>
  <c r="M655" i="7"/>
  <c r="M788" i="7"/>
  <c r="M201" i="7"/>
  <c r="M398" i="7"/>
  <c r="M363" i="7"/>
  <c r="M362" i="7"/>
  <c r="M208" i="7"/>
  <c r="M282" i="7"/>
  <c r="M329" i="7"/>
  <c r="M94" i="7"/>
  <c r="M794" i="7"/>
  <c r="M21" i="7"/>
  <c r="M749" i="7"/>
  <c r="M710" i="7"/>
  <c r="M281" i="7"/>
  <c r="M702" i="7"/>
  <c r="M669" i="7"/>
  <c r="M823" i="7"/>
  <c r="M388" i="7"/>
  <c r="M468" i="7"/>
  <c r="M467" i="7"/>
  <c r="M268" i="7"/>
  <c r="M594" i="7"/>
  <c r="M41" i="7"/>
  <c r="M438" i="7"/>
  <c r="M172" i="7"/>
  <c r="M590" i="7"/>
  <c r="M4" i="7"/>
  <c r="M221" i="7"/>
  <c r="M260" i="7"/>
  <c r="M791" i="7"/>
  <c r="M610" i="7"/>
  <c r="M589" i="7"/>
  <c r="M240" i="7"/>
  <c r="M935" i="7"/>
  <c r="M474" i="7"/>
  <c r="M18" i="7"/>
  <c r="M595" i="7"/>
  <c r="M501" i="7"/>
  <c r="M877" i="7"/>
  <c r="M470" i="7"/>
  <c r="M170" i="7"/>
  <c r="M844" i="7"/>
  <c r="M843" i="7"/>
  <c r="M866" i="7"/>
  <c r="M754" i="7"/>
  <c r="M427" i="7"/>
  <c r="M254" i="7"/>
  <c r="M270" i="7"/>
  <c r="M76" i="7"/>
  <c r="M657" i="7"/>
  <c r="M569" i="7"/>
  <c r="M515" i="7"/>
  <c r="M998" i="7"/>
  <c r="M253" i="7"/>
  <c r="M858" i="7"/>
  <c r="M193" i="7"/>
  <c r="M923" i="7"/>
  <c r="M320" i="7"/>
  <c r="M364" i="7"/>
  <c r="M513" i="7"/>
  <c r="M584" i="7"/>
  <c r="M614" i="7"/>
  <c r="M283" i="7"/>
  <c r="M560" i="7"/>
  <c r="M825" i="7"/>
  <c r="M828" i="7"/>
  <c r="M856" i="7"/>
  <c r="M103" i="7"/>
  <c r="M824" i="7"/>
  <c r="M249" i="7"/>
  <c r="M237" i="7"/>
  <c r="M913" i="7"/>
  <c r="M840" i="7"/>
  <c r="M139" i="7"/>
  <c r="M884" i="7"/>
  <c r="M379" i="7"/>
  <c r="M581" i="7"/>
  <c r="M800" i="7"/>
  <c r="M709" i="7"/>
  <c r="M830" i="7"/>
  <c r="M425" i="7"/>
  <c r="M874" i="7"/>
  <c r="M512" i="7"/>
  <c r="M941" i="7"/>
  <c r="M708" i="7"/>
  <c r="M530" i="7"/>
  <c r="M212" i="7"/>
  <c r="M360" i="7"/>
  <c r="M949" i="7"/>
  <c r="M929" i="7"/>
  <c r="M149" i="7"/>
  <c r="M130" i="7"/>
  <c r="M834" i="7"/>
  <c r="M808" i="7"/>
  <c r="M522" i="7"/>
  <c r="M977" i="7"/>
  <c r="M763" i="7"/>
  <c r="M643" i="7"/>
  <c r="M988" i="7"/>
  <c r="M687" i="7"/>
  <c r="M665" i="7"/>
  <c r="M56" i="7"/>
  <c r="M937" i="7"/>
  <c r="M838" i="7"/>
  <c r="M586" i="7"/>
  <c r="M63" i="7"/>
  <c r="M114" i="7"/>
  <c r="M46" i="7"/>
  <c r="M510" i="7"/>
  <c r="M999" i="7"/>
  <c r="M120" i="7"/>
  <c r="M305" i="7"/>
  <c r="M154" i="7"/>
  <c r="M543" i="7"/>
  <c r="M893" i="7"/>
  <c r="M485" i="7"/>
  <c r="M832" i="7"/>
  <c r="M34" i="7"/>
  <c r="M33" i="7"/>
  <c r="M206" i="7"/>
  <c r="M465" i="7"/>
  <c r="M753" i="7"/>
  <c r="M972" i="7"/>
  <c r="M600" i="7"/>
  <c r="M300" i="7"/>
  <c r="M373" i="7"/>
  <c r="M160" i="7"/>
  <c r="M724" i="7"/>
  <c r="M903" i="7"/>
  <c r="M478" i="7"/>
  <c r="M577" i="7"/>
  <c r="M279" i="7"/>
  <c r="M842" i="7"/>
  <c r="M927" i="7"/>
  <c r="M192" i="7"/>
  <c r="M915" i="7"/>
  <c r="M889" i="7"/>
  <c r="M455" i="7"/>
  <c r="M827" i="7"/>
  <c r="M548" i="7"/>
  <c r="M71" i="7"/>
  <c r="M477" i="7"/>
  <c r="M295" i="7"/>
  <c r="M179" i="7"/>
  <c r="M20" i="7"/>
  <c r="M143" i="7"/>
  <c r="M496" i="7"/>
  <c r="M19" i="7"/>
  <c r="M27" i="7"/>
  <c r="M603" i="7"/>
  <c r="M356" i="7"/>
  <c r="M878" i="7"/>
  <c r="M619" i="7"/>
  <c r="M69" i="7"/>
  <c r="M12" i="7"/>
  <c r="M770" i="7"/>
  <c r="M473" i="7"/>
  <c r="M66" i="7"/>
  <c r="M918" i="7"/>
  <c r="M271" i="7"/>
  <c r="M639" i="7"/>
  <c r="M553" i="7"/>
  <c r="M471" i="7"/>
  <c r="M79" i="7"/>
  <c r="M199" i="7"/>
  <c r="M482" i="7"/>
  <c r="M755" i="7"/>
  <c r="M630" i="7"/>
  <c r="M225" i="7"/>
  <c r="M948" i="7"/>
  <c r="M78" i="7"/>
  <c r="M945" i="7"/>
  <c r="M601" i="7"/>
  <c r="M448" i="7"/>
  <c r="M462" i="7"/>
  <c r="M544" i="7"/>
  <c r="M701" i="7"/>
  <c r="M642" i="7"/>
  <c r="M62" i="7"/>
  <c r="M128" i="7"/>
  <c r="M166" i="7"/>
  <c r="M562" i="7"/>
  <c r="M304" i="7"/>
  <c r="M181" i="7"/>
  <c r="M801" i="7"/>
  <c r="M540" i="7"/>
  <c r="M209" i="7"/>
  <c r="M416" i="7"/>
  <c r="M372" i="7"/>
  <c r="M96" i="7"/>
  <c r="M650" i="7"/>
  <c r="M274" i="7"/>
  <c r="M67" i="7"/>
  <c r="M964" i="7"/>
  <c r="M627" i="7"/>
  <c r="M723" i="7"/>
  <c r="M831" i="7"/>
  <c r="M22" i="7"/>
  <c r="M387" i="7"/>
  <c r="M145" i="7"/>
  <c r="M613" i="7"/>
  <c r="M230" i="7"/>
  <c r="M30" i="7"/>
  <c r="M159" i="7"/>
  <c r="M679" i="7"/>
  <c r="M83" i="7"/>
  <c r="M29" i="7"/>
  <c r="M961" i="7"/>
  <c r="M332" i="7"/>
  <c r="M885" i="7"/>
  <c r="M319" i="7"/>
  <c r="M331" i="7"/>
  <c r="M759" i="7"/>
  <c r="M236" i="7"/>
  <c r="M633" i="7"/>
  <c r="M591" i="7"/>
  <c r="M792" i="7"/>
  <c r="M943" i="7"/>
  <c r="M315" i="7"/>
  <c r="M912" i="7"/>
  <c r="M127" i="7"/>
  <c r="M64" i="7"/>
  <c r="M771" i="7"/>
  <c r="M819" i="7"/>
  <c r="M216" i="7"/>
  <c r="M652" i="7"/>
  <c r="M341" i="7"/>
  <c r="M904" i="7"/>
  <c r="M307" i="7"/>
  <c r="M575" i="7"/>
  <c r="M784" i="7"/>
  <c r="M881" i="7"/>
  <c r="M226" i="7"/>
  <c r="M966" i="7"/>
  <c r="M805" i="7"/>
  <c r="M660" i="7"/>
  <c r="M407" i="7"/>
  <c r="M953" i="7"/>
  <c r="M190" i="7"/>
  <c r="M873" i="7"/>
  <c r="M924" i="7"/>
  <c r="M346" i="7"/>
  <c r="M483" i="7"/>
  <c r="M86" i="7"/>
  <c r="M23" i="7"/>
  <c r="M246" i="7"/>
  <c r="M457" i="7"/>
  <c r="M981" i="7"/>
  <c r="M803" i="7"/>
  <c r="M55" i="7"/>
  <c r="M608" i="7"/>
  <c r="M286" i="7"/>
  <c r="M509" i="7"/>
  <c r="M275" i="7"/>
  <c r="M737" i="7"/>
  <c r="M833" i="7"/>
  <c r="M508" i="7"/>
  <c r="M802" i="7"/>
  <c r="M167" i="7"/>
  <c r="M211" i="7"/>
  <c r="M725" i="7"/>
  <c r="M551" i="7"/>
  <c r="M84" i="7"/>
  <c r="M846" i="7"/>
  <c r="M541" i="7"/>
  <c r="M189" i="7"/>
  <c r="M890" i="7"/>
  <c r="M205" i="7"/>
  <c r="M311" i="7"/>
  <c r="M836" i="7"/>
  <c r="M976" i="7"/>
  <c r="M752" i="7"/>
  <c r="M284" i="7"/>
  <c r="M72" i="7"/>
  <c r="M738" i="7"/>
  <c r="M258" i="7"/>
  <c r="M549" i="7"/>
  <c r="M845" i="7"/>
  <c r="M31" i="7"/>
  <c r="M261" i="7"/>
  <c r="M298" i="7"/>
  <c r="M896" i="7"/>
  <c r="M131" i="7"/>
  <c r="M950" i="7"/>
  <c r="M654" i="7"/>
  <c r="M150" i="7"/>
  <c r="M187" i="7"/>
  <c r="M207" i="7"/>
  <c r="M43" i="7"/>
  <c r="M404" i="7"/>
  <c r="M538" i="7"/>
  <c r="M537" i="7"/>
  <c r="M213" i="7"/>
  <c r="M762" i="7"/>
  <c r="M970" i="7"/>
  <c r="M634" i="7"/>
  <c r="M651" i="7"/>
  <c r="M780" i="7"/>
  <c r="M262" i="7"/>
  <c r="M579" i="7"/>
  <c r="M184" i="7"/>
  <c r="M736" i="7"/>
  <c r="M744" i="7"/>
  <c r="M730" i="7"/>
  <c r="M636" i="7"/>
  <c r="M925" i="7"/>
  <c r="M486" i="7"/>
  <c r="M955" i="7"/>
  <c r="M851" i="7"/>
  <c r="M558" i="7"/>
  <c r="M14" i="7"/>
  <c r="M971" i="7"/>
  <c r="M523" i="7"/>
  <c r="M565" i="7"/>
  <c r="M688" i="7"/>
  <c r="M968" i="7"/>
  <c r="M984" i="7"/>
  <c r="M826" i="7"/>
  <c r="M806" i="7"/>
  <c r="M278" i="7"/>
  <c r="M494" i="7"/>
  <c r="M798" i="7"/>
  <c r="M938" i="7"/>
  <c r="M848" i="7"/>
  <c r="M134" i="7"/>
  <c r="M450" i="7"/>
  <c r="M631" i="7"/>
  <c r="M587" i="7"/>
  <c r="M277" i="7"/>
  <c r="M932" i="7"/>
  <c r="M910" i="7"/>
  <c r="M68" i="7"/>
  <c r="M323" i="7"/>
  <c r="M698" i="7"/>
  <c r="M521" i="7"/>
  <c r="M449" i="7"/>
  <c r="M151" i="7"/>
  <c r="M182" i="7"/>
  <c r="M77" i="7"/>
  <c r="M125" i="7"/>
  <c r="M392" i="7"/>
  <c r="M766" i="7"/>
  <c r="M713" i="7"/>
  <c r="M129" i="7"/>
  <c r="M615" i="7"/>
  <c r="M664" i="7"/>
  <c r="M958" i="7"/>
  <c r="M210" i="7"/>
  <c r="M245" i="7"/>
  <c r="M58" i="7"/>
  <c r="M417" i="7"/>
  <c r="M514" i="7"/>
  <c r="M624" i="7"/>
  <c r="M876" i="7"/>
  <c r="M380" i="7"/>
  <c r="M719" i="7"/>
  <c r="M104" i="7"/>
  <c r="M987" i="7"/>
  <c r="M996" i="7"/>
  <c r="M561" i="7"/>
  <c r="M621" i="7"/>
  <c r="M696" i="7"/>
  <c r="M310" i="7"/>
  <c r="M922" i="7"/>
  <c r="M740" i="7"/>
  <c r="M217" i="7"/>
  <c r="M144" i="7"/>
  <c r="M469" i="7"/>
  <c r="M994" i="7"/>
  <c r="M718" i="7"/>
  <c r="M235" i="7"/>
  <c r="M556" i="7"/>
  <c r="M368" i="7"/>
  <c r="M115" i="7"/>
  <c r="M195" i="7"/>
  <c r="M393" i="7"/>
  <c r="M100" i="7"/>
  <c r="M463" i="7"/>
  <c r="M768" i="7"/>
  <c r="M414" i="7"/>
  <c r="M135" i="7"/>
  <c r="M661" i="7"/>
  <c r="M390" i="7"/>
  <c r="M475" i="7"/>
  <c r="M336" i="7"/>
  <c r="M333" i="7"/>
  <c r="M555" i="7"/>
  <c r="M648" i="7"/>
  <c r="M49" i="7"/>
  <c r="M804" i="7"/>
  <c r="M348" i="7"/>
  <c r="M419" i="7"/>
  <c r="M37" i="7"/>
  <c r="M289" i="7"/>
  <c r="M376" i="7"/>
  <c r="M347" i="7"/>
  <c r="M757" i="7"/>
  <c r="M340" i="7"/>
  <c r="M47" i="7"/>
  <c r="M481" i="7"/>
  <c r="M917" i="7"/>
  <c r="M297" i="7"/>
  <c r="M500" i="7"/>
  <c r="M367" i="7"/>
  <c r="M276" i="7"/>
  <c r="M528" i="7"/>
  <c r="M973" i="7"/>
  <c r="M899" i="7"/>
  <c r="M224" i="7"/>
  <c r="M124" i="7"/>
  <c r="M435" i="7"/>
  <c r="M604" i="7"/>
  <c r="M907" i="7"/>
  <c r="M45" i="7"/>
  <c r="M891" i="7"/>
  <c r="M460" i="7"/>
  <c r="M947" i="7"/>
  <c r="M962" i="7"/>
  <c r="M444" i="7"/>
  <c r="M73" i="7"/>
  <c r="M670" i="7"/>
  <c r="M437" i="7"/>
  <c r="M156" i="7"/>
  <c r="M32" i="7"/>
  <c r="M916" i="7"/>
  <c r="M44" i="7"/>
  <c r="M897" i="7"/>
  <c r="M57" i="7"/>
  <c r="M487" i="7"/>
  <c r="M531" i="7"/>
  <c r="M269" i="7"/>
  <c r="M132" i="7"/>
  <c r="M148" i="7"/>
  <c r="M861" i="7"/>
  <c r="M559" i="7"/>
  <c r="M267" i="7"/>
  <c r="M317" i="7"/>
  <c r="M944" i="7"/>
  <c r="M259" i="7"/>
  <c r="M667" i="7"/>
  <c r="M186" i="7"/>
  <c r="M799" i="7"/>
  <c r="M493" i="7"/>
  <c r="M185" i="7"/>
  <c r="M880" i="7"/>
  <c r="M632" i="7"/>
  <c r="M879" i="7"/>
  <c r="M578" i="7"/>
  <c r="M350" i="7"/>
  <c r="M967" i="7"/>
  <c r="M818" i="7"/>
  <c r="M272" i="7"/>
  <c r="M554" i="7"/>
  <c r="M325" i="7"/>
  <c r="M492" i="7"/>
  <c r="M191" i="7"/>
  <c r="M324" i="7"/>
  <c r="M616" i="7"/>
  <c r="M969" i="7"/>
  <c r="M817" i="7"/>
  <c r="M769" i="7"/>
  <c r="M375" i="7"/>
  <c r="M396" i="7"/>
  <c r="M488" i="7"/>
  <c r="M395" i="7"/>
  <c r="M728" i="7"/>
  <c r="M868" i="7"/>
  <c r="M727" i="7"/>
  <c r="M439" i="7"/>
  <c r="M909" i="7"/>
  <c r="M202" i="7"/>
  <c r="M97" i="7"/>
  <c r="M908" i="7"/>
  <c r="M447" i="7"/>
  <c r="M108" i="7"/>
  <c r="M335" i="7"/>
  <c r="M112" i="7"/>
  <c r="M313" i="7"/>
  <c r="M153" i="7"/>
  <c r="M312" i="7"/>
  <c r="M859" i="7"/>
  <c r="M461" i="7"/>
  <c r="M165" i="7"/>
  <c r="M684" i="7"/>
  <c r="M423" i="7"/>
  <c r="M741" i="7"/>
  <c r="M720" i="7"/>
  <c r="M464" i="7"/>
  <c r="M607" i="7"/>
  <c r="M479" i="7"/>
  <c r="M697" i="7"/>
  <c r="M957" i="7"/>
  <c r="M712" i="7"/>
  <c r="M263" i="7"/>
  <c r="M394" i="7"/>
  <c r="M606" i="7"/>
  <c r="M694" i="7"/>
  <c r="M906" i="7"/>
  <c r="M499" i="7"/>
  <c r="M583" i="7"/>
  <c r="M854" i="7"/>
  <c r="M26" i="7"/>
  <c r="M42" i="7"/>
  <c r="M163" i="7"/>
  <c r="M920" i="7"/>
  <c r="M956" i="7"/>
  <c r="M218" i="7"/>
  <c r="M566" i="7"/>
  <c r="M839" i="7"/>
  <c r="M82" i="7"/>
  <c r="M901" i="7"/>
  <c r="M668" i="7"/>
  <c r="M403" i="7"/>
  <c r="M402" i="7"/>
  <c r="M638" i="7"/>
  <c r="M309" i="7"/>
  <c r="M81" i="7"/>
  <c r="M369" i="7"/>
  <c r="M204" i="7"/>
  <c r="M674" i="7"/>
  <c r="M60" i="7"/>
  <c r="M344" i="7"/>
  <c r="M343" i="7"/>
  <c r="M673" i="7"/>
  <c r="M536" i="7"/>
  <c r="M361" i="7"/>
  <c r="M592" i="7"/>
  <c r="M409" i="7"/>
  <c r="M338" i="7"/>
  <c r="M745" i="7"/>
  <c r="M765" i="7"/>
  <c r="M337" i="7"/>
  <c r="M716" i="7"/>
  <c r="M65" i="7"/>
  <c r="M883" i="7"/>
  <c r="M6" i="7"/>
  <c r="M75" i="7"/>
  <c r="M5" i="7"/>
  <c r="M546" i="7"/>
  <c r="M40" i="7"/>
  <c r="M672" i="7"/>
  <c r="M342" i="7"/>
  <c r="M597" i="7"/>
  <c r="M25" i="7"/>
  <c r="M248" i="7"/>
  <c r="M242" i="7"/>
  <c r="M700" i="7"/>
  <c r="M241" i="7"/>
  <c r="M662" i="7"/>
  <c r="M220" i="7"/>
  <c r="M405" i="7"/>
  <c r="M888" i="7"/>
  <c r="M459" i="7"/>
  <c r="M525" i="7"/>
  <c r="M644" i="7"/>
  <c r="M294" i="7"/>
  <c r="M626" i="7"/>
  <c r="M90" i="7"/>
  <c r="M926" i="7"/>
  <c r="M291" i="7"/>
  <c r="M293" i="7"/>
  <c r="M568" i="7"/>
  <c r="M921" i="7"/>
  <c r="M733" i="7"/>
  <c r="M118" i="7"/>
  <c r="M732" i="7"/>
  <c r="M93" i="7"/>
  <c r="M142" i="7"/>
  <c r="M930" i="7"/>
  <c r="M783" i="7"/>
  <c r="M793" i="7"/>
  <c r="M141" i="7"/>
  <c r="M563" i="7"/>
  <c r="M3" i="7"/>
  <c r="M821" i="7"/>
  <c r="M776" i="7"/>
  <c r="M426" i="7"/>
  <c r="M353" i="7"/>
  <c r="M680" i="7"/>
  <c r="M2" i="7"/>
  <c r="M296" i="7"/>
  <c r="M574" i="7"/>
  <c r="M777" i="7"/>
  <c r="M675" i="7"/>
  <c r="M582" i="7"/>
  <c r="M663" i="7"/>
  <c r="M539" i="7"/>
  <c r="M653" i="7"/>
  <c r="M155" i="7"/>
  <c r="M985" i="7"/>
  <c r="M993" i="7"/>
  <c r="M434" i="7"/>
  <c r="M864" i="7"/>
  <c r="M982" i="7"/>
  <c r="M567" i="7"/>
  <c r="M722" i="7"/>
  <c r="M693" i="7"/>
  <c r="M593" i="7"/>
  <c r="M535" i="7"/>
  <c r="M229" i="7"/>
  <c r="M611" i="7"/>
  <c r="M171" i="7"/>
  <c r="M355" i="7"/>
  <c r="M809" i="7"/>
  <c r="M466" i="7"/>
  <c r="M257" i="7"/>
  <c r="M524" i="7"/>
  <c r="M841" i="7"/>
  <c r="M358" i="7"/>
  <c r="M397" i="7"/>
  <c r="M28" i="7"/>
  <c r="M991" i="7"/>
  <c r="M599" i="7"/>
  <c r="M357" i="7"/>
  <c r="M116" i="7"/>
  <c r="M811" i="7"/>
  <c r="M495" i="7"/>
  <c r="M612" i="7"/>
  <c r="M761" i="7"/>
  <c r="M747" i="7"/>
  <c r="M490" i="7"/>
  <c r="M902" i="7"/>
  <c r="M810" i="7"/>
  <c r="M136" i="7"/>
  <c r="M773" i="7"/>
  <c r="M822" i="7"/>
  <c r="M410" i="7"/>
  <c r="M177" i="7"/>
  <c r="M534" i="7"/>
  <c r="M894" i="7"/>
  <c r="M234" i="7"/>
  <c r="M302" i="7"/>
  <c r="M247" i="7"/>
  <c r="M520" i="7"/>
  <c r="M391" i="7"/>
  <c r="M857" i="7"/>
  <c r="M107" i="7"/>
  <c r="M169" i="7"/>
  <c r="M813" i="7"/>
  <c r="M914" i="7"/>
  <c r="M233" i="7"/>
  <c r="M203" i="7"/>
  <c r="M421" i="7"/>
  <c r="M123" i="7"/>
  <c r="M424" i="7"/>
  <c r="M188" i="7"/>
  <c r="M990" i="7"/>
  <c r="M760" i="7"/>
  <c r="M318" i="7"/>
  <c r="M853" i="7"/>
  <c r="M1000" i="7"/>
  <c r="M88" i="7"/>
  <c r="M852" i="7"/>
  <c r="M326" i="7"/>
  <c r="M689" i="7"/>
  <c r="M162" i="7"/>
  <c r="J835" i="7"/>
  <c r="K835" i="7" s="1"/>
  <c r="J140" i="7"/>
  <c r="K140" i="7" s="1"/>
  <c r="J706" i="7"/>
  <c r="K706" i="7" s="1"/>
  <c r="J352" i="7"/>
  <c r="K352" i="7" s="1"/>
  <c r="J872" i="7"/>
  <c r="K872" i="7" s="1"/>
  <c r="J634" i="7"/>
  <c r="K634" i="7" s="1"/>
  <c r="J176" i="7"/>
  <c r="K176" i="7" s="1"/>
  <c r="J194" i="7"/>
  <c r="K194" i="7" s="1"/>
  <c r="J686" i="7"/>
  <c r="K686" i="7" s="1"/>
  <c r="J556" i="7"/>
  <c r="K556" i="7" s="1"/>
  <c r="J605" i="7"/>
  <c r="K605" i="7" s="1"/>
  <c r="J265" i="7"/>
  <c r="K265" i="7" s="1"/>
  <c r="J17" i="7"/>
  <c r="K17" i="7" s="1"/>
  <c r="J692" i="7"/>
  <c r="K692" i="7" s="1"/>
  <c r="J401" i="7"/>
  <c r="K401" i="7" s="1"/>
  <c r="J228" i="7"/>
  <c r="K228" i="7" s="1"/>
  <c r="J432" i="7"/>
  <c r="K432" i="7" s="1"/>
  <c r="J731" i="7"/>
  <c r="K731" i="7" s="1"/>
  <c r="J498" i="7"/>
  <c r="K498" i="7" s="1"/>
  <c r="J620" i="7"/>
  <c r="K620" i="7" s="1"/>
  <c r="J637" i="7"/>
  <c r="K637" i="7" s="1"/>
  <c r="J682" i="7"/>
  <c r="K682" i="7" s="1"/>
  <c r="J649" i="7"/>
  <c r="K649" i="7" s="1"/>
  <c r="J70" i="7"/>
  <c r="K70" i="7" s="1"/>
  <c r="J934" i="7"/>
  <c r="K934" i="7" s="1"/>
  <c r="J38" i="7"/>
  <c r="K38" i="7" s="1"/>
  <c r="J596" i="7"/>
  <c r="K596" i="7" s="1"/>
  <c r="J368" i="7"/>
  <c r="K368" i="7" s="1"/>
  <c r="J797" i="7"/>
  <c r="K797" i="7" s="1"/>
  <c r="J327" i="7"/>
  <c r="K327" i="7" s="1"/>
  <c r="J651" i="7"/>
  <c r="K651" i="7" s="1"/>
  <c r="J11" i="7"/>
  <c r="K11" i="7" s="1"/>
  <c r="J10" i="7"/>
  <c r="K10" i="7" s="1"/>
  <c r="J18" i="7"/>
  <c r="K18" i="7" s="1"/>
  <c r="J51" i="7"/>
  <c r="K51" i="7" s="1"/>
  <c r="J963" i="7"/>
  <c r="K963" i="7" s="1"/>
  <c r="J591" i="7"/>
  <c r="K591" i="7" s="1"/>
  <c r="J860" i="7"/>
  <c r="K860" i="7" s="1"/>
  <c r="J161" i="7"/>
  <c r="K161" i="7" s="1"/>
  <c r="J687" i="7"/>
  <c r="K687" i="7" s="1"/>
  <c r="J56" i="7"/>
  <c r="K56" i="7" s="1"/>
  <c r="J586" i="7"/>
  <c r="K586" i="7" s="1"/>
  <c r="J871" i="7"/>
  <c r="K871" i="7" s="1"/>
  <c r="J236" i="7"/>
  <c r="K236" i="7" s="1"/>
  <c r="J919" i="7"/>
  <c r="K919" i="7" s="1"/>
  <c r="J633" i="7"/>
  <c r="K633" i="7" s="1"/>
  <c r="J849" i="7"/>
  <c r="K849" i="7" s="1"/>
  <c r="J46" i="7"/>
  <c r="K46" i="7" s="1"/>
  <c r="J714" i="7"/>
  <c r="K714" i="7" s="1"/>
  <c r="J183" i="7"/>
  <c r="K183" i="7" s="1"/>
  <c r="J678" i="7"/>
  <c r="K678" i="7" s="1"/>
  <c r="J780" i="7"/>
  <c r="K780" i="7" s="1"/>
  <c r="J385" i="7"/>
  <c r="K385" i="7" s="1"/>
  <c r="J878" i="7"/>
  <c r="K878" i="7" s="1"/>
  <c r="J763" i="7"/>
  <c r="K763" i="7" s="1"/>
  <c r="J796" i="7"/>
  <c r="K796" i="7" s="1"/>
  <c r="J952" i="7"/>
  <c r="K952" i="7" s="1"/>
  <c r="J557" i="7"/>
  <c r="K557" i="7" s="1"/>
  <c r="J497" i="7"/>
  <c r="K497" i="7" s="1"/>
  <c r="J115" i="7"/>
  <c r="K115" i="7" s="1"/>
  <c r="J433" i="7"/>
  <c r="K433" i="7" s="1"/>
  <c r="J157" i="7"/>
  <c r="K157" i="7" s="1"/>
  <c r="J441" i="7"/>
  <c r="K441" i="7" s="1"/>
  <c r="J522" i="7"/>
  <c r="K522" i="7" s="1"/>
  <c r="J643" i="7"/>
  <c r="K643" i="7" s="1"/>
  <c r="J122" i="7"/>
  <c r="K122" i="7" s="1"/>
  <c r="J114" i="7"/>
  <c r="K114" i="7" s="1"/>
  <c r="J863" i="7"/>
  <c r="K863" i="7" s="1"/>
  <c r="J588" i="7"/>
  <c r="K588" i="7" s="1"/>
  <c r="J453" i="7"/>
  <c r="K453" i="7" s="1"/>
  <c r="J808" i="7"/>
  <c r="K808" i="7" s="1"/>
  <c r="J436" i="7"/>
  <c r="K436" i="7" s="1"/>
  <c r="J262" i="7"/>
  <c r="K262" i="7" s="1"/>
  <c r="J977" i="7"/>
  <c r="K977" i="7" s="1"/>
  <c r="J988" i="7"/>
  <c r="K988" i="7" s="1"/>
  <c r="J937" i="7"/>
  <c r="K937" i="7" s="1"/>
  <c r="J63" i="7"/>
  <c r="K63" i="7" s="1"/>
  <c r="J452" i="7"/>
  <c r="K452" i="7" s="1"/>
  <c r="J572" i="7"/>
  <c r="K572" i="7" s="1"/>
  <c r="J834" i="7"/>
  <c r="K834" i="7" s="1"/>
  <c r="J933" i="7"/>
  <c r="K933" i="7" s="1"/>
  <c r="J420" i="7"/>
  <c r="K420" i="7" s="1"/>
  <c r="J472" i="7"/>
  <c r="K472" i="7" s="1"/>
  <c r="J665" i="7"/>
  <c r="K665" i="7" s="1"/>
  <c r="J838" i="7"/>
  <c r="K838" i="7" s="1"/>
  <c r="J50" i="7"/>
  <c r="K50" i="7" s="1"/>
  <c r="J24" i="7"/>
  <c r="K24" i="7" s="1"/>
  <c r="J15" i="7"/>
  <c r="K15" i="7" s="1"/>
  <c r="J219" i="7"/>
  <c r="K219" i="7" s="1"/>
  <c r="J699" i="7"/>
  <c r="K699" i="7" s="1"/>
  <c r="J266" i="7"/>
  <c r="K266" i="7" s="1"/>
  <c r="J256" i="7"/>
  <c r="K256" i="7" s="1"/>
  <c r="J820" i="7"/>
  <c r="K820" i="7" s="1"/>
  <c r="J989" i="7"/>
  <c r="K989" i="7" s="1"/>
  <c r="J290" i="7"/>
  <c r="K290" i="7" s="1"/>
  <c r="J905" i="7"/>
  <c r="K905" i="7" s="1"/>
  <c r="J715" i="7"/>
  <c r="K715" i="7" s="1"/>
  <c r="J533" i="7"/>
  <c r="K533" i="7" s="1"/>
  <c r="J807" i="7"/>
  <c r="K807" i="7" s="1"/>
  <c r="J175" i="7"/>
  <c r="K175" i="7" s="1"/>
  <c r="J377" i="7"/>
  <c r="K377" i="7" s="1"/>
  <c r="J99" i="7"/>
  <c r="K99" i="7" s="1"/>
  <c r="J573" i="7"/>
  <c r="K573" i="7" s="1"/>
  <c r="J511" i="7"/>
  <c r="K511" i="7" s="1"/>
  <c r="J215" i="7"/>
  <c r="K215" i="7" s="1"/>
  <c r="J52" i="7"/>
  <c r="K52" i="7" s="1"/>
  <c r="J484" i="7"/>
  <c r="K484" i="7" s="1"/>
  <c r="J647" i="7"/>
  <c r="K647" i="7" s="1"/>
  <c r="J200" i="7"/>
  <c r="K200" i="7" s="1"/>
  <c r="J491" i="7"/>
  <c r="K491" i="7" s="1"/>
  <c r="J418" i="7"/>
  <c r="K418" i="7" s="1"/>
  <c r="J704" i="7"/>
  <c r="K704" i="7" s="1"/>
  <c r="J36" i="7"/>
  <c r="K36" i="7" s="1"/>
  <c r="J111" i="7"/>
  <c r="K111" i="7" s="1"/>
  <c r="J506" i="7"/>
  <c r="K506" i="7" s="1"/>
  <c r="J756" i="7"/>
  <c r="K756" i="7" s="1"/>
  <c r="J646" i="7"/>
  <c r="K646" i="7" s="1"/>
  <c r="J264" i="7"/>
  <c r="K264" i="7" s="1"/>
  <c r="J529" i="7"/>
  <c r="K529" i="7" s="1"/>
  <c r="J105" i="7"/>
  <c r="K105" i="7" s="1"/>
  <c r="J571" i="7"/>
  <c r="K571" i="7" s="1"/>
  <c r="J429" i="7"/>
  <c r="K429" i="7" s="1"/>
  <c r="J691" i="7"/>
  <c r="K691" i="7" s="1"/>
  <c r="J102" i="7"/>
  <c r="K102" i="7" s="1"/>
  <c r="J900" i="7"/>
  <c r="K900" i="7" s="1"/>
  <c r="J570" i="7"/>
  <c r="K570" i="7" s="1"/>
  <c r="J382" i="7"/>
  <c r="K382" i="7" s="1"/>
  <c r="J815" i="7"/>
  <c r="K815" i="7" s="1"/>
  <c r="J726" i="7"/>
  <c r="K726" i="7" s="1"/>
  <c r="J223" i="7"/>
  <c r="K223" i="7" s="1"/>
  <c r="J61" i="7"/>
  <c r="K61" i="7" s="1"/>
  <c r="J85" i="7"/>
  <c r="K85" i="7" s="1"/>
  <c r="J138" i="7"/>
  <c r="K138" i="7" s="1"/>
  <c r="J898" i="7"/>
  <c r="K898" i="7" s="1"/>
  <c r="J285" i="7"/>
  <c r="K285" i="7" s="1"/>
  <c r="J532" i="7"/>
  <c r="K532" i="7" s="1"/>
  <c r="J645" i="7"/>
  <c r="K645" i="7" s="1"/>
  <c r="J550" i="7"/>
  <c r="K550" i="7" s="1"/>
  <c r="J222" i="7"/>
  <c r="K222" i="7" s="1"/>
  <c r="J992" i="7"/>
  <c r="K992" i="7" s="1"/>
  <c r="J862" i="7"/>
  <c r="K862" i="7" s="1"/>
  <c r="J180" i="7"/>
  <c r="K180" i="7" s="1"/>
  <c r="J628" i="7"/>
  <c r="K628" i="7" s="1"/>
  <c r="J244" i="7"/>
  <c r="K244" i="7" s="1"/>
  <c r="J787" i="7"/>
  <c r="K787" i="7" s="1"/>
  <c r="J676" i="7"/>
  <c r="K676" i="7" s="1"/>
  <c r="J95" i="7"/>
  <c r="K95" i="7" s="1"/>
  <c r="J865" i="7"/>
  <c r="K865" i="7" s="1"/>
  <c r="J895" i="7"/>
  <c r="K895" i="7" s="1"/>
  <c r="J53" i="7"/>
  <c r="K53" i="7" s="1"/>
  <c r="J137" i="7"/>
  <c r="K137" i="7" s="1"/>
  <c r="J583" i="7"/>
  <c r="K583" i="7" s="1"/>
  <c r="J174" i="7"/>
  <c r="K174" i="7" s="1"/>
  <c r="J411" i="7"/>
  <c r="K411" i="7" s="1"/>
  <c r="J979" i="7"/>
  <c r="K979" i="7" s="1"/>
  <c r="J214" i="7"/>
  <c r="K214" i="7" s="1"/>
  <c r="J936" i="7"/>
  <c r="K936" i="7" s="1"/>
  <c r="J476" i="7"/>
  <c r="K476" i="7" s="1"/>
  <c r="J7" i="7"/>
  <c r="K7" i="7" s="1"/>
  <c r="J854" i="7"/>
  <c r="K854" i="7" s="1"/>
  <c r="J54" i="7"/>
  <c r="K54" i="7" s="1"/>
  <c r="J415" i="7"/>
  <c r="K415" i="7" s="1"/>
  <c r="J717" i="7"/>
  <c r="K717" i="7" s="1"/>
  <c r="J772" i="7"/>
  <c r="K772" i="7" s="1"/>
  <c r="J707" i="7"/>
  <c r="K707" i="7" s="1"/>
  <c r="J625" i="7"/>
  <c r="K625" i="7" s="1"/>
  <c r="J746" i="7"/>
  <c r="K746" i="7" s="1"/>
  <c r="J970" i="7"/>
  <c r="K970" i="7" s="1"/>
  <c r="J354" i="7"/>
  <c r="K354" i="7" s="1"/>
  <c r="J545" i="7"/>
  <c r="K545" i="7" s="1"/>
  <c r="J371" i="7"/>
  <c r="K371" i="7" s="1"/>
  <c r="J334" i="7"/>
  <c r="K334" i="7" s="1"/>
  <c r="J292" i="7"/>
  <c r="K292" i="7" s="1"/>
  <c r="J786" i="7"/>
  <c r="K786" i="7" s="1"/>
  <c r="J1001" i="7"/>
  <c r="K1001" i="7" s="1"/>
  <c r="J829" i="7"/>
  <c r="K829" i="7" s="1"/>
  <c r="J74" i="7"/>
  <c r="K74" i="7" s="1"/>
  <c r="J378" i="7"/>
  <c r="K378" i="7" s="1"/>
  <c r="J301" i="7"/>
  <c r="K301" i="7" s="1"/>
  <c r="J126" i="7"/>
  <c r="K126" i="7" s="1"/>
  <c r="J882" i="7"/>
  <c r="K882" i="7" s="1"/>
  <c r="J255" i="7"/>
  <c r="K255" i="7" s="1"/>
  <c r="J280" i="7"/>
  <c r="K280" i="7" s="1"/>
  <c r="J458" i="7"/>
  <c r="K458" i="7" s="1"/>
  <c r="J623" i="7"/>
  <c r="K623" i="7" s="1"/>
  <c r="J911" i="7"/>
  <c r="K911" i="7" s="1"/>
  <c r="J451" i="7"/>
  <c r="K451" i="7" s="1"/>
  <c r="J502" i="7"/>
  <c r="K502" i="7" s="1"/>
  <c r="J158" i="7"/>
  <c r="K158" i="7" s="1"/>
  <c r="J974" i="7"/>
  <c r="K974" i="7" s="1"/>
  <c r="J782" i="7"/>
  <c r="K782" i="7" s="1"/>
  <c r="J954" i="7"/>
  <c r="K954" i="7" s="1"/>
  <c r="J48" i="7"/>
  <c r="K48" i="7" s="1"/>
  <c r="J869" i="7"/>
  <c r="K869" i="7" s="1"/>
  <c r="J695" i="7"/>
  <c r="K695" i="7" s="1"/>
  <c r="J440" i="7"/>
  <c r="K440" i="7" s="1"/>
  <c r="J412" i="7"/>
  <c r="K412" i="7" s="1"/>
  <c r="J641" i="7"/>
  <c r="K641" i="7" s="1"/>
  <c r="J677" i="7"/>
  <c r="K677" i="7" s="1"/>
  <c r="J59" i="7"/>
  <c r="K59" i="7" s="1"/>
  <c r="J239" i="7"/>
  <c r="K239" i="7" s="1"/>
  <c r="J238" i="7"/>
  <c r="K238" i="7" s="1"/>
  <c r="J767" i="7"/>
  <c r="K767" i="7" s="1"/>
  <c r="J98" i="7"/>
  <c r="K98" i="7" s="1"/>
  <c r="J430" i="7"/>
  <c r="K430" i="7" s="1"/>
  <c r="J322" i="7"/>
  <c r="K322" i="7" s="1"/>
  <c r="J960" i="7"/>
  <c r="K960" i="7" s="1"/>
  <c r="J658" i="7"/>
  <c r="K658" i="7" s="1"/>
  <c r="J198" i="7"/>
  <c r="K198" i="7" s="1"/>
  <c r="J942" i="7"/>
  <c r="K942" i="7" s="1"/>
  <c r="J779" i="7"/>
  <c r="K779" i="7" s="1"/>
  <c r="J931" i="7"/>
  <c r="K931" i="7" s="1"/>
  <c r="J445" i="7"/>
  <c r="K445" i="7" s="1"/>
  <c r="J837" i="7"/>
  <c r="K837" i="7" s="1"/>
  <c r="J321" i="7"/>
  <c r="K321" i="7" s="1"/>
  <c r="J983" i="7"/>
  <c r="K983" i="7" s="1"/>
  <c r="J542" i="7"/>
  <c r="K542" i="7" s="1"/>
  <c r="J951" i="7"/>
  <c r="K951" i="7" s="1"/>
  <c r="J374" i="7"/>
  <c r="K374" i="7" s="1"/>
  <c r="J359" i="7"/>
  <c r="K359" i="7" s="1"/>
  <c r="J443" i="7"/>
  <c r="K443" i="7" s="1"/>
  <c r="J517" i="7"/>
  <c r="K517" i="7" s="1"/>
  <c r="J231" i="7"/>
  <c r="K231" i="7" s="1"/>
  <c r="J480" i="7"/>
  <c r="K480" i="7" s="1"/>
  <c r="J250" i="7"/>
  <c r="K250" i="7" s="1"/>
  <c r="J886" i="7"/>
  <c r="K886" i="7" s="1"/>
  <c r="J751" i="7"/>
  <c r="K751" i="7" s="1"/>
  <c r="J939" i="7"/>
  <c r="K939" i="7" s="1"/>
  <c r="J526" i="7"/>
  <c r="K526" i="7" s="1"/>
  <c r="J995" i="7"/>
  <c r="K995" i="7" s="1"/>
  <c r="J345" i="7"/>
  <c r="K345" i="7" s="1"/>
  <c r="J330" i="7"/>
  <c r="K330" i="7" s="1"/>
  <c r="J750" i="7"/>
  <c r="K750" i="7" s="1"/>
  <c r="J117" i="7"/>
  <c r="K117" i="7" s="1"/>
  <c r="J227" i="7"/>
  <c r="K227" i="7" s="1"/>
  <c r="J516" i="7"/>
  <c r="K516" i="7" s="1"/>
  <c r="J855" i="7"/>
  <c r="K855" i="7" s="1"/>
  <c r="J812" i="7"/>
  <c r="K812" i="7" s="1"/>
  <c r="J106" i="7"/>
  <c r="K106" i="7" s="1"/>
  <c r="J243" i="7"/>
  <c r="K243" i="7" s="1"/>
  <c r="J178" i="7"/>
  <c r="K178" i="7" s="1"/>
  <c r="J690" i="7"/>
  <c r="K690" i="7" s="1"/>
  <c r="J748" i="7"/>
  <c r="K748" i="7" s="1"/>
  <c r="J689" i="7"/>
  <c r="K689" i="7" s="1"/>
  <c r="J906" i="7"/>
  <c r="K906" i="7" s="1"/>
  <c r="J203" i="7"/>
  <c r="K203" i="7" s="1"/>
  <c r="J421" i="7"/>
  <c r="K421" i="7" s="1"/>
  <c r="J123" i="7"/>
  <c r="K123" i="7" s="1"/>
  <c r="J188" i="7"/>
  <c r="K188" i="7" s="1"/>
  <c r="J990" i="7"/>
  <c r="K990" i="7" s="1"/>
  <c r="J760" i="7"/>
  <c r="K760" i="7" s="1"/>
  <c r="J318" i="7"/>
  <c r="K318" i="7" s="1"/>
  <c r="J1000" i="7"/>
  <c r="K1000" i="7" s="1"/>
  <c r="J88" i="7"/>
  <c r="K88" i="7" s="1"/>
  <c r="J852" i="7"/>
  <c r="K852" i="7" s="1"/>
  <c r="J326" i="7"/>
  <c r="K326" i="7" s="1"/>
  <c r="J683" i="7"/>
  <c r="K683" i="7" s="1"/>
  <c r="J314" i="7"/>
  <c r="K314" i="7" s="1"/>
  <c r="J635" i="7"/>
  <c r="K635" i="7" s="1"/>
  <c r="J428" i="7"/>
  <c r="K428" i="7" s="1"/>
  <c r="J400" i="7"/>
  <c r="K400" i="7" s="1"/>
  <c r="J92" i="7"/>
  <c r="K92" i="7" s="1"/>
  <c r="J109" i="7"/>
  <c r="K109" i="7" s="1"/>
  <c r="J168" i="7"/>
  <c r="K168" i="7" s="1"/>
  <c r="J758" i="7"/>
  <c r="K758" i="7" s="1"/>
  <c r="J705" i="7"/>
  <c r="K705" i="7" s="1"/>
  <c r="J870" i="7"/>
  <c r="K870" i="7" s="1"/>
  <c r="J518" i="7"/>
  <c r="K518" i="7" s="1"/>
  <c r="J273" i="7"/>
  <c r="K273" i="7" s="1"/>
  <c r="J975" i="7"/>
  <c r="K975" i="7" s="1"/>
  <c r="J147" i="7"/>
  <c r="K147" i="7" s="1"/>
  <c r="J609" i="7"/>
  <c r="K609" i="7" s="1"/>
  <c r="J349" i="7"/>
  <c r="K349" i="7" s="1"/>
  <c r="J850" i="7"/>
  <c r="K850" i="7" s="1"/>
  <c r="J703" i="7"/>
  <c r="K703" i="7" s="1"/>
  <c r="J564" i="7"/>
  <c r="K564" i="7" s="1"/>
  <c r="J306" i="7"/>
  <c r="K306" i="7" s="1"/>
  <c r="J666" i="7"/>
  <c r="K666" i="7" s="1"/>
  <c r="J618" i="7"/>
  <c r="K618" i="7" s="1"/>
  <c r="J365" i="7"/>
  <c r="K365" i="7" s="1"/>
  <c r="J790" i="7"/>
  <c r="K790" i="7" s="1"/>
  <c r="J474" i="7"/>
  <c r="K474" i="7" s="1"/>
  <c r="J87" i="7"/>
  <c r="K87" i="7" s="1"/>
  <c r="J816" i="7"/>
  <c r="K816" i="7" s="1"/>
  <c r="J519" i="7"/>
  <c r="K519" i="7" s="1"/>
  <c r="J602" i="7"/>
  <c r="K602" i="7" s="1"/>
  <c r="J232" i="7"/>
  <c r="K232" i="7" s="1"/>
  <c r="J370" i="7"/>
  <c r="K370" i="7" s="1"/>
  <c r="J110" i="7"/>
  <c r="K110" i="7" s="1"/>
  <c r="J146" i="7"/>
  <c r="K146" i="7" s="1"/>
  <c r="J316" i="7"/>
  <c r="K316" i="7" s="1"/>
  <c r="J585" i="7"/>
  <c r="K585" i="7" s="1"/>
  <c r="J781" i="7"/>
  <c r="K781" i="7" s="1"/>
  <c r="J867" i="7"/>
  <c r="K867" i="7" s="1"/>
  <c r="J113" i="7"/>
  <c r="K113" i="7" s="1"/>
  <c r="J795" i="7"/>
  <c r="K795" i="7" s="1"/>
  <c r="J39" i="7"/>
  <c r="K39" i="7" s="1"/>
  <c r="J35" i="7"/>
  <c r="K35" i="7" s="1"/>
  <c r="J959" i="7"/>
  <c r="K959" i="7" s="1"/>
  <c r="J9" i="7"/>
  <c r="K9" i="7" s="1"/>
  <c r="J446" i="7"/>
  <c r="K446" i="7" s="1"/>
  <c r="J101" i="7"/>
  <c r="K101" i="7" s="1"/>
  <c r="J489" i="7"/>
  <c r="K489" i="7" s="1"/>
  <c r="J456" i="7"/>
  <c r="K456" i="7" s="1"/>
  <c r="J197" i="7"/>
  <c r="K197" i="7" s="1"/>
  <c r="J721" i="7"/>
  <c r="K721" i="7" s="1"/>
  <c r="J778" i="7"/>
  <c r="K778" i="7" s="1"/>
  <c r="J734" i="7"/>
  <c r="K734" i="7" s="1"/>
  <c r="J789" i="7"/>
  <c r="K789" i="7" s="1"/>
  <c r="J507" i="7"/>
  <c r="K507" i="7" s="1"/>
  <c r="J656" i="7"/>
  <c r="K656" i="7" s="1"/>
  <c r="J928" i="7"/>
  <c r="K928" i="7" s="1"/>
  <c r="J152" i="7"/>
  <c r="K152" i="7" s="1"/>
  <c r="J997" i="7"/>
  <c r="K997" i="7" s="1"/>
  <c r="J595" i="7"/>
  <c r="K595" i="7" s="1"/>
  <c r="J501" i="7"/>
  <c r="K501" i="7" s="1"/>
  <c r="J431" i="7"/>
  <c r="K431" i="7" s="1"/>
  <c r="J877" i="7"/>
  <c r="K877" i="7" s="1"/>
  <c r="J640" i="7"/>
  <c r="K640" i="7" s="1"/>
  <c r="J659" i="7"/>
  <c r="K659" i="7" s="1"/>
  <c r="J470" i="7"/>
  <c r="K470" i="7" s="1"/>
  <c r="J170" i="7"/>
  <c r="K170" i="7" s="1"/>
  <c r="J844" i="7"/>
  <c r="K844" i="7" s="1"/>
  <c r="J843" i="7"/>
  <c r="K843" i="7" s="1"/>
  <c r="J866" i="7"/>
  <c r="K866" i="7" s="1"/>
  <c r="J754" i="7"/>
  <c r="K754" i="7" s="1"/>
  <c r="J785" i="7"/>
  <c r="K785" i="7" s="1"/>
  <c r="J427" i="7"/>
  <c r="K427" i="7" s="1"/>
  <c r="J254" i="7"/>
  <c r="K254" i="7" s="1"/>
  <c r="J270" i="7"/>
  <c r="K270" i="7" s="1"/>
  <c r="J381" i="7"/>
  <c r="K381" i="7" s="1"/>
  <c r="J76" i="7"/>
  <c r="K76" i="7" s="1"/>
  <c r="J657" i="7"/>
  <c r="K657" i="7" s="1"/>
  <c r="J980" i="7"/>
  <c r="K980" i="7" s="1"/>
  <c r="J569" i="7"/>
  <c r="K569" i="7" s="1"/>
  <c r="J515" i="7"/>
  <c r="K515" i="7" s="1"/>
  <c r="J998" i="7"/>
  <c r="K998" i="7" s="1"/>
  <c r="J253" i="7"/>
  <c r="K253" i="7" s="1"/>
  <c r="J858" i="7"/>
  <c r="K858" i="7" s="1"/>
  <c r="J91" i="7"/>
  <c r="K91" i="7" s="1"/>
  <c r="J193" i="7"/>
  <c r="K193" i="7" s="1"/>
  <c r="J923" i="7"/>
  <c r="K923" i="7" s="1"/>
  <c r="J320" i="7"/>
  <c r="K320" i="7" s="1"/>
  <c r="J364" i="7"/>
  <c r="K364" i="7" s="1"/>
  <c r="J513" i="7"/>
  <c r="K513" i="7" s="1"/>
  <c r="J584" i="7"/>
  <c r="K584" i="7" s="1"/>
  <c r="J119" i="7"/>
  <c r="K119" i="7" s="1"/>
  <c r="J614" i="7"/>
  <c r="K614" i="7" s="1"/>
  <c r="J303" i="7"/>
  <c r="K303" i="7" s="1"/>
  <c r="J283" i="7"/>
  <c r="K283" i="7" s="1"/>
  <c r="J560" i="7"/>
  <c r="K560" i="7" s="1"/>
  <c r="J825" i="7"/>
  <c r="K825" i="7" s="1"/>
  <c r="J828" i="7"/>
  <c r="K828" i="7" s="1"/>
  <c r="J454" i="7"/>
  <c r="K454" i="7" s="1"/>
  <c r="J856" i="7"/>
  <c r="K856" i="7" s="1"/>
  <c r="J252" i="7"/>
  <c r="K252" i="7" s="1"/>
  <c r="J103" i="7"/>
  <c r="K103" i="7" s="1"/>
  <c r="J824" i="7"/>
  <c r="K824" i="7" s="1"/>
  <c r="J249" i="7"/>
  <c r="K249" i="7" s="1"/>
  <c r="J237" i="7"/>
  <c r="K237" i="7" s="1"/>
  <c r="J913" i="7"/>
  <c r="K913" i="7" s="1"/>
  <c r="J840" i="7"/>
  <c r="K840" i="7" s="1"/>
  <c r="J139" i="7"/>
  <c r="K139" i="7" s="1"/>
  <c r="J884" i="7"/>
  <c r="K884" i="7" s="1"/>
  <c r="J379" i="7"/>
  <c r="K379" i="7" s="1"/>
  <c r="J581" i="7"/>
  <c r="K581" i="7" s="1"/>
  <c r="J800" i="7"/>
  <c r="K800" i="7" s="1"/>
  <c r="J709" i="7"/>
  <c r="K709" i="7" s="1"/>
  <c r="J830" i="7"/>
  <c r="K830" i="7" s="1"/>
  <c r="J425" i="7"/>
  <c r="K425" i="7" s="1"/>
  <c r="J874" i="7"/>
  <c r="K874" i="7" s="1"/>
  <c r="J512" i="7"/>
  <c r="K512" i="7" s="1"/>
  <c r="J941" i="7"/>
  <c r="K941" i="7" s="1"/>
  <c r="J708" i="7"/>
  <c r="K708" i="7" s="1"/>
  <c r="J530" i="7"/>
  <c r="K530" i="7" s="1"/>
  <c r="J212" i="7"/>
  <c r="K212" i="7" s="1"/>
  <c r="J360" i="7"/>
  <c r="K360" i="7" s="1"/>
  <c r="J510" i="7"/>
  <c r="K510" i="7" s="1"/>
  <c r="J120" i="7"/>
  <c r="K120" i="7" s="1"/>
  <c r="J305" i="7"/>
  <c r="K305" i="7" s="1"/>
  <c r="J154" i="7"/>
  <c r="K154" i="7" s="1"/>
  <c r="J543" i="7"/>
  <c r="K543" i="7" s="1"/>
  <c r="J893" i="7"/>
  <c r="K893" i="7" s="1"/>
  <c r="J485" i="7"/>
  <c r="K485" i="7" s="1"/>
  <c r="J832" i="7"/>
  <c r="K832" i="7" s="1"/>
  <c r="J34" i="7"/>
  <c r="K34" i="7" s="1"/>
  <c r="J33" i="7"/>
  <c r="K33" i="7" s="1"/>
  <c r="J206" i="7"/>
  <c r="K206" i="7" s="1"/>
  <c r="J465" i="7"/>
  <c r="K465" i="7" s="1"/>
  <c r="J753" i="7"/>
  <c r="K753" i="7" s="1"/>
  <c r="J972" i="7"/>
  <c r="K972" i="7" s="1"/>
  <c r="J600" i="7"/>
  <c r="K600" i="7" s="1"/>
  <c r="J300" i="7"/>
  <c r="K300" i="7" s="1"/>
  <c r="J373" i="7"/>
  <c r="K373" i="7" s="1"/>
  <c r="J160" i="7"/>
  <c r="K160" i="7" s="1"/>
  <c r="J724" i="7"/>
  <c r="K724" i="7" s="1"/>
  <c r="J903" i="7"/>
  <c r="K903" i="7" s="1"/>
  <c r="J478" i="7"/>
  <c r="K478" i="7" s="1"/>
  <c r="J577" i="7"/>
  <c r="K577" i="7" s="1"/>
  <c r="J279" i="7"/>
  <c r="K279" i="7" s="1"/>
  <c r="J842" i="7"/>
  <c r="K842" i="7" s="1"/>
  <c r="J927" i="7"/>
  <c r="K927" i="7" s="1"/>
  <c r="J192" i="7"/>
  <c r="K192" i="7" s="1"/>
  <c r="J915" i="7"/>
  <c r="K915" i="7" s="1"/>
  <c r="J889" i="7"/>
  <c r="K889" i="7" s="1"/>
  <c r="J455" i="7"/>
  <c r="K455" i="7" s="1"/>
  <c r="J827" i="7"/>
  <c r="K827" i="7" s="1"/>
  <c r="J548" i="7"/>
  <c r="K548" i="7" s="1"/>
  <c r="J71" i="7"/>
  <c r="K71" i="7" s="1"/>
  <c r="J477" i="7"/>
  <c r="K477" i="7" s="1"/>
  <c r="J295" i="7"/>
  <c r="K295" i="7" s="1"/>
  <c r="J179" i="7"/>
  <c r="K179" i="7" s="1"/>
  <c r="J20" i="7"/>
  <c r="K20" i="7" s="1"/>
  <c r="J143" i="7"/>
  <c r="K143" i="7" s="1"/>
  <c r="J496" i="7"/>
  <c r="K496" i="7" s="1"/>
  <c r="J19" i="7"/>
  <c r="K19" i="7" s="1"/>
  <c r="J27" i="7"/>
  <c r="K27" i="7" s="1"/>
  <c r="J603" i="7"/>
  <c r="K603" i="7" s="1"/>
  <c r="J356" i="7"/>
  <c r="K356" i="7" s="1"/>
  <c r="J26" i="7"/>
  <c r="K26" i="7" s="1"/>
  <c r="J42" i="7"/>
  <c r="K42" i="7" s="1"/>
  <c r="J163" i="7"/>
  <c r="K163" i="7" s="1"/>
  <c r="J920" i="7"/>
  <c r="K920" i="7" s="1"/>
  <c r="J956" i="7"/>
  <c r="K956" i="7" s="1"/>
  <c r="J218" i="7"/>
  <c r="K218" i="7" s="1"/>
  <c r="J566" i="7"/>
  <c r="K566" i="7" s="1"/>
  <c r="J839" i="7"/>
  <c r="K839" i="7" s="1"/>
  <c r="J82" i="7"/>
  <c r="K82" i="7" s="1"/>
  <c r="J901" i="7"/>
  <c r="K901" i="7" s="1"/>
  <c r="J668" i="7"/>
  <c r="K668" i="7" s="1"/>
  <c r="J403" i="7"/>
  <c r="K403" i="7" s="1"/>
  <c r="J402" i="7"/>
  <c r="K402" i="7" s="1"/>
  <c r="J638" i="7"/>
  <c r="K638" i="7" s="1"/>
  <c r="J309" i="7"/>
  <c r="K309" i="7" s="1"/>
  <c r="J80" i="7"/>
  <c r="K80" i="7" s="1"/>
  <c r="J681" i="7"/>
  <c r="K681" i="7" s="1"/>
  <c r="J943" i="7"/>
  <c r="K943" i="7" s="1"/>
  <c r="J12" i="7"/>
  <c r="K12" i="7" s="1"/>
  <c r="J918" i="7"/>
  <c r="K918" i="7" s="1"/>
  <c r="J462" i="7"/>
  <c r="K462" i="7" s="1"/>
  <c r="J544" i="7"/>
  <c r="K544" i="7" s="1"/>
  <c r="J701" i="7"/>
  <c r="K701" i="7" s="1"/>
  <c r="J642" i="7"/>
  <c r="K642" i="7" s="1"/>
  <c r="J62" i="7"/>
  <c r="K62" i="7" s="1"/>
  <c r="J128" i="7"/>
  <c r="K128" i="7" s="1"/>
  <c r="J166" i="7"/>
  <c r="K166" i="7" s="1"/>
  <c r="J562" i="7"/>
  <c r="K562" i="7" s="1"/>
  <c r="J304" i="7"/>
  <c r="K304" i="7" s="1"/>
  <c r="J181" i="7"/>
  <c r="K181" i="7" s="1"/>
  <c r="J527" i="7"/>
  <c r="K527" i="7" s="1"/>
  <c r="J801" i="7"/>
  <c r="K801" i="7" s="1"/>
  <c r="J540" i="7"/>
  <c r="K540" i="7" s="1"/>
  <c r="J209" i="7"/>
  <c r="K209" i="7" s="1"/>
  <c r="J416" i="7"/>
  <c r="K416" i="7" s="1"/>
  <c r="J372" i="7"/>
  <c r="K372" i="7" s="1"/>
  <c r="J96" i="7"/>
  <c r="K96" i="7" s="1"/>
  <c r="J650" i="7"/>
  <c r="K650" i="7" s="1"/>
  <c r="J274" i="7"/>
  <c r="K274" i="7" s="1"/>
  <c r="J67" i="7"/>
  <c r="K67" i="7" s="1"/>
  <c r="J964" i="7"/>
  <c r="K964" i="7" s="1"/>
  <c r="J627" i="7"/>
  <c r="K627" i="7" s="1"/>
  <c r="J723" i="7"/>
  <c r="K723" i="7" s="1"/>
  <c r="J831" i="7"/>
  <c r="K831" i="7" s="1"/>
  <c r="J22" i="7"/>
  <c r="K22" i="7" s="1"/>
  <c r="J387" i="7"/>
  <c r="K387" i="7" s="1"/>
  <c r="J145" i="7"/>
  <c r="K145" i="7" s="1"/>
  <c r="J613" i="7"/>
  <c r="K613" i="7" s="1"/>
  <c r="J230" i="7"/>
  <c r="K230" i="7" s="1"/>
  <c r="J30" i="7"/>
  <c r="K30" i="7" s="1"/>
  <c r="J159" i="7"/>
  <c r="K159" i="7" s="1"/>
  <c r="J679" i="7"/>
  <c r="K679" i="7" s="1"/>
  <c r="J83" i="7"/>
  <c r="K83" i="7" s="1"/>
  <c r="J29" i="7"/>
  <c r="K29" i="7" s="1"/>
  <c r="J961" i="7"/>
  <c r="K961" i="7" s="1"/>
  <c r="J332" i="7"/>
  <c r="K332" i="7" s="1"/>
  <c r="J885" i="7"/>
  <c r="K885" i="7" s="1"/>
  <c r="J319" i="7"/>
  <c r="K319" i="7" s="1"/>
  <c r="J331" i="7"/>
  <c r="K331" i="7" s="1"/>
  <c r="J759" i="7"/>
  <c r="K759" i="7" s="1"/>
  <c r="J369" i="7"/>
  <c r="K369" i="7" s="1"/>
  <c r="J204" i="7"/>
  <c r="K204" i="7" s="1"/>
  <c r="J674" i="7"/>
  <c r="K674" i="7" s="1"/>
  <c r="J60" i="7"/>
  <c r="K60" i="7" s="1"/>
  <c r="J344" i="7"/>
  <c r="K344" i="7" s="1"/>
  <c r="J343" i="7"/>
  <c r="K343" i="7" s="1"/>
  <c r="J673" i="7"/>
  <c r="K673" i="7" s="1"/>
  <c r="J536" i="7"/>
  <c r="K536" i="7" s="1"/>
  <c r="J361" i="7"/>
  <c r="K361" i="7" s="1"/>
  <c r="J592" i="7"/>
  <c r="K592" i="7" s="1"/>
  <c r="J409" i="7"/>
  <c r="K409" i="7" s="1"/>
  <c r="J338" i="7"/>
  <c r="K338" i="7" s="1"/>
  <c r="J745" i="7"/>
  <c r="K745" i="7" s="1"/>
  <c r="J765" i="7"/>
  <c r="K765" i="7" s="1"/>
  <c r="J337" i="7"/>
  <c r="K337" i="7" s="1"/>
  <c r="J716" i="7"/>
  <c r="K716" i="7" s="1"/>
  <c r="J121" i="7"/>
  <c r="K121" i="7" s="1"/>
  <c r="J729" i="7"/>
  <c r="K729" i="7" s="1"/>
  <c r="J413" i="7"/>
  <c r="K413" i="7" s="1"/>
  <c r="J315" i="7"/>
  <c r="K315" i="7" s="1"/>
  <c r="J66" i="7"/>
  <c r="K66" i="7" s="1"/>
  <c r="J328" i="7"/>
  <c r="K328" i="7" s="1"/>
  <c r="J79" i="7"/>
  <c r="K79" i="7" s="1"/>
  <c r="J630" i="7"/>
  <c r="K630" i="7" s="1"/>
  <c r="J945" i="7"/>
  <c r="K945" i="7" s="1"/>
  <c r="J133" i="7"/>
  <c r="K133" i="7" s="1"/>
  <c r="J912" i="7"/>
  <c r="K912" i="7" s="1"/>
  <c r="J505" i="7"/>
  <c r="K505" i="7" s="1"/>
  <c r="J764" i="7"/>
  <c r="K764" i="7" s="1"/>
  <c r="J819" i="7"/>
  <c r="K819" i="7" s="1"/>
  <c r="J904" i="7"/>
  <c r="K904" i="7" s="1"/>
  <c r="J575" i="7"/>
  <c r="K575" i="7" s="1"/>
  <c r="J966" i="7"/>
  <c r="K966" i="7" s="1"/>
  <c r="J407" i="7"/>
  <c r="K407" i="7" s="1"/>
  <c r="J873" i="7"/>
  <c r="K873" i="7" s="1"/>
  <c r="J86" i="7"/>
  <c r="K86" i="7" s="1"/>
  <c r="J457" i="7"/>
  <c r="K457" i="7" s="1"/>
  <c r="J608" i="7"/>
  <c r="K608" i="7" s="1"/>
  <c r="J275" i="7"/>
  <c r="K275" i="7" s="1"/>
  <c r="J833" i="7"/>
  <c r="K833" i="7" s="1"/>
  <c r="J211" i="7"/>
  <c r="K211" i="7" s="1"/>
  <c r="J31" i="7"/>
  <c r="K31" i="7" s="1"/>
  <c r="J950" i="7"/>
  <c r="K950" i="7" s="1"/>
  <c r="J207" i="7"/>
  <c r="K207" i="7" s="1"/>
  <c r="J538" i="7"/>
  <c r="K538" i="7" s="1"/>
  <c r="J537" i="7"/>
  <c r="K537" i="7" s="1"/>
  <c r="J213" i="7"/>
  <c r="K213" i="7" s="1"/>
  <c r="J762" i="7"/>
  <c r="K762" i="7" s="1"/>
  <c r="J883" i="7"/>
  <c r="K883" i="7" s="1"/>
  <c r="J6" i="7"/>
  <c r="K6" i="7" s="1"/>
  <c r="J75" i="7"/>
  <c r="K75" i="7" s="1"/>
  <c r="J5" i="7"/>
  <c r="K5" i="7" s="1"/>
  <c r="J546" i="7"/>
  <c r="K546" i="7" s="1"/>
  <c r="J40" i="7"/>
  <c r="K40" i="7" s="1"/>
  <c r="J672" i="7"/>
  <c r="K672" i="7" s="1"/>
  <c r="J342" i="7"/>
  <c r="K342" i="7" s="1"/>
  <c r="J597" i="7"/>
  <c r="K597" i="7" s="1"/>
  <c r="J25" i="7"/>
  <c r="K25" i="7" s="1"/>
  <c r="J248" i="7"/>
  <c r="K248" i="7" s="1"/>
  <c r="J242" i="7"/>
  <c r="K242" i="7" s="1"/>
  <c r="J700" i="7"/>
  <c r="K700" i="7" s="1"/>
  <c r="J241" i="7"/>
  <c r="K241" i="7" s="1"/>
  <c r="J662" i="7"/>
  <c r="K662" i="7" s="1"/>
  <c r="J220" i="7"/>
  <c r="K220" i="7" s="1"/>
  <c r="J853" i="7"/>
  <c r="K853" i="7" s="1"/>
  <c r="J424" i="7"/>
  <c r="K424" i="7" s="1"/>
  <c r="J233" i="7"/>
  <c r="K233" i="7" s="1"/>
  <c r="J547" i="7"/>
  <c r="K547" i="7" s="1"/>
  <c r="J8" i="7"/>
  <c r="K8" i="7" s="1"/>
  <c r="J422" i="7"/>
  <c r="K422" i="7" s="1"/>
  <c r="J576" i="7"/>
  <c r="K576" i="7" s="1"/>
  <c r="J389" i="7"/>
  <c r="K389" i="7" s="1"/>
  <c r="J399" i="7"/>
  <c r="K399" i="7" s="1"/>
  <c r="J580" i="7"/>
  <c r="K580" i="7" s="1"/>
  <c r="J89" i="7"/>
  <c r="K89" i="7" s="1"/>
  <c r="J173" i="7"/>
  <c r="K173" i="7" s="1"/>
  <c r="J598" i="7"/>
  <c r="K598" i="7" s="1"/>
  <c r="J622" i="7"/>
  <c r="K622" i="7" s="1"/>
  <c r="J351" i="7"/>
  <c r="K351" i="7" s="1"/>
  <c r="J339" i="7"/>
  <c r="K339" i="7" s="1"/>
  <c r="J299" i="7"/>
  <c r="K299" i="7" s="1"/>
  <c r="J164" i="7"/>
  <c r="K164" i="7" s="1"/>
  <c r="J552" i="7"/>
  <c r="K552" i="7" s="1"/>
  <c r="J195" i="7"/>
  <c r="K195" i="7" s="1"/>
  <c r="J743" i="7"/>
  <c r="K743" i="7" s="1"/>
  <c r="J619" i="7"/>
  <c r="K619" i="7" s="1"/>
  <c r="J100" i="7"/>
  <c r="K100" i="7" s="1"/>
  <c r="J770" i="7"/>
  <c r="K770" i="7" s="1"/>
  <c r="J639" i="7"/>
  <c r="K639" i="7" s="1"/>
  <c r="J471" i="7"/>
  <c r="K471" i="7" s="1"/>
  <c r="J199" i="7"/>
  <c r="K199" i="7" s="1"/>
  <c r="J225" i="7"/>
  <c r="K225" i="7" s="1"/>
  <c r="J601" i="7"/>
  <c r="K601" i="7" s="1"/>
  <c r="J940" i="7"/>
  <c r="K940" i="7" s="1"/>
  <c r="J978" i="7"/>
  <c r="K978" i="7" s="1"/>
  <c r="J64" i="7"/>
  <c r="K64" i="7" s="1"/>
  <c r="J771" i="7"/>
  <c r="K771" i="7" s="1"/>
  <c r="J652" i="7"/>
  <c r="K652" i="7" s="1"/>
  <c r="J685" i="7"/>
  <c r="K685" i="7" s="1"/>
  <c r="J784" i="7"/>
  <c r="K784" i="7" s="1"/>
  <c r="J805" i="7"/>
  <c r="K805" i="7" s="1"/>
  <c r="J953" i="7"/>
  <c r="K953" i="7" s="1"/>
  <c r="J346" i="7"/>
  <c r="K346" i="7" s="1"/>
  <c r="J23" i="7"/>
  <c r="K23" i="7" s="1"/>
  <c r="J981" i="7"/>
  <c r="K981" i="7" s="1"/>
  <c r="J286" i="7"/>
  <c r="K286" i="7" s="1"/>
  <c r="J737" i="7"/>
  <c r="K737" i="7" s="1"/>
  <c r="J802" i="7"/>
  <c r="K802" i="7" s="1"/>
  <c r="J725" i="7"/>
  <c r="K725" i="7" s="1"/>
  <c r="J846" i="7"/>
  <c r="K846" i="7" s="1"/>
  <c r="J189" i="7"/>
  <c r="K189" i="7" s="1"/>
  <c r="J205" i="7"/>
  <c r="K205" i="7" s="1"/>
  <c r="J976" i="7"/>
  <c r="K976" i="7" s="1"/>
  <c r="J284" i="7"/>
  <c r="K284" i="7" s="1"/>
  <c r="J738" i="7"/>
  <c r="K738" i="7" s="1"/>
  <c r="J845" i="7"/>
  <c r="K845" i="7" s="1"/>
  <c r="J298" i="7"/>
  <c r="K298" i="7" s="1"/>
  <c r="J131" i="7"/>
  <c r="K131" i="7" s="1"/>
  <c r="J654" i="7"/>
  <c r="K654" i="7" s="1"/>
  <c r="J150" i="7"/>
  <c r="K150" i="7" s="1"/>
  <c r="J187" i="7"/>
  <c r="K187" i="7" s="1"/>
  <c r="J43" i="7"/>
  <c r="K43" i="7" s="1"/>
  <c r="J404" i="7"/>
  <c r="K404" i="7" s="1"/>
  <c r="J744" i="7"/>
  <c r="K744" i="7" s="1"/>
  <c r="J730" i="7"/>
  <c r="K730" i="7" s="1"/>
  <c r="J636" i="7"/>
  <c r="K636" i="7" s="1"/>
  <c r="J925" i="7"/>
  <c r="K925" i="7" s="1"/>
  <c r="J486" i="7"/>
  <c r="K486" i="7" s="1"/>
  <c r="J955" i="7"/>
  <c r="K955" i="7" s="1"/>
  <c r="J851" i="7"/>
  <c r="K851" i="7" s="1"/>
  <c r="J558" i="7"/>
  <c r="K558" i="7" s="1"/>
  <c r="J14" i="7"/>
  <c r="K14" i="7" s="1"/>
  <c r="J971" i="7"/>
  <c r="K971" i="7" s="1"/>
  <c r="J504" i="7"/>
  <c r="K504" i="7" s="1"/>
  <c r="J523" i="7"/>
  <c r="K523" i="7" s="1"/>
  <c r="J13" i="7"/>
  <c r="K13" i="7" s="1"/>
  <c r="J565" i="7"/>
  <c r="K565" i="7" s="1"/>
  <c r="J688" i="7"/>
  <c r="K688" i="7" s="1"/>
  <c r="J968" i="7"/>
  <c r="K968" i="7" s="1"/>
  <c r="J965" i="7"/>
  <c r="K965" i="7" s="1"/>
  <c r="J984" i="7"/>
  <c r="K984" i="7" s="1"/>
  <c r="J826" i="7"/>
  <c r="K826" i="7" s="1"/>
  <c r="J806" i="7"/>
  <c r="K806" i="7" s="1"/>
  <c r="J278" i="7"/>
  <c r="K278" i="7" s="1"/>
  <c r="J494" i="7"/>
  <c r="K494" i="7" s="1"/>
  <c r="J798" i="7"/>
  <c r="K798" i="7" s="1"/>
  <c r="J938" i="7"/>
  <c r="K938" i="7" s="1"/>
  <c r="J848" i="7"/>
  <c r="K848" i="7" s="1"/>
  <c r="J134" i="7"/>
  <c r="K134" i="7" s="1"/>
  <c r="J450" i="7"/>
  <c r="K450" i="7" s="1"/>
  <c r="J631" i="7"/>
  <c r="K631" i="7" s="1"/>
  <c r="J587" i="7"/>
  <c r="K587" i="7" s="1"/>
  <c r="J277" i="7"/>
  <c r="K277" i="7" s="1"/>
  <c r="J932" i="7"/>
  <c r="K932" i="7" s="1"/>
  <c r="J910" i="7"/>
  <c r="K910" i="7" s="1"/>
  <c r="J68" i="7"/>
  <c r="K68" i="7" s="1"/>
  <c r="J323" i="7"/>
  <c r="K323" i="7" s="1"/>
  <c r="J698" i="7"/>
  <c r="K698" i="7" s="1"/>
  <c r="J521" i="7"/>
  <c r="K521" i="7" s="1"/>
  <c r="J287" i="7"/>
  <c r="K287" i="7" s="1"/>
  <c r="J774" i="7"/>
  <c r="K774" i="7" s="1"/>
  <c r="J449" i="7"/>
  <c r="K449" i="7" s="1"/>
  <c r="J151" i="7"/>
  <c r="K151" i="7" s="1"/>
  <c r="J182" i="7"/>
  <c r="K182" i="7" s="1"/>
  <c r="J77" i="7"/>
  <c r="K77" i="7" s="1"/>
  <c r="J125" i="7"/>
  <c r="K125" i="7" s="1"/>
  <c r="J392" i="7"/>
  <c r="K392" i="7" s="1"/>
  <c r="J766" i="7"/>
  <c r="K766" i="7" s="1"/>
  <c r="J713" i="7"/>
  <c r="K713" i="7" s="1"/>
  <c r="J129" i="7"/>
  <c r="K129" i="7" s="1"/>
  <c r="J615" i="7"/>
  <c r="K615" i="7" s="1"/>
  <c r="J664" i="7"/>
  <c r="K664" i="7" s="1"/>
  <c r="J958" i="7"/>
  <c r="K958" i="7" s="1"/>
  <c r="J210" i="7"/>
  <c r="K210" i="7" s="1"/>
  <c r="J245" i="7"/>
  <c r="K245" i="7" s="1"/>
  <c r="J58" i="7"/>
  <c r="K58" i="7" s="1"/>
  <c r="J999" i="7"/>
  <c r="K999" i="7" s="1"/>
  <c r="J393" i="7"/>
  <c r="K393" i="7" s="1"/>
  <c r="J792" i="7"/>
  <c r="K792" i="7" s="1"/>
  <c r="J184" i="7"/>
  <c r="K184" i="7" s="1"/>
  <c r="J473" i="7"/>
  <c r="K473" i="7" s="1"/>
  <c r="J271" i="7"/>
  <c r="K271" i="7" s="1"/>
  <c r="J553" i="7"/>
  <c r="K553" i="7" s="1"/>
  <c r="J482" i="7"/>
  <c r="K482" i="7" s="1"/>
  <c r="J948" i="7"/>
  <c r="K948" i="7" s="1"/>
  <c r="J736" i="7"/>
  <c r="K736" i="7" s="1"/>
  <c r="J216" i="7"/>
  <c r="K216" i="7" s="1"/>
  <c r="J881" i="7"/>
  <c r="K881" i="7" s="1"/>
  <c r="J924" i="7"/>
  <c r="K924" i="7" s="1"/>
  <c r="J55" i="7"/>
  <c r="K55" i="7" s="1"/>
  <c r="J84" i="7"/>
  <c r="K84" i="7" s="1"/>
  <c r="J836" i="7"/>
  <c r="K836" i="7" s="1"/>
  <c r="J549" i="7"/>
  <c r="K549" i="7" s="1"/>
  <c r="J463" i="7"/>
  <c r="K463" i="7" s="1"/>
  <c r="J887" i="7"/>
  <c r="K887" i="7" s="1"/>
  <c r="J135" i="7"/>
  <c r="K135" i="7" s="1"/>
  <c r="J148" i="7"/>
  <c r="K148" i="7" s="1"/>
  <c r="J861" i="7"/>
  <c r="K861" i="7" s="1"/>
  <c r="J390" i="7"/>
  <c r="K390" i="7" s="1"/>
  <c r="J406" i="7"/>
  <c r="K406" i="7" s="1"/>
  <c r="J503" i="7"/>
  <c r="K503" i="7" s="1"/>
  <c r="J475" i="7"/>
  <c r="K475" i="7" s="1"/>
  <c r="J336" i="7"/>
  <c r="K336" i="7" s="1"/>
  <c r="J384" i="7"/>
  <c r="K384" i="7" s="1"/>
  <c r="J333" i="7"/>
  <c r="K333" i="7" s="1"/>
  <c r="J742" i="7"/>
  <c r="K742" i="7" s="1"/>
  <c r="J875" i="7"/>
  <c r="K875" i="7" s="1"/>
  <c r="J555" i="7"/>
  <c r="K555" i="7" s="1"/>
  <c r="J671" i="7"/>
  <c r="K671" i="7" s="1"/>
  <c r="J648" i="7"/>
  <c r="K648" i="7" s="1"/>
  <c r="J49" i="7"/>
  <c r="K49" i="7" s="1"/>
  <c r="J804" i="7"/>
  <c r="K804" i="7" s="1"/>
  <c r="J348" i="7"/>
  <c r="K348" i="7" s="1"/>
  <c r="J419" i="7"/>
  <c r="K419" i="7" s="1"/>
  <c r="J37" i="7"/>
  <c r="K37" i="7" s="1"/>
  <c r="J289" i="7"/>
  <c r="K289" i="7" s="1"/>
  <c r="J376" i="7"/>
  <c r="K376" i="7" s="1"/>
  <c r="J347" i="7"/>
  <c r="K347" i="7" s="1"/>
  <c r="J757" i="7"/>
  <c r="K757" i="7" s="1"/>
  <c r="J288" i="7"/>
  <c r="K288" i="7" s="1"/>
  <c r="J340" i="7"/>
  <c r="K340" i="7" s="1"/>
  <c r="J47" i="7"/>
  <c r="K47" i="7" s="1"/>
  <c r="J383" i="7"/>
  <c r="K383" i="7" s="1"/>
  <c r="J481" i="7"/>
  <c r="K481" i="7" s="1"/>
  <c r="J917" i="7"/>
  <c r="K917" i="7" s="1"/>
  <c r="J297" i="7"/>
  <c r="K297" i="7" s="1"/>
  <c r="J500" i="7"/>
  <c r="K500" i="7" s="1"/>
  <c r="J367" i="7"/>
  <c r="K367" i="7" s="1"/>
  <c r="J276" i="7"/>
  <c r="K276" i="7" s="1"/>
  <c r="J528" i="7"/>
  <c r="K528" i="7" s="1"/>
  <c r="J973" i="7"/>
  <c r="K973" i="7" s="1"/>
  <c r="J899" i="7"/>
  <c r="K899" i="7" s="1"/>
  <c r="J224" i="7"/>
  <c r="K224" i="7" s="1"/>
  <c r="J124" i="7"/>
  <c r="K124" i="7" s="1"/>
  <c r="J435" i="7"/>
  <c r="K435" i="7" s="1"/>
  <c r="J604" i="7"/>
  <c r="K604" i="7" s="1"/>
  <c r="J907" i="7"/>
  <c r="K907" i="7" s="1"/>
  <c r="J45" i="7"/>
  <c r="K45" i="7" s="1"/>
  <c r="J891" i="7"/>
  <c r="K891" i="7" s="1"/>
  <c r="J460" i="7"/>
  <c r="K460" i="7" s="1"/>
  <c r="J16" i="7"/>
  <c r="K16" i="7" s="1"/>
  <c r="J442" i="7"/>
  <c r="K442" i="7" s="1"/>
  <c r="J579" i="7"/>
  <c r="K579" i="7" s="1"/>
  <c r="J69" i="7"/>
  <c r="K69" i="7" s="1"/>
  <c r="J408" i="7"/>
  <c r="K408" i="7" s="1"/>
  <c r="J617" i="7"/>
  <c r="K617" i="7" s="1"/>
  <c r="J847" i="7"/>
  <c r="K847" i="7" s="1"/>
  <c r="J755" i="7"/>
  <c r="K755" i="7" s="1"/>
  <c r="J78" i="7"/>
  <c r="K78" i="7" s="1"/>
  <c r="J448" i="7"/>
  <c r="K448" i="7" s="1"/>
  <c r="J892" i="7"/>
  <c r="K892" i="7" s="1"/>
  <c r="J127" i="7"/>
  <c r="K127" i="7" s="1"/>
  <c r="J711" i="7"/>
  <c r="K711" i="7" s="1"/>
  <c r="J739" i="7"/>
  <c r="K739" i="7" s="1"/>
  <c r="J341" i="7"/>
  <c r="K341" i="7" s="1"/>
  <c r="J307" i="7"/>
  <c r="K307" i="7" s="1"/>
  <c r="J226" i="7"/>
  <c r="K226" i="7" s="1"/>
  <c r="J660" i="7"/>
  <c r="K660" i="7" s="1"/>
  <c r="J190" i="7"/>
  <c r="K190" i="7" s="1"/>
  <c r="J483" i="7"/>
  <c r="K483" i="7" s="1"/>
  <c r="J246" i="7"/>
  <c r="K246" i="7" s="1"/>
  <c r="J803" i="7"/>
  <c r="K803" i="7" s="1"/>
  <c r="J509" i="7"/>
  <c r="K509" i="7" s="1"/>
  <c r="J508" i="7"/>
  <c r="K508" i="7" s="1"/>
  <c r="J167" i="7"/>
  <c r="K167" i="7" s="1"/>
  <c r="J551" i="7"/>
  <c r="K551" i="7" s="1"/>
  <c r="J541" i="7"/>
  <c r="K541" i="7" s="1"/>
  <c r="J890" i="7"/>
  <c r="K890" i="7" s="1"/>
  <c r="J311" i="7"/>
  <c r="K311" i="7" s="1"/>
  <c r="J752" i="7"/>
  <c r="K752" i="7" s="1"/>
  <c r="J72" i="7"/>
  <c r="K72" i="7" s="1"/>
  <c r="J258" i="7"/>
  <c r="K258" i="7" s="1"/>
  <c r="J261" i="7"/>
  <c r="K261" i="7" s="1"/>
  <c r="J896" i="7"/>
  <c r="K896" i="7" s="1"/>
  <c r="J768" i="7"/>
  <c r="K768" i="7" s="1"/>
  <c r="J414" i="7"/>
  <c r="K414" i="7" s="1"/>
  <c r="J661" i="7"/>
  <c r="K661" i="7" s="1"/>
  <c r="J308" i="7"/>
  <c r="K308" i="7" s="1"/>
  <c r="J386" i="7"/>
  <c r="K386" i="7" s="1"/>
  <c r="J366" i="7"/>
  <c r="K366" i="7" s="1"/>
  <c r="J559" i="7"/>
  <c r="K559" i="7" s="1"/>
  <c r="J267" i="7"/>
  <c r="K267" i="7" s="1"/>
  <c r="J251" i="7"/>
  <c r="K251" i="7" s="1"/>
  <c r="J317" i="7"/>
  <c r="K317" i="7" s="1"/>
  <c r="J944" i="7"/>
  <c r="K944" i="7" s="1"/>
  <c r="J259" i="7"/>
  <c r="K259" i="7" s="1"/>
  <c r="J667" i="7"/>
  <c r="K667" i="7" s="1"/>
  <c r="J186" i="7"/>
  <c r="K186" i="7" s="1"/>
  <c r="J799" i="7"/>
  <c r="K799" i="7" s="1"/>
  <c r="J493" i="7"/>
  <c r="K493" i="7" s="1"/>
  <c r="J185" i="7"/>
  <c r="K185" i="7" s="1"/>
  <c r="J775" i="7"/>
  <c r="K775" i="7" s="1"/>
  <c r="J880" i="7"/>
  <c r="K880" i="7" s="1"/>
  <c r="J632" i="7"/>
  <c r="K632" i="7" s="1"/>
  <c r="J879" i="7"/>
  <c r="K879" i="7" s="1"/>
  <c r="J578" i="7"/>
  <c r="K578" i="7" s="1"/>
  <c r="J350" i="7"/>
  <c r="K350" i="7" s="1"/>
  <c r="J967" i="7"/>
  <c r="K967" i="7" s="1"/>
  <c r="J735" i="7"/>
  <c r="K735" i="7" s="1"/>
  <c r="J818" i="7"/>
  <c r="K818" i="7" s="1"/>
  <c r="J272" i="7"/>
  <c r="K272" i="7" s="1"/>
  <c r="J554" i="7"/>
  <c r="K554" i="7" s="1"/>
  <c r="J325" i="7"/>
  <c r="K325" i="7" s="1"/>
  <c r="J492" i="7"/>
  <c r="K492" i="7" s="1"/>
  <c r="J191" i="7"/>
  <c r="K191" i="7" s="1"/>
  <c r="J324" i="7"/>
  <c r="K324" i="7" s="1"/>
  <c r="J616" i="7"/>
  <c r="K616" i="7" s="1"/>
  <c r="J969" i="7"/>
  <c r="K969" i="7" s="1"/>
  <c r="J817" i="7"/>
  <c r="K817" i="7" s="1"/>
  <c r="J769" i="7"/>
  <c r="K769" i="7" s="1"/>
  <c r="J375" i="7"/>
  <c r="K375" i="7" s="1"/>
  <c r="J396" i="7"/>
  <c r="K396" i="7" s="1"/>
  <c r="J488" i="7"/>
  <c r="K488" i="7" s="1"/>
  <c r="J395" i="7"/>
  <c r="K395" i="7" s="1"/>
  <c r="J728" i="7"/>
  <c r="K728" i="7" s="1"/>
  <c r="J868" i="7"/>
  <c r="K868" i="7" s="1"/>
  <c r="J727" i="7"/>
  <c r="K727" i="7" s="1"/>
  <c r="J439" i="7"/>
  <c r="K439" i="7" s="1"/>
  <c r="J909" i="7"/>
  <c r="K909" i="7" s="1"/>
  <c r="J986" i="7"/>
  <c r="K986" i="7" s="1"/>
  <c r="J65" i="7"/>
  <c r="K65" i="7" s="1"/>
  <c r="J417" i="7"/>
  <c r="K417" i="7" s="1"/>
  <c r="J514" i="7"/>
  <c r="K514" i="7" s="1"/>
  <c r="J624" i="7"/>
  <c r="K624" i="7" s="1"/>
  <c r="J876" i="7"/>
  <c r="K876" i="7" s="1"/>
  <c r="J380" i="7"/>
  <c r="K380" i="7" s="1"/>
  <c r="J719" i="7"/>
  <c r="K719" i="7" s="1"/>
  <c r="J104" i="7"/>
  <c r="K104" i="7" s="1"/>
  <c r="J987" i="7"/>
  <c r="K987" i="7" s="1"/>
  <c r="J996" i="7"/>
  <c r="K996" i="7" s="1"/>
  <c r="J561" i="7"/>
  <c r="K561" i="7" s="1"/>
  <c r="J621" i="7"/>
  <c r="K621" i="7" s="1"/>
  <c r="J696" i="7"/>
  <c r="K696" i="7" s="1"/>
  <c r="J310" i="7"/>
  <c r="K310" i="7" s="1"/>
  <c r="J922" i="7"/>
  <c r="K922" i="7" s="1"/>
  <c r="J740" i="7"/>
  <c r="K740" i="7" s="1"/>
  <c r="J217" i="7"/>
  <c r="K217" i="7" s="1"/>
  <c r="J144" i="7"/>
  <c r="K144" i="7" s="1"/>
  <c r="J469" i="7"/>
  <c r="K469" i="7" s="1"/>
  <c r="J994" i="7"/>
  <c r="K994" i="7" s="1"/>
  <c r="J718" i="7"/>
  <c r="K718" i="7" s="1"/>
  <c r="J235" i="7"/>
  <c r="K235" i="7" s="1"/>
  <c r="J405" i="7"/>
  <c r="K405" i="7" s="1"/>
  <c r="J888" i="7"/>
  <c r="K888" i="7" s="1"/>
  <c r="J459" i="7"/>
  <c r="K459" i="7" s="1"/>
  <c r="J525" i="7"/>
  <c r="K525" i="7" s="1"/>
  <c r="J644" i="7"/>
  <c r="K644" i="7" s="1"/>
  <c r="J294" i="7"/>
  <c r="K294" i="7" s="1"/>
  <c r="J626" i="7"/>
  <c r="K626" i="7" s="1"/>
  <c r="J90" i="7"/>
  <c r="K90" i="7" s="1"/>
  <c r="J926" i="7"/>
  <c r="K926" i="7" s="1"/>
  <c r="J291" i="7"/>
  <c r="K291" i="7" s="1"/>
  <c r="J293" i="7"/>
  <c r="K293" i="7" s="1"/>
  <c r="J568" i="7"/>
  <c r="K568" i="7" s="1"/>
  <c r="J921" i="7"/>
  <c r="K921" i="7" s="1"/>
  <c r="J733" i="7"/>
  <c r="K733" i="7" s="1"/>
  <c r="J118" i="7"/>
  <c r="K118" i="7" s="1"/>
  <c r="J732" i="7"/>
  <c r="K732" i="7" s="1"/>
  <c r="J93" i="7"/>
  <c r="K93" i="7" s="1"/>
  <c r="J142" i="7"/>
  <c r="K142" i="7" s="1"/>
  <c r="J930" i="7"/>
  <c r="K930" i="7" s="1"/>
  <c r="J783" i="7"/>
  <c r="K783" i="7" s="1"/>
  <c r="J793" i="7"/>
  <c r="K793" i="7" s="1"/>
  <c r="J141" i="7"/>
  <c r="K141" i="7" s="1"/>
  <c r="J563" i="7"/>
  <c r="K563" i="7" s="1"/>
  <c r="J3" i="7"/>
  <c r="K3" i="7" s="1"/>
  <c r="J821" i="7"/>
  <c r="K821" i="7" s="1"/>
  <c r="J776" i="7"/>
  <c r="K776" i="7" s="1"/>
  <c r="J947" i="7"/>
  <c r="K947" i="7" s="1"/>
  <c r="J962" i="7"/>
  <c r="K962" i="7" s="1"/>
  <c r="J444" i="7"/>
  <c r="K444" i="7" s="1"/>
  <c r="J73" i="7"/>
  <c r="K73" i="7" s="1"/>
  <c r="J670" i="7"/>
  <c r="K670" i="7" s="1"/>
  <c r="J437" i="7"/>
  <c r="K437" i="7" s="1"/>
  <c r="J156" i="7"/>
  <c r="K156" i="7" s="1"/>
  <c r="J32" i="7"/>
  <c r="K32" i="7" s="1"/>
  <c r="J916" i="7"/>
  <c r="K916" i="7" s="1"/>
  <c r="J44" i="7"/>
  <c r="K44" i="7" s="1"/>
  <c r="J897" i="7"/>
  <c r="K897" i="7" s="1"/>
  <c r="J57" i="7"/>
  <c r="K57" i="7" s="1"/>
  <c r="J487" i="7"/>
  <c r="K487" i="7" s="1"/>
  <c r="J531" i="7"/>
  <c r="K531" i="7" s="1"/>
  <c r="J269" i="7"/>
  <c r="K269" i="7" s="1"/>
  <c r="J132" i="7"/>
  <c r="K132" i="7" s="1"/>
  <c r="J426" i="7"/>
  <c r="K426" i="7" s="1"/>
  <c r="J353" i="7"/>
  <c r="K353" i="7" s="1"/>
  <c r="J680" i="7"/>
  <c r="K680" i="7" s="1"/>
  <c r="J2" i="7"/>
  <c r="K2" i="7" s="1"/>
  <c r="J296" i="7"/>
  <c r="K296" i="7" s="1"/>
  <c r="J574" i="7"/>
  <c r="K574" i="7" s="1"/>
  <c r="J777" i="7"/>
  <c r="K777" i="7" s="1"/>
  <c r="J675" i="7"/>
  <c r="K675" i="7" s="1"/>
  <c r="J582" i="7"/>
  <c r="K582" i="7" s="1"/>
  <c r="J663" i="7"/>
  <c r="K663" i="7" s="1"/>
  <c r="J539" i="7"/>
  <c r="K539" i="7" s="1"/>
  <c r="J653" i="7"/>
  <c r="K653" i="7" s="1"/>
  <c r="J155" i="7"/>
  <c r="K155" i="7" s="1"/>
  <c r="J985" i="7"/>
  <c r="K985" i="7" s="1"/>
  <c r="J993" i="7"/>
  <c r="K993" i="7" s="1"/>
  <c r="J434" i="7"/>
  <c r="K434" i="7" s="1"/>
  <c r="J864" i="7"/>
  <c r="K864" i="7" s="1"/>
  <c r="J982" i="7"/>
  <c r="K982" i="7" s="1"/>
  <c r="J567" i="7"/>
  <c r="K567" i="7" s="1"/>
  <c r="J722" i="7"/>
  <c r="K722" i="7" s="1"/>
  <c r="J693" i="7"/>
  <c r="K693" i="7" s="1"/>
  <c r="J593" i="7"/>
  <c r="K593" i="7" s="1"/>
  <c r="J535" i="7"/>
  <c r="K535" i="7" s="1"/>
  <c r="J229" i="7"/>
  <c r="K229" i="7" s="1"/>
  <c r="J611" i="7"/>
  <c r="K611" i="7" s="1"/>
  <c r="J171" i="7"/>
  <c r="K171" i="7" s="1"/>
  <c r="J355" i="7"/>
  <c r="K355" i="7" s="1"/>
  <c r="J809" i="7"/>
  <c r="K809" i="7" s="1"/>
  <c r="J466" i="7"/>
  <c r="K466" i="7" s="1"/>
  <c r="J257" i="7"/>
  <c r="K257" i="7" s="1"/>
  <c r="J524" i="7"/>
  <c r="K524" i="7" s="1"/>
  <c r="J97" i="7"/>
  <c r="K97" i="7" s="1"/>
  <c r="J908" i="7"/>
  <c r="K908" i="7" s="1"/>
  <c r="J335" i="7"/>
  <c r="K335" i="7" s="1"/>
  <c r="J153" i="7"/>
  <c r="K153" i="7" s="1"/>
  <c r="J423" i="7"/>
  <c r="K423" i="7" s="1"/>
  <c r="J720" i="7"/>
  <c r="K720" i="7" s="1"/>
  <c r="J607" i="7"/>
  <c r="K607" i="7" s="1"/>
  <c r="J697" i="7"/>
  <c r="K697" i="7" s="1"/>
  <c r="J712" i="7"/>
  <c r="K712" i="7" s="1"/>
  <c r="J263" i="7"/>
  <c r="K263" i="7" s="1"/>
  <c r="J394" i="7"/>
  <c r="K394" i="7" s="1"/>
  <c r="J391" i="7"/>
  <c r="K391" i="7" s="1"/>
  <c r="J857" i="7"/>
  <c r="K857" i="7" s="1"/>
  <c r="J107" i="7"/>
  <c r="K107" i="7" s="1"/>
  <c r="J169" i="7"/>
  <c r="K169" i="7" s="1"/>
  <c r="J813" i="7"/>
  <c r="K813" i="7" s="1"/>
  <c r="J841" i="7"/>
  <c r="K841" i="7" s="1"/>
  <c r="J358" i="7"/>
  <c r="K358" i="7" s="1"/>
  <c r="J397" i="7"/>
  <c r="K397" i="7" s="1"/>
  <c r="J914" i="7"/>
  <c r="K914" i="7" s="1"/>
  <c r="J28" i="7"/>
  <c r="K28" i="7" s="1"/>
  <c r="J991" i="7"/>
  <c r="K991" i="7" s="1"/>
  <c r="J599" i="7"/>
  <c r="K599" i="7" s="1"/>
  <c r="J357" i="7"/>
  <c r="K357" i="7" s="1"/>
  <c r="J116" i="7"/>
  <c r="K116" i="7" s="1"/>
  <c r="J811" i="7"/>
  <c r="K811" i="7" s="1"/>
  <c r="J495" i="7"/>
  <c r="K495" i="7" s="1"/>
  <c r="J612" i="7"/>
  <c r="K612" i="7" s="1"/>
  <c r="J761" i="7"/>
  <c r="K761" i="7" s="1"/>
  <c r="J747" i="7"/>
  <c r="K747" i="7" s="1"/>
  <c r="J490" i="7"/>
  <c r="K490" i="7" s="1"/>
  <c r="J902" i="7"/>
  <c r="K902" i="7" s="1"/>
  <c r="J810" i="7"/>
  <c r="K810" i="7" s="1"/>
  <c r="J136" i="7"/>
  <c r="K136" i="7" s="1"/>
  <c r="J773" i="7"/>
  <c r="K773" i="7" s="1"/>
  <c r="J822" i="7"/>
  <c r="K822" i="7" s="1"/>
  <c r="J410" i="7"/>
  <c r="K410" i="7" s="1"/>
  <c r="J177" i="7"/>
  <c r="K177" i="7" s="1"/>
  <c r="J534" i="7"/>
  <c r="K534" i="7" s="1"/>
  <c r="J894" i="7"/>
  <c r="K894" i="7" s="1"/>
  <c r="J234" i="7"/>
  <c r="K234" i="7" s="1"/>
  <c r="J302" i="7"/>
  <c r="K302" i="7" s="1"/>
  <c r="J247" i="7"/>
  <c r="K247" i="7" s="1"/>
  <c r="J520" i="7"/>
  <c r="K520" i="7" s="1"/>
  <c r="J202" i="7"/>
  <c r="K202" i="7" s="1"/>
  <c r="J108" i="7"/>
  <c r="K108" i="7" s="1"/>
  <c r="J313" i="7"/>
  <c r="K313" i="7" s="1"/>
  <c r="J859" i="7"/>
  <c r="K859" i="7" s="1"/>
  <c r="J165" i="7"/>
  <c r="K165" i="7" s="1"/>
  <c r="J606" i="7"/>
  <c r="K606" i="7" s="1"/>
  <c r="J447" i="7"/>
  <c r="K447" i="7" s="1"/>
  <c r="J112" i="7"/>
  <c r="K112" i="7" s="1"/>
  <c r="J312" i="7"/>
  <c r="K312" i="7" s="1"/>
  <c r="J461" i="7"/>
  <c r="K461" i="7" s="1"/>
  <c r="J684" i="7"/>
  <c r="K684" i="7" s="1"/>
  <c r="J741" i="7"/>
  <c r="K741" i="7" s="1"/>
  <c r="J464" i="7"/>
  <c r="K464" i="7" s="1"/>
  <c r="J479" i="7"/>
  <c r="K479" i="7" s="1"/>
  <c r="J957" i="7"/>
  <c r="K957" i="7" s="1"/>
  <c r="J694" i="7"/>
  <c r="K694" i="7" s="1"/>
  <c r="J946" i="7"/>
  <c r="K946" i="7" s="1"/>
  <c r="J814" i="7"/>
  <c r="K814" i="7" s="1"/>
  <c r="J196" i="7"/>
  <c r="K196" i="7" s="1"/>
  <c r="J629" i="7"/>
  <c r="K629" i="7" s="1"/>
  <c r="J655" i="7"/>
  <c r="K655" i="7" s="1"/>
  <c r="J788" i="7"/>
  <c r="K788" i="7" s="1"/>
  <c r="J201" i="7"/>
  <c r="K201" i="7" s="1"/>
  <c r="J398" i="7"/>
  <c r="K398" i="7" s="1"/>
  <c r="J363" i="7"/>
  <c r="K363" i="7" s="1"/>
  <c r="J362" i="7"/>
  <c r="K362" i="7" s="1"/>
  <c r="J208" i="7"/>
  <c r="K208" i="7" s="1"/>
  <c r="J282" i="7"/>
  <c r="K282" i="7" s="1"/>
  <c r="J329" i="7"/>
  <c r="K329" i="7" s="1"/>
  <c r="J94" i="7"/>
  <c r="K94" i="7" s="1"/>
  <c r="J794" i="7"/>
  <c r="K794" i="7" s="1"/>
  <c r="J21" i="7"/>
  <c r="K21" i="7" s="1"/>
  <c r="J749" i="7"/>
  <c r="K749" i="7" s="1"/>
  <c r="J710" i="7"/>
  <c r="K710" i="7" s="1"/>
  <c r="J281" i="7"/>
  <c r="K281" i="7" s="1"/>
  <c r="J702" i="7"/>
  <c r="K702" i="7" s="1"/>
  <c r="J669" i="7"/>
  <c r="K669" i="7" s="1"/>
  <c r="J823" i="7"/>
  <c r="K823" i="7" s="1"/>
  <c r="J388" i="7"/>
  <c r="K388" i="7" s="1"/>
  <c r="J468" i="7"/>
  <c r="K468" i="7" s="1"/>
  <c r="J467" i="7"/>
  <c r="K467" i="7" s="1"/>
  <c r="J268" i="7"/>
  <c r="K268" i="7" s="1"/>
  <c r="J594" i="7"/>
  <c r="K594" i="7" s="1"/>
  <c r="J41" i="7"/>
  <c r="K41" i="7" s="1"/>
  <c r="J438" i="7"/>
  <c r="K438" i="7" s="1"/>
  <c r="J172" i="7"/>
  <c r="K172" i="7" s="1"/>
  <c r="J590" i="7"/>
  <c r="K590" i="7" s="1"/>
  <c r="J4" i="7"/>
  <c r="K4" i="7" s="1"/>
  <c r="J221" i="7"/>
  <c r="K221" i="7" s="1"/>
  <c r="J260" i="7"/>
  <c r="K260" i="7" s="1"/>
  <c r="J791" i="7"/>
  <c r="K791" i="7" s="1"/>
  <c r="J610" i="7"/>
  <c r="K610" i="7" s="1"/>
  <c r="J589" i="7"/>
  <c r="K589" i="7" s="1"/>
  <c r="J240" i="7"/>
  <c r="K240" i="7" s="1"/>
  <c r="J935" i="7"/>
  <c r="K935" i="7" s="1"/>
  <c r="J162" i="7"/>
  <c r="K162" i="7" s="1"/>
  <c r="J949" i="7"/>
  <c r="K949" i="7" s="1"/>
  <c r="J929" i="7"/>
  <c r="K929" i="7" s="1"/>
  <c r="J149" i="7"/>
  <c r="K149" i="7" s="1"/>
  <c r="J130" i="7"/>
  <c r="K130" i="7" s="1"/>
  <c r="J499" i="7"/>
  <c r="K499" i="7" s="1"/>
  <c r="J81" i="7"/>
  <c r="K81" i="7" s="1"/>
</calcChain>
</file>

<file path=xl/sharedStrings.xml><?xml version="1.0" encoding="utf-8"?>
<sst xmlns="http://schemas.openxmlformats.org/spreadsheetml/2006/main" count="3634" uniqueCount="1136">
  <si>
    <t>id чека</t>
  </si>
  <si>
    <t>id товара</t>
  </si>
  <si>
    <t>цена за шт в рублях</t>
  </si>
  <si>
    <t>кол-во штук в чеке</t>
  </si>
  <si>
    <t>дата создания чека</t>
  </si>
  <si>
    <t>магазин покупки</t>
  </si>
  <si>
    <t>id клиента</t>
  </si>
  <si>
    <t>Бристоль</t>
  </si>
  <si>
    <t>Дикси</t>
  </si>
  <si>
    <t>Городской Супермаркет</t>
  </si>
  <si>
    <t>Верный</t>
  </si>
  <si>
    <t>Спар</t>
  </si>
  <si>
    <t>Карусель</t>
  </si>
  <si>
    <t>Мираторг</t>
  </si>
  <si>
    <t>Мосмарт</t>
  </si>
  <si>
    <t>Перекресток</t>
  </si>
  <si>
    <t>Гиперглобус</t>
  </si>
  <si>
    <t>Лента</t>
  </si>
  <si>
    <t>Метро</t>
  </si>
  <si>
    <t>Билла</t>
  </si>
  <si>
    <t>Пятерочка</t>
  </si>
  <si>
    <t>О'кей</t>
  </si>
  <si>
    <t>Ароматный Мир</t>
  </si>
  <si>
    <t>Магнит</t>
  </si>
  <si>
    <t>Седьмой Континент</t>
  </si>
  <si>
    <t>Ашан</t>
  </si>
  <si>
    <t>Азбука Вкуса</t>
  </si>
  <si>
    <t>Сладов</t>
  </si>
  <si>
    <t>Сахар</t>
  </si>
  <si>
    <t>Семко</t>
  </si>
  <si>
    <t>Овощи</t>
  </si>
  <si>
    <t>Фруктовый сад</t>
  </si>
  <si>
    <t>Сок</t>
  </si>
  <si>
    <t>Green Garden</t>
  </si>
  <si>
    <t>Фрукты</t>
  </si>
  <si>
    <t>Дарница</t>
  </si>
  <si>
    <t>Хлеб</t>
  </si>
  <si>
    <t>Фруктовый Рай</t>
  </si>
  <si>
    <t>Паста Зара</t>
  </si>
  <si>
    <t>Макароны</t>
  </si>
  <si>
    <t>Ярмарка</t>
  </si>
  <si>
    <t>Крупа</t>
  </si>
  <si>
    <t>Домик в деревне</t>
  </si>
  <si>
    <t>Молоко</t>
  </si>
  <si>
    <t>Чудо</t>
  </si>
  <si>
    <t>Йогурт</t>
  </si>
  <si>
    <t>Славянка</t>
  </si>
  <si>
    <t>Конфеты</t>
  </si>
  <si>
    <t>Сырная долина</t>
  </si>
  <si>
    <t>Сыр</t>
  </si>
  <si>
    <t>Добрый</t>
  </si>
  <si>
    <t>Tchibo</t>
  </si>
  <si>
    <t>Кофе</t>
  </si>
  <si>
    <t>Меридиан</t>
  </si>
  <si>
    <t>Рыба</t>
  </si>
  <si>
    <t>Черкизово</t>
  </si>
  <si>
    <t>Колбаса</t>
  </si>
  <si>
    <t>Фрукты-Ягоды</t>
  </si>
  <si>
    <t>Тесс</t>
  </si>
  <si>
    <t>Чай</t>
  </si>
  <si>
    <t>Продимекс</t>
  </si>
  <si>
    <t>Овощной ряд</t>
  </si>
  <si>
    <t>Мистраль</t>
  </si>
  <si>
    <t>Бабаевский</t>
  </si>
  <si>
    <t>Беллакт</t>
  </si>
  <si>
    <t>Эрманн</t>
  </si>
  <si>
    <t>Увелка</t>
  </si>
  <si>
    <t>Белогорье</t>
  </si>
  <si>
    <t>Печенье</t>
  </si>
  <si>
    <t>Lipton</t>
  </si>
  <si>
    <t>Estrella</t>
  </si>
  <si>
    <t>Чипсы</t>
  </si>
  <si>
    <t>Ростагроэкспорт</t>
  </si>
  <si>
    <t>Экзотик</t>
  </si>
  <si>
    <t>Илецкая</t>
  </si>
  <si>
    <t>Соль</t>
  </si>
  <si>
    <t>Активиа</t>
  </si>
  <si>
    <t>Дымов</t>
  </si>
  <si>
    <t>Славянская</t>
  </si>
  <si>
    <t>Рот Фронт</t>
  </si>
  <si>
    <t>Окраина</t>
  </si>
  <si>
    <t>Jacobs</t>
  </si>
  <si>
    <t>Красный Октябрь</t>
  </si>
  <si>
    <t>Черная Карта</t>
  </si>
  <si>
    <t>Националь</t>
  </si>
  <si>
    <t>Русское море</t>
  </si>
  <si>
    <t>Хлебный Дом</t>
  </si>
  <si>
    <t>Ахмад</t>
  </si>
  <si>
    <t>Русский сахар</t>
  </si>
  <si>
    <t>Рис</t>
  </si>
  <si>
    <t>Борилла</t>
  </si>
  <si>
    <t>Карат</t>
  </si>
  <si>
    <t>Русский Хлеб</t>
  </si>
  <si>
    <t>Агросахар</t>
  </si>
  <si>
    <t>Зеленая грядка</t>
  </si>
  <si>
    <t>Экстра</t>
  </si>
  <si>
    <t>Балтийский берег</t>
  </si>
  <si>
    <t>Посиделкино</t>
  </si>
  <si>
    <t>Простоквашино</t>
  </si>
  <si>
    <t>КДВ</t>
  </si>
  <si>
    <t>Макфа</t>
  </si>
  <si>
    <t>Pringles</t>
  </si>
  <si>
    <t>Гавриш</t>
  </si>
  <si>
    <t>President</t>
  </si>
  <si>
    <t>Nescafe</t>
  </si>
  <si>
    <t>Салта</t>
  </si>
  <si>
    <t>Greenfield</t>
  </si>
  <si>
    <t>Мясо</t>
  </si>
  <si>
    <t>Снежана</t>
  </si>
  <si>
    <t>Агрокомплекс</t>
  </si>
  <si>
    <t>Каравай</t>
  </si>
  <si>
    <t>Rich</t>
  </si>
  <si>
    <t>Вимм-Билль-Данн</t>
  </si>
  <si>
    <t>Белый Злат</t>
  </si>
  <si>
    <t>Сава</t>
  </si>
  <si>
    <t>Роллтон</t>
  </si>
  <si>
    <t>Русская картошка</t>
  </si>
  <si>
    <t>Санта Бремор</t>
  </si>
  <si>
    <t>Микоян</t>
  </si>
  <si>
    <t>Агро-Альянс</t>
  </si>
  <si>
    <t>Сады Придонья</t>
  </si>
  <si>
    <t>Lay's</t>
  </si>
  <si>
    <t>Hochland</t>
  </si>
  <si>
    <t>Юбилейное</t>
  </si>
  <si>
    <t>поставщик</t>
  </si>
  <si>
    <t>категория товара</t>
  </si>
  <si>
    <t>+380</t>
  </si>
  <si>
    <t>Украина</t>
  </si>
  <si>
    <t>+992</t>
  </si>
  <si>
    <t>Таджикистан</t>
  </si>
  <si>
    <t>+998</t>
  </si>
  <si>
    <t>Узбекистан</t>
  </si>
  <si>
    <t>+375</t>
  </si>
  <si>
    <t>Беларусь</t>
  </si>
  <si>
    <t>+7</t>
  </si>
  <si>
    <t>Казахстан</t>
  </si>
  <si>
    <t>Россия</t>
  </si>
  <si>
    <t>Код</t>
  </si>
  <si>
    <t>Страна</t>
  </si>
  <si>
    <t>нет</t>
  </si>
  <si>
    <t>Лидия Андреевна Крюкова</t>
  </si>
  <si>
    <t>+7 630-011-3417</t>
  </si>
  <si>
    <t>да</t>
  </si>
  <si>
    <t>Евдокия Эдуардовна Соловьева</t>
  </si>
  <si>
    <t>+380 293-011-4872</t>
  </si>
  <si>
    <t>Амвросий Игнатович Юдин</t>
  </si>
  <si>
    <t>+998 678-480-0704</t>
  </si>
  <si>
    <t>Белоусова Жанна Кузьминична</t>
  </si>
  <si>
    <t>+998 662-556-3959</t>
  </si>
  <si>
    <t>Воробьева Анжела Аскольдовна</t>
  </si>
  <si>
    <t>+998 342-700-2159</t>
  </si>
  <si>
    <t>Авдеев Олимпий Жанович</t>
  </si>
  <si>
    <t>+380 686-730-6702</t>
  </si>
  <si>
    <t>Лариса Романовна Крюкова</t>
  </si>
  <si>
    <t>+7 997-792-5112</t>
  </si>
  <si>
    <t>Афанасьев Кузьма Исидорович</t>
  </si>
  <si>
    <t>+992 145-030-4792</t>
  </si>
  <si>
    <t>Якуб Филатович Молчанов</t>
  </si>
  <si>
    <t>+375 877-885-2826</t>
  </si>
  <si>
    <t>Амос Гордеевич Евсеев</t>
  </si>
  <si>
    <t>+998 662-959-7800</t>
  </si>
  <si>
    <t>Людмила Борисовна Иванова</t>
  </si>
  <si>
    <t>+992 614-322-7161</t>
  </si>
  <si>
    <t>Светлана Семеновна Николаева</t>
  </si>
  <si>
    <t>+998 782-759-1031</t>
  </si>
  <si>
    <t>Константинов Милован Денисович</t>
  </si>
  <si>
    <t>+375 933-846-4405</t>
  </si>
  <si>
    <t>Эмилия Болеславовна Цветкова</t>
  </si>
  <si>
    <t>+380 017-252-3368</t>
  </si>
  <si>
    <t>Ольга Аскольдовна Данилова</t>
  </si>
  <si>
    <t>+375 477-336-9780</t>
  </si>
  <si>
    <t>Любосмысл Тихонович Веселов</t>
  </si>
  <si>
    <t>+992 570-665-8734</t>
  </si>
  <si>
    <t>Емельянов Игорь Андреевич</t>
  </si>
  <si>
    <t>+380 950-384-1472</t>
  </si>
  <si>
    <t>Феликс Ааронович Яковлев</t>
  </si>
  <si>
    <t>+380 537-432-3099</t>
  </si>
  <si>
    <t>Михайлова Лора Наумовна</t>
  </si>
  <si>
    <t>+7 411-977-9395</t>
  </si>
  <si>
    <t>Игнатова Вера Вячеславовна</t>
  </si>
  <si>
    <t>+992 772-470-1976</t>
  </si>
  <si>
    <t>Корнилов Леон Иосипович</t>
  </si>
  <si>
    <t>+992 666-298-7733</t>
  </si>
  <si>
    <t>Лаврентьева Вера Владиславовна</t>
  </si>
  <si>
    <t>+998 849-649-9045</t>
  </si>
  <si>
    <t>Творимир Артурович Гришин</t>
  </si>
  <si>
    <t>+380 958-231-6305</t>
  </si>
  <si>
    <t>Ипат Дмитриевич Панов</t>
  </si>
  <si>
    <t>+7 571-938-4741</t>
  </si>
  <si>
    <t>Стрелкова Наина Эдуардовна</t>
  </si>
  <si>
    <t>+7 289-019-1718</t>
  </si>
  <si>
    <t>Агата Олеговна Мартынова</t>
  </si>
  <si>
    <t>+7 210-575-0459</t>
  </si>
  <si>
    <t>Алла Рудольфовна Сидорова</t>
  </si>
  <si>
    <t>+998 313-336-2516</t>
  </si>
  <si>
    <t>Никодим Арсенович Потапов</t>
  </si>
  <si>
    <t>+998 481-371-2630</t>
  </si>
  <si>
    <t>Одинцов Анисим Евсеевич</t>
  </si>
  <si>
    <t>+380 254-333-6466</t>
  </si>
  <si>
    <t>Волков Викентий Герасимович</t>
  </si>
  <si>
    <t>+7 056-712-2591</t>
  </si>
  <si>
    <t>Абрамов Амвросий Богданович</t>
  </si>
  <si>
    <t>+380 606-168-8976</t>
  </si>
  <si>
    <t>Эммануил Филимонович Захаров</t>
  </si>
  <si>
    <t>+380 004-121-0383</t>
  </si>
  <si>
    <t>Марфа Архиповна Белоусова</t>
  </si>
  <si>
    <t>+7 975-515-1931</t>
  </si>
  <si>
    <t>Александра Геннадиевна Филатова</t>
  </si>
  <si>
    <t>+992 869-966-7816</t>
  </si>
  <si>
    <t>Еремей Бориславович Воронов</t>
  </si>
  <si>
    <t>+375 986-655-6691</t>
  </si>
  <si>
    <t>Кириллова Пелагея Юльевна</t>
  </si>
  <si>
    <t>+380 265-102-2104</t>
  </si>
  <si>
    <t>Галина Семеновна Петухова</t>
  </si>
  <si>
    <t>+7 542-005-0327</t>
  </si>
  <si>
    <t>Любомир Ермолаевич Стрелков</t>
  </si>
  <si>
    <t>+375 722-671-7064</t>
  </si>
  <si>
    <t>г-жа Воробьева Иванна Юрьевна</t>
  </si>
  <si>
    <t>+992 756-085-4605</t>
  </si>
  <si>
    <t>Тихонова Ираида Ефимовна</t>
  </si>
  <si>
    <t>+998 946-408-1930</t>
  </si>
  <si>
    <t>Якушева Светлана Даниловна</t>
  </si>
  <si>
    <t>+380 143-562-6602</t>
  </si>
  <si>
    <t>Меркушева Марина Наумовна</t>
  </si>
  <si>
    <t>+7 592-632-8448</t>
  </si>
  <si>
    <t>Князев Платон Андреевич</t>
  </si>
  <si>
    <t>+7 450-475-2540</t>
  </si>
  <si>
    <t>Титова Ксения Дмитриевна</t>
  </si>
  <si>
    <t>+380 533-078-8885</t>
  </si>
  <si>
    <t>Овчинникова Зоя Вячеславовна</t>
  </si>
  <si>
    <t>+998 284-687-3096</t>
  </si>
  <si>
    <t>Григорьев Сократ Ануфриевич</t>
  </si>
  <si>
    <t>+380 245-175-6131</t>
  </si>
  <si>
    <t>Горшкова Клавдия Борисовна</t>
  </si>
  <si>
    <t>+380 668-055-3546</t>
  </si>
  <si>
    <t>Харлампий Демьянович Алексеев</t>
  </si>
  <si>
    <t>+992 000-000-7415</t>
  </si>
  <si>
    <t>Миронов Фома Вилорович</t>
  </si>
  <si>
    <t>+375 427-098-5558</t>
  </si>
  <si>
    <t>Кудряшов Влас Алексеевич</t>
  </si>
  <si>
    <t>+375 173-908-3215</t>
  </si>
  <si>
    <t>Бобылева Анна Мироновна</t>
  </si>
  <si>
    <t>+7 894-636-1225</t>
  </si>
  <si>
    <t>Петрова Майя Богдановна</t>
  </si>
  <si>
    <t>+7 352-977-7374</t>
  </si>
  <si>
    <t>Мартынов Фома Гордеевич</t>
  </si>
  <si>
    <t>+998 856-058-2613</t>
  </si>
  <si>
    <t>Алевтина Алексеевна Исакова</t>
  </si>
  <si>
    <t>+998 692-163-4083</t>
  </si>
  <si>
    <t>Гордей Матвеевич Медведев</t>
  </si>
  <si>
    <t>+992 774-047-4624</t>
  </si>
  <si>
    <t>Ермаков Всеслав Эдуардович</t>
  </si>
  <si>
    <t>+7 755-098-2625</t>
  </si>
  <si>
    <t>Русакова Полина Михайловна</t>
  </si>
  <si>
    <t>+992 544-936-8109</t>
  </si>
  <si>
    <t>Любовь Богдановна Новикова</t>
  </si>
  <si>
    <t>+375 253-379-5656</t>
  </si>
  <si>
    <t>Кононова Элеонора Юрьевна</t>
  </si>
  <si>
    <t>+992 550-001-8470</t>
  </si>
  <si>
    <t>Ирина Макаровна Шарова</t>
  </si>
  <si>
    <t>+375 841-273-5425</t>
  </si>
  <si>
    <t>Нестерова Таисия Яковлевна</t>
  </si>
  <si>
    <t>+7 414-973-8213</t>
  </si>
  <si>
    <t>г-н Зуев Трифон Зиновьевич</t>
  </si>
  <si>
    <t>+992 377-961-6550</t>
  </si>
  <si>
    <t>г-жа Ефимова Анна Филипповна</t>
  </si>
  <si>
    <t>+375 268-005-4917</t>
  </si>
  <si>
    <t>Баранова Раиса Эльдаровна</t>
  </si>
  <si>
    <t>+7 022-690-6735</t>
  </si>
  <si>
    <t>Фомичева Феврония Даниловна</t>
  </si>
  <si>
    <t>+7 724-347-2918</t>
  </si>
  <si>
    <t>Лыткина Ираида Александровна</t>
  </si>
  <si>
    <t>+375 869-843-0628</t>
  </si>
  <si>
    <t>Эммануил Валерьевич Королев</t>
  </si>
  <si>
    <t>+380 350-189-8989</t>
  </si>
  <si>
    <t>Васильева Анжелика Наумовна</t>
  </si>
  <si>
    <t>+992 654-311-2893</t>
  </si>
  <si>
    <t>Октябрина Павловна Зимина</t>
  </si>
  <si>
    <t>+7 352-652-3977</t>
  </si>
  <si>
    <t>Елизар Харлампьевич Мамонтов</t>
  </si>
  <si>
    <t>+998 714-433-6940</t>
  </si>
  <si>
    <t>Марфа Эдуардовна Макарова</t>
  </si>
  <si>
    <t>+7 354-672-8947</t>
  </si>
  <si>
    <t>г-жа Миронова Клавдия Феликсовна</t>
  </si>
  <si>
    <t>+380 255-745-0289</t>
  </si>
  <si>
    <t>Гостомысл Фомич Одинцов</t>
  </si>
  <si>
    <t>+998 220-798-0143</t>
  </si>
  <si>
    <t>Алевтина Егоровна Кузнецова</t>
  </si>
  <si>
    <t>+7 981-245-0102</t>
  </si>
  <si>
    <t>Фаина Аркадьевна Веселова</t>
  </si>
  <si>
    <t>+7 762-296-2673</t>
  </si>
  <si>
    <t>Елизавета Артемовна Данилова</t>
  </si>
  <si>
    <t>+7 085-149-7713</t>
  </si>
  <si>
    <t>Моисеев Евстафий Чеславович</t>
  </si>
  <si>
    <t>+380 971-032-0139</t>
  </si>
  <si>
    <t>Новиков Ростислав Августович</t>
  </si>
  <si>
    <t>+992 994-189-2821</t>
  </si>
  <si>
    <t>Соколова Кира Дмитриевна</t>
  </si>
  <si>
    <t>+992 471-072-5643</t>
  </si>
  <si>
    <t>Екатерина Рудольфовна Кулакова</t>
  </si>
  <si>
    <t>+7 411-180-0061</t>
  </si>
  <si>
    <t>Пономарев Творимир Демидович</t>
  </si>
  <si>
    <t>+7 927-005-2176</t>
  </si>
  <si>
    <t>Гаврилов Матвей Трифонович</t>
  </si>
  <si>
    <t>+7 914-597-1350</t>
  </si>
  <si>
    <t>Новикова Ия Рубеновна</t>
  </si>
  <si>
    <t>+375 529-351-9731</t>
  </si>
  <si>
    <t>Виктория Ильинична Соколова</t>
  </si>
  <si>
    <t>+998 436-367-6830</t>
  </si>
  <si>
    <t>Жанна Станиславовна Семенова</t>
  </si>
  <si>
    <t>+992 443-164-9246</t>
  </si>
  <si>
    <t>Горбунова Алевтина Максимовна</t>
  </si>
  <si>
    <t>+998 455-746-0633</t>
  </si>
  <si>
    <t>Максим Анатольевич Семенов</t>
  </si>
  <si>
    <t>+375 165-356-7542</t>
  </si>
  <si>
    <t>Никитина Лора Георгиевна</t>
  </si>
  <si>
    <t>+375 956-020-3484</t>
  </si>
  <si>
    <t>Феврония Юрьевна Шубина</t>
  </si>
  <si>
    <t>+998 301-225-3693</t>
  </si>
  <si>
    <t>Амвросий Артемьевич Гаврилов</t>
  </si>
  <si>
    <t>+7 875-362-2366</t>
  </si>
  <si>
    <t>Щукина Элеонора Робертовна</t>
  </si>
  <si>
    <t>+7 885-064-8776</t>
  </si>
  <si>
    <t>Измаил Глебович Зыков</t>
  </si>
  <si>
    <t>+380 809-127-8060</t>
  </si>
  <si>
    <t>Лаврентьева Маргарита Артемовна</t>
  </si>
  <si>
    <t>+380 916-341-6028</t>
  </si>
  <si>
    <t>Михеев Андроник Ефимьевич</t>
  </si>
  <si>
    <t>+7 147-975-5645</t>
  </si>
  <si>
    <t>Вадим Артёмович Анисимов</t>
  </si>
  <si>
    <t>+992 204-182-8433</t>
  </si>
  <si>
    <t>Захар Артемьевич Воробьев</t>
  </si>
  <si>
    <t>+992 852-094-1088</t>
  </si>
  <si>
    <t>Леон Аверьянович Захаров</t>
  </si>
  <si>
    <t>+7 091-838-5158</t>
  </si>
  <si>
    <t>Рогов Сила Гордеевич</t>
  </si>
  <si>
    <t>+375 824-010-1358</t>
  </si>
  <si>
    <t>Копылов Мартьян Августович</t>
  </si>
  <si>
    <t>+380 329-195-8747</t>
  </si>
  <si>
    <t>Марфа Георгиевна Титова</t>
  </si>
  <si>
    <t>+998 035-761-6314</t>
  </si>
  <si>
    <t>Маслова Анастасия Станиславовна</t>
  </si>
  <si>
    <t>+7 729-805-4220</t>
  </si>
  <si>
    <t>Ермаков Степан Егорович</t>
  </si>
  <si>
    <t>+375 972-832-7690</t>
  </si>
  <si>
    <t>Наталья Геннадьевна Колесникова</t>
  </si>
  <si>
    <t>+998 661-487-5525</t>
  </si>
  <si>
    <t>Станислав Ильясович Ширяев</t>
  </si>
  <si>
    <t>+7 402-873-2919</t>
  </si>
  <si>
    <t>Маслов Захар Феофанович</t>
  </si>
  <si>
    <t>+7 747-226-1755</t>
  </si>
  <si>
    <t>Антонина Борисовна Жданова</t>
  </si>
  <si>
    <t>+7 189-378-6167</t>
  </si>
  <si>
    <t>Аггей Валентинович Артемьев</t>
  </si>
  <si>
    <t>+380 922-338-1312</t>
  </si>
  <si>
    <t>Давыд Филатович Мухин</t>
  </si>
  <si>
    <t>+380 363-690-1507</t>
  </si>
  <si>
    <t>Григорьева Ульяна Артемовна</t>
  </si>
  <si>
    <t>+998 773-281-1360</t>
  </si>
  <si>
    <t>Власов Адриан Чеславович</t>
  </si>
  <si>
    <t>+998 437-737-9329</t>
  </si>
  <si>
    <t>Копылова Эмилия Тарасовна</t>
  </si>
  <si>
    <t>+7 722-155-8660</t>
  </si>
  <si>
    <t>Алла Геннадьевна Фомина</t>
  </si>
  <si>
    <t>+998 090-420-2619</t>
  </si>
  <si>
    <t>Мартын Августович Баранов</t>
  </si>
  <si>
    <t>+998 936-440-2703</t>
  </si>
  <si>
    <t>Радислав Герасимович Колобов</t>
  </si>
  <si>
    <t>+7 916-678-5714</t>
  </si>
  <si>
    <t>Николай Феоктистович Дроздов</t>
  </si>
  <si>
    <t>+380 169-087-4183</t>
  </si>
  <si>
    <t>Силина Татьяна Аркадьевна</t>
  </si>
  <si>
    <t>+998 286-143-0624</t>
  </si>
  <si>
    <t>Журавлев Аристарх Евсеевич</t>
  </si>
  <si>
    <t>+380 266-548-4802</t>
  </si>
  <si>
    <t>Валентина Кирилловна Семенова</t>
  </si>
  <si>
    <t>+992 124-441-2478</t>
  </si>
  <si>
    <t>Рубен Димитриевич Веселов</t>
  </si>
  <si>
    <t>+375 515-558-2884</t>
  </si>
  <si>
    <t>Орехова Кира Натановна</t>
  </si>
  <si>
    <t>+992 902-872-9763</t>
  </si>
  <si>
    <t>Алексей Трифонович Блинов</t>
  </si>
  <si>
    <t>+380 001-347-5456</t>
  </si>
  <si>
    <t>Корнил Адрианович Комиссаров</t>
  </si>
  <si>
    <t>+7 191-068-2694</t>
  </si>
  <si>
    <t>Евдокия Ефимовна Карпова</t>
  </si>
  <si>
    <t>+998 955-643-6256</t>
  </si>
  <si>
    <t>Прасковья Петровна Дементьева</t>
  </si>
  <si>
    <t>+998 225-019-2493</t>
  </si>
  <si>
    <t>Лавр Харлампович Беляков</t>
  </si>
  <si>
    <t>+375 844-419-2850</t>
  </si>
  <si>
    <t>Лука Игнатьевич Власов</t>
  </si>
  <si>
    <t>+375 280-614-3764</t>
  </si>
  <si>
    <t>Зоя Вячеславовна Панова</t>
  </si>
  <si>
    <t>+375 563-314-3708</t>
  </si>
  <si>
    <t>Калинин Никита Артурович</t>
  </si>
  <si>
    <t>+998 271-883-9995</t>
  </si>
  <si>
    <t>Владимиров Орест Артемьевич</t>
  </si>
  <si>
    <t>+7 731-326-3751</t>
  </si>
  <si>
    <t>Дарья Степановна Потапова</t>
  </si>
  <si>
    <t>+998 783-609-3463</t>
  </si>
  <si>
    <t>Морозова Феврония Николаевна</t>
  </si>
  <si>
    <t>+7 142-825-3773</t>
  </si>
  <si>
    <t>Пахом Даниилович Кузьмин</t>
  </si>
  <si>
    <t>+998 999-821-3025</t>
  </si>
  <si>
    <t>Кошелева Марина Рудольфовна</t>
  </si>
  <si>
    <t>+7 529-529-9415</t>
  </si>
  <si>
    <t>Куликова Евгения Григорьевна</t>
  </si>
  <si>
    <t>+7 120-273-0435</t>
  </si>
  <si>
    <t>Алевтина Ефимовна Белякова</t>
  </si>
  <si>
    <t>+998 965-511-3258</t>
  </si>
  <si>
    <t>Галактион Жанович Новиков</t>
  </si>
  <si>
    <t>+998 087-830-4222</t>
  </si>
  <si>
    <t>Фомичев Ипполит Артурович</t>
  </si>
  <si>
    <t>+7 322-163-7549</t>
  </si>
  <si>
    <t>Маркова Ксения Максимовна</t>
  </si>
  <si>
    <t>+998 941-560-7307</t>
  </si>
  <si>
    <t>Нинель Кузьминична Журавлева</t>
  </si>
  <si>
    <t>+380 229-176-0124</t>
  </si>
  <si>
    <t>Эмилия Вадимовна Александрова</t>
  </si>
  <si>
    <t>+992 353-055-1290</t>
  </si>
  <si>
    <t>Герасимов Родион Харитонович</t>
  </si>
  <si>
    <t>+380 959-961-5281</t>
  </si>
  <si>
    <t>Поляков Силантий Адамович</t>
  </si>
  <si>
    <t>+380 672-066-4140</t>
  </si>
  <si>
    <t>Татьяна Павловна Павлова</t>
  </si>
  <si>
    <t>+380 250-699-1873</t>
  </si>
  <si>
    <t>Сергеев Панкратий Теймуразович</t>
  </si>
  <si>
    <t>+998 833-068-3629</t>
  </si>
  <si>
    <t>Любомир Валерианович Туров</t>
  </si>
  <si>
    <t>+7 524-548-9435</t>
  </si>
  <si>
    <t>Кононова Прасковья Павловна</t>
  </si>
  <si>
    <t>+7 747-866-6152</t>
  </si>
  <si>
    <t>Ираклий Изотович Авдеев</t>
  </si>
  <si>
    <t>+7 559-899-4463</t>
  </si>
  <si>
    <t>Михей Феликсович Лихачев</t>
  </si>
  <si>
    <t>+7 173-514-9301</t>
  </si>
  <si>
    <t>Шестакова Элеонора Дмитриевна</t>
  </si>
  <si>
    <t>+992 980-571-8150</t>
  </si>
  <si>
    <t>Ермакова Дарья Алексеевна</t>
  </si>
  <si>
    <t>+7 816-795-8885</t>
  </si>
  <si>
    <t>Феврония Антоновна Кулагина</t>
  </si>
  <si>
    <t>+7 730-745-5768</t>
  </si>
  <si>
    <t>Демид Антонович Мясников</t>
  </si>
  <si>
    <t>+992 520-869-0598</t>
  </si>
  <si>
    <t>Анастасия Игоревна Белова</t>
  </si>
  <si>
    <t>+992 976-290-1474</t>
  </si>
  <si>
    <t>Эдуард Фадеевич Сергеев</t>
  </si>
  <si>
    <t>+992 841-082-9227</t>
  </si>
  <si>
    <t>Мария Анатольевна Смирнова</t>
  </si>
  <si>
    <t>+992 878-995-1603</t>
  </si>
  <si>
    <t>Арсений Ермолаевич Емельянов</t>
  </si>
  <si>
    <t>+992 412-286-2797</t>
  </si>
  <si>
    <t>Любовь Павловна Капустина</t>
  </si>
  <si>
    <t>+375 342-835-7024</t>
  </si>
  <si>
    <t>Елизар Архипович Щербаков</t>
  </si>
  <si>
    <t>+992 403-485-6889</t>
  </si>
  <si>
    <t>Синклитикия Никифоровна Овчинникова</t>
  </si>
  <si>
    <t>+992 013-075-6493</t>
  </si>
  <si>
    <t>Боян Дорофеевич Калашников</t>
  </si>
  <si>
    <t>+7 231-022-9731</t>
  </si>
  <si>
    <t>Дьячков Серафим Дорофеевич</t>
  </si>
  <si>
    <t>+380 737-667-7208</t>
  </si>
  <si>
    <t>Артемьева София Ильинична</t>
  </si>
  <si>
    <t>+7 772-932-9839</t>
  </si>
  <si>
    <t>Родион Яковлевич Коновалов</t>
  </si>
  <si>
    <t>+998 737-854-0193</t>
  </si>
  <si>
    <t>Прасковья Яковлевна Белоусова</t>
  </si>
  <si>
    <t>+992 647-315-8824</t>
  </si>
  <si>
    <t>Вероника Сергеевна Блинова</t>
  </si>
  <si>
    <t>+375 678-304-0891</t>
  </si>
  <si>
    <t>Любим Зиновьевич Брагин</t>
  </si>
  <si>
    <t>+998 523-421-5092</t>
  </si>
  <si>
    <t>Назаров Пантелеймон Трофимович</t>
  </si>
  <si>
    <t>+7 689-265-9126</t>
  </si>
  <si>
    <t>Евфросиния Тимофеевна Миронова</t>
  </si>
  <si>
    <t>+998 455-040-0995</t>
  </si>
  <si>
    <t>Савватий Богданович Фролов</t>
  </si>
  <si>
    <t>+998 276-111-5039</t>
  </si>
  <si>
    <t>Олимпиада Львовна Михайлова</t>
  </si>
  <si>
    <t>+998 087-023-3754</t>
  </si>
  <si>
    <t>Лариса Степановна Гурьева</t>
  </si>
  <si>
    <t>+992 852-358-1111</t>
  </si>
  <si>
    <t>Сорокина Марфа Викторовна</t>
  </si>
  <si>
    <t>+7 891-832-3772</t>
  </si>
  <si>
    <t>Шубин Орест Августович</t>
  </si>
  <si>
    <t>+7 069-852-7793</t>
  </si>
  <si>
    <t>Ираида Егоровна Родионова</t>
  </si>
  <si>
    <t>+375 242-923-3569</t>
  </si>
  <si>
    <t>Кузнецов Севастьян Валерьевич</t>
  </si>
  <si>
    <t>+380 611-258-8704</t>
  </si>
  <si>
    <t>Кира Степановна Рогова</t>
  </si>
  <si>
    <t>+380 671-809-3559</t>
  </si>
  <si>
    <t>Ираида Феликсовна Белоусова</t>
  </si>
  <si>
    <t>+992 964-689-9206</t>
  </si>
  <si>
    <t>Фомина Антонина Павловна</t>
  </si>
  <si>
    <t>+992 226-423-7263</t>
  </si>
  <si>
    <t>Лазарев Аникей Венедиктович</t>
  </si>
  <si>
    <t>+992 059-483-3104</t>
  </si>
  <si>
    <t>Давыдов Амос Владиславович</t>
  </si>
  <si>
    <t>+380 937-173-7394</t>
  </si>
  <si>
    <t>Пелагея Антоновна Цветкова</t>
  </si>
  <si>
    <t>+992 555-207-4186</t>
  </si>
  <si>
    <t>Дмитрий Трифонович Денисов</t>
  </si>
  <si>
    <t>+380 469-601-0972</t>
  </si>
  <si>
    <t>Евпраксия Федоровна Фомина</t>
  </si>
  <si>
    <t>+7 836-233-8115</t>
  </si>
  <si>
    <t>Константин Ефимьевич Колесников</t>
  </si>
  <si>
    <t>+7 269-195-3186</t>
  </si>
  <si>
    <t>Елена Эдуардовна Кудряшова</t>
  </si>
  <si>
    <t>+7 502-802-5787</t>
  </si>
  <si>
    <t>Ксения Кузьминична Авдеева</t>
  </si>
  <si>
    <t>+7 219-084-6295</t>
  </si>
  <si>
    <t>Евгения Георгиевна Рожкова</t>
  </si>
  <si>
    <t>+992 046-188-5111</t>
  </si>
  <si>
    <t>Федосеева Василиса Аскольдовна</t>
  </si>
  <si>
    <t>+375 081-974-3402</t>
  </si>
  <si>
    <t>Анастасия Альбертовна Фролова</t>
  </si>
  <si>
    <t>+380 960-351-2387</t>
  </si>
  <si>
    <t>Клавдия Константиновна Хохлова</t>
  </si>
  <si>
    <t>+375 881-217-3017</t>
  </si>
  <si>
    <t>Евсеев Ратмир Артемьевич</t>
  </si>
  <si>
    <t>+7 560-711-8976</t>
  </si>
  <si>
    <t>Клавдия Богдановна Ковалева</t>
  </si>
  <si>
    <t>+7 629-137-1639</t>
  </si>
  <si>
    <t>Маслова Иванна Макаровна</t>
  </si>
  <si>
    <t>+380 119-291-6424</t>
  </si>
  <si>
    <t>Фёкла Натановна Дементьева</t>
  </si>
  <si>
    <t>+7 894-629-6946</t>
  </si>
  <si>
    <t>Гурьева Людмила Владимировна</t>
  </si>
  <si>
    <t>+380 249-840-3292</t>
  </si>
  <si>
    <t>Елизавета Яковлевна Лапина</t>
  </si>
  <si>
    <t>+998 583-835-9258</t>
  </si>
  <si>
    <t>Любомир Архипович Пономарев</t>
  </si>
  <si>
    <t>+7 052-743-8708</t>
  </si>
  <si>
    <t>Назарова Ия Ивановна</t>
  </si>
  <si>
    <t>+7 181-999-1398</t>
  </si>
  <si>
    <t>Вероника Геннадьевна Воронова</t>
  </si>
  <si>
    <t>+992 638-653-7931</t>
  </si>
  <si>
    <t>Баранов Эраст Терентьевич</t>
  </si>
  <si>
    <t>+998 438-329-1521</t>
  </si>
  <si>
    <t>Ермаков Ярослав Тихонович</t>
  </si>
  <si>
    <t>+7 212-350-2928</t>
  </si>
  <si>
    <t>Юлия Геннадиевна Белякова</t>
  </si>
  <si>
    <t>+7 304-758-2488</t>
  </si>
  <si>
    <t>Мирон Давидович Горбачев</t>
  </si>
  <si>
    <t>+380 280-785-9631</t>
  </si>
  <si>
    <t>Лора Вадимовна Турова</t>
  </si>
  <si>
    <t>+992 028-876-8250</t>
  </si>
  <si>
    <t>Владимирова Алина Феликсовна</t>
  </si>
  <si>
    <t>+375 524-220-8374</t>
  </si>
  <si>
    <t>Матвей Адамович Богданов</t>
  </si>
  <si>
    <t>+380 728-449-1745</t>
  </si>
  <si>
    <t>Валерьян Федосеевич Цветков</t>
  </si>
  <si>
    <t>+998 247-862-3690</t>
  </si>
  <si>
    <t>Нестеров Чеслав Аверьянович</t>
  </si>
  <si>
    <t>+380 802-906-1048</t>
  </si>
  <si>
    <t>Вишняков Ярослав Анатольевич</t>
  </si>
  <si>
    <t>+7 028-813-4020</t>
  </si>
  <si>
    <t>Исакова Людмила Олеговна</t>
  </si>
  <si>
    <t>+998 997-462-0828</t>
  </si>
  <si>
    <t>Агап Валерьевич Логинов</t>
  </si>
  <si>
    <t>+7 685-361-2926</t>
  </si>
  <si>
    <t>Никита Виленович Степанов</t>
  </si>
  <si>
    <t>+7 379-140-2865</t>
  </si>
  <si>
    <t>Потап Егорович Лапин</t>
  </si>
  <si>
    <t>+7 945-211-9429</t>
  </si>
  <si>
    <t>Тимофеев Аполлинарий Фомич</t>
  </si>
  <si>
    <t>+7 421-153-6302</t>
  </si>
  <si>
    <t>Велимир Игоревич Макаров</t>
  </si>
  <si>
    <t>+7 225-063-9920</t>
  </si>
  <si>
    <t>Никифоров Богдан Харитонович</t>
  </si>
  <si>
    <t>+7 648-807-1917</t>
  </si>
  <si>
    <t>Максимова Елена Валериевна</t>
  </si>
  <si>
    <t>+7 782-443-4000</t>
  </si>
  <si>
    <t>Николай Гавриилович Савин</t>
  </si>
  <si>
    <t>+7 244-331-6219</t>
  </si>
  <si>
    <t>Маркова Василиса Юрьевна</t>
  </si>
  <si>
    <t>+998 213-223-6638</t>
  </si>
  <si>
    <t>Гуляева Раиса Кузьминична</t>
  </si>
  <si>
    <t>+998 169-477-8408</t>
  </si>
  <si>
    <t>Красильников Павел Ермилович</t>
  </si>
  <si>
    <t>+7 362-778-4019</t>
  </si>
  <si>
    <t>Вероника Руслановна Ефремова</t>
  </si>
  <si>
    <t>+380 286-003-5332</t>
  </si>
  <si>
    <t>Алевтина Архиповна Ефимова</t>
  </si>
  <si>
    <t>+7 456-978-0873</t>
  </si>
  <si>
    <t>Журавлева Александра Валентиновна</t>
  </si>
  <si>
    <t>+7 449-357-2065</t>
  </si>
  <si>
    <t>Никита Венедиктович Третьяков</t>
  </si>
  <si>
    <t>+375 299-252-6550</t>
  </si>
  <si>
    <t>Суханов Станислав Архипович</t>
  </si>
  <si>
    <t>+7 466-253-9021</t>
  </si>
  <si>
    <t>Юлия Кузьминична Капустина</t>
  </si>
  <si>
    <t>+998 697-530-0958</t>
  </si>
  <si>
    <t>Герман Арсеньевич Калинин</t>
  </si>
  <si>
    <t>+380 315-815-3268</t>
  </si>
  <si>
    <t>Ирина Анатольевна Васильева</t>
  </si>
  <si>
    <t>+375 958-521-7488</t>
  </si>
  <si>
    <t>Устинов Евграф Исидорович</t>
  </si>
  <si>
    <t>+7 572-970-7703</t>
  </si>
  <si>
    <t>Фокин Глеб Елизарович</t>
  </si>
  <si>
    <t>+7 296-302-4718</t>
  </si>
  <si>
    <t>Никонов Софон Авдеевич</t>
  </si>
  <si>
    <t>+992 638-430-8419</t>
  </si>
  <si>
    <t>Давыд Фёдорович Белоусов</t>
  </si>
  <si>
    <t>+998 838-480-9390</t>
  </si>
  <si>
    <t>Муравьева Алла Петровна</t>
  </si>
  <si>
    <t>+7 584-823-9648</t>
  </si>
  <si>
    <t>Устинов Милан Архипович</t>
  </si>
  <si>
    <t>+992 442-185-5422</t>
  </si>
  <si>
    <t>Костина Жанна Рубеновна</t>
  </si>
  <si>
    <t>+998 154-674-1649</t>
  </si>
  <si>
    <t>Большаков Антип Тихонович</t>
  </si>
  <si>
    <t>+992 943-140-9489</t>
  </si>
  <si>
    <t>Александр Архипович Гущин</t>
  </si>
  <si>
    <t>+7 319-073-7259</t>
  </si>
  <si>
    <t>Никанор Феодосьевич Воронов</t>
  </si>
  <si>
    <t>+7 778-043-0691</t>
  </si>
  <si>
    <t>Лукин Борис Власович</t>
  </si>
  <si>
    <t>+375 690-843-0501</t>
  </si>
  <si>
    <t>Ия Робертовна Белова</t>
  </si>
  <si>
    <t>+380 524-191-7258</t>
  </si>
  <si>
    <t>Сысоева Светлана Захаровна</t>
  </si>
  <si>
    <t>+7 925-005-3361</t>
  </si>
  <si>
    <t>Самсонов Борислав Фролович</t>
  </si>
  <si>
    <t>+998 113-461-2855</t>
  </si>
  <si>
    <t>Абрамов Адриан Фролович</t>
  </si>
  <si>
    <t>+7 974-088-4889</t>
  </si>
  <si>
    <t>Автоном Терентьевич Филиппов</t>
  </si>
  <si>
    <t>+7 524-093-8464</t>
  </si>
  <si>
    <t>Волкова Валентина Николаевна</t>
  </si>
  <si>
    <t>+7 661-552-6669</t>
  </si>
  <si>
    <t>Савельев Климент Гурьевич</t>
  </si>
  <si>
    <t>+7 844-239-9142</t>
  </si>
  <si>
    <t>Бирюкова Агафья Артемовна</t>
  </si>
  <si>
    <t>+7 412-542-8365</t>
  </si>
  <si>
    <t>Мясников Зосима Якубович</t>
  </si>
  <si>
    <t>+7 869-111-2094</t>
  </si>
  <si>
    <t>Цветков Лука Витальевич</t>
  </si>
  <si>
    <t>+992 266-513-0456</t>
  </si>
  <si>
    <t>Шарова Екатерина Леоновна</t>
  </si>
  <si>
    <t>+380 260-756-9533</t>
  </si>
  <si>
    <t>Русаков Модест Захарьевич</t>
  </si>
  <si>
    <t>+380 921-086-4453</t>
  </si>
  <si>
    <t>Иванна Захаровна Сергеева</t>
  </si>
  <si>
    <t>+992 672-498-6349</t>
  </si>
  <si>
    <t>Андрон Валерьевич Морозов</t>
  </si>
  <si>
    <t>+992 403-930-8580</t>
  </si>
  <si>
    <t>Рожкова Маргарита Артемовна</t>
  </si>
  <si>
    <t>+992 257-520-2828</t>
  </si>
  <si>
    <t>Белов Симон Иосипович</t>
  </si>
  <si>
    <t>+380 270-120-1119</t>
  </si>
  <si>
    <t>Елисей Игнатович Лобанов</t>
  </si>
  <si>
    <t>+998 766-764-4076</t>
  </si>
  <si>
    <t>Конон Валентинович Владимиров</t>
  </si>
  <si>
    <t>+7 616-701-4879</t>
  </si>
  <si>
    <t>Юрий Августович Исаков</t>
  </si>
  <si>
    <t>+7 487-712-2137</t>
  </si>
  <si>
    <t>Суханова Алла Эльдаровна</t>
  </si>
  <si>
    <t>+380 459-176-1508</t>
  </si>
  <si>
    <t>Брагина Полина Евгеньевна</t>
  </si>
  <si>
    <t>+992 330-173-6947</t>
  </si>
  <si>
    <t>Виктория Наумовна Никитина</t>
  </si>
  <si>
    <t>+998 643-985-0175</t>
  </si>
  <si>
    <t>Анжелика Валериевна Рожкова</t>
  </si>
  <si>
    <t>+7 984-361-4421</t>
  </si>
  <si>
    <t>Флорентин Демьянович Родионов</t>
  </si>
  <si>
    <t>+375 389-470-8585</t>
  </si>
  <si>
    <t>Маслова Агафья Юрьевна</t>
  </si>
  <si>
    <t>+375 285-458-8961</t>
  </si>
  <si>
    <t>Анжела Ивановна Григорьева</t>
  </si>
  <si>
    <t>+998 777-844-5783</t>
  </si>
  <si>
    <t>Максимова Евпраксия Ждановна</t>
  </si>
  <si>
    <t>+7 197-654-6044</t>
  </si>
  <si>
    <t>Алевтина Михайловна Зыкова</t>
  </si>
  <si>
    <t>+375 890-614-0667</t>
  </si>
  <si>
    <t>Спиридон Владленович Воронцов</t>
  </si>
  <si>
    <t>+992 587-542-2147</t>
  </si>
  <si>
    <t>Любовь Альбертовна Одинцова</t>
  </si>
  <si>
    <t>+7 535-345-7895</t>
  </si>
  <si>
    <t>Сорокина Феврония Геннадьевна</t>
  </si>
  <si>
    <t>+7 264-686-5607</t>
  </si>
  <si>
    <t>Валерия Семеновна Потапова</t>
  </si>
  <si>
    <t>+7 670-667-8381</t>
  </si>
  <si>
    <t>Миронов Аверкий Зиновьевич</t>
  </si>
  <si>
    <t>+7 613-538-5501</t>
  </si>
  <si>
    <t>Филимон Ефимьевич Беляков</t>
  </si>
  <si>
    <t>+380 403-818-2198</t>
  </si>
  <si>
    <t>Валерия Владимировна Медведева</t>
  </si>
  <si>
    <t>+992 644-743-9326</t>
  </si>
  <si>
    <t>Самойлова Жанна Семеновна</t>
  </si>
  <si>
    <t>+380 264-466-6372</t>
  </si>
  <si>
    <t>Таисия Богдановна Якушева</t>
  </si>
  <si>
    <t>+380 086-392-5406</t>
  </si>
  <si>
    <t>Марк Яковлевич Корнилов</t>
  </si>
  <si>
    <t>+998 608-979-4237</t>
  </si>
  <si>
    <t>Калинин Лев Феодосьевич</t>
  </si>
  <si>
    <t>+375 820-460-9487</t>
  </si>
  <si>
    <t>Любовь Романовна Данилова</t>
  </si>
  <si>
    <t>+7 977-556-0650</t>
  </si>
  <si>
    <t>Зуев Гостомысл Игоревич</t>
  </si>
  <si>
    <t>+992 906-130-4174</t>
  </si>
  <si>
    <t>Кир Васильевич Горбунов</t>
  </si>
  <si>
    <t>+375 226-003-8992</t>
  </si>
  <si>
    <t>Евфросиния Петровна Чернова</t>
  </si>
  <si>
    <t>+380 383-190-2360</t>
  </si>
  <si>
    <t>Федорова Жанна Вадимовна</t>
  </si>
  <si>
    <t>+998 197-437-6957</t>
  </si>
  <si>
    <t>тов. Степанова Синклитикия Александровна</t>
  </si>
  <si>
    <t>+992 891-393-2973</t>
  </si>
  <si>
    <t>Якушев Мина Гавриилович</t>
  </si>
  <si>
    <t>+998 914-522-1318</t>
  </si>
  <si>
    <t>Глафира Николаевна Мельникова</t>
  </si>
  <si>
    <t>+7 340-358-5907</t>
  </si>
  <si>
    <t>Русаков Лев Тимурович</t>
  </si>
  <si>
    <t>+7 326-132-7435</t>
  </si>
  <si>
    <t>Христофор Авдеевич Щукин</t>
  </si>
  <si>
    <t>+380 705-295-2201</t>
  </si>
  <si>
    <t>Анна Альбертовна Никифорова</t>
  </si>
  <si>
    <t>+998 381-147-6466</t>
  </si>
  <si>
    <t>Кулакова Нина Семеновна</t>
  </si>
  <si>
    <t>+380 855-516-3611</t>
  </si>
  <si>
    <t>Сазонова Оксана Александровна</t>
  </si>
  <si>
    <t>+375 840-221-8767</t>
  </si>
  <si>
    <t>Тихонова Евфросиния Феликсовна</t>
  </si>
  <si>
    <t>+380 992-850-2292</t>
  </si>
  <si>
    <t>Спиридон Чеславович Абрамов</t>
  </si>
  <si>
    <t>+992 750-248-5649</t>
  </si>
  <si>
    <t>Гущин Ипполит Яковлевич</t>
  </si>
  <si>
    <t>+998 265-405-9627</t>
  </si>
  <si>
    <t>г-н Савельев Федосий Феоктистович</t>
  </si>
  <si>
    <t>+992 292-122-7648</t>
  </si>
  <si>
    <t>Маслов Сократ Анатольевич</t>
  </si>
  <si>
    <t>+7 709-119-0759</t>
  </si>
  <si>
    <t>г-н Копылов Лаврентий Артемьевич</t>
  </si>
  <si>
    <t>+7 981-183-3972</t>
  </si>
  <si>
    <t>Васильев Милован Георгиевич</t>
  </si>
  <si>
    <t>+992 979-262-5049</t>
  </si>
  <si>
    <t>Авдеев Филипп Елисеевич</t>
  </si>
  <si>
    <t>+7 048-020-5515</t>
  </si>
  <si>
    <t>Василиса Леоновна Назарова</t>
  </si>
  <si>
    <t>+380 174-160-6456</t>
  </si>
  <si>
    <t>Зыкова Таисия Леонидовна</t>
  </si>
  <si>
    <t>+375 187-052-9526</t>
  </si>
  <si>
    <t>Лапин Эрнест Антипович</t>
  </si>
  <si>
    <t>+380 487-238-5930</t>
  </si>
  <si>
    <t>Филиппов Павел Игнатович</t>
  </si>
  <si>
    <t>+998 153-345-5047</t>
  </si>
  <si>
    <t>Жданов Аверьян Валерьевич</t>
  </si>
  <si>
    <t>+992 908-969-9000</t>
  </si>
  <si>
    <t>Носкова Ольга Ждановна</t>
  </si>
  <si>
    <t>+7 260-379-8995</t>
  </si>
  <si>
    <t>Вишняков Фома Викентьевич</t>
  </si>
  <si>
    <t>+380 030-138-6532</t>
  </si>
  <si>
    <t>Родионова Евпраксия Олеговна</t>
  </si>
  <si>
    <t>+7 139-999-3338</t>
  </si>
  <si>
    <t>Арсений Вилорович Лобанов</t>
  </si>
  <si>
    <t>+992 862-124-2046</t>
  </si>
  <si>
    <t>Зайцев Ефрем Даниилович</t>
  </si>
  <si>
    <t>+380 833-248-7380</t>
  </si>
  <si>
    <t>Самуил Зиновьевич Фокин</t>
  </si>
  <si>
    <t>+7 038-725-7867</t>
  </si>
  <si>
    <t>Мария Кузьминична Борисова</t>
  </si>
  <si>
    <t>+998 049-489-2171</t>
  </si>
  <si>
    <t>Тимофеева Анастасия Натановна</t>
  </si>
  <si>
    <t>+7 892-625-6649</t>
  </si>
  <si>
    <t>Кириллов Валерьян Иосипович</t>
  </si>
  <si>
    <t>+992 904-682-2250</t>
  </si>
  <si>
    <t>Авдей Брониславович Владимиров</t>
  </si>
  <si>
    <t>+7 739-924-9444</t>
  </si>
  <si>
    <t>Маргарита Ждановна Зуева</t>
  </si>
  <si>
    <t>+998 241-358-6988</t>
  </si>
  <si>
    <t>Брагин Любомир Гертрудович</t>
  </si>
  <si>
    <t>+375 156-538-5529</t>
  </si>
  <si>
    <t>Лазарев Арефий Анатольевич</t>
  </si>
  <si>
    <t>+992 358-380-4702</t>
  </si>
  <si>
    <t>Фёкла Феликсовна Харитонова</t>
  </si>
  <si>
    <t>+992 928-516-3980</t>
  </si>
  <si>
    <t>Раиса Станиславовна Чернова</t>
  </si>
  <si>
    <t>+998 583-780-6740</t>
  </si>
  <si>
    <t>Прокл Тимурович Александров</t>
  </si>
  <si>
    <t>+7 393-681-6723</t>
  </si>
  <si>
    <t>Бурова Марфа Игоревна</t>
  </si>
  <si>
    <t>+7 669-661-5797</t>
  </si>
  <si>
    <t>Королев Феофан Бориславович</t>
  </si>
  <si>
    <t>+992 908-369-0617</t>
  </si>
  <si>
    <t>Гурьев Евсей Гертрудович</t>
  </si>
  <si>
    <t>+998 678-470-2329</t>
  </si>
  <si>
    <t>Белозеров Лука Харлампьевич</t>
  </si>
  <si>
    <t>+380 828-307-7136</t>
  </si>
  <si>
    <t>Анжела Филипповна Новикова</t>
  </si>
  <si>
    <t>+7 858-333-4042</t>
  </si>
  <si>
    <t>Ермаков Вадим Юлианович</t>
  </si>
  <si>
    <t>+380 667-385-3298</t>
  </si>
  <si>
    <t>Фрол Авдеевич Фадеев</t>
  </si>
  <si>
    <t>+380 435-435-7454</t>
  </si>
  <si>
    <t>Никитин Светозар Харлампьевич</t>
  </si>
  <si>
    <t>+7 724-995-2653</t>
  </si>
  <si>
    <t>Блинов Натан Всеволодович</t>
  </si>
  <si>
    <t>+992 861-842-9595</t>
  </si>
  <si>
    <t>Горбунова Наина Филипповна</t>
  </si>
  <si>
    <t>+998 876-305-1700</t>
  </si>
  <si>
    <t>Трофимова Василиса Матвеевна</t>
  </si>
  <si>
    <t>+380 349-100-4938</t>
  </si>
  <si>
    <t>Бобылев Никодим Виленович</t>
  </si>
  <si>
    <t>+7 962-495-5040</t>
  </si>
  <si>
    <t>Лазарев Софон Якубович</t>
  </si>
  <si>
    <t>+380 697-469-4252</t>
  </si>
  <si>
    <t>Кудряшова Василиса Болеславовна</t>
  </si>
  <si>
    <t>+380 947-602-2812</t>
  </si>
  <si>
    <t>Назар Августович Назаров</t>
  </si>
  <si>
    <t>+7 007-157-8873</t>
  </si>
  <si>
    <t>Соловьев Родион Данилович</t>
  </si>
  <si>
    <t>+992 086-931-5836</t>
  </si>
  <si>
    <t>Евдокимов Януарий Феликсович</t>
  </si>
  <si>
    <t>+998 581-380-6694</t>
  </si>
  <si>
    <t>Князева Акулина Алексеевна</t>
  </si>
  <si>
    <t>+992 234-736-4616</t>
  </si>
  <si>
    <t>тов. Копылова Жанна Архиповна</t>
  </si>
  <si>
    <t>+998 880-147-7505</t>
  </si>
  <si>
    <t>Эмилия Олеговна Калинина</t>
  </si>
  <si>
    <t>+998 827-959-0308</t>
  </si>
  <si>
    <t>Александра Владиславовна Беляева</t>
  </si>
  <si>
    <t>+7 430-487-6579</t>
  </si>
  <si>
    <t>Дорофеев Тимур Валерьянович</t>
  </si>
  <si>
    <t>+7 219-942-5792</t>
  </si>
  <si>
    <t>Николаева Зинаида Ивановна</t>
  </si>
  <si>
    <t>+7 727-444-8253</t>
  </si>
  <si>
    <t>Федотова Ангелина Максимовна</t>
  </si>
  <si>
    <t>+998 801-433-5842</t>
  </si>
  <si>
    <t>Медведева Алина Алексеевна</t>
  </si>
  <si>
    <t>+380 341-215-3278</t>
  </si>
  <si>
    <t>Леонид Арсенович Давыдов</t>
  </si>
  <si>
    <t>+380 369-038-6358</t>
  </si>
  <si>
    <t>Ефремов Епифан Ильич</t>
  </si>
  <si>
    <t>+7 833-884-1180</t>
  </si>
  <si>
    <t>Чеслав Бориславович Мамонтов</t>
  </si>
  <si>
    <t>+7 356-385-2881</t>
  </si>
  <si>
    <t>Абрамова Елизавета Эдуардовна</t>
  </si>
  <si>
    <t>+375 260-927-0999</t>
  </si>
  <si>
    <t>Виктор Марсович Игнатов</t>
  </si>
  <si>
    <t>+375 074-074-0170</t>
  </si>
  <si>
    <t>Татьяна Михайловна Новикова</t>
  </si>
  <si>
    <t>+7 093-201-9949</t>
  </si>
  <si>
    <t>Жуков Никифор Фомич</t>
  </si>
  <si>
    <t>+998 388-311-1484</t>
  </si>
  <si>
    <t>Ратибор Андреевич Маслов</t>
  </si>
  <si>
    <t>+998 016-556-9015</t>
  </si>
  <si>
    <t>Виктор Жанович Никифоров</t>
  </si>
  <si>
    <t>+992 326-136-2416</t>
  </si>
  <si>
    <t>Зоя Егоровна Третьякова</t>
  </si>
  <si>
    <t>+7 089-779-0837</t>
  </si>
  <si>
    <t>Силин Антип Ильясович</t>
  </si>
  <si>
    <t>+992 372-939-7775</t>
  </si>
  <si>
    <t>Регина Кирилловна Нестерова</t>
  </si>
  <si>
    <t>+7 288-468-9287</t>
  </si>
  <si>
    <t>Сидор Вячеславович Зиновьев</t>
  </si>
  <si>
    <t>+7 263-859-8875</t>
  </si>
  <si>
    <t>Эммануил Ааронович Кошелев</t>
  </si>
  <si>
    <t>+7 894-900-2879</t>
  </si>
  <si>
    <t>Ладимир Гурьевич Егоров</t>
  </si>
  <si>
    <t>+7 376-172-1887</t>
  </si>
  <si>
    <t>Владилен Иосифович Третьяков</t>
  </si>
  <si>
    <t>+7 915-487-8205</t>
  </si>
  <si>
    <t>Аггей Терентьевич Волков</t>
  </si>
  <si>
    <t>+992 508-269-1094</t>
  </si>
  <si>
    <t>Лыткина Вера Ждановна</t>
  </si>
  <si>
    <t>+992 253-231-6427</t>
  </si>
  <si>
    <t>Ильина Милица Захаровна</t>
  </si>
  <si>
    <t>+7 640-461-4099</t>
  </si>
  <si>
    <t>Пестов Измаил Глебович</t>
  </si>
  <si>
    <t>+992 314-900-5858</t>
  </si>
  <si>
    <t>Сократ Юльевич Афанасьев</t>
  </si>
  <si>
    <t>+7 322-351-7967</t>
  </si>
  <si>
    <t>Панфил Федотович Шаров</t>
  </si>
  <si>
    <t>+992 883-671-0611</t>
  </si>
  <si>
    <t>Галина Кирилловна Прохорова</t>
  </si>
  <si>
    <t>+375 523-528-4996</t>
  </si>
  <si>
    <t>Капитон Феликсович Кабанов</t>
  </si>
  <si>
    <t>+380 465-945-6481</t>
  </si>
  <si>
    <t>Капитон Харитонович Родионов</t>
  </si>
  <si>
    <t>+7 710-415-0428</t>
  </si>
  <si>
    <t>Иванна Наумовна Иванова</t>
  </si>
  <si>
    <t>+998 237-658-9236</t>
  </si>
  <si>
    <t>Бажен Дмитриевич Исаков</t>
  </si>
  <si>
    <t>+7 638-478-8735</t>
  </si>
  <si>
    <t>Регина Сергеевна Чернова</t>
  </si>
  <si>
    <t>+7 425-907-2619</t>
  </si>
  <si>
    <t>Регина Сергеевна Ефимова</t>
  </si>
  <si>
    <t>+380 616-238-3294</t>
  </si>
  <si>
    <t>Ипатий Устинович Зимин</t>
  </si>
  <si>
    <t>+992 129-804-1705</t>
  </si>
  <si>
    <t>Панова Евгения Викторовна</t>
  </si>
  <si>
    <t>+998 176-720-2162</t>
  </si>
  <si>
    <t>Агата Геннадьевна Колесникова</t>
  </si>
  <si>
    <t>+7 600-803-0627</t>
  </si>
  <si>
    <t>Алина Михайловна Шестакова</t>
  </si>
  <si>
    <t>+375 960-328-1316</t>
  </si>
  <si>
    <t>Эмилия Руслановна Шарапова</t>
  </si>
  <si>
    <t>+380 424-152-2316</t>
  </si>
  <si>
    <t>Горшкова Василиса Святославовна</t>
  </si>
  <si>
    <t>+7 963-508-8333</t>
  </si>
  <si>
    <t>Валентина Захаровна Боброва</t>
  </si>
  <si>
    <t>+375 284-418-1233</t>
  </si>
  <si>
    <t>Абрамова Евдокия Егоровна</t>
  </si>
  <si>
    <t>+992 266-481-3942</t>
  </si>
  <si>
    <t>Кондратьева Валентина Львовна</t>
  </si>
  <si>
    <t>+380 076-252-5210</t>
  </si>
  <si>
    <t>Карп Афанасьевич Фомичев</t>
  </si>
  <si>
    <t>+375 205-037-7882</t>
  </si>
  <si>
    <t>Стрелков Геннадий Бориславович</t>
  </si>
  <si>
    <t>+380 030-761-0677</t>
  </si>
  <si>
    <t>Самойлова Татьяна Эльдаровна</t>
  </si>
  <si>
    <t>+375 079-578-9874</t>
  </si>
  <si>
    <t>Морозова Майя Борисовна</t>
  </si>
  <si>
    <t>+998 824-309-1395</t>
  </si>
  <si>
    <t>Ия Никифоровна Лапина</t>
  </si>
  <si>
    <t>+992 248-066-2060</t>
  </si>
  <si>
    <t>Дементий Антипович Мухин</t>
  </si>
  <si>
    <t>+992 110-427-6136</t>
  </si>
  <si>
    <t>Филиппова Юлия Леоновна</t>
  </si>
  <si>
    <t>+380 088-024-3161</t>
  </si>
  <si>
    <t>Полякова Анжела Аскольдовна</t>
  </si>
  <si>
    <t>+7 752-341-5050</t>
  </si>
  <si>
    <t>Лукин Харлампий Игнатович</t>
  </si>
  <si>
    <t>+375 077-514-8048</t>
  </si>
  <si>
    <t>Федотов Радислав Антонович</t>
  </si>
  <si>
    <t>+380 276-157-8458</t>
  </si>
  <si>
    <t>Лора Болеславовна Потапова</t>
  </si>
  <si>
    <t>+7 632-222-4524</t>
  </si>
  <si>
    <t>Сила Денисович Гурьев</t>
  </si>
  <si>
    <t>+7 273-904-5457</t>
  </si>
  <si>
    <t>Иванов Христофор Ильясович</t>
  </si>
  <si>
    <t>+998 053-607-1948</t>
  </si>
  <si>
    <t>Поляков Боян Андреевич</t>
  </si>
  <si>
    <t>+998 826-456-9884</t>
  </si>
  <si>
    <t>Ратибор Арсеньевич Петров</t>
  </si>
  <si>
    <t>+998 488-220-8790</t>
  </si>
  <si>
    <t>Капустина Тамара Валериевна</t>
  </si>
  <si>
    <t>+7 747-678-7543</t>
  </si>
  <si>
    <t>Феофан Гурьевич Дорофеев</t>
  </si>
  <si>
    <t>+992 349-223-5769</t>
  </si>
  <si>
    <t>Алексеев Касьян Ефимович</t>
  </si>
  <si>
    <t>+998 752-893-8536</t>
  </si>
  <si>
    <t>Юлия Вячеславовна Журавлева</t>
  </si>
  <si>
    <t>+7 630-977-5834</t>
  </si>
  <si>
    <t>Элеонора Ивановна Королева</t>
  </si>
  <si>
    <t>+998 084-412-0746</t>
  </si>
  <si>
    <t>Полина Николаевна Евдокимова</t>
  </si>
  <si>
    <t>+7 899-265-0963</t>
  </si>
  <si>
    <t>Лукия Ефимовна Тимофеева</t>
  </si>
  <si>
    <t>+7 321-005-5110</t>
  </si>
  <si>
    <t>Майя Вадимовна Рябова</t>
  </si>
  <si>
    <t>+7 592-570-4871</t>
  </si>
  <si>
    <t>Кудрявцева Ульяна Филипповна</t>
  </si>
  <si>
    <t>+998 525-413-6836</t>
  </si>
  <si>
    <t>Виноградов Карл Алексеевич</t>
  </si>
  <si>
    <t>+380 633-205-1404</t>
  </si>
  <si>
    <t>Чеслав Виленович Шестаков</t>
  </si>
  <si>
    <t>+998 222-956-9780</t>
  </si>
  <si>
    <t>Бирюков Олимпий Иосифович</t>
  </si>
  <si>
    <t>+375 226-887-4565</t>
  </si>
  <si>
    <t>г-н Рыбаков Автоном Антонович</t>
  </si>
  <si>
    <t>+7 109-995-2846</t>
  </si>
  <si>
    <t>Нинель Натановна Лазарева</t>
  </si>
  <si>
    <t>+375 372-396-9651</t>
  </si>
  <si>
    <t>Сорокина Феврония Натановна</t>
  </si>
  <si>
    <t>+998 607-517-9439</t>
  </si>
  <si>
    <t>Новикова Лидия Павловна</t>
  </si>
  <si>
    <t>+375 743-922-4671</t>
  </si>
  <si>
    <t>Герасимов Еремей Демидович</t>
  </si>
  <si>
    <t>+7 181-799-6850</t>
  </si>
  <si>
    <t>Вероника Евгеньевна Федосеева</t>
  </si>
  <si>
    <t>+380 835-708-4433</t>
  </si>
  <si>
    <t>Кудрявцев Демид Ерофеевич</t>
  </si>
  <si>
    <t>+7 454-941-1729</t>
  </si>
  <si>
    <t>Филимон Федотович Иванов</t>
  </si>
  <si>
    <t>+7 297-169-3756</t>
  </si>
  <si>
    <t>Лонгин Арсенович Никонов</t>
  </si>
  <si>
    <t>+998 498-706-1394</t>
  </si>
  <si>
    <t>Юлия Леоновна Наумова</t>
  </si>
  <si>
    <t>+375 435-951-1995</t>
  </si>
  <si>
    <t>Агата Юрьевна Галкина</t>
  </si>
  <si>
    <t>+998 350-816-0031</t>
  </si>
  <si>
    <t>Гурьев Влас Юлианович</t>
  </si>
  <si>
    <t>+992 863-895-4307</t>
  </si>
  <si>
    <t>Мефодий Филиппович Воробьев</t>
  </si>
  <si>
    <t>+998 006-788-9211</t>
  </si>
  <si>
    <t>Август Вячеславович Брагин</t>
  </si>
  <si>
    <t>+7 063-931-5918</t>
  </si>
  <si>
    <t>Любовь Георгиевна Мамонтова</t>
  </si>
  <si>
    <t>+380 545-746-8707</t>
  </si>
  <si>
    <t>Осипов Светозар Ефремович</t>
  </si>
  <si>
    <t>+998 353-736-8172</t>
  </si>
  <si>
    <t>Зоя Кирилловна Брагина</t>
  </si>
  <si>
    <t>+998 591-865-8342</t>
  </si>
  <si>
    <t>Калинина Ирина Филипповна</t>
  </si>
  <si>
    <t>+380 622-144-1703</t>
  </si>
  <si>
    <t>Александра Матвеевна Артемьева</t>
  </si>
  <si>
    <t>+380 669-437-2066</t>
  </si>
  <si>
    <t>Носкова Вера Федоровна</t>
  </si>
  <si>
    <t>+7 753-596-5037</t>
  </si>
  <si>
    <t>Никодим Игоревич Бобров</t>
  </si>
  <si>
    <t>+375 682-373-1802</t>
  </si>
  <si>
    <t>Вера Георгиевна Некрасова</t>
  </si>
  <si>
    <t>+375 796-304-7865</t>
  </si>
  <si>
    <t>Фадей Ефимович Калинин</t>
  </si>
  <si>
    <t>+998 469-847-6587</t>
  </si>
  <si>
    <t>Дата регистрации клиента</t>
  </si>
  <si>
    <t>Программа лояльности клиента</t>
  </si>
  <si>
    <t>ФИО</t>
  </si>
  <si>
    <t>номер телефона клиента</t>
  </si>
  <si>
    <t>Анализ продаж продуктовых сетей</t>
  </si>
  <si>
    <t>Изучение продаж по категориям товаров</t>
  </si>
  <si>
    <t>Изучение клиентов по географии и лайфтайму</t>
  </si>
  <si>
    <t>Сравнение поставщиков по объемам закупок</t>
  </si>
  <si>
    <t xml:space="preserve">Отработка Hard Skills </t>
  </si>
  <si>
    <t>Преобразование типов и визуальное форматирование</t>
  </si>
  <si>
    <t>Условное форматирование данных</t>
  </si>
  <si>
    <t>Среднее кол-во по категориям (что покупают чаще)</t>
  </si>
  <si>
    <t>Умные таблицы и работа с абсолютными и относительными ссылками</t>
  </si>
  <si>
    <t>Аналитика географии клиентов</t>
  </si>
  <si>
    <t>Математические и текстовые функции</t>
  </si>
  <si>
    <t>Функции для работы с датой и временем</t>
  </si>
  <si>
    <t>Функции поиска и извлечения данных</t>
  </si>
  <si>
    <t>Сводные таблицы и срезы данных</t>
  </si>
  <si>
    <t>Построение диаграмм</t>
  </si>
  <si>
    <t>Частотность имен для рекламной компании</t>
  </si>
  <si>
    <t>Платежеспособность по странам</t>
  </si>
  <si>
    <t>Суммарные продажи по поставщикам</t>
  </si>
  <si>
    <t>Задачи исследования</t>
  </si>
  <si>
    <t>Декомпозиция</t>
  </si>
  <si>
    <t>Анализ цен внутри категории по поставщикам</t>
  </si>
  <si>
    <t xml:space="preserve">Лайфтайм клиента </t>
  </si>
  <si>
    <t>Выводы исследования</t>
  </si>
  <si>
    <t>Суммарные продажи по категориям</t>
  </si>
  <si>
    <t>№</t>
  </si>
  <si>
    <t>Данные сгенерированы ChatGPT и не являются NDA</t>
  </si>
  <si>
    <t>Кол-во дней с момента регистрации до покупки</t>
  </si>
  <si>
    <t>Кол-во клиентов в программе лояльности</t>
  </si>
  <si>
    <t>Названия строк</t>
  </si>
  <si>
    <t>Общий итог</t>
  </si>
  <si>
    <t>2023</t>
  </si>
  <si>
    <t>2024</t>
  </si>
  <si>
    <t>Сумма по полю сумма чека</t>
  </si>
  <si>
    <t>янв</t>
  </si>
  <si>
    <t>февр</t>
  </si>
  <si>
    <t>март</t>
  </si>
  <si>
    <t>апр</t>
  </si>
  <si>
    <t>май</t>
  </si>
  <si>
    <t>июль</t>
  </si>
  <si>
    <t>авг</t>
  </si>
  <si>
    <t>сент</t>
  </si>
  <si>
    <t>окт</t>
  </si>
  <si>
    <t>нояб</t>
  </si>
  <si>
    <t>дек</t>
  </si>
  <si>
    <t>Категория товара</t>
  </si>
  <si>
    <t>Поставщик товара</t>
  </si>
  <si>
    <t>Средняя цена в категории за шт</t>
  </si>
  <si>
    <t>Продуктовая сеть</t>
  </si>
  <si>
    <t>GMV</t>
  </si>
  <si>
    <t>Сумма чека</t>
  </si>
  <si>
    <t>Коды телефона</t>
  </si>
  <si>
    <t>Страна клиента</t>
  </si>
  <si>
    <t>Количество по полю id клиента</t>
  </si>
  <si>
    <t>Имя</t>
  </si>
  <si>
    <t>Фамилия</t>
  </si>
  <si>
    <t>Отчество</t>
  </si>
  <si>
    <t>кол-во месяцев с начала регистрации</t>
  </si>
  <si>
    <t>Исследование выполнил: Костицина Елена</t>
  </si>
  <si>
    <t>Средняя цена в категории по поставщику</t>
  </si>
  <si>
    <t>(Все)</t>
  </si>
  <si>
    <t>Месяцы (дата создания чека)</t>
  </si>
  <si>
    <t>июнь</t>
  </si>
  <si>
    <t>Суммарные продажи по магазинам
см.график "GMV по продуктовым сетям"</t>
  </si>
  <si>
    <t>За анализируемый период наибольшая суммарная выручка была зафиксирована у магазина «О'кей», который заработал 264 220 рублей. Наименьшие показатели выручки оказались у магазинов «Билла» и «Пятерочка», чья суммарная выручка составила 138 310 и  136 375 рублей. Эти данные свидетельствуют о том, что «О'кей» был наиболее успешным среди рассмотренных магазинов, в то время как «Билла» и «Пятерочка» показали наименьшие результаты по суммарной выручке.
Так же можно проанализировать сумарную выручку по категории продукта в торговой сети</t>
  </si>
  <si>
    <r>
      <t xml:space="preserve">Анализ цен внутри товарных категорий по поставщикам показывает значительные различия в ценообразовании:
1. </t>
    </r>
    <r>
      <rPr>
        <b/>
        <sz val="12"/>
        <color theme="1"/>
        <rFont val="Times New Roman"/>
        <family val="1"/>
      </rPr>
      <t>Разброс цен по категориям:</t>
    </r>
    <r>
      <rPr>
        <sz val="12"/>
        <color theme="1"/>
        <rFont val="Times New Roman"/>
        <family val="1"/>
        <charset val="204"/>
      </rPr>
      <t xml:space="preserve">
   - В некоторых категориях товаров наблюдаются значительные отклонения цен у разных поставщиков. Например, цены на «Кофе», "Молоко", "Овощи" могут сильно варьироваться, где некоторые поставщики предлагают товар по ценам выше среднего, а другие значительно ниже.
Эти результаты помогают выявить поставщиков с наиболее конкурентоспособными и завышенными ценами, что важно для принятия решений в стратегии закупок и управления ассортиментом.</t>
    </r>
  </si>
  <si>
    <t>Сумма по полю Сумма чека</t>
  </si>
  <si>
    <r>
      <t xml:space="preserve">Анализ суммарных продаж по категориям товаров показал следующие ключевые моменты:
1. </t>
    </r>
    <r>
      <rPr>
        <b/>
        <sz val="12"/>
        <color theme="1"/>
        <rFont val="Times New Roman"/>
        <family val="1"/>
      </rPr>
      <t>Популярные категории:</t>
    </r>
    <r>
      <rPr>
        <sz val="12"/>
        <color theme="1"/>
        <rFont val="Times New Roman"/>
        <family val="1"/>
        <charset val="204"/>
      </rPr>
      <t xml:space="preserve">
   - Некоторые товарные категории, такие как «Макаароны» и «Конфеты», демонстрируют высокие суммарные продажи, что указывает на их высокую популярность среди покупателей.
2. </t>
    </r>
    <r>
      <rPr>
        <b/>
        <sz val="12"/>
        <color theme="1"/>
        <rFont val="Times New Roman"/>
        <family val="1"/>
      </rPr>
      <t>Менее популярные категории:</t>
    </r>
    <r>
      <rPr>
        <sz val="12"/>
        <color theme="1"/>
        <rFont val="Times New Roman"/>
        <family val="1"/>
        <charset val="204"/>
      </rPr>
      <t xml:space="preserve">
   - Категории с меньшими суммарными продажами, такие как «Колбаса» или «Рис», могут свидетельствовать о более низком спросе или конкурентных предложениях других магазинов.
3. </t>
    </r>
    <r>
      <rPr>
        <b/>
        <sz val="12"/>
        <color theme="1"/>
        <rFont val="Times New Roman"/>
        <family val="1"/>
      </rPr>
      <t xml:space="preserve">Влияние ассортимента и цен:
</t>
    </r>
    <r>
      <rPr>
        <sz val="12"/>
        <color theme="1"/>
        <rFont val="Times New Roman"/>
        <family val="1"/>
        <charset val="204"/>
      </rPr>
      <t xml:space="preserve">   - Категории с большим ассортиментом и конкурентоспособными ценами, как правило, показывают лучшие результаты по продажам, тогда как узкий ассортимент или высокие цены могут ограничивать продажи.
Эти выводы позволяют определить, какие категории товаров наиболее востребованы у покупателей, и оптимизировать ассортимент и ценовую политику для увеличения продаж в менее популярных категориях.</t>
    </r>
  </si>
  <si>
    <r>
      <t xml:space="preserve">Анализ среднего количества позиций по категориям товаров показал следующие результаты:
1. </t>
    </r>
    <r>
      <rPr>
        <b/>
        <sz val="12"/>
        <color theme="1"/>
        <rFont val="Times New Roman"/>
        <family val="1"/>
      </rPr>
      <t>Наиболее часто покупаемые категории:</t>
    </r>
    <r>
      <rPr>
        <sz val="12"/>
        <color theme="1"/>
        <rFont val="Times New Roman"/>
        <family val="1"/>
        <charset val="204"/>
      </rPr>
      <t xml:space="preserve">
   - Категория «Макароны» выделяется как самая популярная, с максимальным количеством чеков. Это указывает на то, что макароны чаще всего добавляются в корзину покупателей.
2. </t>
    </r>
    <r>
      <rPr>
        <b/>
        <sz val="12"/>
        <color theme="1"/>
        <rFont val="Times New Roman"/>
        <family val="1"/>
      </rPr>
      <t>Менее популярные категории:</t>
    </r>
    <r>
      <rPr>
        <sz val="12"/>
        <color theme="1"/>
        <rFont val="Times New Roman"/>
        <family val="1"/>
        <charset val="204"/>
      </rPr>
      <t xml:space="preserve">
   - Категория «Колбаса» показала минимальное количество чеков среди всех категорий. Это может свидетельствовать о том, что колбасу покупают реже, либо покупатели ограничиваются покупкой одного-двух видов продукта.
3. </t>
    </r>
    <r>
      <rPr>
        <b/>
        <sz val="12"/>
        <color theme="1"/>
        <rFont val="Times New Roman"/>
        <family val="1"/>
      </rPr>
      <t>Среднее количество позиций в чеке:</t>
    </r>
    <r>
      <rPr>
        <sz val="12"/>
        <color theme="1"/>
        <rFont val="Times New Roman"/>
        <family val="1"/>
        <charset val="204"/>
      </rPr>
      <t xml:space="preserve">
   - В среднем по всем категориям товаров в одном чеке присутствует около 3 позиций. Это означает, что покупатели склонны приобретать несколько товаров одной категории за раз, что может быть связано с необходимостью создания запаса или предпочтением разнообразия в рамках одной категории.
Эти выводы могут быть полезны для оптимизации ассортимента и планирования маркетинговых стратегий, направленных на повышение интереса к менее популярным категориям товаров.</t>
    </r>
  </si>
  <si>
    <t>Страна2</t>
  </si>
  <si>
    <t>Среднее по полю Средняя цена в категории по поставщику</t>
  </si>
  <si>
    <t>Выгода для клиента /ДИСКОНТ/</t>
  </si>
  <si>
    <t>Анализ показывает, как изменялась сумма продаж по месяцам для каждого магазина. В таблице представлены значения разности продаж по сравнению с предыдущим месяцем.
Например:
- В Июле 2023 года магазин «Бристоль» увеличил продажи до 7 937 руб., а «Азбука Вкуса» в этот период нааходился на низком уровне продаж и показал рост только в Август 2023 г..
- В апреле 2023 года магазин «Верный» показал значительный рост продаж до 8 859 рублей, тогда как «Карусель» снизила продажи до 1 318 рублей.
Динамика продаж может помочь выявить тенденции, такие как сезонные колебания или влияние акций и маркетинговых мероприятий.</t>
  </si>
  <si>
    <t>Динамика продаж по магазинам</t>
  </si>
  <si>
    <t xml:space="preserve">Анализ цен внутри товарной категории по магазинам </t>
  </si>
  <si>
    <t>Для выполнения анализа цен внутри товарной категории по магазинам выполнены следующие шаги:
1. Сравнение средних цен по категориям: Проанализировано, как средняя цена товаров внутри каждой категории варьируется по разным магазинам.
2. Идентификация отклонений: Определено, в каких магазинах товары продаются по более высоким или низким ценам относительно средней цены по категории.
Анализ отклонений цен по товарным категориям и магазинам показывает, что средняя цена на товары может значительно различаться в зависимости от магазина. 
Основные выводы:
1.Значительные отклонения в ценах:
   - Магазин «Лента» часто имеет более высокие цены на категории, такие как «Мясо» +48%  и «Рыба» +76% , по сравнению со средними ценами в других магазинах.
   - В «Седьмом Континенте» цены на «Крупу» превышают средние значения на 70%, в то время как в магазине «Карусель» эта же категория имеет цену значительно ниже средней -54%.
2. Магазины с самыми низкими ценами:
   - Например, «Мираторг» предлагает «Колбасу» по ценам - 57% ниже среднего уровня, что может свидетельствовать о специальной политике ценообразования или акциях в этом магазине.
   - «Спар» также демонстрирует цены на колбасу и крупу ниже среднего уровня -53%
3. Ценовые аномалии:
   - В категории «Йогурт» наибольшее отклонение выше средней цены наблюдается в «Городском Супермаркете» +49%, а наименьшее — в «Перекресток» -54%.
Анализ цен может помочь понять, какие магазины предлагают товары дороже или дешевле среднего уровня, и использовать эту информацию для оптимизации покупок или ценообразования.</t>
  </si>
  <si>
    <r>
      <t xml:space="preserve">Анализ суммарных продаж по поставщикам за рассматриваемый период выявил следующие ключевые моменты:
</t>
    </r>
    <r>
      <rPr>
        <b/>
        <sz val="12"/>
        <color theme="1"/>
        <rFont val="Times New Roman"/>
        <family val="1"/>
      </rPr>
      <t xml:space="preserve">Лидеры по продажам:
</t>
    </r>
    <r>
      <rPr>
        <sz val="12"/>
        <color theme="1"/>
        <rFont val="Times New Roman"/>
        <family val="1"/>
        <charset val="204"/>
      </rPr>
      <t xml:space="preserve">
Определены поставщики с наибольшими суммарными продажами за весь период  - "Пастаа Зара", что может свидетельствовать о высоком спросе на их товары или эффективной ценовой политике. Установлено, что продавали "Макароны" от данного Поставщика, при этом цены поставщика на Макароны ближе к высокой границе.
Отставание некоторых поставщиков:
Некоторые поставщики показали значительно более низкие объемы продаж. Это может указывать на меньший интерес покупателей к их продукции, высокие цены или ограниченный ассортимент "Вимм-Биль-Данн".
Влияние ассортимента и цен:
Поставщики с более широким ассортиментом товаров и конкурентоспособными ценами демонстрируют лучшие результаты по суммарным продажам, тогда как поставщики с узким ассортиментом или высокими ценами отстают.
Эти выводы позволяют выделить ключевых игроков на рынке, определить стратегические партнерства и выявить возможные направления для улучшения работы с менее успешными поставщиками.</t>
    </r>
  </si>
  <si>
    <t>Среднее кол-во штук в чеке</t>
  </si>
  <si>
    <t>Количество чеков продаж</t>
  </si>
  <si>
    <t xml:space="preserve">  </t>
  </si>
  <si>
    <t>ID клиента</t>
  </si>
  <si>
    <t>Имя2</t>
  </si>
  <si>
    <t>ФИО_1</t>
  </si>
  <si>
    <t>Имя1</t>
  </si>
  <si>
    <t>Алевтина</t>
  </si>
  <si>
    <t>Алина</t>
  </si>
  <si>
    <t>Антип</t>
  </si>
  <si>
    <t>Валентина</t>
  </si>
  <si>
    <t>Валерьян</t>
  </si>
  <si>
    <t>Василиса</t>
  </si>
  <si>
    <t>Вера</t>
  </si>
  <si>
    <t>Вероника</t>
  </si>
  <si>
    <t>Демид</t>
  </si>
  <si>
    <t>Евфросиния</t>
  </si>
  <si>
    <t>Жанна</t>
  </si>
  <si>
    <t>Зоя</t>
  </si>
  <si>
    <t>Ия</t>
  </si>
  <si>
    <t>Кира</t>
  </si>
  <si>
    <t>Лора</t>
  </si>
  <si>
    <t>Лукин</t>
  </si>
  <si>
    <t>Любовь</t>
  </si>
  <si>
    <t>Любомир</t>
  </si>
  <si>
    <t>Маргарита</t>
  </si>
  <si>
    <t>Марфа</t>
  </si>
  <si>
    <t>Матвей</t>
  </si>
  <si>
    <t>Никодим</t>
  </si>
  <si>
    <t>Нинель</t>
  </si>
  <si>
    <t>Регина</t>
  </si>
  <si>
    <t>Татьяна</t>
  </si>
  <si>
    <t>Феврония</t>
  </si>
  <si>
    <t>Филимон</t>
  </si>
  <si>
    <t>Фома</t>
  </si>
  <si>
    <t>Эмилия</t>
  </si>
  <si>
    <t>Юлия</t>
  </si>
  <si>
    <t>Количество по полю ID клиента</t>
  </si>
  <si>
    <r>
      <t xml:space="preserve">Анализ географического распределения клиентов показал следующие результаты:
</t>
    </r>
    <r>
      <rPr>
        <b/>
        <sz val="12"/>
        <color theme="1"/>
        <rFont val="Times New Roman"/>
        <family val="1"/>
      </rPr>
      <t xml:space="preserve">1. Основная клиентская база в России:
</t>
    </r>
    <r>
      <rPr>
        <sz val="12"/>
        <color theme="1"/>
        <rFont val="Times New Roman"/>
        <family val="1"/>
        <charset val="204"/>
      </rPr>
      <t xml:space="preserve">   - Наибольшее количество клиентов находится в России, где зарегистрировано 314 клиентов. Это указывает на значительное присутствие и высокий спрос на продукцию в этом регионе.
</t>
    </r>
    <r>
      <rPr>
        <b/>
        <sz val="12"/>
        <color theme="1"/>
        <rFont val="Times New Roman"/>
        <family val="1"/>
      </rPr>
      <t>2. Наименьшее количество клиентов в Беларусии:</t>
    </r>
    <r>
      <rPr>
        <sz val="12"/>
        <color theme="1"/>
        <rFont val="Times New Roman"/>
        <family val="1"/>
        <charset val="204"/>
      </rPr>
      <t xml:space="preserve">
   - Наименьшее количество клиентов было зафиксировано в Беларуси, где зарегистрировано всего 122 клиента. Это может свидетельствовать о меньшем охвате рынка или ограниченном спросе в данном регионе.
Эти данные позволяют сделать вывод о необходимости поддержания и развития клиентской базы в России, а также рассмотреть стратегии для увеличения присутствия на рынке Беларуси.</t>
    </r>
  </si>
  <si>
    <t>Количество клиентов по программе лояльности примерно одинаково и варьируется в зависимости от магазина.</t>
  </si>
  <si>
    <t>Большинство покупателей совершают покупки в течение 300–600 дней после регистрации, что указывает на стабильную активность клиентов в этот период.</t>
  </si>
  <si>
    <t>Срок сотрудничества с Клиентом составляет около 80–98 месяцев, что свидетельствует о длительном и стабильном взаимодействии с компанией.</t>
  </si>
  <si>
    <t>Из анализа частоты повторения имен клиентов видно, что наиболее распространенные имена среди клиентов — это Василиса, Зоя, Эмилия, и Алевтина, которые повторяются чаще всего. Это можно использовать при разработке персонализированных рекламных кампаний, ориентированных на клиентов с этими именами, чтобы усилить эффект от маркетинговых сообщений. Персонализация может повысить вовлеченность и лояльность этих групп клиентов.</t>
  </si>
  <si>
    <t>Анализ платежеспособности покупателей по странам показал, что наибольшую платежеспособность имеют покупатели из России, с общим показателем в 251 330 рублей. За ними следуют Узбекистан и Украина, с показателями 163 294 и 147 543 рублей соответственно. Наименьшую платежеспособность продемонстрировали покупатели из Беларуси, где данный показатель составил 98 793 рублей. Эти данные могут свидетельствовать о том, что российский рынок наиболее привлекателен для компании с точки зрения покупательской способности, а также о необходимости разработки адаптированных стратегий для увеличения покупательской активности в странах с более низкой платежеспособностью.</t>
  </si>
  <si>
    <t>Среднее по полю Выгода для клиента /ДИСКОНТ/</t>
  </si>
  <si>
    <t>ОБЩИЙ ВЫВОД:</t>
  </si>
  <si>
    <t>Проведенный анализ данных показал, что наибольшая активность и платежеспособность покупателей сосредоточена в России, где также наблюдается максимальное количество клиентов и стабильные объемы продаж. Наиболее популярными категориями товаров являются макароны, в то время как колбаса покупается реже. Программа лояльности примерно равномерно используется клиентами, с некоторыми вариациями по магазинам. Большинство клиентов активно совершают покупки в течение 300–600 дней после регистрации, а их средний срок покупок в нашей сета магазинов около 80–98 месяцев (6-8 лет). Эти выводы позволяют выделить ключевые сегменты и направления для дальнейшего развития и оптимизации бизнес-стратегий.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</si>
</sst>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#,##0\ &quot;₽&quot;;[Red]\-#,##0\ &quot;₽&quot;"/>
    <numFmt numFmtId="43" formatCode="_-* #,##0.00_-;\-* #,##0.00_-;_-* &quot;-&quot;??_-;_-@_-"/>
    <numFmt numFmtId="164" formatCode="yyyy\-mm\-dd"/>
    <numFmt numFmtId="165" formatCode="0.0"/>
    <numFmt numFmtId="166" formatCode="_-* #,##0\ &quot;₽&quot;_-;\-* #,##0\ &quot;₽&quot;_-;_-* &quot;-&quot;??\ &quot;₽&quot;_-;_-@_-"/>
    <numFmt numFmtId="167" formatCode="#,##0.0"/>
    <numFmt numFmtId="168" formatCode="#,##0%;[Red]\-#,##0%"/>
    <numFmt numFmtId="169" formatCode="#,##0\ &quot;₽&quot;"/>
    <numFmt numFmtId="170" formatCode="0_ ;[Red]\-0\ "/>
    <numFmt numFmtId="171" formatCode="#,##0_ ;[Red]\-#,##0\ 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 (Основной текст)"/>
      <charset val="204"/>
    </font>
    <font>
      <sz val="11"/>
      <color theme="0"/>
      <name val="Calibri (Основной текст)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rgb="FF0432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</cellStyleXfs>
  <cellXfs count="85">
    <xf numFmtId="0" fontId="0" fillId="0" borderId="0" xfId="0"/>
    <xf numFmtId="0" fontId="2" fillId="0" borderId="4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9" fontId="0" fillId="0" borderId="0" xfId="1" applyFont="1"/>
    <xf numFmtId="166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/>
    <xf numFmtId="14" fontId="0" fillId="0" borderId="0" xfId="0" applyNumberFormat="1"/>
    <xf numFmtId="0" fontId="5" fillId="0" borderId="4" xfId="0" applyFont="1" applyBorder="1" applyAlignment="1">
      <alignment horizontal="center" vertical="top"/>
    </xf>
    <xf numFmtId="0" fontId="6" fillId="0" borderId="0" xfId="0" applyFont="1"/>
    <xf numFmtId="0" fontId="7" fillId="0" borderId="0" xfId="2" applyFont="1"/>
    <xf numFmtId="0" fontId="7" fillId="0" borderId="0" xfId="2" applyFont="1" applyAlignment="1">
      <alignment horizontal="center" vertical="center"/>
    </xf>
    <xf numFmtId="0" fontId="9" fillId="0" borderId="0" xfId="2" applyFont="1"/>
    <xf numFmtId="0" fontId="7" fillId="0" borderId="5" xfId="2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0" fontId="7" fillId="0" borderId="0" xfId="2" applyFont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7" fontId="0" fillId="0" borderId="0" xfId="0" applyNumberFormat="1"/>
    <xf numFmtId="0" fontId="7" fillId="0" borderId="5" xfId="2" applyFont="1" applyBorder="1" applyAlignment="1">
      <alignment vertical="center" wrapText="1"/>
    </xf>
    <xf numFmtId="6" fontId="0" fillId="0" borderId="0" xfId="0" applyNumberFormat="1"/>
    <xf numFmtId="3" fontId="0" fillId="0" borderId="0" xfId="0" applyNumberFormat="1"/>
    <xf numFmtId="169" fontId="0" fillId="0" borderId="0" xfId="0" applyNumberFormat="1"/>
    <xf numFmtId="0" fontId="7" fillId="0" borderId="9" xfId="2" applyFont="1" applyBorder="1" applyAlignment="1">
      <alignment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10" xfId="2" applyFont="1" applyBorder="1" applyAlignment="1">
      <alignment wrapText="1"/>
    </xf>
    <xf numFmtId="0" fontId="7" fillId="0" borderId="11" xfId="2" applyFont="1" applyBorder="1" applyAlignment="1">
      <alignment wrapText="1"/>
    </xf>
    <xf numFmtId="0" fontId="7" fillId="0" borderId="12" xfId="2" applyFont="1" applyBorder="1" applyAlignment="1">
      <alignment horizontal="center" vertical="center" wrapText="1"/>
    </xf>
    <xf numFmtId="0" fontId="7" fillId="0" borderId="13" xfId="2" applyFont="1" applyBorder="1" applyAlignment="1">
      <alignment wrapText="1"/>
    </xf>
    <xf numFmtId="43" fontId="2" fillId="0" borderId="4" xfId="3" applyFont="1" applyBorder="1" applyAlignment="1">
      <alignment horizontal="center" vertical="center" wrapText="1"/>
    </xf>
    <xf numFmtId="43" fontId="0" fillId="0" borderId="0" xfId="3" applyFont="1"/>
    <xf numFmtId="0" fontId="12" fillId="0" borderId="9" xfId="2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3" borderId="1" xfId="0" applyNumberFormat="1" applyFill="1" applyBorder="1"/>
    <xf numFmtId="6" fontId="0" fillId="3" borderId="3" xfId="0" applyNumberFormat="1" applyFill="1" applyBorder="1"/>
    <xf numFmtId="6" fontId="2" fillId="3" borderId="14" xfId="0" applyNumberFormat="1" applyFont="1" applyFill="1" applyBorder="1"/>
    <xf numFmtId="6" fontId="13" fillId="3" borderId="14" xfId="0" applyNumberFormat="1" applyFont="1" applyFill="1" applyBorder="1"/>
    <xf numFmtId="6" fontId="2" fillId="3" borderId="0" xfId="0" applyNumberFormat="1" applyFont="1" applyFill="1"/>
    <xf numFmtId="9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7" fillId="0" borderId="0" xfId="2" applyFont="1" applyAlignment="1">
      <alignment vertical="center" wrapText="1"/>
    </xf>
    <xf numFmtId="0" fontId="12" fillId="0" borderId="5" xfId="2" applyFont="1" applyBorder="1" applyAlignment="1">
      <alignment vertical="center" wrapText="1"/>
    </xf>
    <xf numFmtId="168" fontId="0" fillId="0" borderId="0" xfId="1" applyNumberFormat="1" applyFont="1"/>
    <xf numFmtId="0" fontId="7" fillId="0" borderId="4" xfId="2" applyFont="1" applyBorder="1" applyAlignment="1">
      <alignment horizontal="center" vertical="center" wrapText="1"/>
    </xf>
    <xf numFmtId="0" fontId="7" fillId="0" borderId="19" xfId="2" applyFont="1" applyBorder="1" applyAlignment="1">
      <alignment wrapText="1"/>
    </xf>
    <xf numFmtId="0" fontId="9" fillId="2" borderId="20" xfId="2" applyFont="1" applyFill="1" applyBorder="1" applyAlignment="1">
      <alignment horizontal="center" vertical="center" wrapText="1"/>
    </xf>
    <xf numFmtId="0" fontId="9" fillId="2" borderId="21" xfId="2" applyFont="1" applyFill="1" applyBorder="1" applyAlignment="1">
      <alignment horizontal="center" vertical="center" wrapText="1"/>
    </xf>
    <xf numFmtId="0" fontId="9" fillId="2" borderId="22" xfId="2" applyFont="1" applyFill="1" applyBorder="1" applyAlignment="1">
      <alignment horizontal="center" vertical="center"/>
    </xf>
    <xf numFmtId="0" fontId="7" fillId="0" borderId="24" xfId="2" applyFont="1" applyBorder="1" applyAlignment="1">
      <alignment horizontal="center" vertical="center" wrapText="1"/>
    </xf>
    <xf numFmtId="0" fontId="7" fillId="0" borderId="24" xfId="2" applyFont="1" applyBorder="1" applyAlignment="1">
      <alignment vertical="center" wrapText="1"/>
    </xf>
    <xf numFmtId="0" fontId="7" fillId="0" borderId="25" xfId="2" applyFont="1" applyBorder="1" applyAlignment="1">
      <alignment wrapText="1"/>
    </xf>
    <xf numFmtId="0" fontId="12" fillId="0" borderId="12" xfId="2" applyFont="1" applyBorder="1" applyAlignment="1">
      <alignment vertical="center" wrapText="1"/>
    </xf>
    <xf numFmtId="0" fontId="12" fillId="0" borderId="24" xfId="2" applyFont="1" applyBorder="1" applyAlignment="1">
      <alignment vertical="center" wrapText="1"/>
    </xf>
    <xf numFmtId="0" fontId="14" fillId="0" borderId="26" xfId="2" applyFont="1" applyBorder="1" applyAlignment="1">
      <alignment horizontal="center" vertical="center" wrapText="1"/>
    </xf>
    <xf numFmtId="0" fontId="7" fillId="0" borderId="28" xfId="2" applyFont="1" applyBorder="1" applyAlignment="1">
      <alignment vertical="center" wrapText="1"/>
    </xf>
    <xf numFmtId="0" fontId="7" fillId="0" borderId="30" xfId="2" applyFont="1" applyBorder="1" applyAlignment="1">
      <alignment vertical="center" wrapText="1"/>
    </xf>
    <xf numFmtId="0" fontId="7" fillId="0" borderId="0" xfId="2" applyFont="1" applyAlignment="1">
      <alignment horizontal="center"/>
    </xf>
    <xf numFmtId="0" fontId="8" fillId="0" borderId="6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center" wrapText="1"/>
    </xf>
    <xf numFmtId="0" fontId="8" fillId="0" borderId="8" xfId="2" applyFont="1" applyBorder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0" fontId="14" fillId="0" borderId="15" xfId="2" applyFont="1" applyBorder="1" applyAlignment="1">
      <alignment horizontal="center" vertical="center" wrapText="1"/>
    </xf>
    <xf numFmtId="0" fontId="14" fillId="0" borderId="23" xfId="2" applyFont="1" applyBorder="1" applyAlignment="1">
      <alignment horizontal="center" vertical="center" wrapText="1"/>
    </xf>
    <xf numFmtId="0" fontId="14" fillId="0" borderId="18" xfId="2" applyFont="1" applyBorder="1" applyAlignment="1">
      <alignment horizontal="center" vertical="center" wrapText="1"/>
    </xf>
    <xf numFmtId="0" fontId="14" fillId="0" borderId="16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left" vertical="top" wrapText="1"/>
    </xf>
    <xf numFmtId="0" fontId="8" fillId="0" borderId="29" xfId="2" applyFont="1" applyBorder="1" applyAlignment="1">
      <alignment horizontal="left" vertical="top" wrapText="1"/>
    </xf>
    <xf numFmtId="0" fontId="8" fillId="0" borderId="31" xfId="2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</cellXfs>
  <cellStyles count="4">
    <cellStyle name="Обычный" xfId="0" builtinId="0"/>
    <cellStyle name="Обычный 2" xfId="2" xr:uid="{00000000-0005-0000-0000-000001000000}"/>
    <cellStyle name="Процентный" xfId="1" builtinId="5"/>
    <cellStyle name="Финансовый" xfId="3" builtinId="3"/>
  </cellStyles>
  <dxfs count="41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Основной текст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0" formatCode="#,##0\ &quot;₽&quot;;[Red]\-#,##0\ &quot;₽&quot;"/>
    </dxf>
    <dxf>
      <numFmt numFmtId="9" formatCode="#,##0\ &quot;₽&quot;;\-#,##0\ &quot;₽&quot;"/>
    </dxf>
    <dxf>
      <numFmt numFmtId="9" formatCode="#,##0\ &quot;₽&quot;;\-#,##0\ &quot;₽&quot;"/>
    </dxf>
    <dxf>
      <numFmt numFmtId="13" formatCode="0%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167" formatCode="#,##0.0"/>
    </dxf>
    <dxf>
      <numFmt numFmtId="167" formatCode="#,##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65" formatCode="0.0"/>
    </dxf>
    <dxf>
      <numFmt numFmtId="165" formatCode="0.0"/>
    </dxf>
    <dxf>
      <numFmt numFmtId="0" formatCode="General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Exsel.xlsx]5_СумПродажиПоПоставщикам!ДинамикаПродПоставщ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ДИНАМИКА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 ТОВАРА ПОСТАВШИКА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84374453193351"/>
          <c:y val="3.0819319391896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60325" cap="rnd">
            <a:solidFill>
              <a:schemeClr val="accent6">
                <a:lumMod val="75000"/>
              </a:schemeClr>
            </a:solidFill>
            <a:round/>
            <a:tailEnd type="arrow" w="med" len="lg"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25400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794600845100569E-2"/>
          <c:y val="0.19665608057062306"/>
          <c:w val="0.97841079830979882"/>
          <c:h val="0.64093702341724812"/>
        </c:manualLayout>
      </c:layout>
      <c:lineChart>
        <c:grouping val="standard"/>
        <c:varyColors val="0"/>
        <c:ser>
          <c:idx val="0"/>
          <c:order val="0"/>
          <c:tx>
            <c:strRef>
              <c:f>'5_СумПродажиПоПоставщикам'!$B$3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60325" cap="rnd">
              <a:solidFill>
                <a:schemeClr val="accent6">
                  <a:lumMod val="75000"/>
                </a:schemeClr>
              </a:solidFill>
              <a:round/>
              <a:tailEnd type="arrow" w="med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'5_СумПродажиПоПоставщикам'!$A$4:$A$23</c:f>
              <c:multiLvlStrCache>
                <c:ptCount val="17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'5_СумПродажиПоПоставщикам'!$B$4:$B$23</c:f>
              <c:numCache>
                <c:formatCode>#\ ##0\ "₽"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51872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8-2D4F-92DF-EC80602AE5D2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1029776"/>
        <c:axId val="1745123120"/>
      </c:lineChart>
      <c:catAx>
        <c:axId val="17510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123120"/>
        <c:crosses val="autoZero"/>
        <c:auto val="1"/>
        <c:lblAlgn val="ctr"/>
        <c:lblOffset val="100"/>
        <c:noMultiLvlLbl val="0"/>
      </c:catAx>
      <c:valAx>
        <c:axId val="1745123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17510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Exsel.xlsx]8_География клиентов!ГеографияКлиентов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РАСПРЕДЕЛЕНИЕ КЛИЕНТОВ ПО СТРАНАМ (кол-во)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'8_География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'8_География клиентов'!$B$4:$B$9</c:f>
              <c:numCache>
                <c:formatCode>0</c:formatCode>
                <c:ptCount val="5"/>
                <c:pt idx="0">
                  <c:v>314</c:v>
                </c:pt>
                <c:pt idx="1">
                  <c:v>191</c:v>
                </c:pt>
                <c:pt idx="2">
                  <c:v>187</c:v>
                </c:pt>
                <c:pt idx="3">
                  <c:v>186</c:v>
                </c:pt>
                <c:pt idx="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90-E047-90D3-3DEE80462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7"/>
        <c:overlap val="-27"/>
        <c:axId val="441182400"/>
        <c:axId val="436241296"/>
      </c:barChart>
      <c:catAx>
        <c:axId val="4411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36241296"/>
        <c:crosses val="autoZero"/>
        <c:auto val="1"/>
        <c:lblAlgn val="ctr"/>
        <c:lblOffset val="100"/>
        <c:noMultiLvlLbl val="0"/>
      </c:catAx>
      <c:valAx>
        <c:axId val="436241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4118240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Exsel.xlsx]9_ИмяКлиента!ЧастотаИмениКлиента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ЧАСТОТ ПОВТОРЕНИЙ ИМЕНИ КЛИЕНТА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'9_ИмяКлиента'!$B$3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'9_ИмяКлиента'!$A$4:$A$34</c:f>
              <c:strCache>
                <c:ptCount val="30"/>
                <c:pt idx="0">
                  <c:v>Эмилия</c:v>
                </c:pt>
                <c:pt idx="1">
                  <c:v>Василиса</c:v>
                </c:pt>
                <c:pt idx="2">
                  <c:v>Алевтина</c:v>
                </c:pt>
                <c:pt idx="3">
                  <c:v>Зоя</c:v>
                </c:pt>
                <c:pt idx="4">
                  <c:v>Татьяна</c:v>
                </c:pt>
                <c:pt idx="5">
                  <c:v>Юлия</c:v>
                </c:pt>
                <c:pt idx="6">
                  <c:v>Регина</c:v>
                </c:pt>
                <c:pt idx="7">
                  <c:v>Марфа</c:v>
                </c:pt>
                <c:pt idx="8">
                  <c:v>Филимон</c:v>
                </c:pt>
                <c:pt idx="9">
                  <c:v>Феврония</c:v>
                </c:pt>
                <c:pt idx="10">
                  <c:v>Любовь</c:v>
                </c:pt>
                <c:pt idx="11">
                  <c:v>Любомир</c:v>
                </c:pt>
                <c:pt idx="12">
                  <c:v>Валентина</c:v>
                </c:pt>
                <c:pt idx="13">
                  <c:v>Фома</c:v>
                </c:pt>
                <c:pt idx="14">
                  <c:v>Никодим</c:v>
                </c:pt>
                <c:pt idx="15">
                  <c:v>Кира</c:v>
                </c:pt>
                <c:pt idx="16">
                  <c:v>Алина</c:v>
                </c:pt>
                <c:pt idx="17">
                  <c:v>Жанна</c:v>
                </c:pt>
                <c:pt idx="18">
                  <c:v>Вероника</c:v>
                </c:pt>
                <c:pt idx="19">
                  <c:v>Демид</c:v>
                </c:pt>
                <c:pt idx="20">
                  <c:v>Антип</c:v>
                </c:pt>
                <c:pt idx="21">
                  <c:v>Валерьян</c:v>
                </c:pt>
                <c:pt idx="22">
                  <c:v>Вера</c:v>
                </c:pt>
                <c:pt idx="23">
                  <c:v>Маргарита</c:v>
                </c:pt>
                <c:pt idx="24">
                  <c:v>Ия</c:v>
                </c:pt>
                <c:pt idx="25">
                  <c:v>Нинель</c:v>
                </c:pt>
                <c:pt idx="26">
                  <c:v>Евфросиния</c:v>
                </c:pt>
                <c:pt idx="27">
                  <c:v>Матвей</c:v>
                </c:pt>
                <c:pt idx="28">
                  <c:v>Лукин</c:v>
                </c:pt>
                <c:pt idx="29">
                  <c:v>Лора</c:v>
                </c:pt>
              </c:strCache>
            </c:strRef>
          </c:cat>
          <c:val>
            <c:numRef>
              <c:f>'9_ИмяКлиента'!$B$4:$B$34</c:f>
              <c:numCache>
                <c:formatCode>0_ ;[Red]\-0\ </c:formatCode>
                <c:ptCount val="30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C-E54D-BDB1-7A42A317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817648"/>
        <c:axId val="479975984"/>
      </c:barChart>
      <c:catAx>
        <c:axId val="44081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9975984"/>
        <c:crosses val="autoZero"/>
        <c:auto val="1"/>
        <c:lblAlgn val="ctr"/>
        <c:lblOffset val="100"/>
        <c:noMultiLvlLbl val="0"/>
      </c:catAx>
      <c:valAx>
        <c:axId val="4799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8176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Exsel.xlsx]10_ПрораммаЛояльности!ПрограммаЛояльности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ПРОГРАММА ЛОЯЛЬНОСТИ </a:t>
            </a:r>
          </a:p>
        </c:rich>
      </c:tx>
      <c:layout>
        <c:manualLayout>
          <c:xMode val="edge"/>
          <c:yMode val="edge"/>
          <c:x val="0.3193631525226012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>
        <c:manualLayout>
          <c:layoutTarget val="inner"/>
          <c:xMode val="edge"/>
          <c:yMode val="edge"/>
          <c:x val="0.2716986152592995"/>
          <c:y val="0.16523304847557566"/>
          <c:w val="0.57370784686396958"/>
          <c:h val="0.7885084151210956"/>
        </c:manualLayout>
      </c:layout>
      <c:pieChart>
        <c:varyColors val="1"/>
        <c:ser>
          <c:idx val="0"/>
          <c:order val="0"/>
          <c:tx>
            <c:strRef>
              <c:f>'10_ПрораммаЛояльности'!$B$3</c:f>
              <c:strCache>
                <c:ptCount val="1"/>
                <c:pt idx="0">
                  <c:v>Итог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35EF-4F45-BB2C-E06D1E75AF09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35EF-4F45-BB2C-E06D1E75AF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'10_ПрораммаЛояльности'!$A$4:$A$6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'10_ПрораммаЛояльности'!$B$4:$B$6</c:f>
              <c:numCache>
                <c:formatCode>#\ ##0_ ;[Red]\-#\ ##0\ 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F-4F45-BB2C-E06D1E75AF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Exsel.xlsx]11_ПлатежесПоСтранам!ПлатежеспособностьПоСтранам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ПРОДАЖИ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684611707881563"/>
          <c:y val="0.14050506634877813"/>
          <c:w val="0.65097884329953959"/>
          <c:h val="0.81177839821815101"/>
        </c:manualLayout>
      </c:layout>
      <c:pieChart>
        <c:varyColors val="1"/>
        <c:ser>
          <c:idx val="0"/>
          <c:order val="0"/>
          <c:tx>
            <c:strRef>
              <c:f>'11_ПлатежесПоСтранам'!$B$3</c:f>
              <c:strCache>
                <c:ptCount val="1"/>
                <c:pt idx="0">
                  <c:v>Итог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C-2140-BFCE-B1BEFE1876F7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C-2140-BFCE-B1BEFE1876F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6C-2140-BFCE-B1BEFE1876F7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6C-2140-BFCE-B1BEFE1876F7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6C-2140-BFCE-B1BEFE1876F7}"/>
              </c:ext>
            </c:extLst>
          </c:dPt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'11_ПлатежесПоСтранам'!$A$4:$A$9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'11_ПлатежесПоСтранам'!$B$4:$B$9</c:f>
              <c:numCache>
                <c:formatCode>#\ ##0\ "₽"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6C-2140-BFCE-B1BEFE1876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Exsel.xlsx]11_ПлатежесПоСтранам!ПлатежеспособностьПоСтранам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ПЛАТЕЖЕСПОСОБНОСТЬ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'11_ПлатежесПоСтранам'!$B$3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'11_ПлатежесПоСтранам'!$A$4:$A$9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'11_ПлатежесПоСтранам'!$B$4:$B$9</c:f>
              <c:numCache>
                <c:formatCode>#\ ##0\ "₽"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B-1544-9BCC-6D2A6C00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27215"/>
        <c:axId val="8238288"/>
      </c:barChart>
      <c:catAx>
        <c:axId val="207802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38288"/>
        <c:crosses val="autoZero"/>
        <c:auto val="1"/>
        <c:lblAlgn val="ctr"/>
        <c:lblOffset val="100"/>
        <c:noMultiLvlLbl val="0"/>
      </c:catAx>
      <c:valAx>
        <c:axId val="823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2078027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Exsel.xlsx]1_Продажи магазинов!ДинамикаПродажМагазина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ДИНАМИКА ПРОДАЖ МАГАЗИНА</a:t>
            </a:r>
          </a:p>
        </c:rich>
      </c:tx>
      <c:layout>
        <c:manualLayout>
          <c:xMode val="edge"/>
          <c:yMode val="edge"/>
          <c:x val="0.12439720034995623"/>
          <c:y val="2.7624309392265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333333333333334E-2"/>
          <c:y val="0.2219798146778614"/>
          <c:w val="0.97555555555555551"/>
          <c:h val="0.57210552659461555"/>
        </c:manualLayout>
      </c:layout>
      <c:lineChart>
        <c:grouping val="standard"/>
        <c:varyColors val="0"/>
        <c:ser>
          <c:idx val="0"/>
          <c:order val="0"/>
          <c:tx>
            <c:strRef>
              <c:f>'1_Продажи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  <a:headEnd type="none"/>
              <a:tailEnd type="stealth" w="med" len="lg"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'1_Продажи магазинов'!$A$4:$A$23</c:f>
              <c:multiLvlStrCache>
                <c:ptCount val="17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'1_Продажи магазинов'!$B$4:$B$23</c:f>
              <c:numCache>
                <c:formatCode>_-* #\ ##0\ "₽"_-;\-* #\ ##0\ "₽"_-;_-* "-"??\ "₽"_-;_-@_-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51872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1-A745-BD89-8E53CB90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562144"/>
        <c:axId val="2137057119"/>
      </c:lineChart>
      <c:catAx>
        <c:axId val="18025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057119"/>
        <c:crosses val="autoZero"/>
        <c:auto val="1"/>
        <c:lblAlgn val="ctr"/>
        <c:lblOffset val="100"/>
        <c:noMultiLvlLbl val="1"/>
      </c:catAx>
      <c:valAx>
        <c:axId val="2137057119"/>
        <c:scaling>
          <c:orientation val="minMax"/>
        </c:scaling>
        <c:delete val="1"/>
        <c:axPos val="l"/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crossAx val="18025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Exsel.xlsx]2_Выгода клиентамДИСКОНТ!ДисконтВыгодаКлиента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'2_Выгода клиентамДИСКОНТ'!$B$3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'2_Выгода клиентамДИСКОНТ'!$A$4:$A$23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'2_Выгода клиентамДИСКОНТ'!$B$4:$B$23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8-4649-902F-9CFCAA155C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7814927"/>
        <c:axId val="2137698111"/>
      </c:barChart>
      <c:catAx>
        <c:axId val="21378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698111"/>
        <c:crosses val="autoZero"/>
        <c:auto val="0"/>
        <c:lblAlgn val="ctr"/>
        <c:lblOffset val="100"/>
        <c:noMultiLvlLbl val="0"/>
      </c:catAx>
      <c:valAx>
        <c:axId val="21376981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3781492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Exsel.xlsx]2_Выгода клиентамДИСКОНТ!ДисконтВыгодаКлиента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numCol="1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'2_Выгода клиентамДИСКОНТ'!$B$3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'2_Выгода клиентамДИСКОНТ'!$A$4:$A$23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'2_Выгода клиентамДИСКОНТ'!$B$4:$B$23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5-1C43-918D-5D36ADBA8F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74"/>
        <c:overlap val="1"/>
        <c:axId val="1610970512"/>
        <c:axId val="1656618688"/>
      </c:barChart>
      <c:catAx>
        <c:axId val="1610970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618688"/>
        <c:crosses val="autoZero"/>
        <c:auto val="1"/>
        <c:lblAlgn val="ctr"/>
        <c:lblOffset val="100"/>
        <c:noMultiLvlLbl val="0"/>
      </c:catAx>
      <c:valAx>
        <c:axId val="165661868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10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[Дашборд в Exsel.xlsx]3_СуммПродажиПоСетям!GMV_сетей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  <a:r>
              <a:rPr lang="ru-RU" baseline="0"/>
              <a:t>  ПО ПРОДУКТОВЫМ  СЕТЯМ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'3_СуммПродажиПоСетям'!$B$3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'3_СуммПродажиПоСетям'!$A$4:$A$24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'3_СуммПродажиПоСетям'!$B$4:$B$24</c:f>
              <c:numCache>
                <c:formatCode>"₽"#,##0_);[Red]\("₽"#,##0\)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48746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37636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B-2944-87D1-1B2A3C8B00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978463"/>
        <c:axId val="2137874191"/>
      </c:barChart>
      <c:catAx>
        <c:axId val="21379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874191"/>
        <c:crosses val="autoZero"/>
        <c:auto val="1"/>
        <c:lblAlgn val="ctr"/>
        <c:lblOffset val="100"/>
        <c:noMultiLvlLbl val="0"/>
      </c:catAx>
      <c:valAx>
        <c:axId val="2137874191"/>
        <c:scaling>
          <c:orientation val="minMax"/>
        </c:scaling>
        <c:delete val="1"/>
        <c:axPos val="l"/>
        <c:numFmt formatCode="&quot;₽&quot;#,##0_);[Red]\(&quot;₽&quot;#,##0\)" sourceLinked="1"/>
        <c:majorTickMark val="none"/>
        <c:minorTickMark val="none"/>
        <c:tickLblPos val="nextTo"/>
        <c:crossAx val="213797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Exsel.xlsx]4_ЦеныПоставщиков!ЦенаКатегорииПоставщика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ЦЕНЫ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ПОСТАВЩИКОВ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'4_ЦеныПоставщиков'!$B$4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'4_ЦеныПоставщиков'!$A$5:$A$83</c:f>
              <c:strCache>
                <c:ptCount val="78"/>
                <c:pt idx="0">
                  <c:v>Green Garden</c:v>
                </c:pt>
                <c:pt idx="1">
                  <c:v>Каравай</c:v>
                </c:pt>
                <c:pt idx="2">
                  <c:v>Макфа</c:v>
                </c:pt>
                <c:pt idx="3">
                  <c:v>КДВ</c:v>
                </c:pt>
                <c:pt idx="4">
                  <c:v>Беллакт</c:v>
                </c:pt>
                <c:pt idx="5">
                  <c:v>Посиделкино</c:v>
                </c:pt>
                <c:pt idx="6">
                  <c:v>Экстра</c:v>
                </c:pt>
                <c:pt idx="7">
                  <c:v>Lay's</c:v>
                </c:pt>
                <c:pt idx="8">
                  <c:v>Черкизово</c:v>
                </c:pt>
                <c:pt idx="9">
                  <c:v>Простоквашино</c:v>
                </c:pt>
                <c:pt idx="10">
                  <c:v>Агро-Альянс</c:v>
                </c:pt>
                <c:pt idx="11">
                  <c:v>Русский Хлеб</c:v>
                </c:pt>
                <c:pt idx="12">
                  <c:v>Мираторг</c:v>
                </c:pt>
                <c:pt idx="13">
                  <c:v>Дымов</c:v>
                </c:pt>
                <c:pt idx="14">
                  <c:v>Карат</c:v>
                </c:pt>
                <c:pt idx="15">
                  <c:v>Агрокомплекс</c:v>
                </c:pt>
                <c:pt idx="16">
                  <c:v>Овощной ряд</c:v>
                </c:pt>
                <c:pt idx="17">
                  <c:v>Активиа</c:v>
                </c:pt>
                <c:pt idx="18">
                  <c:v>Русский сахар</c:v>
                </c:pt>
                <c:pt idx="19">
                  <c:v>Русское море</c:v>
                </c:pt>
                <c:pt idx="20">
                  <c:v>Greenfield</c:v>
                </c:pt>
                <c:pt idx="21">
                  <c:v>Балтийский берег</c:v>
                </c:pt>
                <c:pt idx="22">
                  <c:v>Рот Фронт</c:v>
                </c:pt>
                <c:pt idx="23">
                  <c:v>Чудо</c:v>
                </c:pt>
                <c:pt idx="24">
                  <c:v>Фруктовый сад</c:v>
                </c:pt>
                <c:pt idx="25">
                  <c:v>Тесс</c:v>
                </c:pt>
                <c:pt idx="26">
                  <c:v>Хлебный Дом</c:v>
                </c:pt>
                <c:pt idx="27">
                  <c:v>Фрукты-Ягоды</c:v>
                </c:pt>
                <c:pt idx="28">
                  <c:v>Pringles</c:v>
                </c:pt>
                <c:pt idx="29">
                  <c:v>Паста Зара</c:v>
                </c:pt>
                <c:pt idx="30">
                  <c:v>Jacobs</c:v>
                </c:pt>
                <c:pt idx="31">
                  <c:v>Домик в деревне</c:v>
                </c:pt>
                <c:pt idx="32">
                  <c:v>Салта</c:v>
                </c:pt>
                <c:pt idx="33">
                  <c:v>Красный Октябрь</c:v>
                </c:pt>
                <c:pt idx="34">
                  <c:v>Окраина</c:v>
                </c:pt>
                <c:pt idx="35">
                  <c:v>Снежана</c:v>
                </c:pt>
                <c:pt idx="36">
                  <c:v>Rich</c:v>
                </c:pt>
                <c:pt idx="37">
                  <c:v>Сырная долина</c:v>
                </c:pt>
                <c:pt idx="38">
                  <c:v>Белый Злат</c:v>
                </c:pt>
                <c:pt idx="39">
                  <c:v>Славянка</c:v>
                </c:pt>
                <c:pt idx="40">
                  <c:v>Estrella</c:v>
                </c:pt>
                <c:pt idx="41">
                  <c:v>Дарница</c:v>
                </c:pt>
                <c:pt idx="42">
                  <c:v>Националь</c:v>
                </c:pt>
                <c:pt idx="43">
                  <c:v>Меридиан</c:v>
                </c:pt>
                <c:pt idx="44">
                  <c:v>Lipton</c:v>
                </c:pt>
                <c:pt idx="45">
                  <c:v>Фруктовый Рай</c:v>
                </c:pt>
                <c:pt idx="46">
                  <c:v>Ростагроэкспорт</c:v>
                </c:pt>
                <c:pt idx="47">
                  <c:v>Nescafe</c:v>
                </c:pt>
                <c:pt idx="48">
                  <c:v>Сады Придонья</c:v>
                </c:pt>
                <c:pt idx="49">
                  <c:v>Экзотик</c:v>
                </c:pt>
                <c:pt idx="50">
                  <c:v>Ярмарка</c:v>
                </c:pt>
                <c:pt idx="51">
                  <c:v>Увелка</c:v>
                </c:pt>
                <c:pt idx="52">
                  <c:v>Бабаевский</c:v>
                </c:pt>
                <c:pt idx="53">
                  <c:v>Белогорье</c:v>
                </c:pt>
                <c:pt idx="54">
                  <c:v>Эрманн</c:v>
                </c:pt>
                <c:pt idx="55">
                  <c:v>Гавриш</c:v>
                </c:pt>
                <c:pt idx="56">
                  <c:v>Ахмад</c:v>
                </c:pt>
                <c:pt idx="57">
                  <c:v>Добрый</c:v>
                </c:pt>
                <c:pt idx="58">
                  <c:v>Русская картошка</c:v>
                </c:pt>
                <c:pt idx="59">
                  <c:v>Продимекс</c:v>
                </c:pt>
                <c:pt idx="60">
                  <c:v>Сладов</c:v>
                </c:pt>
                <c:pt idx="61">
                  <c:v>President</c:v>
                </c:pt>
                <c:pt idx="62">
                  <c:v>Илецкая</c:v>
                </c:pt>
                <c:pt idx="63">
                  <c:v>Славянская</c:v>
                </c:pt>
                <c:pt idx="64">
                  <c:v>Борилла</c:v>
                </c:pt>
                <c:pt idx="65">
                  <c:v>Роллтон</c:v>
                </c:pt>
                <c:pt idx="66">
                  <c:v>Юбилейное</c:v>
                </c:pt>
                <c:pt idx="67">
                  <c:v>Мистраль</c:v>
                </c:pt>
                <c:pt idx="68">
                  <c:v>Черная Карта</c:v>
                </c:pt>
                <c:pt idx="69">
                  <c:v>Санта Бремор</c:v>
                </c:pt>
                <c:pt idx="70">
                  <c:v>Агросахар</c:v>
                </c:pt>
                <c:pt idx="71">
                  <c:v>Сава</c:v>
                </c:pt>
                <c:pt idx="72">
                  <c:v>Семко</c:v>
                </c:pt>
                <c:pt idx="73">
                  <c:v>Вимм-Билль-Данн</c:v>
                </c:pt>
                <c:pt idx="74">
                  <c:v>Hochland</c:v>
                </c:pt>
                <c:pt idx="75">
                  <c:v>Зеленая грядка</c:v>
                </c:pt>
                <c:pt idx="76">
                  <c:v>Tchibo</c:v>
                </c:pt>
                <c:pt idx="77">
                  <c:v>Микоян</c:v>
                </c:pt>
              </c:strCache>
            </c:strRef>
          </c:cat>
          <c:val>
            <c:numRef>
              <c:f>'4_ЦеныПоставщиков'!$B$5:$B$83</c:f>
              <c:numCache>
                <c:formatCode>#\ ##0\ "₽"</c:formatCode>
                <c:ptCount val="78"/>
                <c:pt idx="0">
                  <c:v>369.2</c:v>
                </c:pt>
                <c:pt idx="1">
                  <c:v>331.16666666666663</c:v>
                </c:pt>
                <c:pt idx="2">
                  <c:v>329.2727272727272</c:v>
                </c:pt>
                <c:pt idx="3">
                  <c:v>323.07692307692298</c:v>
                </c:pt>
                <c:pt idx="4">
                  <c:v>322.54545454545456</c:v>
                </c:pt>
                <c:pt idx="5">
                  <c:v>321.63636363636357</c:v>
                </c:pt>
                <c:pt idx="6">
                  <c:v>320.84615384615387</c:v>
                </c:pt>
                <c:pt idx="7">
                  <c:v>320.5714285714285</c:v>
                </c:pt>
                <c:pt idx="8">
                  <c:v>320.25</c:v>
                </c:pt>
                <c:pt idx="9">
                  <c:v>318.81818181818187</c:v>
                </c:pt>
                <c:pt idx="10">
                  <c:v>317.85714285714283</c:v>
                </c:pt>
                <c:pt idx="11">
                  <c:v>316.59999999999997</c:v>
                </c:pt>
                <c:pt idx="12">
                  <c:v>316.58333333333337</c:v>
                </c:pt>
                <c:pt idx="13">
                  <c:v>312.66666666666669</c:v>
                </c:pt>
                <c:pt idx="14">
                  <c:v>311.33333333333331</c:v>
                </c:pt>
                <c:pt idx="15">
                  <c:v>311.19999999999993</c:v>
                </c:pt>
                <c:pt idx="16">
                  <c:v>303.82352941176475</c:v>
                </c:pt>
                <c:pt idx="17">
                  <c:v>293.66666666666669</c:v>
                </c:pt>
                <c:pt idx="18">
                  <c:v>293.41176470588232</c:v>
                </c:pt>
                <c:pt idx="19">
                  <c:v>292.66666666666669</c:v>
                </c:pt>
                <c:pt idx="20">
                  <c:v>291.45454545454533</c:v>
                </c:pt>
                <c:pt idx="21">
                  <c:v>289.88888888888891</c:v>
                </c:pt>
                <c:pt idx="22">
                  <c:v>288.2380952380953</c:v>
                </c:pt>
                <c:pt idx="23">
                  <c:v>287.09999999999997</c:v>
                </c:pt>
                <c:pt idx="24">
                  <c:v>281.96875</c:v>
                </c:pt>
                <c:pt idx="25">
                  <c:v>281.75</c:v>
                </c:pt>
                <c:pt idx="26">
                  <c:v>281.73333333333346</c:v>
                </c:pt>
                <c:pt idx="27">
                  <c:v>280.66666666666669</c:v>
                </c:pt>
                <c:pt idx="28">
                  <c:v>280.2380952380953</c:v>
                </c:pt>
                <c:pt idx="29">
                  <c:v>276.67567567567562</c:v>
                </c:pt>
                <c:pt idx="30">
                  <c:v>276.21052631578948</c:v>
                </c:pt>
                <c:pt idx="31">
                  <c:v>274.77777777777771</c:v>
                </c:pt>
                <c:pt idx="32">
                  <c:v>273.69999999999993</c:v>
                </c:pt>
                <c:pt idx="33">
                  <c:v>273.625</c:v>
                </c:pt>
                <c:pt idx="34">
                  <c:v>273.58333333333337</c:v>
                </c:pt>
                <c:pt idx="35">
                  <c:v>272.35294117647067</c:v>
                </c:pt>
                <c:pt idx="36">
                  <c:v>272.25</c:v>
                </c:pt>
                <c:pt idx="37">
                  <c:v>271</c:v>
                </c:pt>
                <c:pt idx="38">
                  <c:v>269.7058823529411</c:v>
                </c:pt>
                <c:pt idx="39">
                  <c:v>268</c:v>
                </c:pt>
                <c:pt idx="40">
                  <c:v>266.2727272727272</c:v>
                </c:pt>
                <c:pt idx="41">
                  <c:v>264</c:v>
                </c:pt>
                <c:pt idx="42">
                  <c:v>263.375</c:v>
                </c:pt>
                <c:pt idx="43">
                  <c:v>260.64705882352933</c:v>
                </c:pt>
                <c:pt idx="44">
                  <c:v>260.15789473684202</c:v>
                </c:pt>
                <c:pt idx="45">
                  <c:v>258.30769230769232</c:v>
                </c:pt>
                <c:pt idx="46">
                  <c:v>257.78260869565207</c:v>
                </c:pt>
                <c:pt idx="47">
                  <c:v>256.90000000000003</c:v>
                </c:pt>
                <c:pt idx="48">
                  <c:v>254.18181818181819</c:v>
                </c:pt>
                <c:pt idx="49">
                  <c:v>253.6875</c:v>
                </c:pt>
                <c:pt idx="50">
                  <c:v>252.09090909090904</c:v>
                </c:pt>
                <c:pt idx="51">
                  <c:v>251.91666666666663</c:v>
                </c:pt>
                <c:pt idx="52">
                  <c:v>250.25925925925918</c:v>
                </c:pt>
                <c:pt idx="53">
                  <c:v>249.5</c:v>
                </c:pt>
                <c:pt idx="54">
                  <c:v>248.5</c:v>
                </c:pt>
                <c:pt idx="55">
                  <c:v>247.66666666666666</c:v>
                </c:pt>
                <c:pt idx="56">
                  <c:v>243.3</c:v>
                </c:pt>
                <c:pt idx="57">
                  <c:v>242.81818181818181</c:v>
                </c:pt>
                <c:pt idx="58">
                  <c:v>241.83333333333337</c:v>
                </c:pt>
                <c:pt idx="59">
                  <c:v>240.5</c:v>
                </c:pt>
                <c:pt idx="60">
                  <c:v>240.26666666666677</c:v>
                </c:pt>
                <c:pt idx="61">
                  <c:v>238.72222222222223</c:v>
                </c:pt>
                <c:pt idx="62">
                  <c:v>238.16666666666663</c:v>
                </c:pt>
                <c:pt idx="63">
                  <c:v>236.91666666666663</c:v>
                </c:pt>
                <c:pt idx="64">
                  <c:v>236.27586206896555</c:v>
                </c:pt>
                <c:pt idx="65">
                  <c:v>235.5555555555556</c:v>
                </c:pt>
                <c:pt idx="66">
                  <c:v>232.4444444444444</c:v>
                </c:pt>
                <c:pt idx="67">
                  <c:v>226.25</c:v>
                </c:pt>
                <c:pt idx="68">
                  <c:v>222.2</c:v>
                </c:pt>
                <c:pt idx="69">
                  <c:v>216.40000000000003</c:v>
                </c:pt>
                <c:pt idx="70">
                  <c:v>215.85714285714286</c:v>
                </c:pt>
                <c:pt idx="71">
                  <c:v>212.8125</c:v>
                </c:pt>
                <c:pt idx="72">
                  <c:v>208</c:v>
                </c:pt>
                <c:pt idx="73">
                  <c:v>193.5</c:v>
                </c:pt>
                <c:pt idx="74">
                  <c:v>168</c:v>
                </c:pt>
                <c:pt idx="75">
                  <c:v>159.19999999999999</c:v>
                </c:pt>
                <c:pt idx="76">
                  <c:v>140</c:v>
                </c:pt>
                <c:pt idx="7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B-CC46-938E-C734B1A9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8941744"/>
        <c:axId val="1728943472"/>
      </c:barChart>
      <c:catAx>
        <c:axId val="17289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943472"/>
        <c:crosses val="autoZero"/>
        <c:auto val="1"/>
        <c:lblAlgn val="ctr"/>
        <c:lblOffset val="100"/>
        <c:noMultiLvlLbl val="0"/>
      </c:catAx>
      <c:valAx>
        <c:axId val="17289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9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Exsel.xlsx]5_СумПродажиПоПоставщикам!СумПродажПоставщика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СУММА ПРОДАЖ ТОВАРА ОТ ПОСТАВЩИКА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'5_СумПродажиПоПоставщикам'!$U$3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'5_СумПродажиПоПоставщикам'!$T$4:$T$82</c:f>
              <c:strCache>
                <c:ptCount val="78"/>
                <c:pt idx="0">
                  <c:v>Паста Зара</c:v>
                </c:pt>
                <c:pt idx="1">
                  <c:v>Фруктовый сад</c:v>
                </c:pt>
                <c:pt idx="2">
                  <c:v>Сырная долина</c:v>
                </c:pt>
                <c:pt idx="3">
                  <c:v>Greenfield</c:v>
                </c:pt>
                <c:pt idx="4">
                  <c:v>Бабаевский</c:v>
                </c:pt>
                <c:pt idx="5">
                  <c:v>Борилла</c:v>
                </c:pt>
                <c:pt idx="6">
                  <c:v>Домик в деревне</c:v>
                </c:pt>
                <c:pt idx="7">
                  <c:v>Pringles</c:v>
                </c:pt>
                <c:pt idx="8">
                  <c:v>Белый Злат</c:v>
                </c:pt>
                <c:pt idx="9">
                  <c:v>Рот Фронт</c:v>
                </c:pt>
                <c:pt idx="10">
                  <c:v>Jacobs</c:v>
                </c:pt>
                <c:pt idx="11">
                  <c:v>Овощной ряд</c:v>
                </c:pt>
                <c:pt idx="12">
                  <c:v>Меридиан</c:v>
                </c:pt>
                <c:pt idx="13">
                  <c:v>Снежана</c:v>
                </c:pt>
                <c:pt idx="14">
                  <c:v>Продимекс</c:v>
                </c:pt>
                <c:pt idx="15">
                  <c:v>Ростагроэкспорт</c:v>
                </c:pt>
                <c:pt idx="16">
                  <c:v>Lipton</c:v>
                </c:pt>
                <c:pt idx="17">
                  <c:v>Русский сахар</c:v>
                </c:pt>
                <c:pt idx="18">
                  <c:v>Хлебный Дом</c:v>
                </c:pt>
                <c:pt idx="19">
                  <c:v>Мираторг</c:v>
                </c:pt>
                <c:pt idx="20">
                  <c:v>Эрманн</c:v>
                </c:pt>
                <c:pt idx="21">
                  <c:v>Илецкая</c:v>
                </c:pt>
                <c:pt idx="22">
                  <c:v>Русский Хлеб</c:v>
                </c:pt>
                <c:pt idx="23">
                  <c:v>Белогорье</c:v>
                </c:pt>
                <c:pt idx="24">
                  <c:v>President</c:v>
                </c:pt>
                <c:pt idx="25">
                  <c:v>Сладов</c:v>
                </c:pt>
                <c:pt idx="26">
                  <c:v>Экстра</c:v>
                </c:pt>
                <c:pt idx="27">
                  <c:v>Беллакт</c:v>
                </c:pt>
                <c:pt idx="28">
                  <c:v>Экзотик</c:v>
                </c:pt>
                <c:pt idx="29">
                  <c:v>Салта</c:v>
                </c:pt>
                <c:pt idx="30">
                  <c:v>Простоквашино</c:v>
                </c:pt>
                <c:pt idx="31">
                  <c:v>Фруктовый Рай</c:v>
                </c:pt>
                <c:pt idx="32">
                  <c:v>Каравай</c:v>
                </c:pt>
                <c:pt idx="33">
                  <c:v>Мистраль</c:v>
                </c:pt>
                <c:pt idx="34">
                  <c:v>Сава</c:v>
                </c:pt>
                <c:pt idx="35">
                  <c:v>Посиделкино</c:v>
                </c:pt>
                <c:pt idx="36">
                  <c:v>Агрокомплекс</c:v>
                </c:pt>
                <c:pt idx="37">
                  <c:v>КДВ</c:v>
                </c:pt>
                <c:pt idx="38">
                  <c:v>Окраина</c:v>
                </c:pt>
                <c:pt idx="39">
                  <c:v>Макфа</c:v>
                </c:pt>
                <c:pt idx="40">
                  <c:v>Estrella</c:v>
                </c:pt>
                <c:pt idx="41">
                  <c:v>Славянская</c:v>
                </c:pt>
                <c:pt idx="42">
                  <c:v>Добрый</c:v>
                </c:pt>
                <c:pt idx="43">
                  <c:v>Дымов</c:v>
                </c:pt>
                <c:pt idx="44">
                  <c:v>Русская картошка</c:v>
                </c:pt>
                <c:pt idx="45">
                  <c:v>Lay's</c:v>
                </c:pt>
                <c:pt idx="46">
                  <c:v>Чудо</c:v>
                </c:pt>
                <c:pt idx="47">
                  <c:v>Увелка</c:v>
                </c:pt>
                <c:pt idx="48">
                  <c:v>Сады Придонья</c:v>
                </c:pt>
                <c:pt idx="49">
                  <c:v>Ярмарка</c:v>
                </c:pt>
                <c:pt idx="50">
                  <c:v>Роллтон</c:v>
                </c:pt>
                <c:pt idx="51">
                  <c:v>Юбилейное</c:v>
                </c:pt>
                <c:pt idx="52">
                  <c:v>Балтийский берег</c:v>
                </c:pt>
                <c:pt idx="53">
                  <c:v>Гавриш</c:v>
                </c:pt>
                <c:pt idx="54">
                  <c:v>Черная Карта</c:v>
                </c:pt>
                <c:pt idx="55">
                  <c:v>Семко</c:v>
                </c:pt>
                <c:pt idx="56">
                  <c:v>Nescafe</c:v>
                </c:pt>
                <c:pt idx="57">
                  <c:v>Активиа</c:v>
                </c:pt>
                <c:pt idx="58">
                  <c:v>Карат</c:v>
                </c:pt>
                <c:pt idx="59">
                  <c:v>Green Garden</c:v>
                </c:pt>
                <c:pt idx="60">
                  <c:v>Красный Октябрь</c:v>
                </c:pt>
                <c:pt idx="61">
                  <c:v>Дарница</c:v>
                </c:pt>
                <c:pt idx="62">
                  <c:v>Ахмад</c:v>
                </c:pt>
                <c:pt idx="63">
                  <c:v>Агро-Альянс</c:v>
                </c:pt>
                <c:pt idx="64">
                  <c:v>Фрукты-Ягоды</c:v>
                </c:pt>
                <c:pt idx="65">
                  <c:v>Санта Бремор</c:v>
                </c:pt>
                <c:pt idx="66">
                  <c:v>Славянка</c:v>
                </c:pt>
                <c:pt idx="67">
                  <c:v>Националь</c:v>
                </c:pt>
                <c:pt idx="68">
                  <c:v>Агросахар</c:v>
                </c:pt>
                <c:pt idx="69">
                  <c:v>Rich</c:v>
                </c:pt>
                <c:pt idx="70">
                  <c:v>Русское море</c:v>
                </c:pt>
                <c:pt idx="71">
                  <c:v>Черкизово</c:v>
                </c:pt>
                <c:pt idx="72">
                  <c:v>Тесс</c:v>
                </c:pt>
                <c:pt idx="73">
                  <c:v>Зеленая грядка</c:v>
                </c:pt>
                <c:pt idx="74">
                  <c:v>Hochland</c:v>
                </c:pt>
                <c:pt idx="75">
                  <c:v>Tchibo</c:v>
                </c:pt>
                <c:pt idx="76">
                  <c:v>Вимм-Билль-Данн</c:v>
                </c:pt>
                <c:pt idx="77">
                  <c:v>Микоян</c:v>
                </c:pt>
              </c:strCache>
            </c:strRef>
          </c:cat>
          <c:val>
            <c:numRef>
              <c:f>'5_СумПродажиПоПоставщикам'!$U$4:$U$82</c:f>
              <c:numCache>
                <c:formatCode>#\ ##0\ "₽"</c:formatCode>
                <c:ptCount val="78"/>
                <c:pt idx="0">
                  <c:v>29430</c:v>
                </c:pt>
                <c:pt idx="1">
                  <c:v>24872</c:v>
                </c:pt>
                <c:pt idx="2">
                  <c:v>24200</c:v>
                </c:pt>
                <c:pt idx="3">
                  <c:v>21191</c:v>
                </c:pt>
                <c:pt idx="4">
                  <c:v>20462</c:v>
                </c:pt>
                <c:pt idx="5">
                  <c:v>20345</c:v>
                </c:pt>
                <c:pt idx="6">
                  <c:v>18739</c:v>
                </c:pt>
                <c:pt idx="7">
                  <c:v>18368</c:v>
                </c:pt>
                <c:pt idx="8">
                  <c:v>17471</c:v>
                </c:pt>
                <c:pt idx="9">
                  <c:v>16874</c:v>
                </c:pt>
                <c:pt idx="10">
                  <c:v>15751</c:v>
                </c:pt>
                <c:pt idx="11">
                  <c:v>15581</c:v>
                </c:pt>
                <c:pt idx="12">
                  <c:v>15507</c:v>
                </c:pt>
                <c:pt idx="13">
                  <c:v>14457</c:v>
                </c:pt>
                <c:pt idx="14">
                  <c:v>14154</c:v>
                </c:pt>
                <c:pt idx="15">
                  <c:v>13987</c:v>
                </c:pt>
                <c:pt idx="16">
                  <c:v>13772</c:v>
                </c:pt>
                <c:pt idx="17">
                  <c:v>13106</c:v>
                </c:pt>
                <c:pt idx="18">
                  <c:v>13056</c:v>
                </c:pt>
                <c:pt idx="19">
                  <c:v>12899</c:v>
                </c:pt>
                <c:pt idx="20">
                  <c:v>12851</c:v>
                </c:pt>
                <c:pt idx="21">
                  <c:v>12813</c:v>
                </c:pt>
                <c:pt idx="22">
                  <c:v>12712</c:v>
                </c:pt>
                <c:pt idx="23">
                  <c:v>12474</c:v>
                </c:pt>
                <c:pt idx="24">
                  <c:v>12207</c:v>
                </c:pt>
                <c:pt idx="25">
                  <c:v>12078</c:v>
                </c:pt>
                <c:pt idx="26">
                  <c:v>11937</c:v>
                </c:pt>
                <c:pt idx="27">
                  <c:v>11630</c:v>
                </c:pt>
                <c:pt idx="28">
                  <c:v>11100</c:v>
                </c:pt>
                <c:pt idx="29">
                  <c:v>10813</c:v>
                </c:pt>
                <c:pt idx="30">
                  <c:v>10714</c:v>
                </c:pt>
                <c:pt idx="31">
                  <c:v>10620</c:v>
                </c:pt>
                <c:pt idx="32">
                  <c:v>10451</c:v>
                </c:pt>
                <c:pt idx="33">
                  <c:v>10223</c:v>
                </c:pt>
                <c:pt idx="34">
                  <c:v>10168</c:v>
                </c:pt>
                <c:pt idx="35">
                  <c:v>9900</c:v>
                </c:pt>
                <c:pt idx="36">
                  <c:v>9699</c:v>
                </c:pt>
                <c:pt idx="37">
                  <c:v>9294</c:v>
                </c:pt>
                <c:pt idx="38">
                  <c:v>9286</c:v>
                </c:pt>
                <c:pt idx="39">
                  <c:v>9123</c:v>
                </c:pt>
                <c:pt idx="40">
                  <c:v>8954</c:v>
                </c:pt>
                <c:pt idx="41">
                  <c:v>8905</c:v>
                </c:pt>
                <c:pt idx="42">
                  <c:v>8861</c:v>
                </c:pt>
                <c:pt idx="43">
                  <c:v>8841</c:v>
                </c:pt>
                <c:pt idx="44">
                  <c:v>8649</c:v>
                </c:pt>
                <c:pt idx="45">
                  <c:v>8568</c:v>
                </c:pt>
                <c:pt idx="46">
                  <c:v>8543</c:v>
                </c:pt>
                <c:pt idx="47">
                  <c:v>8502</c:v>
                </c:pt>
                <c:pt idx="48">
                  <c:v>8237</c:v>
                </c:pt>
                <c:pt idx="49">
                  <c:v>8230</c:v>
                </c:pt>
                <c:pt idx="50">
                  <c:v>8047</c:v>
                </c:pt>
                <c:pt idx="51">
                  <c:v>7964</c:v>
                </c:pt>
                <c:pt idx="52">
                  <c:v>7420</c:v>
                </c:pt>
                <c:pt idx="53">
                  <c:v>7239</c:v>
                </c:pt>
                <c:pt idx="54">
                  <c:v>7224</c:v>
                </c:pt>
                <c:pt idx="55">
                  <c:v>6781</c:v>
                </c:pt>
                <c:pt idx="56">
                  <c:v>6367</c:v>
                </c:pt>
                <c:pt idx="57">
                  <c:v>6364</c:v>
                </c:pt>
                <c:pt idx="58">
                  <c:v>6329</c:v>
                </c:pt>
                <c:pt idx="59">
                  <c:v>6186</c:v>
                </c:pt>
                <c:pt idx="60">
                  <c:v>6162</c:v>
                </c:pt>
                <c:pt idx="61">
                  <c:v>6133</c:v>
                </c:pt>
                <c:pt idx="62">
                  <c:v>5915</c:v>
                </c:pt>
                <c:pt idx="63">
                  <c:v>5903</c:v>
                </c:pt>
                <c:pt idx="64">
                  <c:v>5896</c:v>
                </c:pt>
                <c:pt idx="65">
                  <c:v>5878</c:v>
                </c:pt>
                <c:pt idx="66">
                  <c:v>5299</c:v>
                </c:pt>
                <c:pt idx="67">
                  <c:v>5099</c:v>
                </c:pt>
                <c:pt idx="68">
                  <c:v>4813</c:v>
                </c:pt>
                <c:pt idx="69">
                  <c:v>3892</c:v>
                </c:pt>
                <c:pt idx="70">
                  <c:v>3625</c:v>
                </c:pt>
                <c:pt idx="71">
                  <c:v>3104</c:v>
                </c:pt>
                <c:pt idx="72">
                  <c:v>2748</c:v>
                </c:pt>
                <c:pt idx="73">
                  <c:v>1546</c:v>
                </c:pt>
                <c:pt idx="74">
                  <c:v>1529</c:v>
                </c:pt>
                <c:pt idx="75">
                  <c:v>1201</c:v>
                </c:pt>
                <c:pt idx="76">
                  <c:v>1082</c:v>
                </c:pt>
                <c:pt idx="7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B-8E4B-9825-858C7B5F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543808"/>
        <c:axId val="1754239616"/>
      </c:barChart>
      <c:catAx>
        <c:axId val="175454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239616"/>
        <c:crosses val="autoZero"/>
        <c:auto val="1"/>
        <c:lblAlgn val="ctr"/>
        <c:lblOffset val="100"/>
        <c:noMultiLvlLbl val="0"/>
      </c:catAx>
      <c:valAx>
        <c:axId val="1754239616"/>
        <c:scaling>
          <c:orientation val="minMax"/>
        </c:scaling>
        <c:delete val="1"/>
        <c:axPos val="b"/>
        <c:majorGridlines/>
        <c:numFmt formatCode="#\ ##0\ &quot;₽&quot;" sourceLinked="1"/>
        <c:majorTickMark val="none"/>
        <c:minorTickMark val="none"/>
        <c:tickLblPos val="nextTo"/>
        <c:crossAx val="17545438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Exsel.xlsx]4_ЦеныПоставщиков!ЦенаКатегорииПоставщика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ЦЕНЫ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ПОСТАВЩИКОВ ПО КАТЕГОРИИ ТОВАРА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'4_ЦеныПоставщиков'!$B$4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'4_ЦеныПоставщиков'!$A$5:$A$83</c:f>
              <c:strCache>
                <c:ptCount val="78"/>
                <c:pt idx="0">
                  <c:v>Green Garden</c:v>
                </c:pt>
                <c:pt idx="1">
                  <c:v>Каравай</c:v>
                </c:pt>
                <c:pt idx="2">
                  <c:v>Макфа</c:v>
                </c:pt>
                <c:pt idx="3">
                  <c:v>КДВ</c:v>
                </c:pt>
                <c:pt idx="4">
                  <c:v>Беллакт</c:v>
                </c:pt>
                <c:pt idx="5">
                  <c:v>Посиделкино</c:v>
                </c:pt>
                <c:pt idx="6">
                  <c:v>Экстра</c:v>
                </c:pt>
                <c:pt idx="7">
                  <c:v>Lay's</c:v>
                </c:pt>
                <c:pt idx="8">
                  <c:v>Черкизово</c:v>
                </c:pt>
                <c:pt idx="9">
                  <c:v>Простоквашино</c:v>
                </c:pt>
                <c:pt idx="10">
                  <c:v>Агро-Альянс</c:v>
                </c:pt>
                <c:pt idx="11">
                  <c:v>Русский Хлеб</c:v>
                </c:pt>
                <c:pt idx="12">
                  <c:v>Мираторг</c:v>
                </c:pt>
                <c:pt idx="13">
                  <c:v>Дымов</c:v>
                </c:pt>
                <c:pt idx="14">
                  <c:v>Карат</c:v>
                </c:pt>
                <c:pt idx="15">
                  <c:v>Агрокомплекс</c:v>
                </c:pt>
                <c:pt idx="16">
                  <c:v>Овощной ряд</c:v>
                </c:pt>
                <c:pt idx="17">
                  <c:v>Активиа</c:v>
                </c:pt>
                <c:pt idx="18">
                  <c:v>Русский сахар</c:v>
                </c:pt>
                <c:pt idx="19">
                  <c:v>Русское море</c:v>
                </c:pt>
                <c:pt idx="20">
                  <c:v>Greenfield</c:v>
                </c:pt>
                <c:pt idx="21">
                  <c:v>Балтийский берег</c:v>
                </c:pt>
                <c:pt idx="22">
                  <c:v>Рот Фронт</c:v>
                </c:pt>
                <c:pt idx="23">
                  <c:v>Чудо</c:v>
                </c:pt>
                <c:pt idx="24">
                  <c:v>Фруктовый сад</c:v>
                </c:pt>
                <c:pt idx="25">
                  <c:v>Тесс</c:v>
                </c:pt>
                <c:pt idx="26">
                  <c:v>Хлебный Дом</c:v>
                </c:pt>
                <c:pt idx="27">
                  <c:v>Фрукты-Ягоды</c:v>
                </c:pt>
                <c:pt idx="28">
                  <c:v>Pringles</c:v>
                </c:pt>
                <c:pt idx="29">
                  <c:v>Паста Зара</c:v>
                </c:pt>
                <c:pt idx="30">
                  <c:v>Jacobs</c:v>
                </c:pt>
                <c:pt idx="31">
                  <c:v>Домик в деревне</c:v>
                </c:pt>
                <c:pt idx="32">
                  <c:v>Салта</c:v>
                </c:pt>
                <c:pt idx="33">
                  <c:v>Красный Октябрь</c:v>
                </c:pt>
                <c:pt idx="34">
                  <c:v>Окраина</c:v>
                </c:pt>
                <c:pt idx="35">
                  <c:v>Снежана</c:v>
                </c:pt>
                <c:pt idx="36">
                  <c:v>Rich</c:v>
                </c:pt>
                <c:pt idx="37">
                  <c:v>Сырная долина</c:v>
                </c:pt>
                <c:pt idx="38">
                  <c:v>Белый Злат</c:v>
                </c:pt>
                <c:pt idx="39">
                  <c:v>Славянка</c:v>
                </c:pt>
                <c:pt idx="40">
                  <c:v>Estrella</c:v>
                </c:pt>
                <c:pt idx="41">
                  <c:v>Дарница</c:v>
                </c:pt>
                <c:pt idx="42">
                  <c:v>Националь</c:v>
                </c:pt>
                <c:pt idx="43">
                  <c:v>Меридиан</c:v>
                </c:pt>
                <c:pt idx="44">
                  <c:v>Lipton</c:v>
                </c:pt>
                <c:pt idx="45">
                  <c:v>Фруктовый Рай</c:v>
                </c:pt>
                <c:pt idx="46">
                  <c:v>Ростагроэкспорт</c:v>
                </c:pt>
                <c:pt idx="47">
                  <c:v>Nescafe</c:v>
                </c:pt>
                <c:pt idx="48">
                  <c:v>Сады Придонья</c:v>
                </c:pt>
                <c:pt idx="49">
                  <c:v>Экзотик</c:v>
                </c:pt>
                <c:pt idx="50">
                  <c:v>Ярмарка</c:v>
                </c:pt>
                <c:pt idx="51">
                  <c:v>Увелка</c:v>
                </c:pt>
                <c:pt idx="52">
                  <c:v>Бабаевский</c:v>
                </c:pt>
                <c:pt idx="53">
                  <c:v>Белогорье</c:v>
                </c:pt>
                <c:pt idx="54">
                  <c:v>Эрманн</c:v>
                </c:pt>
                <c:pt idx="55">
                  <c:v>Гавриш</c:v>
                </c:pt>
                <c:pt idx="56">
                  <c:v>Ахмад</c:v>
                </c:pt>
                <c:pt idx="57">
                  <c:v>Добрый</c:v>
                </c:pt>
                <c:pt idx="58">
                  <c:v>Русская картошка</c:v>
                </c:pt>
                <c:pt idx="59">
                  <c:v>Продимекс</c:v>
                </c:pt>
                <c:pt idx="60">
                  <c:v>Сладов</c:v>
                </c:pt>
                <c:pt idx="61">
                  <c:v>President</c:v>
                </c:pt>
                <c:pt idx="62">
                  <c:v>Илецкая</c:v>
                </c:pt>
                <c:pt idx="63">
                  <c:v>Славянская</c:v>
                </c:pt>
                <c:pt idx="64">
                  <c:v>Борилла</c:v>
                </c:pt>
                <c:pt idx="65">
                  <c:v>Роллтон</c:v>
                </c:pt>
                <c:pt idx="66">
                  <c:v>Юбилейное</c:v>
                </c:pt>
                <c:pt idx="67">
                  <c:v>Мистраль</c:v>
                </c:pt>
                <c:pt idx="68">
                  <c:v>Черная Карта</c:v>
                </c:pt>
                <c:pt idx="69">
                  <c:v>Санта Бремор</c:v>
                </c:pt>
                <c:pt idx="70">
                  <c:v>Агросахар</c:v>
                </c:pt>
                <c:pt idx="71">
                  <c:v>Сава</c:v>
                </c:pt>
                <c:pt idx="72">
                  <c:v>Семко</c:v>
                </c:pt>
                <c:pt idx="73">
                  <c:v>Вимм-Билль-Данн</c:v>
                </c:pt>
                <c:pt idx="74">
                  <c:v>Hochland</c:v>
                </c:pt>
                <c:pt idx="75">
                  <c:v>Зеленая грядка</c:v>
                </c:pt>
                <c:pt idx="76">
                  <c:v>Tchibo</c:v>
                </c:pt>
                <c:pt idx="77">
                  <c:v>Микоян</c:v>
                </c:pt>
              </c:strCache>
            </c:strRef>
          </c:cat>
          <c:val>
            <c:numRef>
              <c:f>'4_ЦеныПоставщиков'!$B$5:$B$83</c:f>
              <c:numCache>
                <c:formatCode>#\ ##0\ "₽"</c:formatCode>
                <c:ptCount val="78"/>
                <c:pt idx="0">
                  <c:v>369.2</c:v>
                </c:pt>
                <c:pt idx="1">
                  <c:v>331.16666666666663</c:v>
                </c:pt>
                <c:pt idx="2">
                  <c:v>329.2727272727272</c:v>
                </c:pt>
                <c:pt idx="3">
                  <c:v>323.07692307692298</c:v>
                </c:pt>
                <c:pt idx="4">
                  <c:v>322.54545454545456</c:v>
                </c:pt>
                <c:pt idx="5">
                  <c:v>321.63636363636357</c:v>
                </c:pt>
                <c:pt idx="6">
                  <c:v>320.84615384615387</c:v>
                </c:pt>
                <c:pt idx="7">
                  <c:v>320.5714285714285</c:v>
                </c:pt>
                <c:pt idx="8">
                  <c:v>320.25</c:v>
                </c:pt>
                <c:pt idx="9">
                  <c:v>318.81818181818187</c:v>
                </c:pt>
                <c:pt idx="10">
                  <c:v>317.85714285714283</c:v>
                </c:pt>
                <c:pt idx="11">
                  <c:v>316.59999999999997</c:v>
                </c:pt>
                <c:pt idx="12">
                  <c:v>316.58333333333337</c:v>
                </c:pt>
                <c:pt idx="13">
                  <c:v>312.66666666666669</c:v>
                </c:pt>
                <c:pt idx="14">
                  <c:v>311.33333333333331</c:v>
                </c:pt>
                <c:pt idx="15">
                  <c:v>311.19999999999993</c:v>
                </c:pt>
                <c:pt idx="16">
                  <c:v>303.82352941176475</c:v>
                </c:pt>
                <c:pt idx="17">
                  <c:v>293.66666666666669</c:v>
                </c:pt>
                <c:pt idx="18">
                  <c:v>293.41176470588232</c:v>
                </c:pt>
                <c:pt idx="19">
                  <c:v>292.66666666666669</c:v>
                </c:pt>
                <c:pt idx="20">
                  <c:v>291.45454545454533</c:v>
                </c:pt>
                <c:pt idx="21">
                  <c:v>289.88888888888891</c:v>
                </c:pt>
                <c:pt idx="22">
                  <c:v>288.2380952380953</c:v>
                </c:pt>
                <c:pt idx="23">
                  <c:v>287.09999999999997</c:v>
                </c:pt>
                <c:pt idx="24">
                  <c:v>281.96875</c:v>
                </c:pt>
                <c:pt idx="25">
                  <c:v>281.75</c:v>
                </c:pt>
                <c:pt idx="26">
                  <c:v>281.73333333333346</c:v>
                </c:pt>
                <c:pt idx="27">
                  <c:v>280.66666666666669</c:v>
                </c:pt>
                <c:pt idx="28">
                  <c:v>280.2380952380953</c:v>
                </c:pt>
                <c:pt idx="29">
                  <c:v>276.67567567567562</c:v>
                </c:pt>
                <c:pt idx="30">
                  <c:v>276.21052631578948</c:v>
                </c:pt>
                <c:pt idx="31">
                  <c:v>274.77777777777771</c:v>
                </c:pt>
                <c:pt idx="32">
                  <c:v>273.69999999999993</c:v>
                </c:pt>
                <c:pt idx="33">
                  <c:v>273.625</c:v>
                </c:pt>
                <c:pt idx="34">
                  <c:v>273.58333333333337</c:v>
                </c:pt>
                <c:pt idx="35">
                  <c:v>272.35294117647067</c:v>
                </c:pt>
                <c:pt idx="36">
                  <c:v>272.25</c:v>
                </c:pt>
                <c:pt idx="37">
                  <c:v>271</c:v>
                </c:pt>
                <c:pt idx="38">
                  <c:v>269.7058823529411</c:v>
                </c:pt>
                <c:pt idx="39">
                  <c:v>268</c:v>
                </c:pt>
                <c:pt idx="40">
                  <c:v>266.2727272727272</c:v>
                </c:pt>
                <c:pt idx="41">
                  <c:v>264</c:v>
                </c:pt>
                <c:pt idx="42">
                  <c:v>263.375</c:v>
                </c:pt>
                <c:pt idx="43">
                  <c:v>260.64705882352933</c:v>
                </c:pt>
                <c:pt idx="44">
                  <c:v>260.15789473684202</c:v>
                </c:pt>
                <c:pt idx="45">
                  <c:v>258.30769230769232</c:v>
                </c:pt>
                <c:pt idx="46">
                  <c:v>257.78260869565207</c:v>
                </c:pt>
                <c:pt idx="47">
                  <c:v>256.90000000000003</c:v>
                </c:pt>
                <c:pt idx="48">
                  <c:v>254.18181818181819</c:v>
                </c:pt>
                <c:pt idx="49">
                  <c:v>253.6875</c:v>
                </c:pt>
                <c:pt idx="50">
                  <c:v>252.09090909090904</c:v>
                </c:pt>
                <c:pt idx="51">
                  <c:v>251.91666666666663</c:v>
                </c:pt>
                <c:pt idx="52">
                  <c:v>250.25925925925918</c:v>
                </c:pt>
                <c:pt idx="53">
                  <c:v>249.5</c:v>
                </c:pt>
                <c:pt idx="54">
                  <c:v>248.5</c:v>
                </c:pt>
                <c:pt idx="55">
                  <c:v>247.66666666666666</c:v>
                </c:pt>
                <c:pt idx="56">
                  <c:v>243.3</c:v>
                </c:pt>
                <c:pt idx="57">
                  <c:v>242.81818181818181</c:v>
                </c:pt>
                <c:pt idx="58">
                  <c:v>241.83333333333337</c:v>
                </c:pt>
                <c:pt idx="59">
                  <c:v>240.5</c:v>
                </c:pt>
                <c:pt idx="60">
                  <c:v>240.26666666666677</c:v>
                </c:pt>
                <c:pt idx="61">
                  <c:v>238.72222222222223</c:v>
                </c:pt>
                <c:pt idx="62">
                  <c:v>238.16666666666663</c:v>
                </c:pt>
                <c:pt idx="63">
                  <c:v>236.91666666666663</c:v>
                </c:pt>
                <c:pt idx="64">
                  <c:v>236.27586206896555</c:v>
                </c:pt>
                <c:pt idx="65">
                  <c:v>235.5555555555556</c:v>
                </c:pt>
                <c:pt idx="66">
                  <c:v>232.4444444444444</c:v>
                </c:pt>
                <c:pt idx="67">
                  <c:v>226.25</c:v>
                </c:pt>
                <c:pt idx="68">
                  <c:v>222.2</c:v>
                </c:pt>
                <c:pt idx="69">
                  <c:v>216.40000000000003</c:v>
                </c:pt>
                <c:pt idx="70">
                  <c:v>215.85714285714286</c:v>
                </c:pt>
                <c:pt idx="71">
                  <c:v>212.8125</c:v>
                </c:pt>
                <c:pt idx="72">
                  <c:v>208</c:v>
                </c:pt>
                <c:pt idx="73">
                  <c:v>193.5</c:v>
                </c:pt>
                <c:pt idx="74">
                  <c:v>168</c:v>
                </c:pt>
                <c:pt idx="75">
                  <c:v>159.19999999999999</c:v>
                </c:pt>
                <c:pt idx="76">
                  <c:v>140</c:v>
                </c:pt>
                <c:pt idx="7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6-9E48-987C-331F5DD8F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8941744"/>
        <c:axId val="1728943472"/>
      </c:barChart>
      <c:catAx>
        <c:axId val="172894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943472"/>
        <c:crosses val="autoZero"/>
        <c:auto val="1"/>
        <c:lblAlgn val="ctr"/>
        <c:lblOffset val="100"/>
        <c:noMultiLvlLbl val="0"/>
      </c:catAx>
      <c:valAx>
        <c:axId val="1728943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172894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Exsel.xlsx]5_СумПродажиПоПоставщикам!ДинамикаПродПоставщ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ДИНАМИКА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 ТОВАРА ПОСТАВШИКА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'5_СумПродажиПоПоставщикам'!$B$3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'5_СумПродажиПоПоставщикам'!$A$4:$A$23</c:f>
              <c:multiLvlStrCache>
                <c:ptCount val="17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'5_СумПродажиПоПоставщикам'!$B$4:$B$23</c:f>
              <c:numCache>
                <c:formatCode>#\ ##0\ "₽"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51872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E-4443-B9F8-3F2607F0DBD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1029776"/>
        <c:axId val="1745123120"/>
      </c:lineChart>
      <c:catAx>
        <c:axId val="17510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123120"/>
        <c:crosses val="autoZero"/>
        <c:auto val="1"/>
        <c:lblAlgn val="ctr"/>
        <c:lblOffset val="100"/>
        <c:noMultiLvlLbl val="0"/>
      </c:catAx>
      <c:valAx>
        <c:axId val="1745123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17510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Exsel.xlsx]5_СумПродажиПоПоставщикам!СумПродажПоставщика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СУММА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 ТОВАРА ОТ ПОСТАВЩИКА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'5_СумПродажиПоПоставщикам'!$U$3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'5_СумПродажиПоПоставщикам'!$T$4:$T$82</c:f>
              <c:strCache>
                <c:ptCount val="78"/>
                <c:pt idx="0">
                  <c:v>Паста Зара</c:v>
                </c:pt>
                <c:pt idx="1">
                  <c:v>Фруктовый сад</c:v>
                </c:pt>
                <c:pt idx="2">
                  <c:v>Сырная долина</c:v>
                </c:pt>
                <c:pt idx="3">
                  <c:v>Greenfield</c:v>
                </c:pt>
                <c:pt idx="4">
                  <c:v>Бабаевский</c:v>
                </c:pt>
                <c:pt idx="5">
                  <c:v>Борилла</c:v>
                </c:pt>
                <c:pt idx="6">
                  <c:v>Домик в деревне</c:v>
                </c:pt>
                <c:pt idx="7">
                  <c:v>Pringles</c:v>
                </c:pt>
                <c:pt idx="8">
                  <c:v>Белый Злат</c:v>
                </c:pt>
                <c:pt idx="9">
                  <c:v>Рот Фронт</c:v>
                </c:pt>
                <c:pt idx="10">
                  <c:v>Jacobs</c:v>
                </c:pt>
                <c:pt idx="11">
                  <c:v>Овощной ряд</c:v>
                </c:pt>
                <c:pt idx="12">
                  <c:v>Меридиан</c:v>
                </c:pt>
                <c:pt idx="13">
                  <c:v>Снежана</c:v>
                </c:pt>
                <c:pt idx="14">
                  <c:v>Продимекс</c:v>
                </c:pt>
                <c:pt idx="15">
                  <c:v>Ростагроэкспорт</c:v>
                </c:pt>
                <c:pt idx="16">
                  <c:v>Lipton</c:v>
                </c:pt>
                <c:pt idx="17">
                  <c:v>Русский сахар</c:v>
                </c:pt>
                <c:pt idx="18">
                  <c:v>Хлебный Дом</c:v>
                </c:pt>
                <c:pt idx="19">
                  <c:v>Мираторг</c:v>
                </c:pt>
                <c:pt idx="20">
                  <c:v>Эрманн</c:v>
                </c:pt>
                <c:pt idx="21">
                  <c:v>Илецкая</c:v>
                </c:pt>
                <c:pt idx="22">
                  <c:v>Русский Хлеб</c:v>
                </c:pt>
                <c:pt idx="23">
                  <c:v>Белогорье</c:v>
                </c:pt>
                <c:pt idx="24">
                  <c:v>President</c:v>
                </c:pt>
                <c:pt idx="25">
                  <c:v>Сладов</c:v>
                </c:pt>
                <c:pt idx="26">
                  <c:v>Экстра</c:v>
                </c:pt>
                <c:pt idx="27">
                  <c:v>Беллакт</c:v>
                </c:pt>
                <c:pt idx="28">
                  <c:v>Экзотик</c:v>
                </c:pt>
                <c:pt idx="29">
                  <c:v>Салта</c:v>
                </c:pt>
                <c:pt idx="30">
                  <c:v>Простоквашино</c:v>
                </c:pt>
                <c:pt idx="31">
                  <c:v>Фруктовый Рай</c:v>
                </c:pt>
                <c:pt idx="32">
                  <c:v>Каравай</c:v>
                </c:pt>
                <c:pt idx="33">
                  <c:v>Мистраль</c:v>
                </c:pt>
                <c:pt idx="34">
                  <c:v>Сава</c:v>
                </c:pt>
                <c:pt idx="35">
                  <c:v>Посиделкино</c:v>
                </c:pt>
                <c:pt idx="36">
                  <c:v>Агрокомплекс</c:v>
                </c:pt>
                <c:pt idx="37">
                  <c:v>КДВ</c:v>
                </c:pt>
                <c:pt idx="38">
                  <c:v>Окраина</c:v>
                </c:pt>
                <c:pt idx="39">
                  <c:v>Макфа</c:v>
                </c:pt>
                <c:pt idx="40">
                  <c:v>Estrella</c:v>
                </c:pt>
                <c:pt idx="41">
                  <c:v>Славянская</c:v>
                </c:pt>
                <c:pt idx="42">
                  <c:v>Добрый</c:v>
                </c:pt>
                <c:pt idx="43">
                  <c:v>Дымов</c:v>
                </c:pt>
                <c:pt idx="44">
                  <c:v>Русская картошка</c:v>
                </c:pt>
                <c:pt idx="45">
                  <c:v>Lay's</c:v>
                </c:pt>
                <c:pt idx="46">
                  <c:v>Чудо</c:v>
                </c:pt>
                <c:pt idx="47">
                  <c:v>Увелка</c:v>
                </c:pt>
                <c:pt idx="48">
                  <c:v>Сады Придонья</c:v>
                </c:pt>
                <c:pt idx="49">
                  <c:v>Ярмарка</c:v>
                </c:pt>
                <c:pt idx="50">
                  <c:v>Роллтон</c:v>
                </c:pt>
                <c:pt idx="51">
                  <c:v>Юбилейное</c:v>
                </c:pt>
                <c:pt idx="52">
                  <c:v>Балтийский берег</c:v>
                </c:pt>
                <c:pt idx="53">
                  <c:v>Гавриш</c:v>
                </c:pt>
                <c:pt idx="54">
                  <c:v>Черная Карта</c:v>
                </c:pt>
                <c:pt idx="55">
                  <c:v>Семко</c:v>
                </c:pt>
                <c:pt idx="56">
                  <c:v>Nescafe</c:v>
                </c:pt>
                <c:pt idx="57">
                  <c:v>Активиа</c:v>
                </c:pt>
                <c:pt idx="58">
                  <c:v>Карат</c:v>
                </c:pt>
                <c:pt idx="59">
                  <c:v>Green Garden</c:v>
                </c:pt>
                <c:pt idx="60">
                  <c:v>Красный Октябрь</c:v>
                </c:pt>
                <c:pt idx="61">
                  <c:v>Дарница</c:v>
                </c:pt>
                <c:pt idx="62">
                  <c:v>Ахмад</c:v>
                </c:pt>
                <c:pt idx="63">
                  <c:v>Агро-Альянс</c:v>
                </c:pt>
                <c:pt idx="64">
                  <c:v>Фрукты-Ягоды</c:v>
                </c:pt>
                <c:pt idx="65">
                  <c:v>Санта Бремор</c:v>
                </c:pt>
                <c:pt idx="66">
                  <c:v>Славянка</c:v>
                </c:pt>
                <c:pt idx="67">
                  <c:v>Националь</c:v>
                </c:pt>
                <c:pt idx="68">
                  <c:v>Агросахар</c:v>
                </c:pt>
                <c:pt idx="69">
                  <c:v>Rich</c:v>
                </c:pt>
                <c:pt idx="70">
                  <c:v>Русское море</c:v>
                </c:pt>
                <c:pt idx="71">
                  <c:v>Черкизово</c:v>
                </c:pt>
                <c:pt idx="72">
                  <c:v>Тесс</c:v>
                </c:pt>
                <c:pt idx="73">
                  <c:v>Зеленая грядка</c:v>
                </c:pt>
                <c:pt idx="74">
                  <c:v>Hochland</c:v>
                </c:pt>
                <c:pt idx="75">
                  <c:v>Tchibo</c:v>
                </c:pt>
                <c:pt idx="76">
                  <c:v>Вимм-Билль-Данн</c:v>
                </c:pt>
                <c:pt idx="77">
                  <c:v>Микоян</c:v>
                </c:pt>
              </c:strCache>
            </c:strRef>
          </c:cat>
          <c:val>
            <c:numRef>
              <c:f>'5_СумПродажиПоПоставщикам'!$U$4:$U$82</c:f>
              <c:numCache>
                <c:formatCode>#\ ##0\ "₽"</c:formatCode>
                <c:ptCount val="78"/>
                <c:pt idx="0">
                  <c:v>29430</c:v>
                </c:pt>
                <c:pt idx="1">
                  <c:v>24872</c:v>
                </c:pt>
                <c:pt idx="2">
                  <c:v>24200</c:v>
                </c:pt>
                <c:pt idx="3">
                  <c:v>21191</c:v>
                </c:pt>
                <c:pt idx="4">
                  <c:v>20462</c:v>
                </c:pt>
                <c:pt idx="5">
                  <c:v>20345</c:v>
                </c:pt>
                <c:pt idx="6">
                  <c:v>18739</c:v>
                </c:pt>
                <c:pt idx="7">
                  <c:v>18368</c:v>
                </c:pt>
                <c:pt idx="8">
                  <c:v>17471</c:v>
                </c:pt>
                <c:pt idx="9">
                  <c:v>16874</c:v>
                </c:pt>
                <c:pt idx="10">
                  <c:v>15751</c:v>
                </c:pt>
                <c:pt idx="11">
                  <c:v>15581</c:v>
                </c:pt>
                <c:pt idx="12">
                  <c:v>15507</c:v>
                </c:pt>
                <c:pt idx="13">
                  <c:v>14457</c:v>
                </c:pt>
                <c:pt idx="14">
                  <c:v>14154</c:v>
                </c:pt>
                <c:pt idx="15">
                  <c:v>13987</c:v>
                </c:pt>
                <c:pt idx="16">
                  <c:v>13772</c:v>
                </c:pt>
                <c:pt idx="17">
                  <c:v>13106</c:v>
                </c:pt>
                <c:pt idx="18">
                  <c:v>13056</c:v>
                </c:pt>
                <c:pt idx="19">
                  <c:v>12899</c:v>
                </c:pt>
                <c:pt idx="20">
                  <c:v>12851</c:v>
                </c:pt>
                <c:pt idx="21">
                  <c:v>12813</c:v>
                </c:pt>
                <c:pt idx="22">
                  <c:v>12712</c:v>
                </c:pt>
                <c:pt idx="23">
                  <c:v>12474</c:v>
                </c:pt>
                <c:pt idx="24">
                  <c:v>12207</c:v>
                </c:pt>
                <c:pt idx="25">
                  <c:v>12078</c:v>
                </c:pt>
                <c:pt idx="26">
                  <c:v>11937</c:v>
                </c:pt>
                <c:pt idx="27">
                  <c:v>11630</c:v>
                </c:pt>
                <c:pt idx="28">
                  <c:v>11100</c:v>
                </c:pt>
                <c:pt idx="29">
                  <c:v>10813</c:v>
                </c:pt>
                <c:pt idx="30">
                  <c:v>10714</c:v>
                </c:pt>
                <c:pt idx="31">
                  <c:v>10620</c:v>
                </c:pt>
                <c:pt idx="32">
                  <c:v>10451</c:v>
                </c:pt>
                <c:pt idx="33">
                  <c:v>10223</c:v>
                </c:pt>
                <c:pt idx="34">
                  <c:v>10168</c:v>
                </c:pt>
                <c:pt idx="35">
                  <c:v>9900</c:v>
                </c:pt>
                <c:pt idx="36">
                  <c:v>9699</c:v>
                </c:pt>
                <c:pt idx="37">
                  <c:v>9294</c:v>
                </c:pt>
                <c:pt idx="38">
                  <c:v>9286</c:v>
                </c:pt>
                <c:pt idx="39">
                  <c:v>9123</c:v>
                </c:pt>
                <c:pt idx="40">
                  <c:v>8954</c:v>
                </c:pt>
                <c:pt idx="41">
                  <c:v>8905</c:v>
                </c:pt>
                <c:pt idx="42">
                  <c:v>8861</c:v>
                </c:pt>
                <c:pt idx="43">
                  <c:v>8841</c:v>
                </c:pt>
                <c:pt idx="44">
                  <c:v>8649</c:v>
                </c:pt>
                <c:pt idx="45">
                  <c:v>8568</c:v>
                </c:pt>
                <c:pt idx="46">
                  <c:v>8543</c:v>
                </c:pt>
                <c:pt idx="47">
                  <c:v>8502</c:v>
                </c:pt>
                <c:pt idx="48">
                  <c:v>8237</c:v>
                </c:pt>
                <c:pt idx="49">
                  <c:v>8230</c:v>
                </c:pt>
                <c:pt idx="50">
                  <c:v>8047</c:v>
                </c:pt>
                <c:pt idx="51">
                  <c:v>7964</c:v>
                </c:pt>
                <c:pt idx="52">
                  <c:v>7420</c:v>
                </c:pt>
                <c:pt idx="53">
                  <c:v>7239</c:v>
                </c:pt>
                <c:pt idx="54">
                  <c:v>7224</c:v>
                </c:pt>
                <c:pt idx="55">
                  <c:v>6781</c:v>
                </c:pt>
                <c:pt idx="56">
                  <c:v>6367</c:v>
                </c:pt>
                <c:pt idx="57">
                  <c:v>6364</c:v>
                </c:pt>
                <c:pt idx="58">
                  <c:v>6329</c:v>
                </c:pt>
                <c:pt idx="59">
                  <c:v>6186</c:v>
                </c:pt>
                <c:pt idx="60">
                  <c:v>6162</c:v>
                </c:pt>
                <c:pt idx="61">
                  <c:v>6133</c:v>
                </c:pt>
                <c:pt idx="62">
                  <c:v>5915</c:v>
                </c:pt>
                <c:pt idx="63">
                  <c:v>5903</c:v>
                </c:pt>
                <c:pt idx="64">
                  <c:v>5896</c:v>
                </c:pt>
                <c:pt idx="65">
                  <c:v>5878</c:v>
                </c:pt>
                <c:pt idx="66">
                  <c:v>5299</c:v>
                </c:pt>
                <c:pt idx="67">
                  <c:v>5099</c:v>
                </c:pt>
                <c:pt idx="68">
                  <c:v>4813</c:v>
                </c:pt>
                <c:pt idx="69">
                  <c:v>3892</c:v>
                </c:pt>
                <c:pt idx="70">
                  <c:v>3625</c:v>
                </c:pt>
                <c:pt idx="71">
                  <c:v>3104</c:v>
                </c:pt>
                <c:pt idx="72">
                  <c:v>2748</c:v>
                </c:pt>
                <c:pt idx="73">
                  <c:v>1546</c:v>
                </c:pt>
                <c:pt idx="74">
                  <c:v>1529</c:v>
                </c:pt>
                <c:pt idx="75">
                  <c:v>1201</c:v>
                </c:pt>
                <c:pt idx="76">
                  <c:v>1082</c:v>
                </c:pt>
                <c:pt idx="7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6-5E4B-A80A-7077BD25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543808"/>
        <c:axId val="1754239616"/>
      </c:barChart>
      <c:catAx>
        <c:axId val="17545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239616"/>
        <c:crosses val="autoZero"/>
        <c:auto val="1"/>
        <c:lblAlgn val="ctr"/>
        <c:lblOffset val="100"/>
        <c:noMultiLvlLbl val="0"/>
      </c:catAx>
      <c:valAx>
        <c:axId val="1754239616"/>
        <c:scaling>
          <c:orientation val="minMax"/>
        </c:scaling>
        <c:delete val="1"/>
        <c:axPos val="b"/>
        <c:numFmt formatCode="#\ ##0\ &quot;₽&quot;" sourceLinked="1"/>
        <c:majorTickMark val="none"/>
        <c:minorTickMark val="none"/>
        <c:tickLblPos val="nextTo"/>
        <c:crossAx val="17545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Exsel.xlsx]6_СреднееКоличПоКатегории!СредКоличПоКатегории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b="1">
                <a:latin typeface="Times New Roman" panose="02020603050405020304" pitchFamily="18" charset="0"/>
                <a:cs typeface="Times New Roman" panose="02020603050405020304" pitchFamily="18" charset="0"/>
              </a:rPr>
              <a:t>СРЕДНЕЕ</a:t>
            </a:r>
            <a:r>
              <a:rPr lang="ru-RU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КОЛИЧЕСТВО ПО КАТЕГОРИЯМ</a:t>
            </a:r>
            <a:endParaRPr lang="ru-RU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'6_СреднееКоличПоКатегории'!$B$3</c:f>
              <c:strCache>
                <c:ptCount val="1"/>
                <c:pt idx="0">
                  <c:v>Среднее кол-во штук в чеке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'6_СреднееКоличПоКатегории'!$A$4:$A$24</c:f>
              <c:strCache>
                <c:ptCount val="20"/>
                <c:pt idx="0">
                  <c:v>Макароны</c:v>
                </c:pt>
                <c:pt idx="1">
                  <c:v>Сыр</c:v>
                </c:pt>
                <c:pt idx="2">
                  <c:v>Конфеты</c:v>
                </c:pt>
                <c:pt idx="3">
                  <c:v>Сахар</c:v>
                </c:pt>
                <c:pt idx="4">
                  <c:v>Йогурт</c:v>
                </c:pt>
                <c:pt idx="5">
                  <c:v>Сок</c:v>
                </c:pt>
                <c:pt idx="6">
                  <c:v>Мясо</c:v>
                </c:pt>
                <c:pt idx="7">
                  <c:v>Чай</c:v>
                </c:pt>
                <c:pt idx="8">
                  <c:v>Соль</c:v>
                </c:pt>
                <c:pt idx="9">
                  <c:v>Чипсы</c:v>
                </c:pt>
                <c:pt idx="10">
                  <c:v>Печенье</c:v>
                </c:pt>
                <c:pt idx="11">
                  <c:v>Хлеб</c:v>
                </c:pt>
                <c:pt idx="12">
                  <c:v>Крупа</c:v>
                </c:pt>
                <c:pt idx="13">
                  <c:v>Фрукты</c:v>
                </c:pt>
                <c:pt idx="14">
                  <c:v>Молоко</c:v>
                </c:pt>
                <c:pt idx="15">
                  <c:v>Кофе</c:v>
                </c:pt>
                <c:pt idx="16">
                  <c:v>Овощи</c:v>
                </c:pt>
                <c:pt idx="17">
                  <c:v>Рыба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'6_СреднееКоличПоКатегории'!$B$4:$B$24</c:f>
              <c:numCache>
                <c:formatCode>#,##0</c:formatCode>
                <c:ptCount val="20"/>
                <c:pt idx="0">
                  <c:v>2.941860465116279</c:v>
                </c:pt>
                <c:pt idx="1">
                  <c:v>2.5873015873015874</c:v>
                </c:pt>
                <c:pt idx="2">
                  <c:v>2.9838709677419355</c:v>
                </c:pt>
                <c:pt idx="3">
                  <c:v>3.1355932203389831</c:v>
                </c:pt>
                <c:pt idx="4">
                  <c:v>2.7627118644067798</c:v>
                </c:pt>
                <c:pt idx="5">
                  <c:v>2.9827586206896552</c:v>
                </c:pt>
                <c:pt idx="6">
                  <c:v>3.1272727272727274</c:v>
                </c:pt>
                <c:pt idx="7">
                  <c:v>2.9272727272727272</c:v>
                </c:pt>
                <c:pt idx="8">
                  <c:v>3.0754716981132075</c:v>
                </c:pt>
                <c:pt idx="9">
                  <c:v>3.0588235294117645</c:v>
                </c:pt>
                <c:pt idx="10">
                  <c:v>3.0638297872340425</c:v>
                </c:pt>
                <c:pt idx="11">
                  <c:v>3.0909090909090908</c:v>
                </c:pt>
                <c:pt idx="12">
                  <c:v>2.7209302325581395</c:v>
                </c:pt>
                <c:pt idx="13">
                  <c:v>2.9534883720930232</c:v>
                </c:pt>
                <c:pt idx="14">
                  <c:v>3.2380952380952381</c:v>
                </c:pt>
                <c:pt idx="15">
                  <c:v>3.0476190476190474</c:v>
                </c:pt>
                <c:pt idx="16">
                  <c:v>3.1463414634146343</c:v>
                </c:pt>
                <c:pt idx="17">
                  <c:v>3.1282051282051282</c:v>
                </c:pt>
                <c:pt idx="18">
                  <c:v>3.1875</c:v>
                </c:pt>
                <c:pt idx="19">
                  <c:v>2.8846153846153846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4-6F41-BDD3-C4D049EB8C00}"/>
            </c:ext>
          </c:extLst>
        </c:ser>
        <c:ser>
          <c:idx val="1"/>
          <c:order val="1"/>
          <c:tx>
            <c:strRef>
              <c:f>'6_СреднееКоличПоКатегории'!$C$3</c:f>
              <c:strCache>
                <c:ptCount val="1"/>
                <c:pt idx="0">
                  <c:v>Количество чеков продаж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'6_СреднееКоличПоКатегории'!$A$4:$A$24</c:f>
              <c:strCache>
                <c:ptCount val="20"/>
                <c:pt idx="0">
                  <c:v>Макароны</c:v>
                </c:pt>
                <c:pt idx="1">
                  <c:v>Сыр</c:v>
                </c:pt>
                <c:pt idx="2">
                  <c:v>Конфеты</c:v>
                </c:pt>
                <c:pt idx="3">
                  <c:v>Сахар</c:v>
                </c:pt>
                <c:pt idx="4">
                  <c:v>Йогурт</c:v>
                </c:pt>
                <c:pt idx="5">
                  <c:v>Сок</c:v>
                </c:pt>
                <c:pt idx="6">
                  <c:v>Мясо</c:v>
                </c:pt>
                <c:pt idx="7">
                  <c:v>Чай</c:v>
                </c:pt>
                <c:pt idx="8">
                  <c:v>Соль</c:v>
                </c:pt>
                <c:pt idx="9">
                  <c:v>Чипсы</c:v>
                </c:pt>
                <c:pt idx="10">
                  <c:v>Печенье</c:v>
                </c:pt>
                <c:pt idx="11">
                  <c:v>Хлеб</c:v>
                </c:pt>
                <c:pt idx="12">
                  <c:v>Крупа</c:v>
                </c:pt>
                <c:pt idx="13">
                  <c:v>Фрукты</c:v>
                </c:pt>
                <c:pt idx="14">
                  <c:v>Молоко</c:v>
                </c:pt>
                <c:pt idx="15">
                  <c:v>Кофе</c:v>
                </c:pt>
                <c:pt idx="16">
                  <c:v>Овощи</c:v>
                </c:pt>
                <c:pt idx="17">
                  <c:v>Рыба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'6_СреднееКоличПоКатегории'!$C$4:$C$24</c:f>
              <c:numCache>
                <c:formatCode>General</c:formatCode>
                <c:ptCount val="20"/>
                <c:pt idx="0">
                  <c:v>86</c:v>
                </c:pt>
                <c:pt idx="1">
                  <c:v>63</c:v>
                </c:pt>
                <c:pt idx="2">
                  <c:v>62</c:v>
                </c:pt>
                <c:pt idx="3">
                  <c:v>59</c:v>
                </c:pt>
                <c:pt idx="4">
                  <c:v>59</c:v>
                </c:pt>
                <c:pt idx="5">
                  <c:v>58</c:v>
                </c:pt>
                <c:pt idx="6">
                  <c:v>55</c:v>
                </c:pt>
                <c:pt idx="7">
                  <c:v>55</c:v>
                </c:pt>
                <c:pt idx="8">
                  <c:v>53</c:v>
                </c:pt>
                <c:pt idx="9">
                  <c:v>51</c:v>
                </c:pt>
                <c:pt idx="10">
                  <c:v>47</c:v>
                </c:pt>
                <c:pt idx="11">
                  <c:v>44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39</c:v>
                </c:pt>
                <c:pt idx="18">
                  <c:v>32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4-6F41-BDD3-C4D049EB8C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957792"/>
        <c:axId val="413373104"/>
      </c:barChart>
      <c:catAx>
        <c:axId val="369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73104"/>
        <c:crosses val="autoZero"/>
        <c:auto val="1"/>
        <c:lblAlgn val="ctr"/>
        <c:lblOffset val="100"/>
        <c:noMultiLvlLbl val="0"/>
      </c:catAx>
      <c:valAx>
        <c:axId val="4133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9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Exsel.xlsx]7_Продажи по категориям!ПродажиПоКатегориям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b="1">
                <a:latin typeface="Times New Roman" panose="02020603050405020304" pitchFamily="18" charset="0"/>
                <a:cs typeface="Times New Roman" panose="02020603050405020304" pitchFamily="18" charset="0"/>
              </a:rPr>
              <a:t>СУМАРНЫЕ</a:t>
            </a:r>
            <a:r>
              <a:rPr lang="ru-RU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ПРОДАЖИ ПО КАТЕГОРИЯМ</a:t>
            </a:r>
            <a:endParaRPr lang="ru-RU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'7_Продажи по категориям'!$A$4:$A$24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'7_Продажи по категориям'!$B$4:$B$24</c:f>
              <c:numCache>
                <c:formatCode>#\ ##0\ "₽"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A-C04B-9802-DD5B7103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319312"/>
        <c:axId val="632062112"/>
      </c:barChart>
      <c:catAx>
        <c:axId val="3963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062112"/>
        <c:crosses val="autoZero"/>
        <c:auto val="1"/>
        <c:lblAlgn val="ctr"/>
        <c:lblOffset val="100"/>
        <c:noMultiLvlLbl val="0"/>
      </c:catAx>
      <c:valAx>
        <c:axId val="6320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3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Exsel.xlsx]7_Продажи по категориям!ПродажиПоКатегориям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КАТЕГОРИИ В ПРОДАЖАХ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'7_Продажи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3D-4A3B-ACB0-72A0D33B18E1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D-4A3B-ACB0-72A0D33B18E1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3D-4A3B-ACB0-72A0D33B18E1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3D-4A3B-ACB0-72A0D33B18E1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3D-4A3B-ACB0-72A0D33B18E1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3D-4A3B-ACB0-72A0D33B18E1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3D-4A3B-ACB0-72A0D33B18E1}"/>
              </c:ext>
            </c:extLst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3D-4A3B-ACB0-72A0D33B18E1}"/>
              </c:ext>
            </c:extLst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3D-4A3B-ACB0-72A0D33B18E1}"/>
              </c:ext>
            </c:extLst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3D-4A3B-ACB0-72A0D33B18E1}"/>
              </c:ext>
            </c:extLst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3D-4A3B-ACB0-72A0D33B18E1}"/>
              </c:ext>
            </c:extLst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3D-4A3B-ACB0-72A0D33B18E1}"/>
              </c:ext>
            </c:extLst>
          </c:dPt>
          <c:dPt>
            <c:idx val="1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3D-4A3B-ACB0-72A0D33B18E1}"/>
              </c:ext>
            </c:extLst>
          </c:dPt>
          <c:dPt>
            <c:idx val="1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3D-4A3B-ACB0-72A0D33B18E1}"/>
              </c:ext>
            </c:extLst>
          </c:dPt>
          <c:dPt>
            <c:idx val="1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3D-4A3B-ACB0-72A0D33B18E1}"/>
              </c:ext>
            </c:extLst>
          </c:dPt>
          <c:dPt>
            <c:idx val="1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3D-4A3B-ACB0-72A0D33B18E1}"/>
              </c:ext>
            </c:extLst>
          </c:dPt>
          <c:dPt>
            <c:idx val="1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3D-4A3B-ACB0-72A0D33B18E1}"/>
              </c:ext>
            </c:extLst>
          </c:dPt>
          <c:dPt>
            <c:idx val="1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3D-4A3B-ACB0-72A0D33B18E1}"/>
              </c:ext>
            </c:extLst>
          </c:dPt>
          <c:dPt>
            <c:idx val="1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3D-4A3B-ACB0-72A0D33B18E1}"/>
              </c:ext>
            </c:extLst>
          </c:dPt>
          <c:dPt>
            <c:idx val="1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3D-4A3B-ACB0-72A0D33B1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'7_Продажи по категориям'!$A$4:$A$24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'7_Продажи по категориям'!$B$4:$B$24</c:f>
              <c:numCache>
                <c:formatCode>#\ ##0\ "₽"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1-D343-B541-D1B8796820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Exsel.xlsx]8_География клиентов!ГеографияКлиентов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РАСПРЕДЕЛЕНИЕ КЛИЕНТОВ ПО СТРАНАМ (кол-во)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'8_География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'8_География клиентов'!$B$4:$B$9</c:f>
              <c:numCache>
                <c:formatCode>0</c:formatCode>
                <c:ptCount val="5"/>
                <c:pt idx="0">
                  <c:v>314</c:v>
                </c:pt>
                <c:pt idx="1">
                  <c:v>191</c:v>
                </c:pt>
                <c:pt idx="2">
                  <c:v>187</c:v>
                </c:pt>
                <c:pt idx="3">
                  <c:v>186</c:v>
                </c:pt>
                <c:pt idx="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4-2E42-9FC4-272CF604E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7"/>
        <c:overlap val="-27"/>
        <c:axId val="441182400"/>
        <c:axId val="436241296"/>
      </c:barChart>
      <c:catAx>
        <c:axId val="4411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36241296"/>
        <c:crosses val="autoZero"/>
        <c:auto val="1"/>
        <c:lblAlgn val="ctr"/>
        <c:lblOffset val="100"/>
        <c:noMultiLvlLbl val="0"/>
      </c:catAx>
      <c:valAx>
        <c:axId val="436241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411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Exsel.xlsx]9_ИмяКлиента!ЧастотаИмениКлиента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ЧАСТОТ ПОВТОРЕНИЙ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ИМЕНИ КЛИЕНТА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'9_ИмяКлиента'!$B$3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'9_ИмяКлиента'!$A$4:$A$34</c:f>
              <c:strCache>
                <c:ptCount val="30"/>
                <c:pt idx="0">
                  <c:v>Эмилия</c:v>
                </c:pt>
                <c:pt idx="1">
                  <c:v>Василиса</c:v>
                </c:pt>
                <c:pt idx="2">
                  <c:v>Алевтина</c:v>
                </c:pt>
                <c:pt idx="3">
                  <c:v>Зоя</c:v>
                </c:pt>
                <c:pt idx="4">
                  <c:v>Татьяна</c:v>
                </c:pt>
                <c:pt idx="5">
                  <c:v>Юлия</c:v>
                </c:pt>
                <c:pt idx="6">
                  <c:v>Регина</c:v>
                </c:pt>
                <c:pt idx="7">
                  <c:v>Марфа</c:v>
                </c:pt>
                <c:pt idx="8">
                  <c:v>Филимон</c:v>
                </c:pt>
                <c:pt idx="9">
                  <c:v>Феврония</c:v>
                </c:pt>
                <c:pt idx="10">
                  <c:v>Любовь</c:v>
                </c:pt>
                <c:pt idx="11">
                  <c:v>Любомир</c:v>
                </c:pt>
                <c:pt idx="12">
                  <c:v>Валентина</c:v>
                </c:pt>
                <c:pt idx="13">
                  <c:v>Фома</c:v>
                </c:pt>
                <c:pt idx="14">
                  <c:v>Никодим</c:v>
                </c:pt>
                <c:pt idx="15">
                  <c:v>Кира</c:v>
                </c:pt>
                <c:pt idx="16">
                  <c:v>Алина</c:v>
                </c:pt>
                <c:pt idx="17">
                  <c:v>Жанна</c:v>
                </c:pt>
                <c:pt idx="18">
                  <c:v>Вероника</c:v>
                </c:pt>
                <c:pt idx="19">
                  <c:v>Демид</c:v>
                </c:pt>
                <c:pt idx="20">
                  <c:v>Антип</c:v>
                </c:pt>
                <c:pt idx="21">
                  <c:v>Валерьян</c:v>
                </c:pt>
                <c:pt idx="22">
                  <c:v>Вера</c:v>
                </c:pt>
                <c:pt idx="23">
                  <c:v>Маргарита</c:v>
                </c:pt>
                <c:pt idx="24">
                  <c:v>Ия</c:v>
                </c:pt>
                <c:pt idx="25">
                  <c:v>Нинель</c:v>
                </c:pt>
                <c:pt idx="26">
                  <c:v>Евфросиния</c:v>
                </c:pt>
                <c:pt idx="27">
                  <c:v>Матвей</c:v>
                </c:pt>
                <c:pt idx="28">
                  <c:v>Лукин</c:v>
                </c:pt>
                <c:pt idx="29">
                  <c:v>Лора</c:v>
                </c:pt>
              </c:strCache>
            </c:strRef>
          </c:cat>
          <c:val>
            <c:numRef>
              <c:f>'9_ИмяКлиента'!$B$4:$B$34</c:f>
              <c:numCache>
                <c:formatCode>0_ ;[Red]\-0\ </c:formatCode>
                <c:ptCount val="30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6649-862A-8789EB85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817648"/>
        <c:axId val="479975984"/>
      </c:barChart>
      <c:catAx>
        <c:axId val="44081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9975984"/>
        <c:crosses val="autoZero"/>
        <c:auto val="1"/>
        <c:lblAlgn val="ctr"/>
        <c:lblOffset val="100"/>
        <c:noMultiLvlLbl val="0"/>
      </c:catAx>
      <c:valAx>
        <c:axId val="4799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8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Exsel.xlsx]10_ПрораммаЛояльности!ПрограммаЛояльности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ПРОГРАММА ЛОЯЛЬНОСТИ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'10_ПрораммаЛояльности'!$B$3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4E-F941-B85F-A94BBF2EA309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4E-F941-B85F-A94BBF2EA3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'10_ПрораммаЛояльности'!$A$4:$A$6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'10_ПрораммаЛояльности'!$B$4:$B$6</c:f>
              <c:numCache>
                <c:formatCode>#\ ##0_ ;[Red]\-#\ ##0\ 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1-3E4A-9491-B25DC92BA83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Exsel.xlsx]11_ПлатежесПоСтранам!ПлатежеспособностьПоСтранам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ПРОДАЖИ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684611707881563"/>
          <c:y val="0.14050506634877813"/>
          <c:w val="0.65097884329953959"/>
          <c:h val="0.81177839821815101"/>
        </c:manualLayout>
      </c:layout>
      <c:pieChart>
        <c:varyColors val="1"/>
        <c:ser>
          <c:idx val="0"/>
          <c:order val="0"/>
          <c:tx>
            <c:strRef>
              <c:f>'11_ПлатежесПоСтранам'!$B$3</c:f>
              <c:strCache>
                <c:ptCount val="1"/>
                <c:pt idx="0">
                  <c:v>Итог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DF-424F-A8AC-5916ECE7ADD8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DF-424F-A8AC-5916ECE7ADD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DF-424F-A8AC-5916ECE7ADD8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DF-424F-A8AC-5916ECE7ADD8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DF-424F-A8AC-5916ECE7ADD8}"/>
              </c:ext>
            </c:extLst>
          </c:dPt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'11_ПлатежесПоСтранам'!$A$4:$A$9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'11_ПлатежесПоСтранам'!$B$4:$B$9</c:f>
              <c:numCache>
                <c:formatCode>#\ ##0\ "₽"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1-1B47-BDA5-EBBF62B74D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Exsel.xlsx]1_Продажи магазинов!ДинамикаПродажМагазина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ДИНАМИКА ПРОДАЖ</a:t>
            </a:r>
          </a:p>
        </c:rich>
      </c:tx>
      <c:layout>
        <c:manualLayout>
          <c:xMode val="edge"/>
          <c:yMode val="edge"/>
          <c:x val="0.12439720034995623"/>
          <c:y val="2.762430939226519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333333333333334E-2"/>
          <c:y val="0.2219798146778614"/>
          <c:w val="0.97555555555555551"/>
          <c:h val="0.57210552659461555"/>
        </c:manualLayout>
      </c:layout>
      <c:lineChart>
        <c:grouping val="standard"/>
        <c:varyColors val="0"/>
        <c:ser>
          <c:idx val="0"/>
          <c:order val="0"/>
          <c:tx>
            <c:strRef>
              <c:f>'1_Продажи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  <a:headEnd type="none"/>
              <a:tailEnd type="stealth" w="med" len="lg"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'1_Продажи магазинов'!$A$4:$A$23</c:f>
              <c:multiLvlStrCache>
                <c:ptCount val="17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'1_Продажи магазинов'!$B$4:$B$23</c:f>
              <c:numCache>
                <c:formatCode>_-* #\ ##0\ "₽"_-;\-* #\ ##0\ "₽"_-;_-* "-"??\ "₽"_-;_-@_-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51872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5-9E4D-923E-2BABA007F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562144"/>
        <c:axId val="2137057119"/>
      </c:lineChart>
      <c:catAx>
        <c:axId val="18025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057119"/>
        <c:crosses val="autoZero"/>
        <c:auto val="1"/>
        <c:lblAlgn val="ctr"/>
        <c:lblOffset val="100"/>
        <c:noMultiLvlLbl val="1"/>
      </c:catAx>
      <c:valAx>
        <c:axId val="2137057119"/>
        <c:scaling>
          <c:orientation val="minMax"/>
        </c:scaling>
        <c:delete val="1"/>
        <c:axPos val="l"/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crossAx val="1802562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Exsel.xlsx]11_ПлатежесПоСтранам!ПлатежеспособностьПоСтранам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ПЛАТЕЖЕСПОСОБНОСТЬ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'11_ПлатежесПоСтранам'!$B$3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'11_ПлатежесПоСтранам'!$A$4:$A$9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'11_ПлатежесПоСтранам'!$B$4:$B$9</c:f>
              <c:numCache>
                <c:formatCode>#\ ##0\ "₽"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D-CF45-8F3E-F8754ECD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27215"/>
        <c:axId val="8238288"/>
      </c:barChart>
      <c:catAx>
        <c:axId val="207802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38288"/>
        <c:crosses val="autoZero"/>
        <c:auto val="1"/>
        <c:lblAlgn val="ctr"/>
        <c:lblOffset val="100"/>
        <c:noMultiLvlLbl val="0"/>
      </c:catAx>
      <c:valAx>
        <c:axId val="823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2078027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[Дашборд в Exsel.xlsx]3_СуммПродажиПоСетям!GMV_сетей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GMV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ПО ПРОДУКТОВЫМ  СЕТЯМ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'3_СуммПродажиПоСетям'!$B$3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'3_СуммПродажиПоСетям'!$A$4:$A$24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'3_СуммПродажиПоСетям'!$B$4:$B$24</c:f>
              <c:numCache>
                <c:formatCode>"₽"#,##0_);[Red]\("₽"#,##0\)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48746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37636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B-E54C-83C4-7427F6F706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978463"/>
        <c:axId val="2137874191"/>
      </c:barChart>
      <c:catAx>
        <c:axId val="21379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874191"/>
        <c:crosses val="autoZero"/>
        <c:auto val="1"/>
        <c:lblAlgn val="ctr"/>
        <c:lblOffset val="100"/>
        <c:noMultiLvlLbl val="0"/>
      </c:catAx>
      <c:valAx>
        <c:axId val="2137874191"/>
        <c:scaling>
          <c:orientation val="minMax"/>
        </c:scaling>
        <c:delete val="1"/>
        <c:axPos val="l"/>
        <c:numFmt formatCode="&quot;₽&quot;#,##0_);[Red]\(&quot;₽&quot;#,##0\)" sourceLinked="1"/>
        <c:majorTickMark val="none"/>
        <c:minorTickMark val="none"/>
        <c:tickLblPos val="nextTo"/>
        <c:crossAx val="213797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Exsel.xlsx]4_ЦеныПоставщиков!ЦенаКатегорииПоставщика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ЦЕНЫ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ПОСТАВЩИКОВ ПО КАТЕГОРИИ ТОВАРА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'4_ЦеныПоставщиков'!$B$4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'4_ЦеныПоставщиков'!$A$5:$A$83</c:f>
              <c:strCache>
                <c:ptCount val="78"/>
                <c:pt idx="0">
                  <c:v>Green Garden</c:v>
                </c:pt>
                <c:pt idx="1">
                  <c:v>Каравай</c:v>
                </c:pt>
                <c:pt idx="2">
                  <c:v>Макфа</c:v>
                </c:pt>
                <c:pt idx="3">
                  <c:v>КДВ</c:v>
                </c:pt>
                <c:pt idx="4">
                  <c:v>Беллакт</c:v>
                </c:pt>
                <c:pt idx="5">
                  <c:v>Посиделкино</c:v>
                </c:pt>
                <c:pt idx="6">
                  <c:v>Экстра</c:v>
                </c:pt>
                <c:pt idx="7">
                  <c:v>Lay's</c:v>
                </c:pt>
                <c:pt idx="8">
                  <c:v>Черкизово</c:v>
                </c:pt>
                <c:pt idx="9">
                  <c:v>Простоквашино</c:v>
                </c:pt>
                <c:pt idx="10">
                  <c:v>Агро-Альянс</c:v>
                </c:pt>
                <c:pt idx="11">
                  <c:v>Русский Хлеб</c:v>
                </c:pt>
                <c:pt idx="12">
                  <c:v>Мираторг</c:v>
                </c:pt>
                <c:pt idx="13">
                  <c:v>Дымов</c:v>
                </c:pt>
                <c:pt idx="14">
                  <c:v>Карат</c:v>
                </c:pt>
                <c:pt idx="15">
                  <c:v>Агрокомплекс</c:v>
                </c:pt>
                <c:pt idx="16">
                  <c:v>Овощной ряд</c:v>
                </c:pt>
                <c:pt idx="17">
                  <c:v>Активиа</c:v>
                </c:pt>
                <c:pt idx="18">
                  <c:v>Русский сахар</c:v>
                </c:pt>
                <c:pt idx="19">
                  <c:v>Русское море</c:v>
                </c:pt>
                <c:pt idx="20">
                  <c:v>Greenfield</c:v>
                </c:pt>
                <c:pt idx="21">
                  <c:v>Балтийский берег</c:v>
                </c:pt>
                <c:pt idx="22">
                  <c:v>Рот Фронт</c:v>
                </c:pt>
                <c:pt idx="23">
                  <c:v>Чудо</c:v>
                </c:pt>
                <c:pt idx="24">
                  <c:v>Фруктовый сад</c:v>
                </c:pt>
                <c:pt idx="25">
                  <c:v>Тесс</c:v>
                </c:pt>
                <c:pt idx="26">
                  <c:v>Хлебный Дом</c:v>
                </c:pt>
                <c:pt idx="27">
                  <c:v>Фрукты-Ягоды</c:v>
                </c:pt>
                <c:pt idx="28">
                  <c:v>Pringles</c:v>
                </c:pt>
                <c:pt idx="29">
                  <c:v>Паста Зара</c:v>
                </c:pt>
                <c:pt idx="30">
                  <c:v>Jacobs</c:v>
                </c:pt>
                <c:pt idx="31">
                  <c:v>Домик в деревне</c:v>
                </c:pt>
                <c:pt idx="32">
                  <c:v>Салта</c:v>
                </c:pt>
                <c:pt idx="33">
                  <c:v>Красный Октябрь</c:v>
                </c:pt>
                <c:pt idx="34">
                  <c:v>Окраина</c:v>
                </c:pt>
                <c:pt idx="35">
                  <c:v>Снежана</c:v>
                </c:pt>
                <c:pt idx="36">
                  <c:v>Rich</c:v>
                </c:pt>
                <c:pt idx="37">
                  <c:v>Сырная долина</c:v>
                </c:pt>
                <c:pt idx="38">
                  <c:v>Белый Злат</c:v>
                </c:pt>
                <c:pt idx="39">
                  <c:v>Славянка</c:v>
                </c:pt>
                <c:pt idx="40">
                  <c:v>Estrella</c:v>
                </c:pt>
                <c:pt idx="41">
                  <c:v>Дарница</c:v>
                </c:pt>
                <c:pt idx="42">
                  <c:v>Националь</c:v>
                </c:pt>
                <c:pt idx="43">
                  <c:v>Меридиан</c:v>
                </c:pt>
                <c:pt idx="44">
                  <c:v>Lipton</c:v>
                </c:pt>
                <c:pt idx="45">
                  <c:v>Фруктовый Рай</c:v>
                </c:pt>
                <c:pt idx="46">
                  <c:v>Ростагроэкспорт</c:v>
                </c:pt>
                <c:pt idx="47">
                  <c:v>Nescafe</c:v>
                </c:pt>
                <c:pt idx="48">
                  <c:v>Сады Придонья</c:v>
                </c:pt>
                <c:pt idx="49">
                  <c:v>Экзотик</c:v>
                </c:pt>
                <c:pt idx="50">
                  <c:v>Ярмарка</c:v>
                </c:pt>
                <c:pt idx="51">
                  <c:v>Увелка</c:v>
                </c:pt>
                <c:pt idx="52">
                  <c:v>Бабаевский</c:v>
                </c:pt>
                <c:pt idx="53">
                  <c:v>Белогорье</c:v>
                </c:pt>
                <c:pt idx="54">
                  <c:v>Эрманн</c:v>
                </c:pt>
                <c:pt idx="55">
                  <c:v>Гавриш</c:v>
                </c:pt>
                <c:pt idx="56">
                  <c:v>Ахмад</c:v>
                </c:pt>
                <c:pt idx="57">
                  <c:v>Добрый</c:v>
                </c:pt>
                <c:pt idx="58">
                  <c:v>Русская картошка</c:v>
                </c:pt>
                <c:pt idx="59">
                  <c:v>Продимекс</c:v>
                </c:pt>
                <c:pt idx="60">
                  <c:v>Сладов</c:v>
                </c:pt>
                <c:pt idx="61">
                  <c:v>President</c:v>
                </c:pt>
                <c:pt idx="62">
                  <c:v>Илецкая</c:v>
                </c:pt>
                <c:pt idx="63">
                  <c:v>Славянская</c:v>
                </c:pt>
                <c:pt idx="64">
                  <c:v>Борилла</c:v>
                </c:pt>
                <c:pt idx="65">
                  <c:v>Роллтон</c:v>
                </c:pt>
                <c:pt idx="66">
                  <c:v>Юбилейное</c:v>
                </c:pt>
                <c:pt idx="67">
                  <c:v>Мистраль</c:v>
                </c:pt>
                <c:pt idx="68">
                  <c:v>Черная Карта</c:v>
                </c:pt>
                <c:pt idx="69">
                  <c:v>Санта Бремор</c:v>
                </c:pt>
                <c:pt idx="70">
                  <c:v>Агросахар</c:v>
                </c:pt>
                <c:pt idx="71">
                  <c:v>Сава</c:v>
                </c:pt>
                <c:pt idx="72">
                  <c:v>Семко</c:v>
                </c:pt>
                <c:pt idx="73">
                  <c:v>Вимм-Билль-Данн</c:v>
                </c:pt>
                <c:pt idx="74">
                  <c:v>Hochland</c:v>
                </c:pt>
                <c:pt idx="75">
                  <c:v>Зеленая грядка</c:v>
                </c:pt>
                <c:pt idx="76">
                  <c:v>Tchibo</c:v>
                </c:pt>
                <c:pt idx="77">
                  <c:v>Микоян</c:v>
                </c:pt>
              </c:strCache>
            </c:strRef>
          </c:cat>
          <c:val>
            <c:numRef>
              <c:f>'4_ЦеныПоставщиков'!$B$5:$B$83</c:f>
              <c:numCache>
                <c:formatCode>#\ ##0\ "₽"</c:formatCode>
                <c:ptCount val="78"/>
                <c:pt idx="0">
                  <c:v>369.2</c:v>
                </c:pt>
                <c:pt idx="1">
                  <c:v>331.16666666666663</c:v>
                </c:pt>
                <c:pt idx="2">
                  <c:v>329.2727272727272</c:v>
                </c:pt>
                <c:pt idx="3">
                  <c:v>323.07692307692298</c:v>
                </c:pt>
                <c:pt idx="4">
                  <c:v>322.54545454545456</c:v>
                </c:pt>
                <c:pt idx="5">
                  <c:v>321.63636363636357</c:v>
                </c:pt>
                <c:pt idx="6">
                  <c:v>320.84615384615387</c:v>
                </c:pt>
                <c:pt idx="7">
                  <c:v>320.5714285714285</c:v>
                </c:pt>
                <c:pt idx="8">
                  <c:v>320.25</c:v>
                </c:pt>
                <c:pt idx="9">
                  <c:v>318.81818181818187</c:v>
                </c:pt>
                <c:pt idx="10">
                  <c:v>317.85714285714283</c:v>
                </c:pt>
                <c:pt idx="11">
                  <c:v>316.59999999999997</c:v>
                </c:pt>
                <c:pt idx="12">
                  <c:v>316.58333333333337</c:v>
                </c:pt>
                <c:pt idx="13">
                  <c:v>312.66666666666669</c:v>
                </c:pt>
                <c:pt idx="14">
                  <c:v>311.33333333333331</c:v>
                </c:pt>
                <c:pt idx="15">
                  <c:v>311.19999999999993</c:v>
                </c:pt>
                <c:pt idx="16">
                  <c:v>303.82352941176475</c:v>
                </c:pt>
                <c:pt idx="17">
                  <c:v>293.66666666666669</c:v>
                </c:pt>
                <c:pt idx="18">
                  <c:v>293.41176470588232</c:v>
                </c:pt>
                <c:pt idx="19">
                  <c:v>292.66666666666669</c:v>
                </c:pt>
                <c:pt idx="20">
                  <c:v>291.45454545454533</c:v>
                </c:pt>
                <c:pt idx="21">
                  <c:v>289.88888888888891</c:v>
                </c:pt>
                <c:pt idx="22">
                  <c:v>288.2380952380953</c:v>
                </c:pt>
                <c:pt idx="23">
                  <c:v>287.09999999999997</c:v>
                </c:pt>
                <c:pt idx="24">
                  <c:v>281.96875</c:v>
                </c:pt>
                <c:pt idx="25">
                  <c:v>281.75</c:v>
                </c:pt>
                <c:pt idx="26">
                  <c:v>281.73333333333346</c:v>
                </c:pt>
                <c:pt idx="27">
                  <c:v>280.66666666666669</c:v>
                </c:pt>
                <c:pt idx="28">
                  <c:v>280.2380952380953</c:v>
                </c:pt>
                <c:pt idx="29">
                  <c:v>276.67567567567562</c:v>
                </c:pt>
                <c:pt idx="30">
                  <c:v>276.21052631578948</c:v>
                </c:pt>
                <c:pt idx="31">
                  <c:v>274.77777777777771</c:v>
                </c:pt>
                <c:pt idx="32">
                  <c:v>273.69999999999993</c:v>
                </c:pt>
                <c:pt idx="33">
                  <c:v>273.625</c:v>
                </c:pt>
                <c:pt idx="34">
                  <c:v>273.58333333333337</c:v>
                </c:pt>
                <c:pt idx="35">
                  <c:v>272.35294117647067</c:v>
                </c:pt>
                <c:pt idx="36">
                  <c:v>272.25</c:v>
                </c:pt>
                <c:pt idx="37">
                  <c:v>271</c:v>
                </c:pt>
                <c:pt idx="38">
                  <c:v>269.7058823529411</c:v>
                </c:pt>
                <c:pt idx="39">
                  <c:v>268</c:v>
                </c:pt>
                <c:pt idx="40">
                  <c:v>266.2727272727272</c:v>
                </c:pt>
                <c:pt idx="41">
                  <c:v>264</c:v>
                </c:pt>
                <c:pt idx="42">
                  <c:v>263.375</c:v>
                </c:pt>
                <c:pt idx="43">
                  <c:v>260.64705882352933</c:v>
                </c:pt>
                <c:pt idx="44">
                  <c:v>260.15789473684202</c:v>
                </c:pt>
                <c:pt idx="45">
                  <c:v>258.30769230769232</c:v>
                </c:pt>
                <c:pt idx="46">
                  <c:v>257.78260869565207</c:v>
                </c:pt>
                <c:pt idx="47">
                  <c:v>256.90000000000003</c:v>
                </c:pt>
                <c:pt idx="48">
                  <c:v>254.18181818181819</c:v>
                </c:pt>
                <c:pt idx="49">
                  <c:v>253.6875</c:v>
                </c:pt>
                <c:pt idx="50">
                  <c:v>252.09090909090904</c:v>
                </c:pt>
                <c:pt idx="51">
                  <c:v>251.91666666666663</c:v>
                </c:pt>
                <c:pt idx="52">
                  <c:v>250.25925925925918</c:v>
                </c:pt>
                <c:pt idx="53">
                  <c:v>249.5</c:v>
                </c:pt>
                <c:pt idx="54">
                  <c:v>248.5</c:v>
                </c:pt>
                <c:pt idx="55">
                  <c:v>247.66666666666666</c:v>
                </c:pt>
                <c:pt idx="56">
                  <c:v>243.3</c:v>
                </c:pt>
                <c:pt idx="57">
                  <c:v>242.81818181818181</c:v>
                </c:pt>
                <c:pt idx="58">
                  <c:v>241.83333333333337</c:v>
                </c:pt>
                <c:pt idx="59">
                  <c:v>240.5</c:v>
                </c:pt>
                <c:pt idx="60">
                  <c:v>240.26666666666677</c:v>
                </c:pt>
                <c:pt idx="61">
                  <c:v>238.72222222222223</c:v>
                </c:pt>
                <c:pt idx="62">
                  <c:v>238.16666666666663</c:v>
                </c:pt>
                <c:pt idx="63">
                  <c:v>236.91666666666663</c:v>
                </c:pt>
                <c:pt idx="64">
                  <c:v>236.27586206896555</c:v>
                </c:pt>
                <c:pt idx="65">
                  <c:v>235.5555555555556</c:v>
                </c:pt>
                <c:pt idx="66">
                  <c:v>232.4444444444444</c:v>
                </c:pt>
                <c:pt idx="67">
                  <c:v>226.25</c:v>
                </c:pt>
                <c:pt idx="68">
                  <c:v>222.2</c:v>
                </c:pt>
                <c:pt idx="69">
                  <c:v>216.40000000000003</c:v>
                </c:pt>
                <c:pt idx="70">
                  <c:v>215.85714285714286</c:v>
                </c:pt>
                <c:pt idx="71">
                  <c:v>212.8125</c:v>
                </c:pt>
                <c:pt idx="72">
                  <c:v>208</c:v>
                </c:pt>
                <c:pt idx="73">
                  <c:v>193.5</c:v>
                </c:pt>
                <c:pt idx="74">
                  <c:v>168</c:v>
                </c:pt>
                <c:pt idx="75">
                  <c:v>159.19999999999999</c:v>
                </c:pt>
                <c:pt idx="76">
                  <c:v>140</c:v>
                </c:pt>
                <c:pt idx="7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E-F24D-BDE3-727D00AD7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8941744"/>
        <c:axId val="1728943472"/>
      </c:barChart>
      <c:catAx>
        <c:axId val="172894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28943472"/>
        <c:crosses val="autoZero"/>
        <c:auto val="1"/>
        <c:lblAlgn val="ctr"/>
        <c:lblOffset val="100"/>
        <c:noMultiLvlLbl val="0"/>
      </c:catAx>
      <c:valAx>
        <c:axId val="1728943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172894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Exsel.xlsx]2_Выгода клиентамДИСКОНТ!ДисконтВыгодаКлиента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</c:pivotFmt>
      <c:pivotFmt>
        <c:idx val="2"/>
        <c:spPr>
          <a:solidFill>
            <a:srgbClr val="0070C0"/>
          </a:solidFill>
          <a:ln>
            <a:noFill/>
          </a:ln>
          <a:effectLst/>
        </c:spPr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0%;[Red]\-#\ ##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'2_Выгода клиентамДИСКОНТ'!$B$3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1"/>
          <c:dLbls>
            <c:numFmt formatCode="#\ ##0%;[Red]\-#\ ##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'2_Выгода клиентамДИСКОНТ'!$A$4:$A$23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'2_Выгода клиентамДИСКОНТ'!$B$4:$B$23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629-5046-A8C8-2FF966DC1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3"/>
        <c:axId val="2137814927"/>
        <c:axId val="2137698111"/>
      </c:barChart>
      <c:catAx>
        <c:axId val="21378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137698111"/>
        <c:crosses val="autoZero"/>
        <c:auto val="0"/>
        <c:lblAlgn val="ctr"/>
        <c:lblOffset val="100"/>
        <c:tickLblSkip val="1"/>
        <c:noMultiLvlLbl val="0"/>
      </c:catAx>
      <c:valAx>
        <c:axId val="21376981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3781492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Exsel.xlsx]7_Продажи по категориям!ПродажиПоКатегориям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СУМАРНЫЕ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ПРОДАЖИ ПО КАТЕГОРИЯМ ТОВАРА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264869050098738E-2"/>
          <c:y val="0.16357791333659771"/>
          <c:w val="0.95278988761752148"/>
          <c:h val="0.66299704610912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'7_Продажи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'7_Продажи по категориям'!$A$4:$A$24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'7_Продажи по категориям'!$B$4:$B$24</c:f>
              <c:numCache>
                <c:formatCode>#\ ##0\ "₽"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1-C746-A3AD-CC47E2E7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319312"/>
        <c:axId val="632062112"/>
      </c:barChart>
      <c:catAx>
        <c:axId val="3963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062112"/>
        <c:crosses val="autoZero"/>
        <c:auto val="1"/>
        <c:lblAlgn val="ctr"/>
        <c:lblOffset val="100"/>
        <c:noMultiLvlLbl val="0"/>
      </c:catAx>
      <c:valAx>
        <c:axId val="632062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3963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Exsel.xlsx]7_Продажи по категориям!ПродажиПоКатегориям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ДОЛЯ</a:t>
            </a:r>
            <a:r>
              <a:rPr lang="ru-RU" sz="12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КАТЕГОРИИ В ПРОДАЖАХ</a:t>
            </a:r>
            <a:endParaRPr lang="ru-RU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8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8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8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8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8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'7_Продажи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3">
                  <a:lumMod val="75000"/>
                </a:schemeClr>
              </a:solidFill>
            </a:ln>
            <a:effectLst/>
          </c:spPr>
          <c:explosion val="3"/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A-4842-9032-1424029F4125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A-4842-9032-1424029F4125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3A-4842-9032-1424029F4125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3A-4842-9032-1424029F4125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3A-4842-9032-1424029F4125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3A-4842-9032-1424029F4125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3A-4842-9032-1424029F4125}"/>
              </c:ext>
            </c:extLst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3A-4842-9032-1424029F4125}"/>
              </c:ext>
            </c:extLst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3A-4842-9032-1424029F4125}"/>
              </c:ext>
            </c:extLst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3A-4842-9032-1424029F4125}"/>
              </c:ext>
            </c:extLst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93A-4842-9032-1424029F4125}"/>
              </c:ext>
            </c:extLst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93A-4842-9032-1424029F4125}"/>
              </c:ext>
            </c:extLst>
          </c:dPt>
          <c:dPt>
            <c:idx val="12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93A-4842-9032-1424029F4125}"/>
              </c:ext>
            </c:extLst>
          </c:dPt>
          <c:dPt>
            <c:idx val="13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93A-4842-9032-1424029F4125}"/>
              </c:ext>
            </c:extLst>
          </c:dPt>
          <c:dPt>
            <c:idx val="14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93A-4842-9032-1424029F4125}"/>
              </c:ext>
            </c:extLst>
          </c:dPt>
          <c:dPt>
            <c:idx val="15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93A-4842-9032-1424029F4125}"/>
              </c:ext>
            </c:extLst>
          </c:dPt>
          <c:dPt>
            <c:idx val="16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93A-4842-9032-1424029F4125}"/>
              </c:ext>
            </c:extLst>
          </c:dPt>
          <c:dPt>
            <c:idx val="17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93A-4842-9032-1424029F4125}"/>
              </c:ext>
            </c:extLst>
          </c:dPt>
          <c:dPt>
            <c:idx val="18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93A-4842-9032-1424029F4125}"/>
              </c:ext>
            </c:extLst>
          </c:dPt>
          <c:dPt>
            <c:idx val="19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93A-4842-9032-1424029F41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'7_Продажи по категориям'!$A$4:$A$24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'7_Продажи по категориям'!$B$4:$B$24</c:f>
              <c:numCache>
                <c:formatCode>#\ ##0\ "₽"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93A-4842-9032-1424029F412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>
        <a:alpha val="39648"/>
      </a:srgbClr>
    </a:solidFill>
    <a:ln w="9525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Exsel.xlsx]6_СреднееКоличПоКатегории!СредКоличПоКатегории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СРЕДНЕЕ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КОЛИЧЕСТВО ПО КАТЕГОРИЯМ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'6_СреднееКоличПоКатегории'!$B$3</c:f>
              <c:strCache>
                <c:ptCount val="1"/>
                <c:pt idx="0">
                  <c:v>Среднее кол-во штук в чеке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'6_СреднееКоличПоКатегории'!$A$4:$A$24</c:f>
              <c:strCache>
                <c:ptCount val="20"/>
                <c:pt idx="0">
                  <c:v>Макароны</c:v>
                </c:pt>
                <c:pt idx="1">
                  <c:v>Сыр</c:v>
                </c:pt>
                <c:pt idx="2">
                  <c:v>Конфеты</c:v>
                </c:pt>
                <c:pt idx="3">
                  <c:v>Сахар</c:v>
                </c:pt>
                <c:pt idx="4">
                  <c:v>Йогурт</c:v>
                </c:pt>
                <c:pt idx="5">
                  <c:v>Сок</c:v>
                </c:pt>
                <c:pt idx="6">
                  <c:v>Мясо</c:v>
                </c:pt>
                <c:pt idx="7">
                  <c:v>Чай</c:v>
                </c:pt>
                <c:pt idx="8">
                  <c:v>Соль</c:v>
                </c:pt>
                <c:pt idx="9">
                  <c:v>Чипсы</c:v>
                </c:pt>
                <c:pt idx="10">
                  <c:v>Печенье</c:v>
                </c:pt>
                <c:pt idx="11">
                  <c:v>Хлеб</c:v>
                </c:pt>
                <c:pt idx="12">
                  <c:v>Крупа</c:v>
                </c:pt>
                <c:pt idx="13">
                  <c:v>Фрукты</c:v>
                </c:pt>
                <c:pt idx="14">
                  <c:v>Молоко</c:v>
                </c:pt>
                <c:pt idx="15">
                  <c:v>Кофе</c:v>
                </c:pt>
                <c:pt idx="16">
                  <c:v>Овощи</c:v>
                </c:pt>
                <c:pt idx="17">
                  <c:v>Рыба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'6_СреднееКоличПоКатегории'!$B$4:$B$24</c:f>
              <c:numCache>
                <c:formatCode>#,##0</c:formatCode>
                <c:ptCount val="20"/>
                <c:pt idx="0">
                  <c:v>2.941860465116279</c:v>
                </c:pt>
                <c:pt idx="1">
                  <c:v>2.5873015873015874</c:v>
                </c:pt>
                <c:pt idx="2">
                  <c:v>2.9838709677419355</c:v>
                </c:pt>
                <c:pt idx="3">
                  <c:v>3.1355932203389831</c:v>
                </c:pt>
                <c:pt idx="4">
                  <c:v>2.7627118644067798</c:v>
                </c:pt>
                <c:pt idx="5">
                  <c:v>2.9827586206896552</c:v>
                </c:pt>
                <c:pt idx="6">
                  <c:v>3.1272727272727274</c:v>
                </c:pt>
                <c:pt idx="7">
                  <c:v>2.9272727272727272</c:v>
                </c:pt>
                <c:pt idx="8">
                  <c:v>3.0754716981132075</c:v>
                </c:pt>
                <c:pt idx="9">
                  <c:v>3.0588235294117645</c:v>
                </c:pt>
                <c:pt idx="10">
                  <c:v>3.0638297872340425</c:v>
                </c:pt>
                <c:pt idx="11">
                  <c:v>3.0909090909090908</c:v>
                </c:pt>
                <c:pt idx="12">
                  <c:v>2.7209302325581395</c:v>
                </c:pt>
                <c:pt idx="13">
                  <c:v>2.9534883720930232</c:v>
                </c:pt>
                <c:pt idx="14">
                  <c:v>3.2380952380952381</c:v>
                </c:pt>
                <c:pt idx="15">
                  <c:v>3.0476190476190474</c:v>
                </c:pt>
                <c:pt idx="16">
                  <c:v>3.1463414634146343</c:v>
                </c:pt>
                <c:pt idx="17">
                  <c:v>3.1282051282051282</c:v>
                </c:pt>
                <c:pt idx="18">
                  <c:v>3.1875</c:v>
                </c:pt>
                <c:pt idx="19">
                  <c:v>2.8846153846153846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8-1C44-925F-0690AF6F8936}"/>
            </c:ext>
          </c:extLst>
        </c:ser>
        <c:ser>
          <c:idx val="1"/>
          <c:order val="1"/>
          <c:tx>
            <c:strRef>
              <c:f>'6_СреднееКоличПоКатегории'!$C$3</c:f>
              <c:strCache>
                <c:ptCount val="1"/>
                <c:pt idx="0">
                  <c:v>Количество чеков продаж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'6_СреднееКоличПоКатегории'!$A$4:$A$24</c:f>
              <c:strCache>
                <c:ptCount val="20"/>
                <c:pt idx="0">
                  <c:v>Макароны</c:v>
                </c:pt>
                <c:pt idx="1">
                  <c:v>Сыр</c:v>
                </c:pt>
                <c:pt idx="2">
                  <c:v>Конфеты</c:v>
                </c:pt>
                <c:pt idx="3">
                  <c:v>Сахар</c:v>
                </c:pt>
                <c:pt idx="4">
                  <c:v>Йогурт</c:v>
                </c:pt>
                <c:pt idx="5">
                  <c:v>Сок</c:v>
                </c:pt>
                <c:pt idx="6">
                  <c:v>Мясо</c:v>
                </c:pt>
                <c:pt idx="7">
                  <c:v>Чай</c:v>
                </c:pt>
                <c:pt idx="8">
                  <c:v>Соль</c:v>
                </c:pt>
                <c:pt idx="9">
                  <c:v>Чипсы</c:v>
                </c:pt>
                <c:pt idx="10">
                  <c:v>Печенье</c:v>
                </c:pt>
                <c:pt idx="11">
                  <c:v>Хлеб</c:v>
                </c:pt>
                <c:pt idx="12">
                  <c:v>Крупа</c:v>
                </c:pt>
                <c:pt idx="13">
                  <c:v>Фрукты</c:v>
                </c:pt>
                <c:pt idx="14">
                  <c:v>Молоко</c:v>
                </c:pt>
                <c:pt idx="15">
                  <c:v>Кофе</c:v>
                </c:pt>
                <c:pt idx="16">
                  <c:v>Овощи</c:v>
                </c:pt>
                <c:pt idx="17">
                  <c:v>Рыба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'6_СреднееКоличПоКатегории'!$C$4:$C$24</c:f>
              <c:numCache>
                <c:formatCode>General</c:formatCode>
                <c:ptCount val="20"/>
                <c:pt idx="0">
                  <c:v>86</c:v>
                </c:pt>
                <c:pt idx="1">
                  <c:v>63</c:v>
                </c:pt>
                <c:pt idx="2">
                  <c:v>62</c:v>
                </c:pt>
                <c:pt idx="3">
                  <c:v>59</c:v>
                </c:pt>
                <c:pt idx="4">
                  <c:v>59</c:v>
                </c:pt>
                <c:pt idx="5">
                  <c:v>58</c:v>
                </c:pt>
                <c:pt idx="6">
                  <c:v>55</c:v>
                </c:pt>
                <c:pt idx="7">
                  <c:v>55</c:v>
                </c:pt>
                <c:pt idx="8">
                  <c:v>53</c:v>
                </c:pt>
                <c:pt idx="9">
                  <c:v>51</c:v>
                </c:pt>
                <c:pt idx="10">
                  <c:v>47</c:v>
                </c:pt>
                <c:pt idx="11">
                  <c:v>44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39</c:v>
                </c:pt>
                <c:pt idx="18">
                  <c:v>32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8-1C44-925F-0690AF6F89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957792"/>
        <c:axId val="413373104"/>
      </c:barChart>
      <c:catAx>
        <c:axId val="369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73104"/>
        <c:crosses val="autoZero"/>
        <c:auto val="1"/>
        <c:lblAlgn val="ctr"/>
        <c:lblOffset val="100"/>
        <c:noMultiLvlLbl val="0"/>
      </c:catAx>
      <c:valAx>
        <c:axId val="4133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957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МЕСЯЦЕВ КЛИЕНТ С НАМИ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ru-RU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МЕСЯЦЕВ КЛИЕНТ С НАМИ</a:t>
          </a:r>
        </a:p>
      </cx:txPr>
    </cx:title>
    <cx:plotArea>
      <cx:plotAreaRegion>
        <cx:series layoutId="clusteredColumn" uniqueId="{73B7FA27-97F3-AF4A-A9FF-D5F781DB33A7}">
          <cx:tx>
            <cx:txData>
              <cx:f>_xlchart.v1.2</cx:f>
              <cx:v>кол-во месяцев с начала регистрации</cx:v>
            </cx:txData>
          </cx:tx>
          <cx:dataPt idx="11"/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 b="1">
                    <a:solidFill>
                      <a:schemeClr val="bg1"/>
                    </a:solidFill>
                  </a:defRPr>
                </a:pPr>
                <a:endParaRPr lang="ru-RU" sz="1600" b="1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ДО ПОКУПКИ ДНЕЙ С МОМЕНТА РЕГИСТРАЦИИ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ru-RU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ДО ПОКУПКИ ДНЕЙ С МОМЕНТА РЕГИСТРАЦИИ</a:t>
          </a:r>
        </a:p>
      </cx:txPr>
    </cx:title>
    <cx:plotArea>
      <cx:plotAreaRegion>
        <cx:series layoutId="clusteredColumn" uniqueId="{C89AFD00-E49F-3A4C-80B1-3187D03228A0}">
          <cx:tx>
            <cx:txData>
              <cx:f>_xlchart.v1.0</cx:f>
              <cx:v>Кол-во дней с момента регистрации до покупки</cx:v>
            </cx:txData>
          </cx:tx>
          <cx:dataPt idx="3"/>
          <cx:dataPt idx="4"/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.200000003"/>
        <cx:title>
          <cx:tx>
            <cx:txData>
              <cx:v>ДНИ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ДНИ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клиентов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Количество клиентов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ДНЕЙ ДО ПОКУПКИ С МОМЕНТА РЕГИСТРАЦИИ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r>
            <a:rPr lang="ru-RU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ДНЕЙ ДО ПОКУПКИ С МОМЕНТА РЕГИСТРАЦИИ</a:t>
          </a:r>
        </a:p>
      </cx:txPr>
    </cx:title>
    <cx:plotArea>
      <cx:plotAreaRegion>
        <cx:series layoutId="clusteredColumn" uniqueId="{C89AFD00-E49F-3A4C-80B1-3187D03228A0}">
          <cx:tx>
            <cx:txData>
              <cx:f>_xlchart.v1.6</cx:f>
              <cx:v>Кол-во дней с момента регистрации до покупки</cx:v>
            </cx:txData>
          </cx:tx>
          <cx:dataPt idx="4"/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.200000003"/>
        <cx:title>
          <cx:tx>
            <cx:txData>
              <cx:v>ДНИ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ДНИ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клиентов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Количество клиентов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МЕСЯЦЕВ КЛИЕНТ С НАМИ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ru-RU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МЕСЯЦЕВ КЛИЕНТ С НАМИ</a:t>
          </a:r>
        </a:p>
      </cx:txPr>
    </cx:title>
    <cx:plotArea>
      <cx:plotAreaRegion>
        <cx:series layoutId="clusteredColumn" uniqueId="{73B7FA27-97F3-AF4A-A9FF-D5F781DB33A7}">
          <cx:tx>
            <cx:txData>
              <cx:f>_xlchart.v1.4</cx:f>
              <cx:v>кол-во месяцев с начала регистрации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 b="1">
                    <a:solidFill>
                      <a:schemeClr val="bg1"/>
                    </a:solidFill>
                  </a:defRPr>
                </a:pPr>
                <a:endParaRPr lang="ru-RU" sz="1600" b="1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1</xdr:col>
      <xdr:colOff>0</xdr:colOff>
      <xdr:row>152</xdr:row>
      <xdr:rowOff>0</xdr:rowOff>
    </xdr:to>
    <xdr:sp macro="" textlink="">
      <xdr:nvSpPr>
        <xdr:cNvPr id="26" name="Прямоугольник 25">
          <a:extLst>
            <a:ext uri="{FF2B5EF4-FFF2-40B4-BE49-F238E27FC236}">
              <a16:creationId xmlns:a16="http://schemas.microsoft.com/office/drawing/2014/main" id="{332DAC69-AFC7-E3F4-F489-428B55431368}"/>
            </a:ext>
          </a:extLst>
        </xdr:cNvPr>
        <xdr:cNvSpPr/>
      </xdr:nvSpPr>
      <xdr:spPr>
        <a:xfrm>
          <a:off x="12700" y="0"/>
          <a:ext cx="1930400" cy="286893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90311</xdr:colOff>
      <xdr:row>0</xdr:row>
      <xdr:rowOff>12701</xdr:rowOff>
    </xdr:from>
    <xdr:to>
      <xdr:col>39</xdr:col>
      <xdr:colOff>355487</xdr:colOff>
      <xdr:row>50</xdr:row>
      <xdr:rowOff>152400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9619AAE5-6C43-4D34-0DE1-283A0C8E9311}"/>
            </a:ext>
          </a:extLst>
        </xdr:cNvPr>
        <xdr:cNvSpPr/>
      </xdr:nvSpPr>
      <xdr:spPr>
        <a:xfrm>
          <a:off x="18060811" y="12701"/>
          <a:ext cx="16038576" cy="93979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140755</xdr:colOff>
      <xdr:row>34</xdr:row>
      <xdr:rowOff>63148</xdr:rowOff>
    </xdr:from>
    <xdr:to>
      <xdr:col>34</xdr:col>
      <xdr:colOff>152401</xdr:colOff>
      <xdr:row>50</xdr:row>
      <xdr:rowOff>63500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D66BC34-74B7-3341-A3D1-9D821D829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128410</xdr:colOff>
      <xdr:row>20</xdr:row>
      <xdr:rowOff>101600</xdr:rowOff>
    </xdr:from>
    <xdr:to>
      <xdr:col>34</xdr:col>
      <xdr:colOff>166510</xdr:colOff>
      <xdr:row>34</xdr:row>
      <xdr:rowOff>38099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93927FC7-3217-884E-97C6-02FA57E69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12957</xdr:colOff>
      <xdr:row>0</xdr:row>
      <xdr:rowOff>0</xdr:rowOff>
    </xdr:from>
    <xdr:to>
      <xdr:col>21</xdr:col>
      <xdr:colOff>25401</xdr:colOff>
      <xdr:row>50</xdr:row>
      <xdr:rowOff>114299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CC81134E-0C8A-DD6F-1923-F46449743143}"/>
            </a:ext>
          </a:extLst>
        </xdr:cNvPr>
        <xdr:cNvSpPr/>
      </xdr:nvSpPr>
      <xdr:spPr>
        <a:xfrm>
          <a:off x="1956057" y="0"/>
          <a:ext cx="16039844" cy="9372599"/>
        </a:xfrm>
        <a:prstGeom prst="rect">
          <a:avLst/>
        </a:prstGeom>
        <a:gradFill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82000">
              <a:schemeClr val="accent1">
                <a:tint val="15000"/>
                <a:satMod val="350000"/>
              </a:schemeClr>
            </a:gs>
          </a:gsLst>
          <a:lin ang="16200000" scaled="1"/>
        </a:gradFill>
        <a:scene3d>
          <a:camera prst="orthographicFront"/>
          <a:lightRig rig="threePt" dir="t"/>
        </a:scene3d>
        <a:sp3d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flatTx/>
        </a:bodyPr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63500</xdr:colOff>
      <xdr:row>44</xdr:row>
      <xdr:rowOff>152400</xdr:rowOff>
    </xdr:from>
    <xdr:to>
      <xdr:col>0</xdr:col>
      <xdr:colOff>1892300</xdr:colOff>
      <xdr:row>151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Поставщик товара">
              <a:extLst>
                <a:ext uri="{FF2B5EF4-FFF2-40B4-BE49-F238E27FC236}">
                  <a16:creationId xmlns:a16="http://schemas.microsoft.com/office/drawing/2014/main" id="{455F2A3E-B807-E434-816F-8AB0FFA3A8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ставщик товар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8267700"/>
              <a:ext cx="1828800" cy="2023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12956</xdr:colOff>
      <xdr:row>3</xdr:row>
      <xdr:rowOff>69445</xdr:rowOff>
    </xdr:from>
    <xdr:to>
      <xdr:col>15</xdr:col>
      <xdr:colOff>673356</xdr:colOff>
      <xdr:row>19</xdr:row>
      <xdr:rowOff>76201</xdr:rowOff>
    </xdr:to>
    <xdr:graphicFrame macro="">
      <xdr:nvGraphicFramePr>
        <xdr:cNvPr id="2" name="ДинамПродажМагаз2">
          <a:extLst>
            <a:ext uri="{FF2B5EF4-FFF2-40B4-BE49-F238E27FC236}">
              <a16:creationId xmlns:a16="http://schemas.microsoft.com/office/drawing/2014/main" id="{DF30B98C-61B0-8846-8FC1-E9A34FAFD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12956</xdr:colOff>
      <xdr:row>30</xdr:row>
      <xdr:rowOff>63500</xdr:rowOff>
    </xdr:from>
    <xdr:to>
      <xdr:col>15</xdr:col>
      <xdr:colOff>673356</xdr:colOff>
      <xdr:row>50</xdr:row>
      <xdr:rowOff>38100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5516C31-D120-B746-8A5E-D20F388E7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63106</xdr:colOff>
      <xdr:row>13</xdr:row>
      <xdr:rowOff>134427</xdr:rowOff>
    </xdr:from>
    <xdr:to>
      <xdr:col>0</xdr:col>
      <xdr:colOff>1891906</xdr:colOff>
      <xdr:row>29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агазин">
              <a:extLst>
                <a:ext uri="{FF2B5EF4-FFF2-40B4-BE49-F238E27FC236}">
                  <a16:creationId xmlns:a16="http://schemas.microsoft.com/office/drawing/2014/main" id="{E3784799-2EA0-0291-19F6-77C0FBD5FB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агази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06" y="2344227"/>
              <a:ext cx="1828800" cy="2926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29</xdr:row>
      <xdr:rowOff>38100</xdr:rowOff>
    </xdr:from>
    <xdr:to>
      <xdr:col>0</xdr:col>
      <xdr:colOff>1905000</xdr:colOff>
      <xdr:row>44</xdr:row>
      <xdr:rowOff>124177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Категория товара">
              <a:extLst>
                <a:ext uri="{FF2B5EF4-FFF2-40B4-BE49-F238E27FC236}">
                  <a16:creationId xmlns:a16="http://schemas.microsoft.com/office/drawing/2014/main" id="{EA2056A7-824A-0E54-2F6C-62CF96BF8A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товар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5295900"/>
              <a:ext cx="1828800" cy="2943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39</xdr:col>
      <xdr:colOff>368300</xdr:colOff>
      <xdr:row>0</xdr:row>
      <xdr:rowOff>5645</xdr:rowOff>
    </xdr:from>
    <xdr:to>
      <xdr:col>57</xdr:col>
      <xdr:colOff>633476</xdr:colOff>
      <xdr:row>50</xdr:row>
      <xdr:rowOff>147377</xdr:rowOff>
    </xdr:to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8758D99E-C8EB-AF39-FC73-394BF4C23797}"/>
            </a:ext>
          </a:extLst>
        </xdr:cNvPr>
        <xdr:cNvSpPr/>
      </xdr:nvSpPr>
      <xdr:spPr>
        <a:xfrm>
          <a:off x="34112200" y="5645"/>
          <a:ext cx="16038576" cy="9400032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15</xdr:col>
      <xdr:colOff>711200</xdr:colOff>
      <xdr:row>3</xdr:row>
      <xdr:rowOff>69530</xdr:rowOff>
    </xdr:from>
    <xdr:ext cx="4480560" cy="198787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D01A777-FEFB-B1D5-D4C6-23A1F7393B9B}"/>
            </a:ext>
          </a:extLst>
        </xdr:cNvPr>
        <xdr:cNvSpPr txBox="1"/>
      </xdr:nvSpPr>
      <xdr:spPr>
        <a:xfrm>
          <a:off x="13423900" y="475930"/>
          <a:ext cx="4480560" cy="198787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1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динамики</a:t>
          </a:r>
          <a:r>
            <a:rPr lang="ru-RU" sz="1100" b="1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продаж </a:t>
          </a:r>
          <a:r>
            <a:rPr lang="ru-RU" sz="1100" b="0">
              <a:latin typeface="Times New Roman" panose="02020603050405020304" pitchFamily="18" charset="0"/>
              <a:cs typeface="Times New Roman" panose="02020603050405020304" pitchFamily="18" charset="0"/>
            </a:rPr>
            <a:t>показывает, как изменялась сумма продаж по месяцам для каждого магазина. 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В таблице представлены значения разности продаж по сравнению с предыдущим месяцем.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Например: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- В Июле 2023 года магазин «Бристоль» увеличил продажи до 7 937 руб., а «Азбука</a:t>
          </a:r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Вкуса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» в этот период нааходился на низком уровне продаж и показал рост</a:t>
          </a:r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только в Август 2023 г.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- В апреле 2023 года магазин «Верный» показал значительный рост продаж до 8 859 рублей, тогда как «Карусель» снизила продажи до 1 318 рублей.</a:t>
          </a:r>
          <a:endParaRPr lang="ru-RU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Динамика продаж</a:t>
          </a:r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может помочь выявить тенденции, такие как сезонные колебания или влияние акций и маркетинговых мероприятий.</a:t>
          </a:r>
        </a:p>
      </xdr:txBody>
    </xdr:sp>
    <xdr:clientData/>
  </xdr:oneCellAnchor>
  <xdr:oneCellAnchor>
    <xdr:from>
      <xdr:col>15</xdr:col>
      <xdr:colOff>711200</xdr:colOff>
      <xdr:row>14</xdr:row>
      <xdr:rowOff>104809</xdr:rowOff>
    </xdr:from>
    <xdr:ext cx="4480560" cy="522919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0A720C0-0A27-4589-7164-01637686AA46}"/>
            </a:ext>
          </a:extLst>
        </xdr:cNvPr>
        <xdr:cNvSpPr txBox="1"/>
      </xdr:nvSpPr>
      <xdr:spPr>
        <a:xfrm>
          <a:off x="13423900" y="2505109"/>
          <a:ext cx="4480560" cy="522919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 b="0">
              <a:latin typeface="Times New Roman" panose="02020603050405020304" pitchFamily="18" charset="0"/>
              <a:cs typeface="Times New Roman" panose="02020603050405020304" pitchFamily="18" charset="0"/>
            </a:rPr>
            <a:t>Для выполнения </a:t>
          </a:r>
          <a:r>
            <a:rPr lang="ru-RU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анализа цен внутри товарной категории исчислен</a:t>
          </a:r>
          <a:r>
            <a:rPr lang="ru-RU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предоставленный </a:t>
          </a:r>
          <a:r>
            <a:rPr lang="ru-RU" sz="11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дисконт покупателю (выгода) </a:t>
          </a:r>
          <a:r>
            <a:rPr lang="ru-RU" sz="1100" b="0">
              <a:latin typeface="Times New Roman" panose="02020603050405020304" pitchFamily="18" charset="0"/>
              <a:cs typeface="Times New Roman" panose="02020603050405020304" pitchFamily="18" charset="0"/>
            </a:rPr>
            <a:t>по магазинам выполнены следующие шаги: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1. </a:t>
          </a:r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Сравнение средних цен по категориям: 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Проанализировано, как средняя цена товаров внутри каждой категории варьируется по разным магазинам.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2. </a:t>
          </a:r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Идентификация отклонений: 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Определено, в каких магазинах товары продаются по более высоким или низким ценам относительно средней цены по категории.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Анализ отклонений цен по товарным категориям и магазинам показывает, что средняя цена на товары может значительно различаться в зависимости от магазина. </a:t>
          </a: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Основные выводы: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1.Значительные отклонения в ценах: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  - Магазин «Лента» часто имеет более высокие цены на категории, такие как «Мясо» +48%  и «Рыба» +76% , по сравнению со средними ценами в других магазинах.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  - В «Седьмом Континенте» цены на «Крупу» превышают средние значения на 70%, в то время как в магазине «Карусель» эта же категория имеет цену значительно ниже средней -54%.</a:t>
          </a: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2. Магазины с самыми низкими ценами: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  - Например, «Мираторг» предлагает «Колбасу» по ценам - 57% ниже среднего уровня, что может свидетельствовать о специальной политике ценообразования или акциях в этом магазине.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  - «Спар» также демонстрирует цены на колбасу и крупу ниже среднего уровня -53%</a:t>
          </a: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3. Ценовые аномалии: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  - В категории «Йогурт» наибольшее отклонение выше средней цены наблюдается в «Городском Супермаркете» +49%, а наименьшее — в «Перекресток» -54%.</a:t>
          </a: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Анализ цен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может помочь понять, какие магазины предлагают товары дороже или дешевле среднего уровня, и использовать эту информацию для оптимизации покупок или ценообразования.</a:t>
          </a:r>
        </a:p>
      </xdr:txBody>
    </xdr:sp>
    <xdr:clientData/>
  </xdr:oneCellAnchor>
  <xdr:oneCellAnchor>
    <xdr:from>
      <xdr:col>15</xdr:col>
      <xdr:colOff>718253</xdr:colOff>
      <xdr:row>42</xdr:row>
      <xdr:rowOff>45155</xdr:rowOff>
    </xdr:from>
    <xdr:ext cx="4480560" cy="1497589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FCBB348-D2A3-4B3C-554C-B3725D9FCDF1}"/>
            </a:ext>
          </a:extLst>
        </xdr:cNvPr>
        <xdr:cNvSpPr txBox="1"/>
      </xdr:nvSpPr>
      <xdr:spPr>
        <a:xfrm>
          <a:off x="13430953" y="7779455"/>
          <a:ext cx="4480560" cy="149758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За анализируемый период наибольшая </a:t>
          </a:r>
          <a:r>
            <a:rPr lang="ru-RU" sz="11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суммарная выручка 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была зафиксирована у магазина «О'кей», который заработал 52 844  рублей. Наименьшие показатели выручки оказались у магазинов «Билла» и «Пятерочка», чья суммарная выручка составила 27 275 и  27 662 рублей. Эти данные свидетельствуют о том, что «О'кей» был наиболее успешным среди рассмотренных магазинов, в то время как «Билла» и «Пятерочка» показали наименьшие результаты по суммарной выручке.</a:t>
          </a: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Так же можно проанализировать сумарную выручку по категории продукта в торговой сети</a:t>
          </a:r>
        </a:p>
      </xdr:txBody>
    </xdr:sp>
    <xdr:clientData/>
  </xdr:oneCellAnchor>
  <xdr:twoCellAnchor>
    <xdr:from>
      <xdr:col>15</xdr:col>
      <xdr:colOff>711200</xdr:colOff>
      <xdr:row>1</xdr:row>
      <xdr:rowOff>35278</xdr:rowOff>
    </xdr:from>
    <xdr:to>
      <xdr:col>20</xdr:col>
      <xdr:colOff>810260</xdr:colOff>
      <xdr:row>2</xdr:row>
      <xdr:rowOff>168005</xdr:rowOff>
    </xdr:to>
    <xdr:sp macro="" textlink="">
      <xdr:nvSpPr>
        <xdr:cNvPr id="31" name="Скругленный прямоугольник 30">
          <a:extLst>
            <a:ext uri="{FF2B5EF4-FFF2-40B4-BE49-F238E27FC236}">
              <a16:creationId xmlns:a16="http://schemas.microsoft.com/office/drawing/2014/main" id="{08C9C970-7132-B04E-8F03-D26EDA799914}"/>
            </a:ext>
          </a:extLst>
        </xdr:cNvPr>
        <xdr:cNvSpPr/>
      </xdr:nvSpPr>
      <xdr:spPr>
        <a:xfrm>
          <a:off x="13423900" y="86078"/>
          <a:ext cx="4480560" cy="31052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ВЫВОДЫ по разделу</a:t>
          </a:r>
        </a:p>
      </xdr:txBody>
    </xdr:sp>
    <xdr:clientData/>
  </xdr:twoCellAnchor>
  <xdr:twoCellAnchor>
    <xdr:from>
      <xdr:col>1</xdr:col>
      <xdr:colOff>12956</xdr:colOff>
      <xdr:row>1</xdr:row>
      <xdr:rowOff>35278</xdr:rowOff>
    </xdr:from>
    <xdr:to>
      <xdr:col>15</xdr:col>
      <xdr:colOff>673356</xdr:colOff>
      <xdr:row>2</xdr:row>
      <xdr:rowOff>164844</xdr:rowOff>
    </xdr:to>
    <xdr:sp macro="" textlink="">
      <xdr:nvSpPr>
        <xdr:cNvPr id="34" name="Скругленный прямоугольник 33">
          <a:extLst>
            <a:ext uri="{FF2B5EF4-FFF2-40B4-BE49-F238E27FC236}">
              <a16:creationId xmlns:a16="http://schemas.microsoft.com/office/drawing/2014/main" id="{23504066-3120-8F85-1E79-3F1A50246038}"/>
            </a:ext>
          </a:extLst>
        </xdr:cNvPr>
        <xdr:cNvSpPr/>
      </xdr:nvSpPr>
      <xdr:spPr>
        <a:xfrm>
          <a:off x="1956056" y="86078"/>
          <a:ext cx="11430000" cy="30736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АНАЛИЗ ПРОДАЖ ПРОДУКТОВЫХ СЕТЕЙ</a:t>
          </a:r>
        </a:p>
      </xdr:txBody>
    </xdr:sp>
    <xdr:clientData/>
  </xdr:twoCellAnchor>
  <xdr:twoCellAnchor>
    <xdr:from>
      <xdr:col>0</xdr:col>
      <xdr:colOff>67090</xdr:colOff>
      <xdr:row>1</xdr:row>
      <xdr:rowOff>35278</xdr:rowOff>
    </xdr:from>
    <xdr:to>
      <xdr:col>0</xdr:col>
      <xdr:colOff>1895890</xdr:colOff>
      <xdr:row>2</xdr:row>
      <xdr:rowOff>168005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4EA81B77-FBCD-E440-A74F-C2EF47081805}"/>
            </a:ext>
          </a:extLst>
        </xdr:cNvPr>
        <xdr:cNvSpPr/>
      </xdr:nvSpPr>
      <xdr:spPr>
        <a:xfrm>
          <a:off x="67090" y="86078"/>
          <a:ext cx="1828800" cy="31052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Фильтры</a:t>
          </a:r>
        </a:p>
      </xdr:txBody>
    </xdr:sp>
    <xdr:clientData/>
  </xdr:twoCellAnchor>
  <xdr:twoCellAnchor>
    <xdr:from>
      <xdr:col>34</xdr:col>
      <xdr:colOff>245530</xdr:colOff>
      <xdr:row>1</xdr:row>
      <xdr:rowOff>35278</xdr:rowOff>
    </xdr:from>
    <xdr:to>
      <xdr:col>39</xdr:col>
      <xdr:colOff>344590</xdr:colOff>
      <xdr:row>2</xdr:row>
      <xdr:rowOff>168374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F15C2D1B-0675-A141-A853-F3A80A4C4B3E}"/>
            </a:ext>
          </a:extLst>
        </xdr:cNvPr>
        <xdr:cNvSpPr/>
      </xdr:nvSpPr>
      <xdr:spPr>
        <a:xfrm>
          <a:off x="29607930" y="86078"/>
          <a:ext cx="4480560" cy="310896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ВЫВОДЫ по разделу</a:t>
          </a:r>
        </a:p>
      </xdr:txBody>
    </xdr:sp>
    <xdr:clientData/>
  </xdr:twoCellAnchor>
  <xdr:twoCellAnchor>
    <xdr:from>
      <xdr:col>21</xdr:col>
      <xdr:colOff>98777</xdr:colOff>
      <xdr:row>1</xdr:row>
      <xdr:rowOff>35278</xdr:rowOff>
    </xdr:from>
    <xdr:to>
      <xdr:col>34</xdr:col>
      <xdr:colOff>136877</xdr:colOff>
      <xdr:row>2</xdr:row>
      <xdr:rowOff>168374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31785BD7-F53D-294C-9007-E04994DC1E57}"/>
            </a:ext>
          </a:extLst>
        </xdr:cNvPr>
        <xdr:cNvSpPr/>
      </xdr:nvSpPr>
      <xdr:spPr>
        <a:xfrm>
          <a:off x="18069277" y="86078"/>
          <a:ext cx="11430000" cy="310896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СРАВНЕНИЕ ПОСТАВЩИКОВ ПО ОБЪЕМАМ ЗАКУПОК /В ЦЕНАХ</a:t>
          </a:r>
          <a:r>
            <a:rPr lang="ru-RU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ПРОДАЖ/</a:t>
          </a:r>
        </a:p>
      </xdr:txBody>
    </xdr:sp>
    <xdr:clientData/>
  </xdr:twoCellAnchor>
  <xdr:oneCellAnchor>
    <xdr:from>
      <xdr:col>34</xdr:col>
      <xdr:colOff>214490</xdr:colOff>
      <xdr:row>4</xdr:row>
      <xdr:rowOff>46567</xdr:rowOff>
    </xdr:from>
    <xdr:ext cx="4480560" cy="2734733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02EF58A-8658-E702-DE77-EFBF9CD1DD01}"/>
            </a:ext>
          </a:extLst>
        </xdr:cNvPr>
        <xdr:cNvSpPr txBox="1"/>
      </xdr:nvSpPr>
      <xdr:spPr>
        <a:xfrm>
          <a:off x="29576890" y="630767"/>
          <a:ext cx="4480560" cy="2734733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цен внутри товарных категорий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по поставщикам показывает значительные различия в ценообразовании: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1. Разброс цен по категориям: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В некоторых категориях товаров наблюдаются значительные отклонения цен у разных поставщиков. Например, цены на «Кофе», "Молоко", "Овощи" могут сильно варьироваться, где некоторые поставщики предлагают товар по ценам выше среднего, а другие значительно ниже.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результаты помогают выявить поставщиков с наиболее конкурентоспособными и завышенными ценами, что важно для принятия решений в стратегии закупок и управления ассортиментом.</a:t>
          </a:r>
        </a:p>
      </xdr:txBody>
    </xdr:sp>
    <xdr:clientData/>
  </xdr:oneCellAnchor>
  <xdr:twoCellAnchor>
    <xdr:from>
      <xdr:col>21</xdr:col>
      <xdr:colOff>127000</xdr:colOff>
      <xdr:row>3</xdr:row>
      <xdr:rowOff>89956</xdr:rowOff>
    </xdr:from>
    <xdr:to>
      <xdr:col>34</xdr:col>
      <xdr:colOff>165100</xdr:colOff>
      <xdr:row>20</xdr:row>
      <xdr:rowOff>12700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98270750-A917-2342-9FBA-9E138690C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34</xdr:col>
      <xdr:colOff>210256</xdr:colOff>
      <xdr:row>19</xdr:row>
      <xdr:rowOff>179213</xdr:rowOff>
    </xdr:from>
    <xdr:ext cx="4480560" cy="5611988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BED1FB0-CF0C-CB99-FE82-B151573B965E}"/>
            </a:ext>
          </a:extLst>
        </xdr:cNvPr>
        <xdr:cNvSpPr txBox="1"/>
      </xdr:nvSpPr>
      <xdr:spPr>
        <a:xfrm>
          <a:off x="29572656" y="3532013"/>
          <a:ext cx="4480560" cy="5611988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суммарных продаж по поставщикам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за рассматриваемый период выявил следующие ключевые моменты: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Лидеры по продажам:</a:t>
          </a:r>
        </a:p>
        <a:p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Определены поставщики с наибольшими суммарными продажами </a:t>
          </a:r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за весь период  -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"Пастаа Зара", что может свидетельствовать о высоком спросе на их товары или эффективной ценовой политике. Установлено, что продавали "Макароны" от данного Поставщика, при этом цены поставщика на Макароны ближе к высокой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границе. а динамика продаж с Февраля 2024 г. по текущую даату существенно возросла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Отставание некоторых поставщиков: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Некоторые поставщики показали значительно более низкие объемы продаж. Это может указывать на меньший интерес покупателей к их продукции, высокие цены или ограниченный ассортимент "Вимм-Биль-Данн".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Влияние ассортимента и цен: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Поставщики с более широким ассортиментом товаров и конкурентоспособными ценами демонстрируют лучшие результаты по суммарным продажам, тогда как поставщики с узким ассортиментом или высокими ценами отстают.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выводы позволяют выделить ключевых игроков на рынке, определить стратегические партнерства и выявить возможные направления для улучшения работы с менее успешными поставщиками.</a:t>
          </a:r>
        </a:p>
      </xdr:txBody>
    </xdr:sp>
    <xdr:clientData/>
  </xdr:oneCellAnchor>
  <xdr:twoCellAnchor editAs="oneCell">
    <xdr:from>
      <xdr:col>0</xdr:col>
      <xdr:colOff>67090</xdr:colOff>
      <xdr:row>7</xdr:row>
      <xdr:rowOff>62602</xdr:rowOff>
    </xdr:from>
    <xdr:to>
      <xdr:col>0</xdr:col>
      <xdr:colOff>1895890</xdr:colOff>
      <xdr:row>13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Месяцы (дата создания чека)">
              <a:extLst>
                <a:ext uri="{FF2B5EF4-FFF2-40B4-BE49-F238E27FC236}">
                  <a16:creationId xmlns:a16="http://schemas.microsoft.com/office/drawing/2014/main" id="{1FCF1006-A2CB-3396-457B-D34818DF93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 (дата создания чека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90" y="1129402"/>
              <a:ext cx="1828800" cy="11946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67090</xdr:colOff>
      <xdr:row>3</xdr:row>
      <xdr:rowOff>41308</xdr:rowOff>
    </xdr:from>
    <xdr:to>
      <xdr:col>0</xdr:col>
      <xdr:colOff>1895890</xdr:colOff>
      <xdr:row>7</xdr:row>
      <xdr:rowOff>35792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Годы (дата создания чека)">
              <a:extLst>
                <a:ext uri="{FF2B5EF4-FFF2-40B4-BE49-F238E27FC236}">
                  <a16:creationId xmlns:a16="http://schemas.microsoft.com/office/drawing/2014/main" id="{6DC3199A-E7BD-E0BA-307B-1755A36364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 (дата создания чека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90" y="447708"/>
              <a:ext cx="1828800" cy="6548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13212</xdr:colOff>
      <xdr:row>19</xdr:row>
      <xdr:rowOff>115713</xdr:rowOff>
    </xdr:from>
    <xdr:to>
      <xdr:col>15</xdr:col>
      <xdr:colOff>673356</xdr:colOff>
      <xdr:row>30</xdr:row>
      <xdr:rowOff>14113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D6EC89D5-83BE-614F-A05B-4A956CD9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417687</xdr:colOff>
      <xdr:row>3</xdr:row>
      <xdr:rowOff>60322</xdr:rowOff>
    </xdr:from>
    <xdr:to>
      <xdr:col>52</xdr:col>
      <xdr:colOff>455787</xdr:colOff>
      <xdr:row>25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D1F0053-2602-CF4E-A0A0-B20C5AF7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127000</xdr:colOff>
      <xdr:row>25</xdr:row>
      <xdr:rowOff>114300</xdr:rowOff>
    </xdr:from>
    <xdr:to>
      <xdr:col>52</xdr:col>
      <xdr:colOff>445516</xdr:colOff>
      <xdr:row>50</xdr:row>
      <xdr:rowOff>51816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8DF69F3-4A85-6E48-A5FD-2E6F06A3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239888</xdr:colOff>
      <xdr:row>3</xdr:row>
      <xdr:rowOff>132645</xdr:rowOff>
    </xdr:from>
    <xdr:to>
      <xdr:col>51</xdr:col>
      <xdr:colOff>167921</xdr:colOff>
      <xdr:row>5</xdr:row>
      <xdr:rowOff>164141</xdr:rowOff>
    </xdr:to>
    <xdr:sp macro="" textlink="">
      <xdr:nvSpPr>
        <xdr:cNvPr id="11" name="Прямоугольник 10">
          <a:extLst>
            <a:ext uri="{FF2B5EF4-FFF2-40B4-BE49-F238E27FC236}">
              <a16:creationId xmlns:a16="http://schemas.microsoft.com/office/drawing/2014/main" id="{3C4F1130-445E-8A43-9306-7438FC9659B9}"/>
            </a:ext>
          </a:extLst>
        </xdr:cNvPr>
        <xdr:cNvSpPr/>
      </xdr:nvSpPr>
      <xdr:spPr>
        <a:xfrm>
          <a:off x="42746788" y="539045"/>
          <a:ext cx="1680633" cy="310896"/>
        </a:xfrm>
        <a:prstGeom prst="rect">
          <a:avLst/>
        </a:prstGeom>
        <a:solidFill>
          <a:srgbClr val="00B050">
            <a:alpha val="13861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СУММА</a:t>
          </a:r>
          <a:r>
            <a:rPr lang="ru-RU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ПРОДАЖ:</a:t>
          </a:r>
          <a:endParaRPr lang="ru-RU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167919</xdr:colOff>
      <xdr:row>3</xdr:row>
      <xdr:rowOff>132646</xdr:rowOff>
    </xdr:from>
    <xdr:to>
      <xdr:col>52</xdr:col>
      <xdr:colOff>380998</xdr:colOff>
      <xdr:row>5</xdr:row>
      <xdr:rowOff>164142</xdr:rowOff>
    </xdr:to>
    <xdr:sp macro="" textlink="'7_Продажи по категориям'!D24">
      <xdr:nvSpPr>
        <xdr:cNvPr id="12" name="Прямоугольник 11">
          <a:extLst>
            <a:ext uri="{FF2B5EF4-FFF2-40B4-BE49-F238E27FC236}">
              <a16:creationId xmlns:a16="http://schemas.microsoft.com/office/drawing/2014/main" id="{DBA41F50-2841-674F-B39B-0B34016A34B9}"/>
            </a:ext>
          </a:extLst>
        </xdr:cNvPr>
        <xdr:cNvSpPr/>
      </xdr:nvSpPr>
      <xdr:spPr>
        <a:xfrm>
          <a:off x="44427419" y="539046"/>
          <a:ext cx="1089379" cy="310896"/>
        </a:xfrm>
        <a:prstGeom prst="rect">
          <a:avLst/>
        </a:prstGeom>
        <a:solidFill>
          <a:srgbClr val="00B050">
            <a:alpha val="13861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9BA673D-309B-8E44-9BB6-B1AB481D275E}" type="TxLink">
            <a:rPr lang="en-US" sz="14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l"/>
            <a:t>800 433 ₽</a:t>
          </a:fld>
          <a:endParaRPr lang="ru-RU" sz="14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417689</xdr:colOff>
      <xdr:row>25</xdr:row>
      <xdr:rowOff>114300</xdr:rowOff>
    </xdr:from>
    <xdr:to>
      <xdr:col>47</xdr:col>
      <xdr:colOff>50800</xdr:colOff>
      <xdr:row>50</xdr:row>
      <xdr:rowOff>50799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4F48F0F1-ED96-9342-8EEF-E279008E1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474130</xdr:colOff>
      <xdr:row>1</xdr:row>
      <xdr:rowOff>25400</xdr:rowOff>
    </xdr:from>
    <xdr:to>
      <xdr:col>57</xdr:col>
      <xdr:colOff>573190</xdr:colOff>
      <xdr:row>2</xdr:row>
      <xdr:rowOff>158496</xdr:rowOff>
    </xdr:to>
    <xdr:sp macro="" textlink="">
      <xdr:nvSpPr>
        <xdr:cNvPr id="23" name="Скругленный прямоугольник 22">
          <a:extLst>
            <a:ext uri="{FF2B5EF4-FFF2-40B4-BE49-F238E27FC236}">
              <a16:creationId xmlns:a16="http://schemas.microsoft.com/office/drawing/2014/main" id="{F5E8C0A6-7710-E844-8BF1-FC5DBB417BCC}"/>
            </a:ext>
          </a:extLst>
        </xdr:cNvPr>
        <xdr:cNvSpPr/>
      </xdr:nvSpPr>
      <xdr:spPr>
        <a:xfrm>
          <a:off x="45609930" y="76200"/>
          <a:ext cx="4480560" cy="310896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ВЫВОДЫ по разделу</a:t>
          </a:r>
        </a:p>
      </xdr:txBody>
    </xdr:sp>
    <xdr:clientData/>
  </xdr:twoCellAnchor>
  <xdr:twoCellAnchor>
    <xdr:from>
      <xdr:col>39</xdr:col>
      <xdr:colOff>393698</xdr:colOff>
      <xdr:row>1</xdr:row>
      <xdr:rowOff>31045</xdr:rowOff>
    </xdr:from>
    <xdr:to>
      <xdr:col>52</xdr:col>
      <xdr:colOff>431798</xdr:colOff>
      <xdr:row>2</xdr:row>
      <xdr:rowOff>164141</xdr:rowOff>
    </xdr:to>
    <xdr:sp macro="" textlink="">
      <xdr:nvSpPr>
        <xdr:cNvPr id="27" name="Скругленный прямоугольник 26">
          <a:extLst>
            <a:ext uri="{FF2B5EF4-FFF2-40B4-BE49-F238E27FC236}">
              <a16:creationId xmlns:a16="http://schemas.microsoft.com/office/drawing/2014/main" id="{995FE657-95CA-E642-B4FC-3F5BDCCCF5EF}"/>
            </a:ext>
          </a:extLst>
        </xdr:cNvPr>
        <xdr:cNvSpPr/>
      </xdr:nvSpPr>
      <xdr:spPr>
        <a:xfrm>
          <a:off x="34137598" y="81845"/>
          <a:ext cx="11430000" cy="310896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ПРОДАЖИ</a:t>
          </a:r>
          <a:r>
            <a:rPr lang="ru-RU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ПО КАТЕГОРИЯМ ТОВАРОВ</a:t>
          </a:r>
          <a:endParaRPr lang="ru-RU" sz="16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474130</xdr:colOff>
      <xdr:row>5</xdr:row>
      <xdr:rowOff>12700</xdr:rowOff>
    </xdr:from>
    <xdr:ext cx="4480560" cy="37973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0117A6A-0527-B244-889F-E8FE22F57A82}"/>
            </a:ext>
          </a:extLst>
        </xdr:cNvPr>
        <xdr:cNvSpPr txBox="1"/>
      </xdr:nvSpPr>
      <xdr:spPr>
        <a:xfrm>
          <a:off x="45609930" y="698500"/>
          <a:ext cx="4480560" cy="3797300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суммарных продаж по категориям товаров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показал следующие ключевые моменты: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1. Популярные категории: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- Некоторые товарные категории, такие как «Макаароны» и «Конфеты», демонстрируют высокие суммарные продажи, что указывает на их высокую популярность среди покупателей.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2. Менее популярные категории: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- Категории с меньшими суммарными продажами, такие как «Колбаса» или «Рис», могут свидетельствовать о более низком спросе или конкурентных предложениях других магазинов.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3. Влияние ассортимента и цен: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Категории с большим ассортиментом и конкурентоспособными ценами, как правило, показывают лучшие результаты по продажам, тогда как узкий ассортимент или высокие цены могут ограничивать продажи.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выводы позволяют определить, какие категории товаров наиболее востребованы у покупателей, и оптимизировать ассортимент и ценовую политику для увеличения продаж в менее популярных категориях.</a:t>
          </a:r>
        </a:p>
      </xdr:txBody>
    </xdr:sp>
    <xdr:clientData/>
  </xdr:oneCellAnchor>
  <xdr:oneCellAnchor>
    <xdr:from>
      <xdr:col>52</xdr:col>
      <xdr:colOff>520698</xdr:colOff>
      <xdr:row>25</xdr:row>
      <xdr:rowOff>114301</xdr:rowOff>
    </xdr:from>
    <xdr:ext cx="4480560" cy="38862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4B5BFF7-931E-C346-A242-C5224A88DACD}"/>
            </a:ext>
          </a:extLst>
        </xdr:cNvPr>
        <xdr:cNvSpPr txBox="1"/>
      </xdr:nvSpPr>
      <xdr:spPr>
        <a:xfrm>
          <a:off x="45656498" y="4610101"/>
          <a:ext cx="4480560" cy="3886200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Анализ среднего количества позиций по категориям товаров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показал следующие результаты: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1. Наиболее часто покупаемые категории: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Категория «Макароны» выделяется как самая популярная, с максимальным количеством чеков. Это указывает на то, что макароны чаще всего добавляются в корзину покупателей.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2. Менее популярные категории: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Категория «Колбаса» показала минимальное количество чеков среди всех категорий. Это может свидетельствовать о том, что колбасу покупают реже, либо покупатели ограничиваются покупкой одного-двух видов продукта.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3. Среднее количество позиций в чеке: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В среднем по всем категориям товаров в одном чеке присутствует около 3 позиций. Это означает, что покупатели склонны приобретать несколько товаров одной категории за раз, что может быть связано с необходимостью создания запаса или предпочтением разнообразия в рамках одной категории.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выводы могут быть полезны для оптимизации ассортимента и планирования маркетинговых стратегий, направленных на повышение интереса к менее популярным категориям товаров.</a:t>
          </a:r>
        </a:p>
      </xdr:txBody>
    </xdr:sp>
    <xdr:clientData/>
  </xdr:oneCellAnchor>
  <xdr:twoCellAnchor>
    <xdr:from>
      <xdr:col>57</xdr:col>
      <xdr:colOff>673100</xdr:colOff>
      <xdr:row>0</xdr:row>
      <xdr:rowOff>12700</xdr:rowOff>
    </xdr:from>
    <xdr:to>
      <xdr:col>76</xdr:col>
      <xdr:colOff>61976</xdr:colOff>
      <xdr:row>50</xdr:row>
      <xdr:rowOff>152400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9632D009-37BB-B244-8D8F-30C825C6EC07}"/>
            </a:ext>
          </a:extLst>
        </xdr:cNvPr>
        <xdr:cNvSpPr/>
      </xdr:nvSpPr>
      <xdr:spPr>
        <a:xfrm>
          <a:off x="50190400" y="12700"/>
          <a:ext cx="16038576" cy="93980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70</xdr:col>
      <xdr:colOff>780342</xdr:colOff>
      <xdr:row>1</xdr:row>
      <xdr:rowOff>23990</xdr:rowOff>
    </xdr:from>
    <xdr:to>
      <xdr:col>76</xdr:col>
      <xdr:colOff>3102</xdr:colOff>
      <xdr:row>2</xdr:row>
      <xdr:rowOff>157086</xdr:rowOff>
    </xdr:to>
    <xdr:sp macro="" textlink="">
      <xdr:nvSpPr>
        <xdr:cNvPr id="43" name="Скругленный прямоугольник 42">
          <a:extLst>
            <a:ext uri="{FF2B5EF4-FFF2-40B4-BE49-F238E27FC236}">
              <a16:creationId xmlns:a16="http://schemas.microsoft.com/office/drawing/2014/main" id="{28AE5CED-7F53-DF4A-BEB7-C80FADB7A24C}"/>
            </a:ext>
          </a:extLst>
        </xdr:cNvPr>
        <xdr:cNvSpPr/>
      </xdr:nvSpPr>
      <xdr:spPr>
        <a:xfrm>
          <a:off x="61689542" y="74790"/>
          <a:ext cx="4480560" cy="31089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ВЫВОДЫ по разделу</a:t>
          </a:r>
        </a:p>
      </xdr:txBody>
    </xdr:sp>
    <xdr:clientData/>
  </xdr:twoCellAnchor>
  <xdr:twoCellAnchor>
    <xdr:from>
      <xdr:col>57</xdr:col>
      <xdr:colOff>699910</xdr:colOff>
      <xdr:row>1</xdr:row>
      <xdr:rowOff>22579</xdr:rowOff>
    </xdr:from>
    <xdr:to>
      <xdr:col>70</xdr:col>
      <xdr:colOff>738010</xdr:colOff>
      <xdr:row>2</xdr:row>
      <xdr:rowOff>155675</xdr:rowOff>
    </xdr:to>
    <xdr:sp macro="" textlink="">
      <xdr:nvSpPr>
        <xdr:cNvPr id="44" name="Скругленный прямоугольник 43">
          <a:extLst>
            <a:ext uri="{FF2B5EF4-FFF2-40B4-BE49-F238E27FC236}">
              <a16:creationId xmlns:a16="http://schemas.microsoft.com/office/drawing/2014/main" id="{AADED641-88A7-5541-B53E-9D3977ADBC05}"/>
            </a:ext>
          </a:extLst>
        </xdr:cNvPr>
        <xdr:cNvSpPr/>
      </xdr:nvSpPr>
      <xdr:spPr>
        <a:xfrm>
          <a:off x="50217210" y="73379"/>
          <a:ext cx="11430000" cy="31089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ГЕОГРАФИЯ КЛИЕНТОВ И</a:t>
          </a:r>
          <a:r>
            <a:rPr lang="ru-RU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ЛАЙФТАЙМ</a:t>
          </a:r>
        </a:p>
      </xdr:txBody>
    </xdr:sp>
    <xdr:clientData/>
  </xdr:twoCellAnchor>
  <xdr:twoCellAnchor>
    <xdr:from>
      <xdr:col>63</xdr:col>
      <xdr:colOff>39510</xdr:colOff>
      <xdr:row>18</xdr:row>
      <xdr:rowOff>63500</xdr:rowOff>
    </xdr:from>
    <xdr:to>
      <xdr:col>70</xdr:col>
      <xdr:colOff>738010</xdr:colOff>
      <xdr:row>28</xdr:row>
      <xdr:rowOff>139700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B6B3F26-C9A6-F649-BFAA-1F901C822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749300</xdr:colOff>
      <xdr:row>3</xdr:row>
      <xdr:rowOff>88900</xdr:rowOff>
    </xdr:from>
    <xdr:to>
      <xdr:col>63</xdr:col>
      <xdr:colOff>0</xdr:colOff>
      <xdr:row>28</xdr:row>
      <xdr:rowOff>139700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BD90308-D798-944B-85B5-E6624FC37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</xdr:col>
      <xdr:colOff>74054</xdr:colOff>
      <xdr:row>3</xdr:row>
      <xdr:rowOff>101600</xdr:rowOff>
    </xdr:from>
    <xdr:to>
      <xdr:col>66</xdr:col>
      <xdr:colOff>823354</xdr:colOff>
      <xdr:row>18</xdr:row>
      <xdr:rowOff>25400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7F6D15FB-41B3-5D42-A0B3-B96A2BE30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749300</xdr:colOff>
      <xdr:row>37</xdr:row>
      <xdr:rowOff>63500</xdr:rowOff>
    </xdr:from>
    <xdr:to>
      <xdr:col>64</xdr:col>
      <xdr:colOff>571500</xdr:colOff>
      <xdr:row>50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Диаграмма 18">
              <a:extLst>
                <a:ext uri="{FF2B5EF4-FFF2-40B4-BE49-F238E27FC236}">
                  <a16:creationId xmlns:a16="http://schemas.microsoft.com/office/drawing/2014/main" id="{936621B9-C9F6-0C4C-9B78-1EAD9271B0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66600" y="6845300"/>
              <a:ext cx="5956300" cy="247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64</xdr:col>
      <xdr:colOff>609600</xdr:colOff>
      <xdr:row>37</xdr:row>
      <xdr:rowOff>63500</xdr:rowOff>
    </xdr:from>
    <xdr:to>
      <xdr:col>70</xdr:col>
      <xdr:colOff>738010</xdr:colOff>
      <xdr:row>50</xdr:row>
      <xdr:rowOff>55880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Диаграмма 24">
              <a:extLst>
                <a:ext uri="{FF2B5EF4-FFF2-40B4-BE49-F238E27FC236}">
                  <a16:creationId xmlns:a16="http://schemas.microsoft.com/office/drawing/2014/main" id="{30095309-4311-814C-A908-23A2D62E5C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61000" y="6845300"/>
              <a:ext cx="5386210" cy="2468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oneCellAnchor>
    <xdr:from>
      <xdr:col>70</xdr:col>
      <xdr:colOff>788810</xdr:colOff>
      <xdr:row>3</xdr:row>
      <xdr:rowOff>76200</xdr:rowOff>
    </xdr:from>
    <xdr:ext cx="4480560" cy="267970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7C5FEF2-0DBB-CD68-2165-E2B6D6CF856F}"/>
            </a:ext>
          </a:extLst>
        </xdr:cNvPr>
        <xdr:cNvSpPr txBox="1"/>
      </xdr:nvSpPr>
      <xdr:spPr>
        <a:xfrm>
          <a:off x="61698010" y="482600"/>
          <a:ext cx="4480560" cy="2679700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географического распределения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клиентов показал следующие результаты: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1. Основная клиентская база в России: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Наибольшее количество клиентов находится в России, где зарегистрировано 314 клиентов. Это указывает на значительное присутствие и высокий спрос на продукцию в этом регионе.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2. Наименьшее количество клиентов в Беларусии: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Наименьшее количество клиентов было зафиксировано в Беларуси, где зарегистрировано всего 122 клиента. Это может свидетельствовать о меньшем охвате рынка или ограниченном спросе в данном регионе.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данные позволяют сделать вывод о необходимости поддержания и развития клиентской базы в России, а также рассмотреть стратегии для увеличения присутствия на рынке Беларуси.</a:t>
          </a:r>
        </a:p>
      </xdr:txBody>
    </xdr:sp>
    <xdr:clientData/>
  </xdr:oneCellAnchor>
  <xdr:oneCellAnchor>
    <xdr:from>
      <xdr:col>70</xdr:col>
      <xdr:colOff>800100</xdr:colOff>
      <xdr:row>18</xdr:row>
      <xdr:rowOff>63500</xdr:rowOff>
    </xdr:from>
    <xdr:ext cx="4480560" cy="461473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CDF38C2-EEEF-D18F-52DB-979FB05EFC54}"/>
            </a:ext>
          </a:extLst>
        </xdr:cNvPr>
        <xdr:cNvSpPr txBox="1"/>
      </xdr:nvSpPr>
      <xdr:spPr>
        <a:xfrm>
          <a:off x="61709300" y="3225800"/>
          <a:ext cx="4480560" cy="461473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Количество клиентов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по программе лояльности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примерно одинаково и варьируется в зависимости от магазина.</a:t>
          </a:r>
        </a:p>
      </xdr:txBody>
    </xdr:sp>
    <xdr:clientData/>
  </xdr:oneCellAnchor>
  <xdr:oneCellAnchor>
    <xdr:from>
      <xdr:col>70</xdr:col>
      <xdr:colOff>800100</xdr:colOff>
      <xdr:row>45</xdr:row>
      <xdr:rowOff>101755</xdr:rowOff>
    </xdr:from>
    <xdr:ext cx="4480560" cy="660245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6FA77560-41FC-3A62-5FAA-684D4C2F3F95}"/>
            </a:ext>
          </a:extLst>
        </xdr:cNvPr>
        <xdr:cNvSpPr txBox="1"/>
      </xdr:nvSpPr>
      <xdr:spPr>
        <a:xfrm>
          <a:off x="61709300" y="8407555"/>
          <a:ext cx="4480560" cy="660245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Большинство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покупателей совершают покупки в течение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300–600 дней после регистрации, что указывает на стабильную активность клиентов в этот период.</a:t>
          </a:r>
        </a:p>
      </xdr:txBody>
    </xdr:sp>
    <xdr:clientData/>
  </xdr:oneCellAnchor>
  <xdr:oneCellAnchor>
    <xdr:from>
      <xdr:col>70</xdr:col>
      <xdr:colOff>800100</xdr:colOff>
      <xdr:row>41</xdr:row>
      <xdr:rowOff>0</xdr:rowOff>
    </xdr:from>
    <xdr:ext cx="4480560" cy="802271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984E5CB-4D52-01A9-14CE-C04CC63DCE33}"/>
            </a:ext>
          </a:extLst>
        </xdr:cNvPr>
        <xdr:cNvSpPr txBox="1"/>
      </xdr:nvSpPr>
      <xdr:spPr>
        <a:xfrm>
          <a:off x="61709300" y="7543800"/>
          <a:ext cx="4480560" cy="802271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Срок сотрудничества с Клиентом (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Лайфтайм клиента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) составляет около 80–98 месяцев (6-8 лет), что свидетельствует о длительном и стабильном взаимодействии с компанией.</a:t>
          </a:r>
        </a:p>
      </xdr:txBody>
    </xdr:sp>
    <xdr:clientData/>
  </xdr:oneCellAnchor>
  <xdr:oneCellAnchor>
    <xdr:from>
      <xdr:col>70</xdr:col>
      <xdr:colOff>788810</xdr:colOff>
      <xdr:row>32</xdr:row>
      <xdr:rowOff>12700</xdr:rowOff>
    </xdr:from>
    <xdr:ext cx="4480560" cy="165404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0645A52-B813-7213-3DAC-15AC1D146534}"/>
            </a:ext>
          </a:extLst>
        </xdr:cNvPr>
        <xdr:cNvSpPr txBox="1"/>
      </xdr:nvSpPr>
      <xdr:spPr>
        <a:xfrm>
          <a:off x="61698010" y="5842000"/>
          <a:ext cx="4480560" cy="1654043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Из анализа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частоты повторения имен клиентов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видно, что наиболее распространенные имена среди клиентов — это Василиса, Зоя, Эмилия, и Алевтина, которые повторяются чаще всего. Это можно использовать при разработке персонализированных рекламных кампаний, ориентированных на клиентов с этими именами, чтобы усилить эффект от маркетинговых сообщений. Персонализация может повысить вовлеченность и лояльность этих групп клиентов.</a:t>
          </a:r>
        </a:p>
      </xdr:txBody>
    </xdr:sp>
    <xdr:clientData/>
  </xdr:oneCellAnchor>
  <xdr:twoCellAnchor>
    <xdr:from>
      <xdr:col>66</xdr:col>
      <xdr:colOff>823354</xdr:colOff>
      <xdr:row>3</xdr:row>
      <xdr:rowOff>102108</xdr:rowOff>
    </xdr:from>
    <xdr:to>
      <xdr:col>70</xdr:col>
      <xdr:colOff>738010</xdr:colOff>
      <xdr:row>18</xdr:row>
      <xdr:rowOff>25400</xdr:rowOff>
    </xdr:to>
    <xdr:graphicFrame macro="">
      <xdr:nvGraphicFramePr>
        <xdr:cNvPr id="53" name="Диаграмма 52">
          <a:extLst>
            <a:ext uri="{FF2B5EF4-FFF2-40B4-BE49-F238E27FC236}">
              <a16:creationId xmlns:a16="http://schemas.microsoft.com/office/drawing/2014/main" id="{1B7C4A71-44F8-364D-A4BB-F3DDDE9A7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749300</xdr:colOff>
      <xdr:row>28</xdr:row>
      <xdr:rowOff>177800</xdr:rowOff>
    </xdr:from>
    <xdr:to>
      <xdr:col>70</xdr:col>
      <xdr:colOff>738010</xdr:colOff>
      <xdr:row>37</xdr:row>
      <xdr:rowOff>38100</xdr:rowOff>
    </xdr:to>
    <xdr:graphicFrame macro="">
      <xdr:nvGraphicFramePr>
        <xdr:cNvPr id="54" name="Диаграмма 53">
          <a:extLst>
            <a:ext uri="{FF2B5EF4-FFF2-40B4-BE49-F238E27FC236}">
              <a16:creationId xmlns:a16="http://schemas.microsoft.com/office/drawing/2014/main" id="{E15DBD15-7D31-D842-9FAE-B14A7F2B3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70</xdr:col>
      <xdr:colOff>788810</xdr:colOff>
      <xdr:row>21</xdr:row>
      <xdr:rowOff>21389</xdr:rowOff>
    </xdr:from>
    <xdr:ext cx="4480560" cy="2023311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F5B81DE-DDD8-A870-748F-12B6D13C3387}"/>
            </a:ext>
          </a:extLst>
        </xdr:cNvPr>
        <xdr:cNvSpPr txBox="1"/>
      </xdr:nvSpPr>
      <xdr:spPr>
        <a:xfrm>
          <a:off x="61698010" y="3755189"/>
          <a:ext cx="4480560" cy="2023311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платежеспособности покупателей по странам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показал, что наибольшую платежеспособность имеют покупатели из России, с общим показателем в 251 330 рублей. Наименьшую -продемонстрировали покупатели из Беларуси, где данный показатель составил 98 793 рублей. 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данные могут свидетельствовать о том, что российский рынок наиболее привлекателен для компании с точки зрения покупательской способности, а также о необходимости разработки адаптированных стратегий для увеличения покупательской активности в странах с более низкой платежеспособностью.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184150</xdr:rowOff>
    </xdr:from>
    <xdr:to>
      <xdr:col>17</xdr:col>
      <xdr:colOff>292100</xdr:colOff>
      <xdr:row>29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BC0406-C4E8-28E3-7EF2-509B07FA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0</xdr:row>
      <xdr:rowOff>158750</xdr:rowOff>
    </xdr:from>
    <xdr:to>
      <xdr:col>21</xdr:col>
      <xdr:colOff>800100</xdr:colOff>
      <xdr:row>15</xdr:row>
      <xdr:rowOff>44450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9CF14D-CF7F-35C8-3C80-AB61AF4E5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508000</xdr:colOff>
      <xdr:row>18</xdr:row>
      <xdr:rowOff>25400</xdr:rowOff>
    </xdr:from>
    <xdr:to>
      <xdr:col>17</xdr:col>
      <xdr:colOff>423334</xdr:colOff>
      <xdr:row>66</xdr:row>
      <xdr:rowOff>118888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0300EF-13FC-6043-94DF-1DB51409B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</xdr:row>
      <xdr:rowOff>44450</xdr:rowOff>
    </xdr:from>
    <xdr:to>
      <xdr:col>18</xdr:col>
      <xdr:colOff>711200</xdr:colOff>
      <xdr:row>20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FB39C1-C9F0-4542-82BD-1A95F85F4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482600</xdr:colOff>
      <xdr:row>0</xdr:row>
      <xdr:rowOff>107950</xdr:rowOff>
    </xdr:from>
    <xdr:to>
      <xdr:col>30</xdr:col>
      <xdr:colOff>76200</xdr:colOff>
      <xdr:row>90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A12ECE2-39E9-CC0A-BE48-207B99544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</xdr:row>
      <xdr:rowOff>146050</xdr:rowOff>
    </xdr:from>
    <xdr:to>
      <xdr:col>12</xdr:col>
      <xdr:colOff>266700</xdr:colOff>
      <xdr:row>17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463C4A-EEFD-BD4C-6467-5A901770B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</xdr:row>
      <xdr:rowOff>171450</xdr:rowOff>
    </xdr:from>
    <xdr:to>
      <xdr:col>11</xdr:col>
      <xdr:colOff>381000</xdr:colOff>
      <xdr:row>16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6809DB-4ADF-0525-4DF5-4DE9024FD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501650</xdr:colOff>
      <xdr:row>2</xdr:row>
      <xdr:rowOff>19050</xdr:rowOff>
    </xdr:from>
    <xdr:to>
      <xdr:col>18</xdr:col>
      <xdr:colOff>241300</xdr:colOff>
      <xdr:row>26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156C9D-D3DB-310A-FBBD-22C4B3D4B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25400</xdr:rowOff>
    </xdr:from>
    <xdr:to>
      <xdr:col>10</xdr:col>
      <xdr:colOff>312420</xdr:colOff>
      <xdr:row>16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C933DA8-24F9-FAE8-18B1-597A6986C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4</xdr:row>
      <xdr:rowOff>165100</xdr:rowOff>
    </xdr:from>
    <xdr:to>
      <xdr:col>10</xdr:col>
      <xdr:colOff>203200</xdr:colOff>
      <xdr:row>32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0B8A2A-FD76-67C5-C25C-FD3230DCD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152400</xdr:rowOff>
    </xdr:from>
    <xdr:to>
      <xdr:col>8</xdr:col>
      <xdr:colOff>177800</xdr:colOff>
      <xdr:row>17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B658FD-6CF0-F4F0-BF9D-1AF9C77DD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12700</xdr:rowOff>
    </xdr:from>
    <xdr:to>
      <xdr:col>5</xdr:col>
      <xdr:colOff>660400</xdr:colOff>
      <xdr:row>18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29AC70-5E80-39E2-A7AB-C02444AF9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2</xdr:row>
      <xdr:rowOff>0</xdr:rowOff>
    </xdr:from>
    <xdr:to>
      <xdr:col>13</xdr:col>
      <xdr:colOff>292100</xdr:colOff>
      <xdr:row>13</xdr:row>
      <xdr:rowOff>82924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FFCB959-30FB-AF7E-517F-EDD2D6C33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0.57568</cdr:x>
      <cdr:y>0.02534</cdr:y>
    </cdr:from>
    <cdr:to>
      <cdr:x>0.90893</cdr:x>
      <cdr:y>0.13333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A6AD667E-E198-C048-F0A4-79FD577B9A46}"/>
            </a:ext>
          </a:extLst>
        </cdr:cNvPr>
        <cdr:cNvSpPr/>
      </cdr:nvSpPr>
      <cdr:spPr>
        <a:xfrm xmlns:a="http://schemas.openxmlformats.org/drawingml/2006/main">
          <a:off x="6564793" y="77245"/>
          <a:ext cx="3800232" cy="32918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СУММА</a:t>
          </a:r>
          <a:r>
            <a:rPr lang="ru-RU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ПРОДАЖ ТОВАРА ПОСТАВЩИКА:</a:t>
          </a:r>
          <a:endParaRPr lang="ru-RU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0.90893</cdr:x>
      <cdr:y>0.02534</cdr:y>
    </cdr:from>
    <cdr:to>
      <cdr:x>0.99289</cdr:x>
      <cdr:y>0.13333</cdr:y>
    </cdr:to>
    <cdr:sp macro="" textlink="'5_СумПродажиПоПоставщикам'!$C$3">
      <cdr:nvSpPr>
        <cdr:cNvPr id="3" name="Прямоугольник 2">
          <a:extLst xmlns:a="http://schemas.openxmlformats.org/drawingml/2006/main">
            <a:ext uri="{FF2B5EF4-FFF2-40B4-BE49-F238E27FC236}">
              <a16:creationId xmlns:a16="http://schemas.microsoft.com/office/drawing/2014/main" id="{BE3E7E8E-C7BD-1738-69DF-C433B59547C2}"/>
            </a:ext>
          </a:extLst>
        </cdr:cNvPr>
        <cdr:cNvSpPr/>
      </cdr:nvSpPr>
      <cdr:spPr>
        <a:xfrm xmlns:a="http://schemas.openxmlformats.org/drawingml/2006/main">
          <a:off x="10365025" y="77245"/>
          <a:ext cx="957442" cy="32918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60BECCF6-E5B2-5047-B9A1-32FDB3AD95D0}" type="TxLink">
            <a:rPr lang="en-US" sz="14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l"/>
            <a:t>800 433 ₽</a:t>
          </a:fld>
          <a:endParaRPr lang="ru-RU" sz="14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0.67716</cdr:x>
      <cdr:y>0.02339</cdr:y>
    </cdr:from>
    <cdr:to>
      <cdr:x>0.67716</cdr:x>
      <cdr:y>0.02339</cdr:y>
    </cdr:to>
    <cdr:grpSp>
      <cdr:nvGrpSpPr>
        <cdr:cNvPr id="2" name="Группа 1">
          <a:extLst xmlns:a="http://schemas.openxmlformats.org/drawingml/2006/main">
            <a:ext uri="{FF2B5EF4-FFF2-40B4-BE49-F238E27FC236}">
              <a16:creationId xmlns:a16="http://schemas.microsoft.com/office/drawing/2014/main" id="{B2609504-754F-3304-19DF-1A8AB9D0C9A2}"/>
            </a:ext>
          </a:extLst>
        </cdr:cNvPr>
        <cdr:cNvGrpSpPr/>
      </cdr:nvGrpSpPr>
      <cdr:grpSpPr>
        <a:xfrm xmlns:a="http://schemas.openxmlformats.org/drawingml/2006/main">
          <a:off x="7739939" y="69074"/>
          <a:ext cx="0" cy="0"/>
          <a:chOff x="7739939" y="69074"/>
          <a:chExt cx="0" cy="0"/>
        </a:xfrm>
      </cdr:grpSpPr>
    </cdr:grpSp>
  </cdr:relSizeAnchor>
  <cdr:relSizeAnchor xmlns:cdr="http://schemas.openxmlformats.org/drawingml/2006/chartDrawing">
    <cdr:from>
      <cdr:x>0.70222</cdr:x>
      <cdr:y>0.02892</cdr:y>
    </cdr:from>
    <cdr:to>
      <cdr:x>0.99667</cdr:x>
      <cdr:y>0.14039</cdr:y>
    </cdr:to>
    <cdr:grpSp>
      <cdr:nvGrpSpPr>
        <cdr:cNvPr id="5" name="Группа 1">
          <a:extLst xmlns:a="http://schemas.openxmlformats.org/drawingml/2006/main">
            <a:ext uri="{FF2B5EF4-FFF2-40B4-BE49-F238E27FC236}">
              <a16:creationId xmlns:a16="http://schemas.microsoft.com/office/drawing/2014/main" id="{B2609504-754F-3304-19DF-1A8AB9D0C9A2}"/>
            </a:ext>
          </a:extLst>
        </cdr:cNvPr>
        <cdr:cNvGrpSpPr/>
      </cdr:nvGrpSpPr>
      <cdr:grpSpPr>
        <a:xfrm xmlns:a="http://schemas.openxmlformats.org/drawingml/2006/main">
          <a:off x="8026375" y="85405"/>
          <a:ext cx="3365563" cy="329189"/>
          <a:chOff x="88129" y="0"/>
          <a:chExt cx="2444389" cy="212870"/>
        </a:xfrm>
      </cdr:grpSpPr>
      <cdr:sp macro="" textlink="">
        <cdr:nvSpPr>
          <cdr:cNvPr id="6" name="Прямоугольник 2">
            <a:extLst xmlns:a="http://schemas.openxmlformats.org/drawingml/2006/main">
              <a:ext uri="{FF2B5EF4-FFF2-40B4-BE49-F238E27FC236}">
                <a16:creationId xmlns:a16="http://schemas.microsoft.com/office/drawing/2014/main" id="{4D942B93-FD2A-D42E-DCB0-DB9E8BAD1327}"/>
              </a:ext>
            </a:extLst>
          </cdr:cNvPr>
          <cdr:cNvSpPr/>
        </cdr:nvSpPr>
        <cdr:spPr>
          <a:xfrm xmlns:a="http://schemas.openxmlformats.org/drawingml/2006/main">
            <a:off x="88129" y="0"/>
            <a:ext cx="1394184" cy="21287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ru-RU" sz="11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СУММА</a:t>
            </a:r>
            <a:r>
              <a:rPr lang="ru-RU" sz="11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ПРОДАЖ :</a:t>
            </a:r>
            <a:endPara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  <cdr:sp macro="" textlink="'1_Продажи магазинов'!$C$3">
        <cdr:nvSpPr>
          <cdr:cNvPr id="7" name="Прямоугольник 3">
            <a:extLst xmlns:a="http://schemas.openxmlformats.org/drawingml/2006/main">
              <a:ext uri="{FF2B5EF4-FFF2-40B4-BE49-F238E27FC236}">
                <a16:creationId xmlns:a16="http://schemas.microsoft.com/office/drawing/2014/main" id="{E1C8D7D5-AF96-44AA-7817-1F8C220B5020}"/>
              </a:ext>
            </a:extLst>
          </cdr:cNvPr>
          <cdr:cNvSpPr/>
        </cdr:nvSpPr>
        <cdr:spPr>
          <a:xfrm xmlns:a="http://schemas.openxmlformats.org/drawingml/2006/main">
            <a:off x="1470757" y="0"/>
            <a:ext cx="1061761" cy="21287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5A1ABCA5-3EAA-B443-A9CB-1D95D14C288E}" type="TxLink">
              <a:rPr lang="en-US" sz="18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l"/>
              <a:t>800 433 ₽</a:t>
            </a:fld>
            <a:endParaRPr lang="ru-RU" sz="18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0.69227</cdr:x>
      <cdr:y>0.0328</cdr:y>
    </cdr:from>
    <cdr:to>
      <cdr:x>0.9916</cdr:x>
      <cdr:y>0.11904</cdr:y>
    </cdr:to>
    <cdr:grpSp>
      <cdr:nvGrpSpPr>
        <cdr:cNvPr id="4" name="Группа 3">
          <a:extLst xmlns:a="http://schemas.openxmlformats.org/drawingml/2006/main">
            <a:ext uri="{FF2B5EF4-FFF2-40B4-BE49-F238E27FC236}">
              <a16:creationId xmlns:a16="http://schemas.microsoft.com/office/drawing/2014/main" id="{C8CC9A2B-2402-17A8-5160-CAA7D5976C36}"/>
            </a:ext>
          </a:extLst>
        </cdr:cNvPr>
        <cdr:cNvGrpSpPr/>
      </cdr:nvGrpSpPr>
      <cdr:grpSpPr>
        <a:xfrm xmlns:a="http://schemas.openxmlformats.org/drawingml/2006/main">
          <a:off x="7912646" y="124135"/>
          <a:ext cx="3421342" cy="326384"/>
          <a:chOff x="7912647" y="121727"/>
          <a:chExt cx="3421366" cy="320040"/>
        </a:xfrm>
      </cdr:grpSpPr>
      <cdr:sp macro="" textlink="">
        <cdr:nvSpPr>
          <cdr:cNvPr id="2" name="Прямоугольник 1">
            <a:extLst xmlns:a="http://schemas.openxmlformats.org/drawingml/2006/main">
              <a:ext uri="{FF2B5EF4-FFF2-40B4-BE49-F238E27FC236}">
                <a16:creationId xmlns:a16="http://schemas.microsoft.com/office/drawing/2014/main" id="{A6AD667E-E198-C048-F0A4-79FD577B9A46}"/>
              </a:ext>
            </a:extLst>
          </cdr:cNvPr>
          <cdr:cNvSpPr/>
        </cdr:nvSpPr>
        <cdr:spPr>
          <a:xfrm xmlns:a="http://schemas.openxmlformats.org/drawingml/2006/main">
            <a:off x="7912647" y="121727"/>
            <a:ext cx="2233242" cy="32004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ru-RU" sz="11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СУММА</a:t>
            </a:r>
            <a:r>
              <a:rPr lang="ru-RU" sz="11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 СЕТЕЙ:</a:t>
            </a:r>
            <a:endPara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  <cdr:sp macro="" textlink="'3_СуммПродажиПоСетям'!$C$3">
        <cdr:nvSpPr>
          <cdr:cNvPr id="3" name="Прямоугольник 2">
            <a:extLst xmlns:a="http://schemas.openxmlformats.org/drawingml/2006/main">
              <a:ext uri="{FF2B5EF4-FFF2-40B4-BE49-F238E27FC236}">
                <a16:creationId xmlns:a16="http://schemas.microsoft.com/office/drawing/2014/main" id="{BE3E7E8E-C7BD-1738-69DF-C433B59547C2}"/>
              </a:ext>
            </a:extLst>
          </cdr:cNvPr>
          <cdr:cNvSpPr/>
        </cdr:nvSpPr>
        <cdr:spPr>
          <a:xfrm xmlns:a="http://schemas.openxmlformats.org/drawingml/2006/main">
            <a:off x="10134206" y="121727"/>
            <a:ext cx="1199807" cy="32004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3771B704-779A-0440-85E2-1E50C6BEFF56}" type="TxLink">
              <a:rPr lang="en-US" sz="18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l"/>
              <a:t>800 433 ₽</a:t>
            </a:fld>
            <a:endParaRPr lang="ru-RU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0.82486</cdr:x>
      <cdr:y>0.18018</cdr:y>
    </cdr:from>
    <cdr:to>
      <cdr:x>0.96887</cdr:x>
      <cdr:y>0.31776</cdr:y>
    </cdr:to>
    <cdr:sp macro="" textlink="">
      <cdr:nvSpPr>
        <cdr:cNvPr id="2" name="Скругленный 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6E246435-33AA-3B08-79D2-4BEF16B94E0E}"/>
            </a:ext>
          </a:extLst>
        </cdr:cNvPr>
        <cdr:cNvSpPr/>
      </cdr:nvSpPr>
      <cdr:spPr>
        <a:xfrm xmlns:a="http://schemas.openxmlformats.org/drawingml/2006/main">
          <a:off x="9427968" y="359267"/>
          <a:ext cx="1645920" cy="27432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ru-RU" sz="1400" b="0">
              <a:latin typeface="Times New Roman" panose="02020603050405020304" pitchFamily="18" charset="0"/>
              <a:cs typeface="Times New Roman" panose="02020603050405020304" pitchFamily="18" charset="0"/>
            </a:rPr>
            <a:t>выгода клиентов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181428</xdr:colOff>
      <xdr:row>18</xdr:row>
      <xdr:rowOff>5443</xdr:rowOff>
    </xdr:from>
    <xdr:to>
      <xdr:col>33</xdr:col>
      <xdr:colOff>584200</xdr:colOff>
      <xdr:row>36</xdr:row>
      <xdr:rowOff>152098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E1811B3-C1AF-EE4A-8EA0-FCB78ACA08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81328" y="4183743"/>
              <a:ext cx="7133772" cy="3575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23</xdr:col>
      <xdr:colOff>107950</xdr:colOff>
      <xdr:row>1</xdr:row>
      <xdr:rowOff>171450</xdr:rowOff>
    </xdr:from>
    <xdr:to>
      <xdr:col>37</xdr:col>
      <xdr:colOff>342900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A7B41BD4-BED4-A1E8-1970-BB65DBDDB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07850" y="1111250"/>
              <a:ext cx="9658350" cy="247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0</xdr:colOff>
      <xdr:row>4</xdr:row>
      <xdr:rowOff>127000</xdr:rowOff>
    </xdr:from>
    <xdr:to>
      <xdr:col>22</xdr:col>
      <xdr:colOff>419100</xdr:colOff>
      <xdr:row>16</xdr:row>
      <xdr:rowOff>139700</xdr:rowOff>
    </xdr:to>
    <xdr:graphicFrame macro="">
      <xdr:nvGraphicFramePr>
        <xdr:cNvPr id="2" name="ДинамПродажМагаз1">
          <a:extLst>
            <a:ext uri="{FF2B5EF4-FFF2-40B4-BE49-F238E27FC236}">
              <a16:creationId xmlns:a16="http://schemas.microsoft.com/office/drawing/2014/main" id="{A2071DEA-F4CB-E741-B7CC-57D141132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0.62222</cdr:x>
      <cdr:y>0.02339</cdr:y>
    </cdr:from>
    <cdr:to>
      <cdr:x>0.99728</cdr:x>
      <cdr:y>0.17076</cdr:y>
    </cdr:to>
    <cdr:grpSp>
      <cdr:nvGrpSpPr>
        <cdr:cNvPr id="2" name="Группа 1">
          <a:extLst xmlns:a="http://schemas.openxmlformats.org/drawingml/2006/main">
            <a:ext uri="{FF2B5EF4-FFF2-40B4-BE49-F238E27FC236}">
              <a16:creationId xmlns:a16="http://schemas.microsoft.com/office/drawing/2014/main" id="{B2609504-754F-3304-19DF-1A8AB9D0C9A2}"/>
            </a:ext>
          </a:extLst>
        </cdr:cNvPr>
        <cdr:cNvGrpSpPr/>
      </cdr:nvGrpSpPr>
      <cdr:grpSpPr>
        <a:xfrm xmlns:a="http://schemas.openxmlformats.org/drawingml/2006/main">
          <a:off x="7111975" y="53767"/>
          <a:ext cx="4286935" cy="338759"/>
          <a:chOff x="-456111" y="0"/>
          <a:chExt cx="3113635" cy="281412"/>
        </a:xfrm>
      </cdr:grpSpPr>
      <cdr:sp macro="" textlink="">
        <cdr:nvSpPr>
          <cdr:cNvPr id="3" name="Прямоугольник 2">
            <a:extLst xmlns:a="http://schemas.openxmlformats.org/drawingml/2006/main">
              <a:ext uri="{FF2B5EF4-FFF2-40B4-BE49-F238E27FC236}">
                <a16:creationId xmlns:a16="http://schemas.microsoft.com/office/drawing/2014/main" id="{4D942B93-FD2A-D42E-DCB0-DB9E8BAD1327}"/>
              </a:ext>
            </a:extLst>
          </cdr:cNvPr>
          <cdr:cNvSpPr/>
        </cdr:nvSpPr>
        <cdr:spPr>
          <a:xfrm xmlns:a="http://schemas.openxmlformats.org/drawingml/2006/main">
            <a:off x="-456111" y="0"/>
            <a:ext cx="1938424" cy="28141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ru-RU" sz="11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СУММА</a:t>
            </a:r>
            <a:r>
              <a:rPr lang="ru-RU" sz="11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ПРОДАЖ  МАГАЗИНА:</a:t>
            </a:r>
            <a:endPara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  <cdr:sp macro="" textlink="">
        <cdr:nvSpPr>
          <cdr:cNvPr id="4" name="Прямоугольник 3">
            <a:extLst xmlns:a="http://schemas.openxmlformats.org/drawingml/2006/main">
              <a:ext uri="{FF2B5EF4-FFF2-40B4-BE49-F238E27FC236}">
                <a16:creationId xmlns:a16="http://schemas.microsoft.com/office/drawing/2014/main" id="{E1C8D7D5-AF96-44AA-7817-1F8C220B5020}"/>
              </a:ext>
            </a:extLst>
          </cdr:cNvPr>
          <cdr:cNvSpPr/>
        </cdr:nvSpPr>
        <cdr:spPr>
          <a:xfrm xmlns:a="http://schemas.openxmlformats.org/drawingml/2006/main">
            <a:off x="1470757" y="0"/>
            <a:ext cx="1186767" cy="28141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3771B704-779A-0440-85E2-1E50C6BEFF56}" type="TxLink">
              <a:rPr lang="en-US" sz="18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l"/>
              <a:t>800 433 ₽</a:t>
            </a:fld>
            <a:endParaRPr lang="ru-RU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1701800</xdr:colOff>
      <xdr:row>25</xdr:row>
      <xdr:rowOff>38100</xdr:rowOff>
    </xdr:from>
    <xdr:to>
      <xdr:col>12</xdr:col>
      <xdr:colOff>152400</xdr:colOff>
      <xdr:row>44</xdr:row>
      <xdr:rowOff>146050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8DB2C2-EC09-4C47-852E-25E850126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3</xdr:row>
      <xdr:rowOff>12700</xdr:rowOff>
    </xdr:from>
    <xdr:to>
      <xdr:col>10</xdr:col>
      <xdr:colOff>0</xdr:colOff>
      <xdr:row>22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5FEF38-ED28-F355-7833-47A3F2106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26.911606134257" createdVersion="8" refreshedVersion="8" minRefreshableVersion="3" recordCount="1000" xr:uid="{00000000-000A-0000-FFFF-FFFF5F000000}">
  <cacheSource type="worksheet">
    <worksheetSource name="Продажи"/>
  </cacheSource>
  <cacheFields count="25">
    <cacheField name="id чека" numFmtId="0">
      <sharedItems containsSemiMixedTypes="0" containsString="0" containsNumber="1" containsInteger="1" minValue="1" maxValue="1000"/>
    </cacheField>
    <cacheField name="id товара" numFmtId="0">
      <sharedItems containsSemiMixedTypes="0" containsString="0" containsNumber="1" containsInteger="1" minValue="1" maxValue="499"/>
    </cacheField>
    <cacheField name="цена за шт в рублях" numFmtId="0">
      <sharedItems containsSemiMixedTypes="0" containsString="0" containsNumber="1" containsInteger="1" minValue="50" maxValue="500"/>
    </cacheField>
    <cacheField name="кол-во штук в чеке" numFmtId="0">
      <sharedItems containsSemiMixedTypes="0" containsString="0" containsNumber="1" containsInteger="1" minValue="1" maxValue="5"/>
    </cacheField>
    <cacheField name="Сумма чека" numFmtId="43">
      <sharedItems containsSemiMixedTypes="0" containsString="0" containsNumber="1" containsInteger="1" minValue="50" maxValue="2495"/>
    </cacheField>
    <cacheField name="дата создания чека" numFmtId="14">
      <sharedItems containsSemiMixedTypes="0" containsNonDate="0" containsDate="1" containsString="0" minDate="2023-01-01T00:00:00" maxDate="2024-05-23T00:00:00" count="436">
        <d v="2023-09-18T00:00:00"/>
        <d v="2023-06-06T00:00:00"/>
        <d v="2024-03-12T00:00:00"/>
        <d v="2023-12-02T00:00:00"/>
        <d v="2023-08-13T00:00:00"/>
        <d v="2023-12-21T00:00:00"/>
        <d v="2024-02-27T00:00:00"/>
        <d v="2024-02-05T00:00:00"/>
        <d v="2024-03-25T00:00:00"/>
        <d v="2023-04-16T00:00:00"/>
        <d v="2023-07-29T00:00:00"/>
        <d v="2024-04-12T00:00:00"/>
        <d v="2023-12-06T00:00:00"/>
        <d v="2023-07-26T00:00:00"/>
        <d v="2023-02-15T00:00:00"/>
        <d v="2023-02-23T00:00:00"/>
        <d v="2023-10-17T00:00:00"/>
        <d v="2023-07-09T00:00:00"/>
        <d v="2023-05-12T00:00:00"/>
        <d v="2023-08-20T00:00:00"/>
        <d v="2023-11-14T00:00:00"/>
        <d v="2023-07-16T00:00:00"/>
        <d v="2023-04-11T00:00:00"/>
        <d v="2023-02-09T00:00:00"/>
        <d v="2024-02-04T00:00:00"/>
        <d v="2023-09-05T00:00:00"/>
        <d v="2023-06-22T00:00:00"/>
        <d v="2024-03-17T00:00:00"/>
        <d v="2023-04-24T00:00:00"/>
        <d v="2024-05-02T00:00:00"/>
        <d v="2023-07-18T00:00:00"/>
        <d v="2024-03-01T00:00:00"/>
        <d v="2023-03-12T00:00:00"/>
        <d v="2023-12-07T00:00:00"/>
        <d v="2024-03-30T00:00:00"/>
        <d v="2023-02-14T00:00:00"/>
        <d v="2023-01-21T00:00:00"/>
        <d v="2023-07-22T00:00:00"/>
        <d v="2024-04-24T00:00:00"/>
        <d v="2023-07-10T00:00:00"/>
        <d v="2023-09-25T00:00:00"/>
        <d v="2023-09-27T00:00:00"/>
        <d v="2023-06-27T00:00:00"/>
        <d v="2023-11-04T00:00:00"/>
        <d v="2024-04-05T00:00:00"/>
        <d v="2023-02-19T00:00:00"/>
        <d v="2023-05-17T00:00:00"/>
        <d v="2023-10-09T00:00:00"/>
        <d v="2024-04-16T00:00:00"/>
        <d v="2023-11-09T00:00:00"/>
        <d v="2023-06-03T00:00:00"/>
        <d v="2024-01-17T00:00:00"/>
        <d v="2023-11-16T00:00:00"/>
        <d v="2024-03-05T00:00:00"/>
        <d v="2024-04-18T00:00:00"/>
        <d v="2023-10-15T00:00:00"/>
        <d v="2024-05-11T00:00:00"/>
        <d v="2023-02-24T00:00:00"/>
        <d v="2023-11-15T00:00:00"/>
        <d v="2023-01-08T00:00:00"/>
        <d v="2023-12-20T00:00:00"/>
        <d v="2023-07-07T00:00:00"/>
        <d v="2023-02-16T00:00:00"/>
        <d v="2023-03-04T00:00:00"/>
        <d v="2023-12-27T00:00:00"/>
        <d v="2023-02-18T00:00:00"/>
        <d v="2023-04-30T00:00:00"/>
        <d v="2023-03-15T00:00:00"/>
        <d v="2024-01-15T00:00:00"/>
        <d v="2023-03-08T00:00:00"/>
        <d v="2024-03-09T00:00:00"/>
        <d v="2023-01-04T00:00:00"/>
        <d v="2024-01-25T00:00:00"/>
        <d v="2023-07-02T00:00:00"/>
        <d v="2024-01-11T00:00:00"/>
        <d v="2023-08-26T00:00:00"/>
        <d v="2023-01-20T00:00:00"/>
        <d v="2023-09-04T00:00:00"/>
        <d v="2023-03-19T00:00:00"/>
        <d v="2023-12-12T00:00:00"/>
        <d v="2023-01-13T00:00:00"/>
        <d v="2023-09-20T00:00:00"/>
        <d v="2023-06-02T00:00:00"/>
        <d v="2023-01-01T00:00:00"/>
        <d v="2023-10-27T00:00:00"/>
        <d v="2024-04-06T00:00:00"/>
        <d v="2024-05-12T00:00:00"/>
        <d v="2023-09-14T00:00:00"/>
        <d v="2023-10-19T00:00:00"/>
        <d v="2023-12-30T00:00:00"/>
        <d v="2023-11-05T00:00:00"/>
        <d v="2023-09-28T00:00:00"/>
        <d v="2023-01-16T00:00:00"/>
        <d v="2023-05-31T00:00:00"/>
        <d v="2024-02-09T00:00:00"/>
        <d v="2023-10-11T00:00:00"/>
        <d v="2023-06-05T00:00:00"/>
        <d v="2023-09-02T00:00:00"/>
        <d v="2023-11-29T00:00:00"/>
        <d v="2023-06-18T00:00:00"/>
        <d v="2023-04-17T00:00:00"/>
        <d v="2023-12-25T00:00:00"/>
        <d v="2023-03-28T00:00:00"/>
        <d v="2023-04-23T00:00:00"/>
        <d v="2023-12-17T00:00:00"/>
        <d v="2023-09-07T00:00:00"/>
        <d v="2023-01-22T00:00:00"/>
        <d v="2023-02-02T00:00:00"/>
        <d v="2023-11-11T00:00:00"/>
        <d v="2024-02-16T00:00:00"/>
        <d v="2024-02-21T00:00:00"/>
        <d v="2023-02-03T00:00:00"/>
        <d v="2024-05-21T00:00:00"/>
        <d v="2024-01-22T00:00:00"/>
        <d v="2024-03-10T00:00:00"/>
        <d v="2023-04-09T00:00:00"/>
        <d v="2024-03-28T00:00:00"/>
        <d v="2023-11-30T00:00:00"/>
        <d v="2023-03-24T00:00:00"/>
        <d v="2023-04-13T00:00:00"/>
        <d v="2024-04-02T00:00:00"/>
        <d v="2024-01-23T00:00:00"/>
        <d v="2024-05-22T00:00:00"/>
        <d v="2023-04-22T00:00:00"/>
        <d v="2023-05-24T00:00:00"/>
        <d v="2023-07-03T00:00:00"/>
        <d v="2024-03-21T00:00:00"/>
        <d v="2024-02-14T00:00:00"/>
        <d v="2023-08-29T00:00:00"/>
        <d v="2023-05-23T00:00:00"/>
        <d v="2023-06-26T00:00:00"/>
        <d v="2023-12-04T00:00:00"/>
        <d v="2024-01-19T00:00:00"/>
        <d v="2023-03-05T00:00:00"/>
        <d v="2023-09-16T00:00:00"/>
        <d v="2023-08-15T00:00:00"/>
        <d v="2023-06-29T00:00:00"/>
        <d v="2023-05-05T00:00:00"/>
        <d v="2023-06-04T00:00:00"/>
        <d v="2023-03-27T00:00:00"/>
        <d v="2023-03-06T00:00:00"/>
        <d v="2023-12-23T00:00:00"/>
        <d v="2023-12-31T00:00:00"/>
        <d v="2023-10-03T00:00:00"/>
        <d v="2023-01-23T00:00:00"/>
        <d v="2024-04-30T00:00:00"/>
        <d v="2023-04-25T00:00:00"/>
        <d v="2024-02-19T00:00:00"/>
        <d v="2023-12-29T00:00:00"/>
        <d v="2023-09-06T00:00:00"/>
        <d v="2024-03-18T00:00:00"/>
        <d v="2024-03-02T00:00:00"/>
        <d v="2024-05-01T00:00:00"/>
        <d v="2023-08-27T00:00:00"/>
        <d v="2024-02-03T00:00:00"/>
        <d v="2023-10-13T00:00:00"/>
        <d v="2023-11-23T00:00:00"/>
        <d v="2024-05-09T00:00:00"/>
        <d v="2024-04-29T00:00:00"/>
        <d v="2024-01-18T00:00:00"/>
        <d v="2023-06-07T00:00:00"/>
        <d v="2023-02-12T00:00:00"/>
        <d v="2023-12-16T00:00:00"/>
        <d v="2024-03-29T00:00:00"/>
        <d v="2023-09-24T00:00:00"/>
        <d v="2024-02-13T00:00:00"/>
        <d v="2023-11-25T00:00:00"/>
        <d v="2023-02-10T00:00:00"/>
        <d v="2023-03-25T00:00:00"/>
        <d v="2023-09-09T00:00:00"/>
        <d v="2023-11-21T00:00:00"/>
        <d v="2023-04-03T00:00:00"/>
        <d v="2023-02-26T00:00:00"/>
        <d v="2023-04-15T00:00:00"/>
        <d v="2023-06-15T00:00:00"/>
        <d v="2023-06-28T00:00:00"/>
        <d v="2023-12-05T00:00:00"/>
        <d v="2023-07-01T00:00:00"/>
        <d v="2024-03-20T00:00:00"/>
        <d v="2023-04-06T00:00:00"/>
        <d v="2023-04-02T00:00:00"/>
        <d v="2023-12-22T00:00:00"/>
        <d v="2023-10-25T00:00:00"/>
        <d v="2023-09-26T00:00:00"/>
        <d v="2023-08-01T00:00:00"/>
        <d v="2023-05-30T00:00:00"/>
        <d v="2023-03-20T00:00:00"/>
        <d v="2024-02-29T00:00:00"/>
        <d v="2024-05-18T00:00:00"/>
        <d v="2024-05-15T00:00:00"/>
        <d v="2024-04-27T00:00:00"/>
        <d v="2023-08-09T00:00:00"/>
        <d v="2023-03-11T00:00:00"/>
        <d v="2024-04-14T00:00:00"/>
        <d v="2023-05-13T00:00:00"/>
        <d v="2023-03-02T00:00:00"/>
        <d v="2024-03-14T00:00:00"/>
        <d v="2024-01-31T00:00:00"/>
        <d v="2023-05-11T00:00:00"/>
        <d v="2023-03-26T00:00:00"/>
        <d v="2023-04-12T00:00:00"/>
        <d v="2023-03-21T00:00:00"/>
        <d v="2024-01-09T00:00:00"/>
        <d v="2023-01-25T00:00:00"/>
        <d v="2024-04-23T00:00:00"/>
        <d v="2023-02-04T00:00:00"/>
        <d v="2023-01-07T00:00:00"/>
        <d v="2023-12-01T00:00:00"/>
        <d v="2024-02-07T00:00:00"/>
        <d v="2024-02-15T00:00:00"/>
        <d v="2023-04-29T00:00:00"/>
        <d v="2023-08-19T00:00:00"/>
        <d v="2023-01-19T00:00:00"/>
        <d v="2023-08-04T00:00:00"/>
        <d v="2023-04-21T00:00:00"/>
        <d v="2023-11-20T00:00:00"/>
        <d v="2024-05-04T00:00:00"/>
        <d v="2023-09-30T00:00:00"/>
        <d v="2023-08-28T00:00:00"/>
        <d v="2023-07-19T00:00:00"/>
        <d v="2024-04-09T00:00:00"/>
        <d v="2024-04-10T00:00:00"/>
        <d v="2024-03-11T00:00:00"/>
        <d v="2023-03-16T00:00:00"/>
        <d v="2023-01-17T00:00:00"/>
        <d v="2023-02-28T00:00:00"/>
        <d v="2024-02-01T00:00:00"/>
        <d v="2024-01-08T00:00:00"/>
        <d v="2023-05-21T00:00:00"/>
        <d v="2023-06-30T00:00:00"/>
        <d v="2023-02-27T00:00:00"/>
        <d v="2023-09-23T00:00:00"/>
        <d v="2023-01-10T00:00:00"/>
        <d v="2023-08-30T00:00:00"/>
        <d v="2023-01-29T00:00:00"/>
        <d v="2024-01-06T00:00:00"/>
        <d v="2023-10-23T00:00:00"/>
        <d v="2023-10-12T00:00:00"/>
        <d v="2023-09-15T00:00:00"/>
        <d v="2023-05-18T00:00:00"/>
        <d v="2023-11-28T00:00:00"/>
        <d v="2023-12-19T00:00:00"/>
        <d v="2023-06-10T00:00:00"/>
        <d v="2024-03-19T00:00:00"/>
        <d v="2023-11-13T00:00:00"/>
        <d v="2024-03-15T00:00:00"/>
        <d v="2023-06-25T00:00:00"/>
        <d v="2023-08-23T00:00:00"/>
        <d v="2023-09-13T00:00:00"/>
        <d v="2023-10-28T00:00:00"/>
        <d v="2023-11-02T00:00:00"/>
        <d v="2023-06-14T00:00:00"/>
        <d v="2024-02-28T00:00:00"/>
        <d v="2024-02-24T00:00:00"/>
        <d v="2023-01-12T00:00:00"/>
        <d v="2023-04-20T00:00:00"/>
        <d v="2023-10-18T00:00:00"/>
        <d v="2024-01-01T00:00:00"/>
        <d v="2024-04-03T00:00:00"/>
        <d v="2023-05-08T00:00:00"/>
        <d v="2023-12-14T00:00:00"/>
        <d v="2023-01-06T00:00:00"/>
        <d v="2024-03-23T00:00:00"/>
        <d v="2023-05-29T00:00:00"/>
        <d v="2023-08-22T00:00:00"/>
        <d v="2023-07-25T00:00:00"/>
        <d v="2023-06-21T00:00:00"/>
        <d v="2023-10-08T00:00:00"/>
        <d v="2023-05-06T00:00:00"/>
        <d v="2023-02-25T00:00:00"/>
        <d v="2024-02-18T00:00:00"/>
        <d v="2023-11-24T00:00:00"/>
        <d v="2024-02-20T00:00:00"/>
        <d v="2024-03-22T00:00:00"/>
        <d v="2024-02-10T00:00:00"/>
        <d v="2024-03-24T00:00:00"/>
        <d v="2023-01-02T00:00:00"/>
        <d v="2023-11-01T00:00:00"/>
        <d v="2023-07-17T00:00:00"/>
        <d v="2023-08-07T00:00:00"/>
        <d v="2024-02-26T00:00:00"/>
        <d v="2023-11-03T00:00:00"/>
        <d v="2023-10-06T00:00:00"/>
        <d v="2024-03-06T00:00:00"/>
        <d v="2023-01-28T00:00:00"/>
        <d v="2023-03-01T00:00:00"/>
        <d v="2023-01-05T00:00:00"/>
        <d v="2023-09-29T00:00:00"/>
        <d v="2024-03-26T00:00:00"/>
        <d v="2023-05-28T00:00:00"/>
        <d v="2023-07-13T00:00:00"/>
        <d v="2023-05-20T00:00:00"/>
        <d v="2023-10-07T00:00:00"/>
        <d v="2024-05-13T00:00:00"/>
        <d v="2023-11-26T00:00:00"/>
        <d v="2023-03-22T00:00:00"/>
        <d v="2023-01-09T00:00:00"/>
        <d v="2023-03-23T00:00:00"/>
        <d v="2023-10-20T00:00:00"/>
        <d v="2024-01-21T00:00:00"/>
        <d v="2024-04-28T00:00:00"/>
        <d v="2024-05-08T00:00:00"/>
        <d v="2023-10-14T00:00:00"/>
        <d v="2023-08-18T00:00:00"/>
        <d v="2023-04-05T00:00:00"/>
        <d v="2023-12-11T00:00:00"/>
        <d v="2024-04-26T00:00:00"/>
        <d v="2023-09-19T00:00:00"/>
        <d v="2023-03-18T00:00:00"/>
        <d v="2023-06-17T00:00:00"/>
        <d v="2024-01-13T00:00:00"/>
        <d v="2024-04-07T00:00:00"/>
        <d v="2023-06-01T00:00:00"/>
        <d v="2024-04-25T00:00:00"/>
        <d v="2024-02-22T00:00:00"/>
        <d v="2023-07-24T00:00:00"/>
        <d v="2024-01-10T00:00:00"/>
        <d v="2024-03-08T00:00:00"/>
        <d v="2023-08-17T00:00:00"/>
        <d v="2023-11-17T00:00:00"/>
        <d v="2024-03-31T00:00:00"/>
        <d v="2024-01-26T00:00:00"/>
        <d v="2023-12-09T00:00:00"/>
        <d v="2024-03-13T00:00:00"/>
        <d v="2023-02-08T00:00:00"/>
        <d v="2023-03-31T00:00:00"/>
        <d v="2024-01-20T00:00:00"/>
        <d v="2023-09-08T00:00:00"/>
        <d v="2023-12-24T00:00:00"/>
        <d v="2023-07-14T00:00:00"/>
        <d v="2024-04-15T00:00:00"/>
        <d v="2023-03-17T00:00:00"/>
        <d v="2023-05-01T00:00:00"/>
        <d v="2024-02-08T00:00:00"/>
        <d v="2023-10-04T00:00:00"/>
        <d v="2024-03-04T00:00:00"/>
        <d v="2024-03-27T00:00:00"/>
        <d v="2024-04-04T00:00:00"/>
        <d v="2023-09-17T00:00:00"/>
        <d v="2023-05-27T00:00:00"/>
        <d v="2023-12-03T00:00:00"/>
        <d v="2023-08-08T00:00:00"/>
        <d v="2023-01-24T00:00:00"/>
        <d v="2023-04-07T00:00:00"/>
        <d v="2023-07-30T00:00:00"/>
        <d v="2023-09-12T00:00:00"/>
        <d v="2023-06-11T00:00:00"/>
        <d v="2023-02-01T00:00:00"/>
        <d v="2023-07-05T00:00:00"/>
        <d v="2023-05-09T00:00:00"/>
        <d v="2023-12-18T00:00:00"/>
        <d v="2024-04-20T00:00:00"/>
        <d v="2023-09-22T00:00:00"/>
        <d v="2023-05-15T00:00:00"/>
        <d v="2023-03-14T00:00:00"/>
        <d v="2024-04-11T00:00:00"/>
        <d v="2024-01-27T00:00:00"/>
        <d v="2023-05-07T00:00:00"/>
        <d v="2024-04-22T00:00:00"/>
        <d v="2023-08-10T00:00:00"/>
        <d v="2024-05-17T00:00:00"/>
        <d v="2023-10-24T00:00:00"/>
        <d v="2024-03-07T00:00:00"/>
        <d v="2023-01-03T00:00:00"/>
        <d v="2023-02-22T00:00:00"/>
        <d v="2023-08-12T00:00:00"/>
        <d v="2023-03-29T00:00:00"/>
        <d v="2023-07-06T00:00:00"/>
        <d v="2024-01-04T00:00:00"/>
        <d v="2023-12-26T00:00:00"/>
        <d v="2023-12-28T00:00:00"/>
        <d v="2024-02-02T00:00:00"/>
        <d v="2023-06-09T00:00:00"/>
        <d v="2024-05-03T00:00:00"/>
        <d v="2024-01-02T00:00:00"/>
        <d v="2023-08-02T00:00:00"/>
        <d v="2023-08-05T00:00:00"/>
        <d v="2023-10-30T00:00:00"/>
        <d v="2023-01-18T00:00:00"/>
        <d v="2024-05-19T00:00:00"/>
        <d v="2024-01-24T00:00:00"/>
        <d v="2023-07-15T00:00:00"/>
        <d v="2023-04-04T00:00:00"/>
        <d v="2023-03-07T00:00:00"/>
        <d v="2024-01-05T00:00:00"/>
        <d v="2023-02-07T00:00:00"/>
        <d v="2023-04-01T00:00:00"/>
        <d v="2024-05-10T00:00:00"/>
        <d v="2023-06-23T00:00:00"/>
        <d v="2023-08-06T00:00:00"/>
        <d v="2023-07-27T00:00:00"/>
        <d v="2023-05-19T00:00:00"/>
        <d v="2024-01-12T00:00:00"/>
        <d v="2023-04-18T00:00:00"/>
        <d v="2024-04-08T00:00:00"/>
        <d v="2023-11-07T00:00:00"/>
        <d v="2023-05-16T00:00:00"/>
        <d v="2024-01-07T00:00:00"/>
        <d v="2023-05-10T00:00:00"/>
        <d v="2024-02-11T00:00:00"/>
        <d v="2023-08-25T00:00:00"/>
        <d v="2023-11-06T00:00:00"/>
        <d v="2023-10-31T00:00:00"/>
        <d v="2023-12-15T00:00:00"/>
        <d v="2024-01-03T00:00:00"/>
        <d v="2024-05-07T00:00:00"/>
        <d v="2023-07-21T00:00:00"/>
        <d v="2024-01-28T00:00:00"/>
        <d v="2024-04-13T00:00:00"/>
        <d v="2023-08-21T00:00:00"/>
        <d v="2023-05-14T00:00:00"/>
        <d v="2023-06-16T00:00:00"/>
        <d v="2023-08-16T00:00:00"/>
        <d v="2024-01-29T00:00:00"/>
        <d v="2023-07-28T00:00:00"/>
        <d v="2023-05-04T00:00:00"/>
        <d v="2023-11-10T00:00:00"/>
        <d v="2023-07-04T00:00:00"/>
        <d v="2023-02-13T00:00:00"/>
        <d v="2024-04-19T00:00:00"/>
        <d v="2023-01-11T00:00:00"/>
        <d v="2023-04-14T00:00:00"/>
        <d v="2023-06-24T00:00:00"/>
        <d v="2023-02-05T00:00:00"/>
        <d v="2024-02-17T00:00:00"/>
        <d v="2023-04-10T00:00:00"/>
        <d v="2023-06-20T00:00:00"/>
        <d v="2023-11-08T00:00:00"/>
        <d v="2023-05-26T00:00:00"/>
        <d v="2023-11-22T00:00:00"/>
        <d v="2023-07-31T00:00:00"/>
        <d v="2023-01-14T00:00:00"/>
        <d v="2023-11-19T00:00:00"/>
        <d v="2023-03-10T00:00:00"/>
        <d v="2023-12-13T00:00:00"/>
        <d v="2023-11-18T00:00:00"/>
      </sharedItems>
      <fieldGroup par="24"/>
    </cacheField>
    <cacheField name="магазин покупки" numFmtId="0">
      <sharedItems count="20">
        <s v="Бристоль"/>
        <s v="Дикси"/>
        <s v="Городской Супермаркет"/>
        <s v="Верный"/>
        <s v="Спар"/>
        <s v="Карусель"/>
        <s v="Мираторг"/>
        <s v="Мосмарт"/>
        <s v="Перекресток"/>
        <s v="Гиперглобус"/>
        <s v="Лента"/>
        <s v="Метро"/>
        <s v="Билла"/>
        <s v="Пятерочка"/>
        <s v="О'кей"/>
        <s v="Ароматный Мир"/>
        <s v="Магнит"/>
        <s v="Седьмой Континент"/>
        <s v="Ашан"/>
        <s v="Азбука Вкуса"/>
      </sharedItems>
    </cacheField>
    <cacheField name="ID клиента" numFmtId="0">
      <sharedItems containsSemiMixedTypes="0" containsString="0" containsNumber="1" containsInteger="1" minValue="1" maxValue="499"/>
    </cacheField>
    <cacheField name="Категория товара" numFmtId="0">
      <sharedItems count="20">
        <s v="Сахар"/>
        <s v="Соль"/>
        <s v="Печенье"/>
        <s v="Макароны"/>
        <s v="Овощи"/>
        <s v="Сок"/>
        <s v="Рыба"/>
        <s v="Кофе"/>
        <s v="Чай"/>
        <s v="Йогурт"/>
        <s v="Мясо"/>
        <s v="Сыр"/>
        <s v="Фрукты"/>
        <s v="Рис"/>
        <s v="Чипсы"/>
        <s v="Молоко"/>
        <s v="Хлеб"/>
        <s v="Конфеты"/>
        <s v="Крупа"/>
        <s v="Колбаса"/>
      </sharedItems>
    </cacheField>
    <cacheField name="Средняя цена в категории за шт" numFmtId="165">
      <sharedItems containsSemiMixedTypes="0" containsString="0" containsNumber="1" minValue="249.02380952380952" maxValue="300.31818181818181"/>
    </cacheField>
    <cacheField name="Выгода для клиента /ДИСКОНТ/" numFmtId="9">
      <sharedItems containsSemiMixedTypes="0" containsString="0" containsNumber="1" minValue="-0.81562185719074753" maxValue="1.0078401376804664"/>
    </cacheField>
    <cacheField name="Поставщик товара" numFmtId="0">
      <sharedItems count="78">
        <s v="Продимекс"/>
        <s v="Илецкая"/>
        <s v="Юбилейное"/>
        <s v="Борилла"/>
        <s v="Зеленая грядка"/>
        <s v="Фруктовый сад"/>
        <s v="Меридиан"/>
        <s v="Jacobs"/>
        <s v="Greenfield"/>
        <s v="Ростагроэкспорт"/>
        <s v="Агрокомплекс"/>
        <s v="Сладов"/>
        <s v="Сава"/>
        <s v="Экстра"/>
        <s v="Lipton"/>
        <s v="Мираторг"/>
        <s v="Паста Зара"/>
        <s v="Карат"/>
        <s v="Экзотик"/>
        <s v="Макфа"/>
        <s v="Белый Злат"/>
        <s v="President"/>
        <s v="Pringles"/>
        <s v="Простоквашино"/>
        <s v="Хлебный Дом"/>
        <s v="Овощной ряд"/>
        <s v="Санта Бремор"/>
        <s v="Рот Фронт"/>
        <s v="Добрый"/>
        <s v="Роллтон"/>
        <s v="Агро-Альянс"/>
        <s v="КДВ"/>
        <s v="Сады Придонья"/>
        <s v="Эрманн"/>
        <s v="Мистраль"/>
        <s v="Бабаевский"/>
        <s v="Белогорье"/>
        <s v="Снежана"/>
        <s v="Дарница"/>
        <s v="Черная Карта"/>
        <s v="Окраина"/>
        <s v="Домик в деревне"/>
        <s v="Дымов"/>
        <s v="Чудо"/>
        <s v="Lay's"/>
        <s v="Русский сахар"/>
        <s v="Посиделкино"/>
        <s v="Сырная долина"/>
        <s v="Тесс"/>
        <s v="Rich"/>
        <s v="Фрукты-Ягоды"/>
        <s v="Каравай"/>
        <s v="Ахмад"/>
        <s v="Беллакт"/>
        <s v="Русское море"/>
        <s v="Активиа"/>
        <s v="Гавриш"/>
        <s v="Русский Хлеб"/>
        <s v="Русская картошка"/>
        <s v="Nescafe"/>
        <s v="Балтийский берег"/>
        <s v="Националь"/>
        <s v="Hochland"/>
        <s v="Estrella"/>
        <s v="Славянская"/>
        <s v="Фруктовый Рай"/>
        <s v="Красный Октябрь"/>
        <s v="Увелка"/>
        <s v="Агросахар"/>
        <s v="Салта"/>
        <s v="Славянка"/>
        <s v="Микоян"/>
        <s v="Ярмарка"/>
        <s v="Черкизово"/>
        <s v="Вимм-Билль-Данн"/>
        <s v="Семко"/>
        <s v="Green Garden"/>
        <s v="Tchibo"/>
      </sharedItems>
    </cacheField>
    <cacheField name="Средняя цена в категории по поставщику" numFmtId="167">
      <sharedItems containsSemiMixedTypes="0" containsString="0" containsNumber="1" minValue="82" maxValue="369.2"/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Кол-во дней с момента регистрации до покупки" numFmtId="0">
      <sharedItems containsSemiMixedTypes="0" containsString="0" containsNumber="1" containsInteger="1" minValue="8" maxValue="866"/>
    </cacheField>
    <cacheField name="кол-во месяцев с начала регистрации" numFmtId="1">
      <sharedItems containsSemiMixedTypes="0" containsString="0" containsNumber="1" minValue="20.066666666666666" maxValue="32.133333333333333" count="253">
        <n v="25.966666666666665"/>
        <n v="25.866666666666667"/>
        <n v="22.8"/>
        <n v="29.433333333333334"/>
        <n v="31.633333333333333"/>
        <n v="31.466666666666665"/>
        <n v="26.266666666666666"/>
        <n v="30.233333333333334"/>
        <n v="28.066666666666666"/>
        <n v="27.566666666666666"/>
        <n v="29.066666666666666"/>
        <n v="29"/>
        <n v="22.266666666666666"/>
        <n v="24.4"/>
        <n v="23.533333333333335"/>
        <n v="28.266666666666666"/>
        <n v="30.766666666666666"/>
        <n v="21.1"/>
        <n v="21.966666666666665"/>
        <n v="25.666666666666668"/>
        <n v="28.366666666666667"/>
        <n v="26.6"/>
        <n v="32.1"/>
        <n v="29.1"/>
        <n v="27.9"/>
        <n v="24.733333333333334"/>
        <n v="30.566666666666666"/>
        <n v="29.133333333333333"/>
        <n v="31.4"/>
        <n v="27.766666666666666"/>
        <n v="29.233333333333334"/>
        <n v="22.3"/>
        <n v="25.5"/>
        <n v="23.966666666666665"/>
        <n v="23.1"/>
        <n v="27.3"/>
        <n v="21.133333333333333"/>
        <n v="25.3"/>
        <n v="20.066666666666666"/>
        <n v="20.533333333333335"/>
        <n v="21.5"/>
        <n v="30.6"/>
        <n v="23.3"/>
        <n v="20.866666666666667"/>
        <n v="25.033333333333335"/>
        <n v="25.333333333333332"/>
        <n v="25.766666666666666"/>
        <n v="30.166666666666668"/>
        <n v="22.366666666666667"/>
        <n v="24.366666666666667"/>
        <n v="27.733333333333334"/>
        <n v="22.533333333333335"/>
        <n v="28.1"/>
        <n v="30.133333333333333"/>
        <n v="22.733333333333334"/>
        <n v="31.933333333333334"/>
        <n v="27.2"/>
        <n v="21.466666666666665"/>
        <n v="29.666666666666668"/>
        <n v="28.833333333333332"/>
        <n v="23.133333333333333"/>
        <n v="24.766666666666666"/>
        <n v="29.366666666666667"/>
        <n v="25.2"/>
        <n v="25.266666666666666"/>
        <n v="25.833333333333332"/>
        <n v="20.233333333333334"/>
        <n v="23.7"/>
        <n v="27.866666666666667"/>
        <n v="22.1"/>
        <n v="29.966666666666665"/>
        <n v="22.833333333333332"/>
        <n v="25.233333333333334"/>
        <n v="31.366666666666667"/>
        <n v="24.333333333333332"/>
        <n v="25.466666666666665"/>
        <n v="21"/>
        <n v="27.066666666666666"/>
        <n v="30.7"/>
        <n v="24.066666666666666"/>
        <n v="23.466666666666665"/>
        <n v="31.866666666666667"/>
        <n v="29.566666666666666"/>
        <n v="26.1"/>
        <n v="30.833333333333332"/>
        <n v="23.5"/>
        <n v="30.9"/>
        <n v="20.833333333333332"/>
        <n v="21.833333333333332"/>
        <n v="26.866666666666667"/>
        <n v="27.1"/>
        <n v="27.166666666666668"/>
        <n v="21.233333333333334"/>
        <n v="29.8"/>
        <n v="31.766666666666666"/>
        <n v="26.4"/>
        <n v="20.333333333333332"/>
        <n v="31.5"/>
        <n v="31.666666666666668"/>
        <n v="22.2"/>
        <n v="21.433333333333334"/>
        <n v="21.9"/>
        <n v="28.7"/>
        <n v="29.266666666666666"/>
        <n v="26.966666666666665"/>
        <n v="28.433333333333334"/>
        <n v="21.7"/>
        <n v="22.333333333333332"/>
        <n v="24.133333333333333"/>
        <n v="20.133333333333333"/>
        <n v="28.466666666666665"/>
        <n v="27.6"/>
        <n v="26.533333333333335"/>
        <n v="26.3"/>
        <n v="20.3"/>
        <n v="21.2"/>
        <n v="23.166666666666668"/>
        <n v="25.166666666666668"/>
        <n v="27.5"/>
        <n v="27.433333333333334"/>
        <n v="30.333333333333332"/>
        <n v="28"/>
        <n v="30.1"/>
        <n v="31.033333333333335"/>
        <n v="24.433333333333334"/>
        <n v="32.033333333333331"/>
        <n v="30.633333333333333"/>
        <n v="23.833333333333332"/>
        <n v="20.399999999999999"/>
        <n v="24.633333333333333"/>
        <n v="21.333333333333332"/>
        <n v="28.5"/>
        <n v="31.266666666666666"/>
        <n v="29.7"/>
        <n v="20.7"/>
        <n v="29.166666666666668"/>
        <n v="26.666666666666668"/>
        <n v="30.033333333333335"/>
        <n v="21.666666666666668"/>
        <n v="24.833333333333332"/>
        <n v="27.333333333333332"/>
        <n v="25.433333333333334"/>
        <n v="24.266666666666666"/>
        <n v="31.3"/>
        <n v="26.066666666666666"/>
        <n v="30.266666666666666"/>
        <n v="31.533333333333335"/>
        <n v="29.033333333333335"/>
        <n v="29.4"/>
        <n v="31.8"/>
        <n v="32.133333333333333"/>
        <n v="28.033333333333335"/>
        <n v="22.233333333333334"/>
        <n v="26.733333333333334"/>
        <n v="30.2"/>
        <n v="27.8"/>
        <n v="28.4"/>
        <n v="24.966666666666665"/>
        <n v="27.833333333333332"/>
        <n v="29.633333333333333"/>
        <n v="27.466666666666665"/>
        <n v="25.6"/>
        <n v="27.4"/>
        <n v="28.666666666666668"/>
        <n v="23.333333333333332"/>
        <n v="22"/>
        <n v="29.933333333333334"/>
        <n v="22.6"/>
        <n v="25.8"/>
        <n v="29.833333333333332"/>
        <n v="25.133333333333333"/>
        <n v="26.466666666666665"/>
        <n v="28.933333333333334"/>
        <n v="25.4"/>
        <n v="27.366666666666667"/>
        <n v="31.7"/>
        <n v="24.033333333333335"/>
        <n v="23.366666666666667"/>
        <n v="28.566666666666666"/>
        <n v="21.033333333333335"/>
        <n v="28.8"/>
        <n v="24.9"/>
        <n v="20.666666666666668"/>
        <n v="23.566666666666666"/>
        <n v="31.6"/>
        <n v="29.866666666666667"/>
        <n v="21.933333333333334"/>
        <n v="20.8"/>
        <n v="28.633333333333333"/>
        <n v="20.2"/>
        <n v="20.266666666666666"/>
        <n v="20.433333333333334"/>
        <n v="24.5"/>
        <n v="20.9"/>
        <n v="22.133333333333333"/>
        <n v="20.100000000000001"/>
        <n v="26.933333333333334"/>
        <n v="27.533333333333335"/>
        <n v="30.466666666666665"/>
        <n v="26.633333333333333"/>
        <n v="21.8"/>
        <n v="26.766666666666666"/>
        <n v="24.8"/>
        <n v="20.466666666666665"/>
        <n v="26.133333333333333"/>
        <n v="24.233333333333334"/>
        <n v="21.633333333333333"/>
        <n v="30.8"/>
        <n v="26.5"/>
        <n v="26.433333333333334"/>
        <n v="21.566666666666666"/>
        <n v="31.333333333333332"/>
        <n v="31.1"/>
        <n v="24.666666666666668"/>
        <n v="27.933333333333334"/>
        <n v="23.4"/>
        <n v="22.633333333333333"/>
        <n v="28.6"/>
        <n v="31.9"/>
        <n v="27.7"/>
        <n v="27.033333333333335"/>
        <n v="20.933333333333334"/>
        <n v="31.833333333333332"/>
        <n v="22.766666666666666"/>
        <n v="26.833333333333332"/>
        <n v="31.066666666666666"/>
        <n v="24.7"/>
        <n v="28.166666666666668"/>
        <n v="27"/>
        <n v="31.166666666666668"/>
        <n v="26.233333333333334"/>
        <n v="30.866666666666667"/>
        <n v="26"/>
        <n v="23.766666666666666"/>
        <n v="23.033333333333335"/>
        <n v="21.866666666666667"/>
        <n v="24.166666666666668"/>
        <n v="20.566666666666666"/>
        <n v="26.566666666666666"/>
        <n v="27.266666666666666"/>
        <n v="24.933333333333334"/>
        <n v="20.633333333333333"/>
        <n v="30.3"/>
        <n v="28.333333333333332"/>
        <n v="26.333333333333332"/>
        <n v="21.733333333333334"/>
        <n v="27.966666666666665"/>
        <n v="28.233333333333334"/>
        <n v="32.06666666666667"/>
        <n v="25.366666666666667"/>
        <n v="26.366666666666667"/>
        <n v="28.9"/>
        <n v="23.066666666666666"/>
      </sharedItems>
    </cacheField>
    <cacheField name="ФИО" numFmtId="0">
      <sharedItems/>
    </cacheField>
    <cacheField name="Программа лояльности клиента" numFmtId="0">
      <sharedItems count="2">
        <s v="да"/>
        <s v="нет"/>
      </sharedItems>
    </cacheField>
    <cacheField name="Страна клиента" numFmtId="0">
      <sharedItems count="5">
        <s v="Узбекистан"/>
        <s v="Беларусь"/>
        <s v="Россия"/>
        <s v="Украина"/>
        <s v="Таджикистан"/>
      </sharedItems>
    </cacheField>
    <cacheField name="ФИО_1" numFmtId="0">
      <sharedItems/>
    </cacheField>
    <cacheField name="Имя1" numFmtId="0">
      <sharedItems/>
    </cacheField>
    <cacheField name="Имя2" numFmtId="0">
      <sharedItems count="248">
        <s v="Фадей"/>
        <s v="Вера"/>
        <s v="Никодим"/>
        <s v="Александра"/>
        <s v="Ирина"/>
        <s v="Зоя"/>
        <s v="Светозар"/>
        <s v="Любовь"/>
        <s v="Август"/>
        <s v="Мефодий"/>
        <s v="Влас"/>
        <s v="Агата"/>
        <s v="Юлия"/>
        <s v="Лонгин"/>
        <s v="Филимон"/>
        <s v="Демид"/>
        <s v="Вероника"/>
        <s v="Еремей"/>
        <s v="Лидия"/>
        <s v="Феврония"/>
        <s v="Нинель"/>
        <s v="Антонович"/>
        <s v="Олимпий"/>
        <s v="Виленович"/>
        <s v="Карл"/>
        <s v="Ульяна"/>
        <s v="Майя"/>
        <s v="Лукия"/>
        <s v="Полина"/>
        <s v="Элеонора"/>
        <s v="Алексеев"/>
        <s v="Феофан"/>
        <s v="Тамара"/>
        <s v="Ратибор"/>
        <s v="Поляков"/>
        <s v="Христофор"/>
        <s v="Сила"/>
        <s v="Лора"/>
        <s v="Радислав"/>
        <s v="Лукин"/>
        <s v="Полякова"/>
        <s v="Дементий"/>
        <s v="Ия"/>
        <s v="Татьяна"/>
        <s v="Геннадий"/>
        <s v="Карп"/>
        <s v="Валентина"/>
        <s v="Евдокия"/>
        <s v="Василиса"/>
        <s v="Эмилия"/>
        <s v="Алина"/>
        <s v="Евгения"/>
        <s v="Ипатий"/>
        <s v="Регина"/>
        <s v="Дмитриевич"/>
        <s v="Иванна"/>
        <s v="Капитон"/>
        <s v="Галина"/>
        <s v="Федотович"/>
        <s v="Сократ"/>
        <s v="Измаил"/>
        <s v="Ильина"/>
        <s v="Аггей"/>
        <s v="Владилен"/>
        <s v="Ладимир"/>
        <s v="Эммануил"/>
        <s v="Сидор"/>
        <s v="Антип"/>
        <s v="Виктор"/>
        <s v="Никифор"/>
        <s v="Елизавета"/>
        <s v="Чеслав"/>
        <s v="Епифан"/>
        <s v="Леонид"/>
        <s v="Ангелина"/>
        <s v="Зинаида"/>
        <s v="Тимур"/>
        <s v="Архиповна"/>
        <s v="Акулина"/>
        <s v="Януарий"/>
        <s v="Родион"/>
        <s v="Назар"/>
        <s v="Софон"/>
        <s v="Наина"/>
        <s v="Натан"/>
        <s v="Никитин"/>
        <s v="Фрол"/>
        <s v="Вадим"/>
        <s v="Анжела"/>
        <s v="Лука"/>
        <s v="Евсей"/>
        <s v="Марфа"/>
        <s v="Прокл"/>
        <s v="Раиса"/>
        <s v="Фёкла"/>
        <s v="Арефий"/>
        <s v="Любомир"/>
        <s v="Маргарита"/>
        <s v="Авдей"/>
        <s v="Валерьян"/>
        <s v="Анастасия"/>
        <s v="Мария"/>
        <s v="Самуил"/>
        <s v="Ефрем"/>
        <s v="Арсений"/>
        <s v="Евпраксия"/>
        <s v="Фома"/>
        <s v="Ольга"/>
        <s v="Аверьян"/>
        <s v="Павел"/>
        <s v="Эрнест"/>
        <s v="Таисия"/>
        <s v="Авдеев"/>
        <s v="Милован"/>
        <s v="Артемьевич"/>
        <s v="Феоктистович"/>
        <s v="Ипполит"/>
        <s v="Спиридон"/>
        <s v="Евфросиния"/>
        <s v="Оксана"/>
        <s v="Нина"/>
        <s v="Анна"/>
        <s v="Лев"/>
        <s v="Глафира"/>
        <s v="Мина"/>
        <s v="Александровна"/>
        <s v="Жанна"/>
        <s v="Кир"/>
        <s v="Зуев"/>
        <s v="Марк"/>
        <s v="Валерия"/>
        <s v="Аверкий"/>
        <s v="Алевтина"/>
        <s v="Максимова"/>
        <s v="Агафья"/>
        <s v="Флорентин"/>
        <s v="Анжелика"/>
        <s v="Виктория"/>
        <s v="Алла"/>
        <s v="Юрий"/>
        <s v="Конон"/>
        <s v="Бажен"/>
        <s v="Елисей"/>
        <s v="Симон"/>
        <s v="Андрон"/>
        <s v="Модест"/>
        <s v="Екатерина"/>
        <s v="Зосима"/>
        <s v="Савельев"/>
        <s v="Автоном"/>
        <s v="Адриан"/>
        <s v="Борислав"/>
        <s v="Светлана"/>
        <s v="Никанор"/>
        <s v="Александр"/>
        <s v="Милан"/>
        <s v="Давыд"/>
        <s v="Никонов"/>
        <s v="Глеб"/>
        <s v="Евграф"/>
        <s v="Герман"/>
        <s v="Станислав"/>
        <s v="Никита"/>
        <s v="Николай"/>
        <s v="Богдан"/>
        <s v="Велимир"/>
        <s v="Тимофеев"/>
        <s v="Потап"/>
        <s v="Агап"/>
        <s v="Исакова"/>
        <s v="Ярослав"/>
        <s v="Матвей"/>
        <s v="Мирон"/>
        <s v="Эраст"/>
        <s v="Людмила"/>
        <s v="Клавдия"/>
        <s v="Ратмир"/>
        <s v="Ксения"/>
        <s v="Елена"/>
        <s v="Константин"/>
        <s v="Дмитрий"/>
        <s v="Пелагея"/>
        <s v="Амос"/>
        <s v="Аникей"/>
        <s v="Антонина"/>
        <s v="Ираида"/>
        <s v="Кира"/>
        <s v="Севастьян"/>
        <s v="Орест"/>
        <s v="Лариса"/>
        <s v="Олимпиада"/>
        <s v="Савватий"/>
        <s v="Пантелеймон"/>
        <s v="Любим"/>
        <s v="Прасковья"/>
        <s v="Яковлевич"/>
        <s v="Артемьева"/>
        <s v="Серафим"/>
        <s v="Боян"/>
        <s v="Синклитикия"/>
        <s v="Елизар"/>
        <s v="Эдуард"/>
        <s v="Дарья"/>
        <s v="Михей"/>
        <s v="Ираклий"/>
        <s v="Панкратий"/>
        <s v="Галактион"/>
        <s v="Марина"/>
        <s v="Пахом"/>
        <s v="Владимиров"/>
        <s v="Лавр"/>
        <s v="Корнил"/>
        <s v="Алексей"/>
        <s v="Рубен"/>
        <s v="Аристарх"/>
        <s v="Мартын"/>
        <s v="Захар"/>
        <s v="Наталья"/>
        <s v="Степан"/>
        <s v="Мартьян"/>
        <s v="Леон"/>
        <s v="Андроник"/>
        <s v="Амвросий"/>
        <s v="Максим"/>
        <s v="Творимир"/>
        <s v="Ростислав"/>
        <s v="Моисеев"/>
        <s v="Фаина"/>
        <s v="Фомич"/>
        <s v="Феликсовна"/>
        <s v="Октябрина"/>
        <s v="Филипповна"/>
        <s v="г-н Зуев"/>
        <s v="Бориславович"/>
        <s v="Всеслав"/>
        <s v="Матвеевич"/>
        <s v="Харлампий"/>
        <s v="Платон"/>
        <s v="Юрьевна"/>
        <s v="Викентий"/>
        <s v="Анисим"/>
        <s v="Ипат"/>
        <s v="Артурович"/>
        <s v="Феликс"/>
        <s v="Игорь"/>
        <s v="Тихонович"/>
        <s v="Якуб"/>
        <s v="Афанасьев"/>
      </sharedItems>
    </cacheField>
    <cacheField name="Месяцы (дата создания чека)" numFmtId="0" databaseField="0">
      <fieldGroup base="5">
        <rangePr groupBy="months" startDate="2023-01-01T00:00:00" endDate="2024-05-23T00:00:00"/>
        <groupItems count="14">
          <s v="&lt;01.01.2023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23.05.2024"/>
        </groupItems>
      </fieldGroup>
    </cacheField>
    <cacheField name="Кварталы (дата создания чека)" numFmtId="0" databaseField="0">
      <fieldGroup base="5">
        <rangePr groupBy="quarters" startDate="2023-01-01T00:00:00" endDate="2024-05-23T00:00:00"/>
        <groupItems count="6">
          <s v="&lt;01.01.2023"/>
          <s v="Кв-л1"/>
          <s v="Кв-л2"/>
          <s v="Кв-л3"/>
          <s v="Кв-л4"/>
          <s v="&gt;23.05.2024"/>
        </groupItems>
      </fieldGroup>
    </cacheField>
    <cacheField name="Годы (дата создания чека)" numFmtId="0" databaseField="0">
      <fieldGroup base="5">
        <rangePr groupBy="years" startDate="2023-01-01T00:00:00" endDate="2024-05-23T00:00:00"/>
        <groupItems count="4">
          <s v="&lt;01.01.2023"/>
          <s v="2023"/>
          <s v="2024"/>
          <s v="&gt;23.05.2024"/>
        </groupItems>
      </fieldGroup>
    </cacheField>
  </cacheFields>
  <extLst>
    <ext xmlns:x14="http://schemas.microsoft.com/office/spreadsheetml/2009/9/main" uri="{725AE2AE-9491-48be-B2B4-4EB974FC3084}">
      <x14:pivotCacheDefinition pivotCacheId="9229069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300"/>
    <n v="103"/>
    <n v="4"/>
    <n v="412"/>
    <x v="0"/>
    <x v="0"/>
    <n v="315"/>
    <x v="0"/>
    <n v="252.76271186440678"/>
    <n v="-0.59250318514048139"/>
    <x v="0"/>
    <n v="240.5"/>
    <d v="2022-07-05T00:00:00"/>
    <n v="440"/>
    <x v="0"/>
    <s v="Фадей Ефимович Калинин"/>
    <x v="0"/>
    <x v="0"/>
    <s v="Калинин Фадей Ефимович"/>
    <s v="Фадей"/>
    <x v="0"/>
  </r>
  <r>
    <n v="2"/>
    <n v="486"/>
    <n v="296"/>
    <n v="3"/>
    <n v="888"/>
    <x v="1"/>
    <x v="1"/>
    <n v="253"/>
    <x v="1"/>
    <n v="264.8679245283019"/>
    <n v="0.11753811084200017"/>
    <x v="1"/>
    <n v="238.16666666666666"/>
    <d v="2022-07-08T00:00:00"/>
    <n v="333"/>
    <x v="1"/>
    <s v="Вера Георгиевна Некрасова"/>
    <x v="0"/>
    <x v="1"/>
    <s v="Некрасова Вера Георгиевна"/>
    <s v="Вера"/>
    <x v="1"/>
  </r>
  <r>
    <n v="3"/>
    <n v="76"/>
    <n v="139"/>
    <n v="5"/>
    <n v="695"/>
    <x v="2"/>
    <x v="2"/>
    <n v="12"/>
    <x v="2"/>
    <n v="283.468085106383"/>
    <n v="-0.50964497485551308"/>
    <x v="2"/>
    <n v="232.44444444444446"/>
    <d v="2022-10-08T00:00:00"/>
    <n v="521"/>
    <x v="2"/>
    <s v="Никодим Игоревич Бобров"/>
    <x v="0"/>
    <x v="1"/>
    <s v="Бобров Никодим Игоревич"/>
    <s v="Никодим"/>
    <x v="2"/>
  </r>
  <r>
    <n v="4"/>
    <n v="240"/>
    <n v="141"/>
    <n v="5"/>
    <n v="705"/>
    <x v="3"/>
    <x v="3"/>
    <n v="116"/>
    <x v="3"/>
    <n v="265.47674418604652"/>
    <n v="-0.46888003153606939"/>
    <x v="3"/>
    <n v="236.27586206896552"/>
    <d v="2022-03-23T00:00:00"/>
    <n v="619"/>
    <x v="3"/>
    <s v="Носкова Вера Федоровна"/>
    <x v="1"/>
    <x v="2"/>
    <s v="Федоровна Носкова Вера"/>
    <s v="Носкова"/>
    <x v="1"/>
  </r>
  <r>
    <n v="5"/>
    <n v="32"/>
    <n v="123"/>
    <n v="2"/>
    <n v="246"/>
    <x v="4"/>
    <x v="4"/>
    <n v="471"/>
    <x v="4"/>
    <n v="250.48780487804879"/>
    <n v="-0.5089581304771178"/>
    <x v="4"/>
    <n v="159.19999999999999"/>
    <d v="2022-01-16T00:00:00"/>
    <n v="574"/>
    <x v="4"/>
    <s v="Александра Матвеевна Артемьева"/>
    <x v="0"/>
    <x v="3"/>
    <s v="Артемьева Александра Матвеевна"/>
    <s v="Александра"/>
    <x v="3"/>
  </r>
  <r>
    <n v="6"/>
    <n v="162"/>
    <n v="452"/>
    <n v="2"/>
    <n v="904"/>
    <x v="5"/>
    <x v="0"/>
    <n v="374"/>
    <x v="5"/>
    <n v="268.60344827586209"/>
    <n v="0.68277809872263928"/>
    <x v="5"/>
    <n v="281.96875"/>
    <d v="2022-01-21T00:00:00"/>
    <n v="699"/>
    <x v="5"/>
    <s v="Калинина Ирина Филипповна"/>
    <x v="1"/>
    <x v="3"/>
    <s v="Филипповна Калинина Ирина"/>
    <s v="Калинина"/>
    <x v="4"/>
  </r>
  <r>
    <n v="7"/>
    <n v="323"/>
    <n v="149"/>
    <n v="5"/>
    <n v="745"/>
    <x v="6"/>
    <x v="5"/>
    <n v="477"/>
    <x v="6"/>
    <n v="258.5128205128205"/>
    <n v="-0.42362626463003372"/>
    <x v="6"/>
    <n v="260.64705882352939"/>
    <d v="2022-06-26T00:00:00"/>
    <n v="611"/>
    <x v="6"/>
    <s v="Зоя Кирилловна Брагина"/>
    <x v="0"/>
    <x v="0"/>
    <s v="Брагина Зоя Кирилловна"/>
    <s v="Зоя"/>
    <x v="5"/>
  </r>
  <r>
    <n v="8"/>
    <n v="60"/>
    <n v="489"/>
    <n v="4"/>
    <n v="1956"/>
    <x v="7"/>
    <x v="6"/>
    <n v="335"/>
    <x v="7"/>
    <n v="249.02380952380952"/>
    <n v="0.9636676546514964"/>
    <x v="7"/>
    <n v="276.21052631578948"/>
    <d v="2022-02-27T00:00:00"/>
    <n v="708"/>
    <x v="7"/>
    <s v="Осипов Светозар Ефремович"/>
    <x v="1"/>
    <x v="0"/>
    <s v="Ефремович Осипов Светозар"/>
    <s v="Осипов"/>
    <x v="6"/>
  </r>
  <r>
    <n v="9"/>
    <n v="401"/>
    <n v="416"/>
    <n v="5"/>
    <n v="2080"/>
    <x v="8"/>
    <x v="7"/>
    <n v="350"/>
    <x v="8"/>
    <n v="271.18181818181819"/>
    <n v="0.53402614817298022"/>
    <x v="8"/>
    <n v="291.45454545454544"/>
    <d v="2022-05-03T00:00:00"/>
    <n v="692"/>
    <x v="8"/>
    <s v="Любовь Георгиевна Мамонтова"/>
    <x v="1"/>
    <x v="3"/>
    <s v="Мамонтова Любовь Георгиевна"/>
    <s v="Любовь"/>
    <x v="7"/>
  </r>
  <r>
    <n v="10"/>
    <n v="100"/>
    <n v="449"/>
    <n v="2"/>
    <n v="898"/>
    <x v="9"/>
    <x v="5"/>
    <n v="413"/>
    <x v="9"/>
    <n v="263.25423728813558"/>
    <n v="0.7055755858872006"/>
    <x v="9"/>
    <n v="257.78260869565219"/>
    <d v="2022-05-18T00:00:00"/>
    <n v="333"/>
    <x v="9"/>
    <s v="Август Вячеславович Брагин"/>
    <x v="1"/>
    <x v="2"/>
    <s v="Брагин Август Вячеславович"/>
    <s v="Август"/>
    <x v="8"/>
  </r>
  <r>
    <n v="11"/>
    <n v="217"/>
    <n v="296"/>
    <n v="2"/>
    <n v="592"/>
    <x v="10"/>
    <x v="5"/>
    <n v="495"/>
    <x v="10"/>
    <n v="271.74545454545455"/>
    <n v="8.925465007359823E-2"/>
    <x v="10"/>
    <n v="311.2"/>
    <d v="2022-04-03T00:00:00"/>
    <n v="482"/>
    <x v="10"/>
    <s v="Мефодий Филиппович Воробьев"/>
    <x v="0"/>
    <x v="0"/>
    <s v="Воробьев Мефодий Филиппович"/>
    <s v="Мефодий"/>
    <x v="9"/>
  </r>
  <r>
    <n v="12"/>
    <n v="445"/>
    <n v="109"/>
    <n v="5"/>
    <n v="545"/>
    <x v="11"/>
    <x v="6"/>
    <n v="353"/>
    <x v="0"/>
    <n v="252.76271186440678"/>
    <n v="-0.56876550660497549"/>
    <x v="11"/>
    <n v="240.26666666666668"/>
    <d v="2022-04-05T00:00:00"/>
    <n v="738"/>
    <x v="11"/>
    <s v="Гурьев Влас Юлианович"/>
    <x v="0"/>
    <x v="4"/>
    <s v="Юлианович Гурьев Влас"/>
    <s v="Гурьев"/>
    <x v="10"/>
  </r>
  <r>
    <n v="13"/>
    <n v="284"/>
    <n v="213"/>
    <n v="3"/>
    <n v="639"/>
    <x v="12"/>
    <x v="2"/>
    <n v="332"/>
    <x v="10"/>
    <n v="271.74545454545455"/>
    <n v="-0.21617824167001209"/>
    <x v="12"/>
    <n v="212.8125"/>
    <d v="2022-10-24T00:00:00"/>
    <n v="408"/>
    <x v="12"/>
    <s v="Агата Юрьевна Галкина"/>
    <x v="1"/>
    <x v="0"/>
    <s v="Галкина Агата Юрьевна"/>
    <s v="Агата"/>
    <x v="11"/>
  </r>
  <r>
    <n v="14"/>
    <n v="116"/>
    <n v="190"/>
    <n v="4"/>
    <n v="760"/>
    <x v="13"/>
    <x v="3"/>
    <n v="414"/>
    <x v="1"/>
    <n v="264.8679245283019"/>
    <n v="-0.28266134777033769"/>
    <x v="13"/>
    <n v="320.84615384615387"/>
    <d v="2022-08-21T00:00:00"/>
    <n v="339"/>
    <x v="13"/>
    <s v="Юлия Леоновна Наумова"/>
    <x v="1"/>
    <x v="1"/>
    <s v="Наумова Юлия Леоновна"/>
    <s v="Юлия"/>
    <x v="12"/>
  </r>
  <r>
    <n v="15"/>
    <n v="378"/>
    <n v="237"/>
    <n v="1"/>
    <n v="237"/>
    <x v="14"/>
    <x v="5"/>
    <n v="236"/>
    <x v="5"/>
    <n v="268.60344827586209"/>
    <n v="-0.11765838628923564"/>
    <x v="5"/>
    <n v="281.96875"/>
    <d v="2022-09-16T00:00:00"/>
    <n v="152"/>
    <x v="14"/>
    <s v="Лонгин Арсенович Никонов"/>
    <x v="0"/>
    <x v="0"/>
    <s v="Никонов Лонгин Арсенович"/>
    <s v="Лонгин"/>
    <x v="13"/>
  </r>
  <r>
    <n v="16"/>
    <n v="299"/>
    <n v="178"/>
    <n v="3"/>
    <n v="534"/>
    <x v="15"/>
    <x v="6"/>
    <n v="164"/>
    <x v="8"/>
    <n v="271.18181818181819"/>
    <n v="-0.34361381159906135"/>
    <x v="14"/>
    <n v="260.15789473684208"/>
    <d v="2022-04-27T00:00:00"/>
    <n v="302"/>
    <x v="15"/>
    <s v="Филимон Федотович Иванов"/>
    <x v="1"/>
    <x v="2"/>
    <s v="Иванов Филимон Федотович"/>
    <s v="Филимон"/>
    <x v="14"/>
  </r>
  <r>
    <n v="17"/>
    <n v="359"/>
    <n v="320"/>
    <n v="5"/>
    <n v="1600"/>
    <x v="16"/>
    <x v="8"/>
    <n v="490"/>
    <x v="10"/>
    <n v="271.74545454545455"/>
    <n v="0.1775725946741602"/>
    <x v="15"/>
    <n v="316.58333333333331"/>
    <d v="2022-02-11T00:00:00"/>
    <n v="613"/>
    <x v="16"/>
    <s v="Кудрявцев Демид Ерофеевич"/>
    <x v="1"/>
    <x v="2"/>
    <s v="Ерофеевич Кудрявцев Демид"/>
    <s v="Кудрявцев"/>
    <x v="15"/>
  </r>
  <r>
    <n v="18"/>
    <n v="337"/>
    <n v="419"/>
    <n v="2"/>
    <n v="838"/>
    <x v="17"/>
    <x v="2"/>
    <n v="223"/>
    <x v="3"/>
    <n v="265.47674418604652"/>
    <n v="0.57829267224387881"/>
    <x v="16"/>
    <n v="276.67567567567568"/>
    <d v="2022-11-28T00:00:00"/>
    <n v="223"/>
    <x v="17"/>
    <s v="Вероника Евгеньевна Федосеева"/>
    <x v="0"/>
    <x v="3"/>
    <s v="Федосеева Вероника Евгеньевна"/>
    <s v="Вероника"/>
    <x v="16"/>
  </r>
  <r>
    <n v="19"/>
    <n v="226"/>
    <n v="190"/>
    <n v="5"/>
    <n v="950"/>
    <x v="18"/>
    <x v="9"/>
    <n v="204"/>
    <x v="11"/>
    <n v="262.63492063492066"/>
    <n v="-0.2765623111326001"/>
    <x v="17"/>
    <n v="311.33333333333331"/>
    <d v="2022-11-02T00:00:00"/>
    <n v="191"/>
    <x v="18"/>
    <s v="Герасимов Еремей Демидович"/>
    <x v="0"/>
    <x v="2"/>
    <s v="Демидович Герасимов Еремей"/>
    <s v="Герасимов"/>
    <x v="17"/>
  </r>
  <r>
    <n v="20"/>
    <n v="310"/>
    <n v="458"/>
    <n v="2"/>
    <n v="916"/>
    <x v="19"/>
    <x v="9"/>
    <n v="481"/>
    <x v="3"/>
    <n v="265.47674418604652"/>
    <n v="0.72519819543603004"/>
    <x v="16"/>
    <n v="276.67567567567568"/>
    <d v="2022-07-14T00:00:00"/>
    <n v="402"/>
    <x v="19"/>
    <s v="Новикова Лидия Павловна"/>
    <x v="0"/>
    <x v="1"/>
    <s v="Павловна Новикова Лидия"/>
    <s v="Новикова"/>
    <x v="18"/>
  </r>
  <r>
    <n v="21"/>
    <n v="137"/>
    <n v="152"/>
    <n v="2"/>
    <n v="304"/>
    <x v="20"/>
    <x v="0"/>
    <n v="363"/>
    <x v="12"/>
    <n v="274.16279069767444"/>
    <n v="-0.4455848672491306"/>
    <x v="18"/>
    <n v="253.6875"/>
    <d v="2022-04-24T00:00:00"/>
    <n v="569"/>
    <x v="20"/>
    <s v="Сорокина Феврония Натановна"/>
    <x v="1"/>
    <x v="0"/>
    <s v="Натановна Сорокина Феврония"/>
    <s v="Сорокина"/>
    <x v="19"/>
  </r>
  <r>
    <n v="22"/>
    <n v="385"/>
    <n v="352"/>
    <n v="2"/>
    <n v="704"/>
    <x v="21"/>
    <x v="6"/>
    <n v="397"/>
    <x v="3"/>
    <n v="265.47674418604652"/>
    <n v="0.32591651701633739"/>
    <x v="19"/>
    <n v="329.27272727272725"/>
    <d v="2022-06-16T00:00:00"/>
    <n v="395"/>
    <x v="21"/>
    <s v="Нинель Натановна Лазарева"/>
    <x v="1"/>
    <x v="1"/>
    <s v="Лазарева Нинель Натановна"/>
    <s v="Нинель"/>
    <x v="20"/>
  </r>
  <r>
    <n v="23"/>
    <n v="226"/>
    <n v="228"/>
    <n v="2"/>
    <n v="456"/>
    <x v="22"/>
    <x v="10"/>
    <n v="280"/>
    <x v="11"/>
    <n v="262.63492063492066"/>
    <n v="-0.13187477335912012"/>
    <x v="17"/>
    <n v="311.33333333333331"/>
    <d v="2022-01-02T00:00:00"/>
    <n v="464"/>
    <x v="22"/>
    <s v="г-н Рыбаков Автоном Антонович"/>
    <x v="1"/>
    <x v="2"/>
    <s v="Автоном Антонович г-н Рыбаков"/>
    <s v="Антонович"/>
    <x v="21"/>
  </r>
  <r>
    <n v="24"/>
    <n v="451"/>
    <n v="161"/>
    <n v="4"/>
    <n v="644"/>
    <x v="23"/>
    <x v="7"/>
    <n v="39"/>
    <x v="13"/>
    <n v="258.375"/>
    <n v="-0.37687469762941461"/>
    <x v="20"/>
    <n v="269.70588235294116"/>
    <d v="2022-04-02T00:00:00"/>
    <n v="313"/>
    <x v="23"/>
    <s v="Бирюков Олимпий Иосифович"/>
    <x v="0"/>
    <x v="1"/>
    <s v="Иосифович Бирюков Олимпий"/>
    <s v="Бирюков"/>
    <x v="22"/>
  </r>
  <r>
    <n v="25"/>
    <n v="7"/>
    <n v="362"/>
    <n v="1"/>
    <n v="362"/>
    <x v="24"/>
    <x v="4"/>
    <n v="303"/>
    <x v="11"/>
    <n v="262.63492063492066"/>
    <n v="0.37833917563157238"/>
    <x v="21"/>
    <n v="238.72222222222223"/>
    <d v="2022-05-08T00:00:00"/>
    <n v="637"/>
    <x v="24"/>
    <s v="Чеслав Виленович Шестаков"/>
    <x v="1"/>
    <x v="0"/>
    <s v="Шестаков Чеслав Виленович"/>
    <s v="Чеслав"/>
    <x v="23"/>
  </r>
  <r>
    <n v="26"/>
    <n v="495"/>
    <n v="312"/>
    <n v="1"/>
    <n v="312"/>
    <x v="25"/>
    <x v="8"/>
    <n v="422"/>
    <x v="8"/>
    <n v="271.18181818181819"/>
    <n v="0.15051961112973511"/>
    <x v="8"/>
    <n v="291.45454545454544"/>
    <d v="2022-08-11T00:00:00"/>
    <n v="390"/>
    <x v="25"/>
    <s v="Виноградов Карл Алексеевич"/>
    <x v="1"/>
    <x v="3"/>
    <s v="Алексеевич Виноградов Карл"/>
    <s v="Виноградов"/>
    <x v="24"/>
  </r>
  <r>
    <n v="27"/>
    <n v="415"/>
    <n v="311"/>
    <n v="5"/>
    <n v="1555"/>
    <x v="26"/>
    <x v="11"/>
    <n v="24"/>
    <x v="14"/>
    <n v="273.72549019607845"/>
    <n v="0.13617478510028636"/>
    <x v="22"/>
    <n v="280.23809523809524"/>
    <d v="2022-02-17T00:00:00"/>
    <n v="490"/>
    <x v="26"/>
    <s v="Кудрявцева Ульяна Филипповна"/>
    <x v="0"/>
    <x v="0"/>
    <s v="Филипповна Кудрявцева Ульяна"/>
    <s v="Кудрявцева"/>
    <x v="25"/>
  </r>
  <r>
    <n v="28"/>
    <n v="176"/>
    <n v="220"/>
    <n v="1"/>
    <n v="220"/>
    <x v="27"/>
    <x v="0"/>
    <n v="112"/>
    <x v="0"/>
    <n v="252.76271186440678"/>
    <n v="-0.12961845369811575"/>
    <x v="0"/>
    <n v="240.5"/>
    <d v="2022-04-01T00:00:00"/>
    <n v="716"/>
    <x v="27"/>
    <s v="Майя Вадимовна Рябова"/>
    <x v="1"/>
    <x v="2"/>
    <s v="Рябова Майя Вадимовна"/>
    <s v="Майя"/>
    <x v="26"/>
  </r>
  <r>
    <n v="29"/>
    <n v="181"/>
    <n v="476"/>
    <n v="4"/>
    <n v="1904"/>
    <x v="28"/>
    <x v="0"/>
    <n v="451"/>
    <x v="15"/>
    <n v="294.95238095238096"/>
    <n v="0.61381982563771387"/>
    <x v="23"/>
    <n v="318.81818181818181"/>
    <d v="2022-01-23T00:00:00"/>
    <n v="456"/>
    <x v="28"/>
    <s v="Лукия Ефимовна Тимофеева"/>
    <x v="0"/>
    <x v="2"/>
    <s v="Тимофеева Лукия Ефимовна"/>
    <s v="Лукия"/>
    <x v="27"/>
  </r>
  <r>
    <n v="30"/>
    <n v="399"/>
    <n v="190"/>
    <n v="1"/>
    <n v="190"/>
    <x v="29"/>
    <x v="2"/>
    <n v="131"/>
    <x v="16"/>
    <n v="300.31818181818181"/>
    <n v="-0.36733767216588464"/>
    <x v="24"/>
    <n v="281.73333333333335"/>
    <d v="2022-05-12T00:00:00"/>
    <n v="721"/>
    <x v="29"/>
    <s v="Полина Николаевна Евдокимова"/>
    <x v="0"/>
    <x v="2"/>
    <s v="Евдокимова Полина Николаевна"/>
    <s v="Полина"/>
    <x v="28"/>
  </r>
  <r>
    <n v="31"/>
    <n v="382"/>
    <n v="198"/>
    <n v="5"/>
    <n v="990"/>
    <x v="30"/>
    <x v="12"/>
    <n v="160"/>
    <x v="4"/>
    <n v="250.48780487804879"/>
    <n v="-0.2095423563777995"/>
    <x v="25"/>
    <n v="303.8235294117647"/>
    <d v="2022-03-29T00:00:00"/>
    <n v="476"/>
    <x v="30"/>
    <s v="Элеонора Ивановна Королева"/>
    <x v="0"/>
    <x v="0"/>
    <s v="Королева Элеонора Ивановна"/>
    <s v="Элеонора"/>
    <x v="29"/>
  </r>
  <r>
    <n v="32"/>
    <n v="103"/>
    <n v="254"/>
    <n v="3"/>
    <n v="762"/>
    <x v="31"/>
    <x v="13"/>
    <n v="408"/>
    <x v="6"/>
    <n v="258.5128205128205"/>
    <n v="-1.7456853798849425E-2"/>
    <x v="26"/>
    <n v="216.4"/>
    <d v="2022-10-23T00:00:00"/>
    <n v="495"/>
    <x v="31"/>
    <s v="Юлия Вячеславовна Журавлева"/>
    <x v="1"/>
    <x v="2"/>
    <s v="Журавлева Юлия Вячеславовна"/>
    <s v="Юлия"/>
    <x v="12"/>
  </r>
  <r>
    <n v="33"/>
    <n v="104"/>
    <n v="351"/>
    <n v="1"/>
    <n v="351"/>
    <x v="32"/>
    <x v="12"/>
    <n v="324"/>
    <x v="9"/>
    <n v="263.25423728813558"/>
    <n v="0.33331187226371362"/>
    <x v="9"/>
    <n v="257.78260869565219"/>
    <d v="2022-07-19T00:00:00"/>
    <n v="236"/>
    <x v="32"/>
    <s v="Алексеев Касьян Ефимович"/>
    <x v="1"/>
    <x v="0"/>
    <s v="Ефимович Алексеев Касьян"/>
    <s v="Алексеев"/>
    <x v="30"/>
  </r>
  <r>
    <n v="34"/>
    <n v="213"/>
    <n v="387"/>
    <n v="1"/>
    <n v="387"/>
    <x v="33"/>
    <x v="5"/>
    <n v="310"/>
    <x v="0"/>
    <n v="252.76271186440678"/>
    <n v="0.53108026554013277"/>
    <x v="0"/>
    <n v="240.5"/>
    <d v="2022-09-03T00:00:00"/>
    <n v="460"/>
    <x v="33"/>
    <s v="Феофан Гурьевич Дорофеев"/>
    <x v="1"/>
    <x v="4"/>
    <s v="Дорофеев Феофан Гурьевич"/>
    <s v="Феофан"/>
    <x v="31"/>
  </r>
  <r>
    <n v="35"/>
    <n v="157"/>
    <n v="55"/>
    <n v="2"/>
    <n v="110"/>
    <x v="34"/>
    <x v="2"/>
    <n v="179"/>
    <x v="11"/>
    <n v="262.63492063492066"/>
    <n v="-0.79058382690680529"/>
    <x v="21"/>
    <n v="238.72222222222223"/>
    <d v="2022-09-29T00:00:00"/>
    <n v="548"/>
    <x v="34"/>
    <s v="Капустина Тамара Валериевна"/>
    <x v="0"/>
    <x v="2"/>
    <s v="Валериевна Капустина Тамара"/>
    <s v="Капустина"/>
    <x v="32"/>
  </r>
  <r>
    <n v="36"/>
    <n v="237"/>
    <n v="336"/>
    <n v="1"/>
    <n v="336"/>
    <x v="35"/>
    <x v="9"/>
    <n v="64"/>
    <x v="17"/>
    <n v="267.85483870967744"/>
    <n v="0.25441079063045691"/>
    <x v="27"/>
    <n v="288.23809523809524"/>
    <d v="2022-05-26T00:00:00"/>
    <n v="264"/>
    <x v="35"/>
    <s v="Ратибор Арсеньевич Петров"/>
    <x v="0"/>
    <x v="0"/>
    <s v="Петров Ратибор Арсеньевич"/>
    <s v="Ратибор"/>
    <x v="33"/>
  </r>
  <r>
    <n v="37"/>
    <n v="8"/>
    <n v="480"/>
    <n v="4"/>
    <n v="1920"/>
    <x v="36"/>
    <x v="14"/>
    <n v="318"/>
    <x v="3"/>
    <n v="265.47674418604652"/>
    <n v="0.80806797774955097"/>
    <x v="16"/>
    <n v="276.67567567567568"/>
    <d v="2022-11-27T00:00:00"/>
    <n v="55"/>
    <x v="36"/>
    <s v="Поляков Боян Андреевич"/>
    <x v="0"/>
    <x v="0"/>
    <s v="Андреевич Поляков Боян"/>
    <s v="Поляков"/>
    <x v="34"/>
  </r>
  <r>
    <n v="38"/>
    <n v="65"/>
    <n v="214"/>
    <n v="3"/>
    <n v="642"/>
    <x v="37"/>
    <x v="0"/>
    <n v="239"/>
    <x v="16"/>
    <n v="300.31818181818181"/>
    <n v="-0.28742243075525953"/>
    <x v="24"/>
    <n v="281.73333333333335"/>
    <d v="2022-07-25T00:00:00"/>
    <n v="362"/>
    <x v="37"/>
    <s v="Иванов Христофор Ильясович"/>
    <x v="1"/>
    <x v="0"/>
    <s v="Ильясович Иванов Христофор"/>
    <s v="Иванов"/>
    <x v="35"/>
  </r>
  <r>
    <n v="39"/>
    <n v="45"/>
    <n v="60"/>
    <n v="2"/>
    <n v="120"/>
    <x v="38"/>
    <x v="15"/>
    <n v="194"/>
    <x v="5"/>
    <n v="268.60344827586209"/>
    <n v="-0.77662237627575581"/>
    <x v="28"/>
    <n v="242.81818181818181"/>
    <d v="2022-12-29T00:00:00"/>
    <n v="482"/>
    <x v="38"/>
    <s v="Сила Денисович Гурьев"/>
    <x v="0"/>
    <x v="2"/>
    <s v="Гурьев Сила Денисович"/>
    <s v="Сила"/>
    <x v="36"/>
  </r>
  <r>
    <n v="40"/>
    <n v="36"/>
    <n v="414"/>
    <n v="3"/>
    <n v="1242"/>
    <x v="39"/>
    <x v="6"/>
    <n v="267"/>
    <x v="3"/>
    <n v="265.47674418604652"/>
    <n v="0.55945863080898772"/>
    <x v="29"/>
    <n v="235.55555555555554"/>
    <d v="2022-12-15T00:00:00"/>
    <n v="207"/>
    <x v="39"/>
    <s v="Лора Болеславовна Потапова"/>
    <x v="0"/>
    <x v="2"/>
    <s v="Потапова Лора Болеславовна"/>
    <s v="Лора"/>
    <x v="37"/>
  </r>
  <r>
    <n v="41"/>
    <n v="443"/>
    <n v="62"/>
    <n v="3"/>
    <n v="186"/>
    <x v="40"/>
    <x v="4"/>
    <n v="334"/>
    <x v="7"/>
    <n v="249.02380952380952"/>
    <n v="-0.75102782292762216"/>
    <x v="7"/>
    <n v="276.21052631578948"/>
    <d v="2022-11-16T00:00:00"/>
    <n v="313"/>
    <x v="40"/>
    <s v="Федотов Радислав Антонович"/>
    <x v="1"/>
    <x v="3"/>
    <s v="Антонович Федотов Радислав"/>
    <s v="Федотов"/>
    <x v="38"/>
  </r>
  <r>
    <n v="42"/>
    <n v="384"/>
    <n v="357"/>
    <n v="1"/>
    <n v="357"/>
    <x v="41"/>
    <x v="16"/>
    <n v="47"/>
    <x v="0"/>
    <n v="252.76271186440678"/>
    <n v="0.41239187286260304"/>
    <x v="11"/>
    <n v="240.26666666666668"/>
    <d v="2022-05-12T00:00:00"/>
    <n v="503"/>
    <x v="29"/>
    <s v="Лукин Харлампий Игнатович"/>
    <x v="1"/>
    <x v="1"/>
    <s v="Игнатович Лукин Харлампий"/>
    <s v="Лукин"/>
    <x v="39"/>
  </r>
  <r>
    <n v="43"/>
    <n v="41"/>
    <n v="493"/>
    <n v="3"/>
    <n v="1479"/>
    <x v="42"/>
    <x v="1"/>
    <n v="287"/>
    <x v="13"/>
    <n v="258.375"/>
    <n v="0.90807934204160623"/>
    <x v="30"/>
    <n v="317.85714285714283"/>
    <d v="2022-02-16T00:00:00"/>
    <n v="496"/>
    <x v="41"/>
    <s v="Полякова Анжела Аскольдовна"/>
    <x v="0"/>
    <x v="2"/>
    <s v="Аскольдовна Полякова Анжела"/>
    <s v="Полякова"/>
    <x v="40"/>
  </r>
  <r>
    <n v="44"/>
    <n v="484"/>
    <n v="305"/>
    <n v="2"/>
    <n v="610"/>
    <x v="43"/>
    <x v="11"/>
    <n v="145"/>
    <x v="2"/>
    <n v="283.468085106383"/>
    <n v="7.5958868122795176E-2"/>
    <x v="31"/>
    <n v="323.07692307692309"/>
    <d v="2022-04-02T00:00:00"/>
    <n v="581"/>
    <x v="23"/>
    <s v="Филиппова Юлия Леоновна"/>
    <x v="1"/>
    <x v="3"/>
    <s v="Леоновна Филиппова Юлия"/>
    <s v="Филиппова"/>
    <x v="12"/>
  </r>
  <r>
    <n v="45"/>
    <n v="7"/>
    <n v="162"/>
    <n v="4"/>
    <n v="648"/>
    <x v="44"/>
    <x v="8"/>
    <n v="270"/>
    <x v="11"/>
    <n v="262.63492063492066"/>
    <n v="-0.3831741810709538"/>
    <x v="21"/>
    <n v="238.72222222222223"/>
    <d v="2022-09-23T00:00:00"/>
    <n v="560"/>
    <x v="42"/>
    <s v="Дементий Антипович Мухин"/>
    <x v="0"/>
    <x v="4"/>
    <s v="Мухин Дементий Антипович"/>
    <s v="Дементий"/>
    <x v="41"/>
  </r>
  <r>
    <n v="46"/>
    <n v="390"/>
    <n v="78"/>
    <n v="1"/>
    <n v="78"/>
    <x v="45"/>
    <x v="7"/>
    <n v="64"/>
    <x v="5"/>
    <n v="268.60344827586209"/>
    <n v="-0.70960908915848253"/>
    <x v="32"/>
    <n v="254.18181818181819"/>
    <d v="2022-05-26T00:00:00"/>
    <n v="269"/>
    <x v="35"/>
    <s v="Ратибор Арсеньевич Петров"/>
    <x v="0"/>
    <x v="0"/>
    <s v="Петров Ратибор Арсеньевич"/>
    <s v="Ратибор"/>
    <x v="33"/>
  </r>
  <r>
    <n v="47"/>
    <n v="57"/>
    <n v="343"/>
    <n v="5"/>
    <n v="1715"/>
    <x v="46"/>
    <x v="1"/>
    <n v="183"/>
    <x v="2"/>
    <n v="283.468085106383"/>
    <n v="0.21001275988891388"/>
    <x v="2"/>
    <n v="232.44444444444446"/>
    <d v="2022-12-05T00:00:00"/>
    <n v="163"/>
    <x v="43"/>
    <s v="Ия Никифоровна Лапина"/>
    <x v="0"/>
    <x v="4"/>
    <s v="Лапина Ия Никифоровна"/>
    <s v="Ия"/>
    <x v="42"/>
  </r>
  <r>
    <n v="48"/>
    <n v="285"/>
    <n v="498"/>
    <n v="4"/>
    <n v="1992"/>
    <x v="47"/>
    <x v="9"/>
    <n v="2"/>
    <x v="3"/>
    <n v="265.47674418604652"/>
    <n v="0.87587052691515921"/>
    <x v="16"/>
    <n v="276.67567567567568"/>
    <d v="2022-08-02T00:00:00"/>
    <n v="433"/>
    <x v="44"/>
    <s v="Морозова Майя Борисовна"/>
    <x v="1"/>
    <x v="0"/>
    <s v="Борисовна Морозова Майя"/>
    <s v="Морозова"/>
    <x v="26"/>
  </r>
  <r>
    <n v="49"/>
    <n v="299"/>
    <n v="133"/>
    <n v="1"/>
    <n v="133"/>
    <x v="42"/>
    <x v="8"/>
    <n v="204"/>
    <x v="8"/>
    <n v="271.18181818181819"/>
    <n v="-0.50955414012738853"/>
    <x v="14"/>
    <n v="260.15789473684208"/>
    <d v="2022-11-02T00:00:00"/>
    <n v="237"/>
    <x v="18"/>
    <s v="Герасимов Еремей Демидович"/>
    <x v="0"/>
    <x v="2"/>
    <s v="Демидович Герасимов Еремей"/>
    <s v="Герасимов"/>
    <x v="17"/>
  </r>
  <r>
    <n v="50"/>
    <n v="444"/>
    <n v="311"/>
    <n v="4"/>
    <n v="1244"/>
    <x v="48"/>
    <x v="15"/>
    <n v="229"/>
    <x v="9"/>
    <n v="263.25423728813558"/>
    <n v="0.18136749935616803"/>
    <x v="33"/>
    <n v="248.5"/>
    <d v="2022-07-24T00:00:00"/>
    <n v="632"/>
    <x v="45"/>
    <s v="Самойлова Татьяна Эльдаровна"/>
    <x v="1"/>
    <x v="1"/>
    <s v="Эльдаровна Самойлова Татьяна"/>
    <s v="Самойлова"/>
    <x v="43"/>
  </r>
  <r>
    <n v="51"/>
    <n v="35"/>
    <n v="242"/>
    <n v="2"/>
    <n v="484"/>
    <x v="49"/>
    <x v="14"/>
    <n v="385"/>
    <x v="18"/>
    <n v="255.11627906976744"/>
    <n v="-5.1412944393801285E-2"/>
    <x v="34"/>
    <n v="250.30769230769232"/>
    <d v="2022-07-11T00:00:00"/>
    <n v="486"/>
    <x v="46"/>
    <s v="Стрелков Геннадий Бориславович"/>
    <x v="1"/>
    <x v="3"/>
    <s v="Бориславович Стрелков Геннадий"/>
    <s v="Стрелков"/>
    <x v="44"/>
  </r>
  <r>
    <n v="52"/>
    <n v="296"/>
    <n v="101"/>
    <n v="3"/>
    <n v="303"/>
    <x v="50"/>
    <x v="11"/>
    <n v="407"/>
    <x v="18"/>
    <n v="255.11627906976744"/>
    <n v="-0.60410209662716507"/>
    <x v="34"/>
    <n v="250.30769230769232"/>
    <d v="2022-03-01T00:00:00"/>
    <n v="459"/>
    <x v="47"/>
    <s v="Карп Афанасьевич Фомичев"/>
    <x v="0"/>
    <x v="1"/>
    <s v="Фомичев Карп Афанасьевич"/>
    <s v="Карп"/>
    <x v="45"/>
  </r>
  <r>
    <n v="53"/>
    <n v="227"/>
    <n v="65"/>
    <n v="1"/>
    <n v="65"/>
    <x v="51"/>
    <x v="2"/>
    <n v="493"/>
    <x v="3"/>
    <n v="265.47674418604652"/>
    <n v="-0.75515746134641493"/>
    <x v="19"/>
    <n v="329.27272727272725"/>
    <d v="2022-10-21T00:00:00"/>
    <n v="453"/>
    <x v="48"/>
    <s v="Кондратьева Валентина Львовна"/>
    <x v="0"/>
    <x v="3"/>
    <s v="Львовна Кондратьева Валентина"/>
    <s v="Кондратьева"/>
    <x v="46"/>
  </r>
  <r>
    <n v="54"/>
    <n v="167"/>
    <n v="143"/>
    <n v="3"/>
    <n v="429"/>
    <x v="52"/>
    <x v="14"/>
    <n v="34"/>
    <x v="10"/>
    <n v="271.74545454545455"/>
    <n v="-0.47377224675498464"/>
    <x v="12"/>
    <n v="212.8125"/>
    <d v="2022-04-03T00:00:00"/>
    <n v="592"/>
    <x v="10"/>
    <s v="Абрамова Евдокия Егоровна"/>
    <x v="1"/>
    <x v="4"/>
    <s v="Егоровна Абрамова Евдокия"/>
    <s v="Абрамова"/>
    <x v="47"/>
  </r>
  <r>
    <n v="55"/>
    <n v="146"/>
    <n v="402"/>
    <n v="5"/>
    <n v="2010"/>
    <x v="53"/>
    <x v="5"/>
    <n v="190"/>
    <x v="5"/>
    <n v="268.60344827586209"/>
    <n v="0.49663007895243583"/>
    <x v="28"/>
    <n v="242.81818181818181"/>
    <d v="2022-05-08T00:00:00"/>
    <n v="667"/>
    <x v="24"/>
    <s v="Валентина Захаровна Боброва"/>
    <x v="1"/>
    <x v="1"/>
    <s v="Боброва Валентина Захаровна"/>
    <s v="Валентина"/>
    <x v="46"/>
  </r>
  <r>
    <n v="56"/>
    <n v="338"/>
    <n v="97"/>
    <n v="1"/>
    <n v="97"/>
    <x v="43"/>
    <x v="9"/>
    <n v="266"/>
    <x v="11"/>
    <n v="262.63492063492066"/>
    <n v="-0.6306660219992748"/>
    <x v="21"/>
    <n v="238.72222222222223"/>
    <d v="2022-08-22T00:00:00"/>
    <n v="439"/>
    <x v="49"/>
    <s v="Горшкова Василиса Святославовна"/>
    <x v="1"/>
    <x v="2"/>
    <s v="Святославовна Горшкова Василиса"/>
    <s v="Горшкова"/>
    <x v="48"/>
  </r>
  <r>
    <n v="57"/>
    <n v="155"/>
    <n v="482"/>
    <n v="1"/>
    <n v="482"/>
    <x v="54"/>
    <x v="6"/>
    <n v="222"/>
    <x v="9"/>
    <n v="263.25423728813558"/>
    <n v="0.83092969353592583"/>
    <x v="33"/>
    <n v="248.5"/>
    <d v="2022-05-13T00:00:00"/>
    <n v="706"/>
    <x v="50"/>
    <s v="Эмилия Руслановна Шарапова"/>
    <x v="0"/>
    <x v="3"/>
    <s v="Шарапова Эмилия Руслановна"/>
    <s v="Эмилия"/>
    <x v="49"/>
  </r>
  <r>
    <n v="58"/>
    <n v="239"/>
    <n v="59"/>
    <n v="1"/>
    <n v="59"/>
    <x v="55"/>
    <x v="17"/>
    <n v="382"/>
    <x v="9"/>
    <n v="263.25423728813558"/>
    <n v="-0.77588204996137011"/>
    <x v="33"/>
    <n v="248.5"/>
    <d v="2022-10-16T00:00:00"/>
    <n v="364"/>
    <x v="51"/>
    <s v="Алина Михайловна Шестакова"/>
    <x v="0"/>
    <x v="1"/>
    <s v="Шестакова Алина Михайловна"/>
    <s v="Алина"/>
    <x v="50"/>
  </r>
  <r>
    <n v="59"/>
    <n v="158"/>
    <n v="87"/>
    <n v="4"/>
    <n v="348"/>
    <x v="56"/>
    <x v="8"/>
    <n v="142"/>
    <x v="0"/>
    <n v="252.76271186440678"/>
    <n v="-0.65580366123516398"/>
    <x v="11"/>
    <n v="240.26666666666668"/>
    <d v="2022-05-02T00:00:00"/>
    <n v="740"/>
    <x v="52"/>
    <s v="Агата Геннадьевна Колесникова"/>
    <x v="1"/>
    <x v="2"/>
    <s v="Колесникова Агата Геннадьевна"/>
    <s v="Агата"/>
    <x v="11"/>
  </r>
  <r>
    <n v="60"/>
    <n v="147"/>
    <n v="238"/>
    <n v="5"/>
    <n v="1190"/>
    <x v="57"/>
    <x v="7"/>
    <n v="270"/>
    <x v="17"/>
    <n v="267.85483870967744"/>
    <n v="-0.11145902330342627"/>
    <x v="35"/>
    <n v="250.25925925925927"/>
    <d v="2022-09-23T00:00:00"/>
    <n v="154"/>
    <x v="42"/>
    <s v="Дементий Антипович Мухин"/>
    <x v="0"/>
    <x v="4"/>
    <s v="Мухин Дементий Антипович"/>
    <s v="Дементий"/>
    <x v="41"/>
  </r>
  <r>
    <n v="61"/>
    <n v="311"/>
    <n v="238"/>
    <n v="5"/>
    <n v="1190"/>
    <x v="58"/>
    <x v="7"/>
    <n v="150"/>
    <x v="3"/>
    <n v="265.47674418604652"/>
    <n v="-0.10349962769918097"/>
    <x v="16"/>
    <n v="276.67567567567568"/>
    <d v="2022-03-02T00:00:00"/>
    <n v="623"/>
    <x v="53"/>
    <s v="Панова Евгения Викторовна"/>
    <x v="1"/>
    <x v="0"/>
    <s v="Викторовна Панова Евгения"/>
    <s v="Панова"/>
    <x v="51"/>
  </r>
  <r>
    <n v="62"/>
    <n v="465"/>
    <n v="311"/>
    <n v="2"/>
    <n v="622"/>
    <x v="59"/>
    <x v="1"/>
    <n v="14"/>
    <x v="9"/>
    <n v="263.25423728813558"/>
    <n v="0.18136749935616803"/>
    <x v="9"/>
    <n v="257.78260869565219"/>
    <d v="2022-08-02T00:00:00"/>
    <n v="159"/>
    <x v="44"/>
    <s v="Ипатий Устинович Зимин"/>
    <x v="0"/>
    <x v="4"/>
    <s v="Зимин Ипатий Устинович"/>
    <s v="Ипатий"/>
    <x v="52"/>
  </r>
  <r>
    <n v="63"/>
    <n v="449"/>
    <n v="392"/>
    <n v="3"/>
    <n v="1176"/>
    <x v="33"/>
    <x v="11"/>
    <n v="371"/>
    <x v="10"/>
    <n v="271.74545454545455"/>
    <n v="0.44252642847584633"/>
    <x v="10"/>
    <n v="311.2"/>
    <d v="2022-10-10T00:00:00"/>
    <n v="423"/>
    <x v="54"/>
    <s v="Регина Сергеевна Ефимова"/>
    <x v="1"/>
    <x v="3"/>
    <s v="Ефимова Регина Сергеевна"/>
    <s v="Регина"/>
    <x v="53"/>
  </r>
  <r>
    <n v="64"/>
    <n v="144"/>
    <n v="473"/>
    <n v="5"/>
    <n v="2365"/>
    <x v="60"/>
    <x v="9"/>
    <n v="328"/>
    <x v="3"/>
    <n v="265.47674418604652"/>
    <n v="0.78170031974070331"/>
    <x v="29"/>
    <n v="235.55555555555554"/>
    <d v="2022-01-07T00:00:00"/>
    <n v="712"/>
    <x v="55"/>
    <s v="Регина Сергеевна Чернова"/>
    <x v="0"/>
    <x v="2"/>
    <s v="Чернова Регина Сергеевна"/>
    <s v="Регина"/>
    <x v="53"/>
  </r>
  <r>
    <n v="65"/>
    <n v="375"/>
    <n v="231"/>
    <n v="2"/>
    <n v="462"/>
    <x v="61"/>
    <x v="10"/>
    <n v="171"/>
    <x v="3"/>
    <n v="265.47674418604652"/>
    <n v="-0.12986728570802852"/>
    <x v="3"/>
    <n v="236.27586206896552"/>
    <d v="2022-05-29T00:00:00"/>
    <n v="404"/>
    <x v="56"/>
    <s v="Бажен Дмитриевич Исаков"/>
    <x v="0"/>
    <x v="2"/>
    <s v="Исаков Бажен Дмитриевич"/>
    <s v="Бажен"/>
    <x v="54"/>
  </r>
  <r>
    <n v="66"/>
    <n v="408"/>
    <n v="438"/>
    <n v="3"/>
    <n v="1314"/>
    <x v="62"/>
    <x v="11"/>
    <n v="68"/>
    <x v="9"/>
    <n v="263.25423728813558"/>
    <n v="0.66379088333762559"/>
    <x v="33"/>
    <n v="248.5"/>
    <d v="2022-11-17T00:00:00"/>
    <n v="91"/>
    <x v="57"/>
    <s v="Иванна Наумовна Иванова"/>
    <x v="0"/>
    <x v="0"/>
    <s v="Иванова Иванна Наумовна"/>
    <s v="Иванна"/>
    <x v="55"/>
  </r>
  <r>
    <n v="67"/>
    <n v="425"/>
    <n v="365"/>
    <n v="2"/>
    <n v="730"/>
    <x v="63"/>
    <x v="13"/>
    <n v="346"/>
    <x v="1"/>
    <n v="264.8679245283019"/>
    <n v="0.37804530559908822"/>
    <x v="13"/>
    <n v="320.84615384615387"/>
    <d v="2022-03-16T00:00:00"/>
    <n v="353"/>
    <x v="58"/>
    <s v="Капитон Харитонович Родионов"/>
    <x v="0"/>
    <x v="2"/>
    <s v="Родионов Капитон Харитонович"/>
    <s v="Капитон"/>
    <x v="56"/>
  </r>
  <r>
    <n v="68"/>
    <n v="277"/>
    <n v="324"/>
    <n v="2"/>
    <n v="648"/>
    <x v="64"/>
    <x v="13"/>
    <n v="415"/>
    <x v="8"/>
    <n v="271.18181818181819"/>
    <n v="0.19477036540395565"/>
    <x v="8"/>
    <n v="291.45454545454544"/>
    <d v="2022-04-10T00:00:00"/>
    <n v="626"/>
    <x v="59"/>
    <s v="Капитон Феликсович Кабанов"/>
    <x v="0"/>
    <x v="3"/>
    <s v="Кабанов Капитон Феликсович"/>
    <s v="Капитон"/>
    <x v="56"/>
  </r>
  <r>
    <n v="69"/>
    <n v="130"/>
    <n v="208"/>
    <n v="5"/>
    <n v="1040"/>
    <x v="65"/>
    <x v="7"/>
    <n v="115"/>
    <x v="1"/>
    <n v="264.8679245283019"/>
    <n v="-0.21470294913805388"/>
    <x v="1"/>
    <n v="238.16666666666666"/>
    <d v="2022-09-28T00:00:00"/>
    <n v="143"/>
    <x v="60"/>
    <s v="Галина Кирилловна Прохорова"/>
    <x v="0"/>
    <x v="1"/>
    <s v="Прохорова Галина Кирилловна"/>
    <s v="Галина"/>
    <x v="57"/>
  </r>
  <r>
    <n v="70"/>
    <n v="337"/>
    <n v="115"/>
    <n v="3"/>
    <n v="345"/>
    <x v="66"/>
    <x v="0"/>
    <n v="42"/>
    <x v="3"/>
    <n v="265.47674418604652"/>
    <n v="-0.56681704699750335"/>
    <x v="16"/>
    <n v="276.67567567567568"/>
    <d v="2022-08-10T00:00:00"/>
    <n v="263"/>
    <x v="61"/>
    <s v="Панфил Федотович Шаров"/>
    <x v="0"/>
    <x v="4"/>
    <s v="Шаров Панфил Федотович"/>
    <s v="Панфил"/>
    <x v="58"/>
  </r>
  <r>
    <n v="71"/>
    <n v="30"/>
    <n v="261"/>
    <n v="1"/>
    <n v="261"/>
    <x v="67"/>
    <x v="14"/>
    <n v="378"/>
    <x v="14"/>
    <n v="273.72549019607845"/>
    <n v="-4.6489971346704961E-2"/>
    <x v="22"/>
    <n v="280.23809523809524"/>
    <d v="2022-05-29T00:00:00"/>
    <n v="290"/>
    <x v="56"/>
    <s v="Сократ Юльевич Афанасьев"/>
    <x v="1"/>
    <x v="2"/>
    <s v="Афанасьев Сократ Юльевич"/>
    <s v="Сократ"/>
    <x v="59"/>
  </r>
  <r>
    <n v="72"/>
    <n v="75"/>
    <n v="257"/>
    <n v="2"/>
    <n v="514"/>
    <x v="68"/>
    <x v="17"/>
    <n v="449"/>
    <x v="2"/>
    <n v="283.468085106383"/>
    <n v="-9.3372363581775919E-2"/>
    <x v="36"/>
    <n v="249.5"/>
    <d v="2022-03-25T00:00:00"/>
    <n v="661"/>
    <x v="62"/>
    <s v="Пестов Измаил Глебович"/>
    <x v="1"/>
    <x v="4"/>
    <s v="Глебович Пестов Измаил"/>
    <s v="Пестов"/>
    <x v="60"/>
  </r>
  <r>
    <n v="73"/>
    <n v="118"/>
    <n v="459"/>
    <n v="2"/>
    <n v="918"/>
    <x v="69"/>
    <x v="9"/>
    <n v="318"/>
    <x v="0"/>
    <n v="252.76271186440678"/>
    <n v="0.81593240796620403"/>
    <x v="0"/>
    <n v="240.5"/>
    <d v="2022-11-27T00:00:00"/>
    <n v="101"/>
    <x v="36"/>
    <s v="Поляков Боян Андреевич"/>
    <x v="0"/>
    <x v="0"/>
    <s v="Андреевич Поляков Боян"/>
    <s v="Поляков"/>
    <x v="34"/>
  </r>
  <r>
    <n v="74"/>
    <n v="19"/>
    <n v="112"/>
    <n v="4"/>
    <n v="448"/>
    <x v="70"/>
    <x v="9"/>
    <n v="317"/>
    <x v="10"/>
    <n v="271.74545454545455"/>
    <n v="-0.58784959186404384"/>
    <x v="37"/>
    <n v="272.35294117647061"/>
    <d v="2022-07-28T00:00:00"/>
    <n v="590"/>
    <x v="63"/>
    <s v="Ильина Милица Захаровна"/>
    <x v="1"/>
    <x v="2"/>
    <s v="Захаровна Ильина Милица"/>
    <s v="Ильина"/>
    <x v="61"/>
  </r>
  <r>
    <n v="75"/>
    <n v="204"/>
    <n v="491"/>
    <n v="4"/>
    <n v="1964"/>
    <x v="71"/>
    <x v="10"/>
    <n v="426"/>
    <x v="2"/>
    <n v="283.468085106383"/>
    <n v="0.73211739097800788"/>
    <x v="2"/>
    <n v="232.44444444444446"/>
    <d v="2022-07-26T00:00:00"/>
    <n v="162"/>
    <x v="64"/>
    <s v="Лыткина Вера Ждановна"/>
    <x v="0"/>
    <x v="4"/>
    <s v="Ждановна Лыткина Вера"/>
    <s v="Лыткина"/>
    <x v="1"/>
  </r>
  <r>
    <n v="76"/>
    <n v="304"/>
    <n v="162"/>
    <n v="1"/>
    <n v="162"/>
    <x v="72"/>
    <x v="7"/>
    <n v="25"/>
    <x v="17"/>
    <n v="267.85483870967744"/>
    <n v="-0.39519479737460106"/>
    <x v="27"/>
    <n v="288.23809523809524"/>
    <d v="2022-01-21T00:00:00"/>
    <n v="734"/>
    <x v="5"/>
    <s v="Аггей Терентьевич Волков"/>
    <x v="0"/>
    <x v="4"/>
    <s v="Волков Аггей Терентьевич"/>
    <s v="Аггей"/>
    <x v="62"/>
  </r>
  <r>
    <n v="77"/>
    <n v="189"/>
    <n v="278"/>
    <n v="2"/>
    <n v="556"/>
    <x v="73"/>
    <x v="15"/>
    <n v="462"/>
    <x v="16"/>
    <n v="300.31818181818181"/>
    <n v="-7.4315120326925999E-2"/>
    <x v="38"/>
    <n v="264"/>
    <d v="2022-07-09T00:00:00"/>
    <n v="358"/>
    <x v="65"/>
    <s v="Владилен Иосифович Третьяков"/>
    <x v="0"/>
    <x v="2"/>
    <s v="Третьяков Владилен Иосифович"/>
    <s v="Владилен"/>
    <x v="63"/>
  </r>
  <r>
    <n v="78"/>
    <n v="392"/>
    <n v="484"/>
    <n v="4"/>
    <n v="1936"/>
    <x v="74"/>
    <x v="2"/>
    <n v="252"/>
    <x v="7"/>
    <n v="249.02380952380952"/>
    <n v="0.94358925327469167"/>
    <x v="39"/>
    <n v="222.2"/>
    <d v="2022-03-23T00:00:00"/>
    <n v="659"/>
    <x v="3"/>
    <s v="Ладимир Гурьевич Егоров"/>
    <x v="1"/>
    <x v="2"/>
    <s v="Егоров Ладимир Гурьевич"/>
    <s v="Ладимир"/>
    <x v="64"/>
  </r>
  <r>
    <n v="79"/>
    <n v="10"/>
    <n v="53"/>
    <n v="1"/>
    <n v="53"/>
    <x v="75"/>
    <x v="17"/>
    <n v="392"/>
    <x v="5"/>
    <n v="268.60344827586209"/>
    <n v="-0.80268309904358437"/>
    <x v="5"/>
    <n v="281.96875"/>
    <d v="2022-12-24T00:00:00"/>
    <n v="245"/>
    <x v="66"/>
    <s v="Эммануил Ааронович Кошелев"/>
    <x v="1"/>
    <x v="2"/>
    <s v="Кошелев Эммануил Ааронович"/>
    <s v="Эммануил"/>
    <x v="65"/>
  </r>
  <r>
    <n v="80"/>
    <n v="64"/>
    <n v="131"/>
    <n v="5"/>
    <n v="655"/>
    <x v="76"/>
    <x v="7"/>
    <n v="487"/>
    <x v="19"/>
    <n v="286.92307692307691"/>
    <n v="-0.54343163538873984"/>
    <x v="40"/>
    <n v="273.58333333333331"/>
    <d v="2022-09-11T00:00:00"/>
    <n v="131"/>
    <x v="67"/>
    <s v="Сидор Вячеславович Зиновьев"/>
    <x v="0"/>
    <x v="2"/>
    <s v="Зиновьев Сидор Вячеславович"/>
    <s v="Сидор"/>
    <x v="66"/>
  </r>
  <r>
    <n v="81"/>
    <n v="116"/>
    <n v="120"/>
    <n v="2"/>
    <n v="240"/>
    <x v="24"/>
    <x v="18"/>
    <n v="332"/>
    <x v="1"/>
    <n v="264.8679245283019"/>
    <n v="-0.54694400911810803"/>
    <x v="13"/>
    <n v="320.84615384615387"/>
    <d v="2022-10-24T00:00:00"/>
    <n v="468"/>
    <x v="12"/>
    <s v="Агата Юрьевна Галкина"/>
    <x v="1"/>
    <x v="0"/>
    <s v="Галкина Агата Юрьевна"/>
    <s v="Агата"/>
    <x v="11"/>
  </r>
  <r>
    <n v="82"/>
    <n v="334"/>
    <n v="396"/>
    <n v="4"/>
    <n v="1584"/>
    <x v="77"/>
    <x v="17"/>
    <n v="134"/>
    <x v="15"/>
    <n v="294.95238095238096"/>
    <n v="0.34258960284145945"/>
    <x v="41"/>
    <n v="274.77777777777777"/>
    <d v="2022-07-11T00:00:00"/>
    <n v="420"/>
    <x v="46"/>
    <s v="Регина Кирилловна Нестерова"/>
    <x v="0"/>
    <x v="2"/>
    <s v="Нестерова Регина Кирилловна"/>
    <s v="Регина"/>
    <x v="53"/>
  </r>
  <r>
    <n v="83"/>
    <n v="345"/>
    <n v="267"/>
    <n v="5"/>
    <n v="1335"/>
    <x v="78"/>
    <x v="1"/>
    <n v="287"/>
    <x v="17"/>
    <n v="267.85483870967744"/>
    <n v="-3.1914253025833172E-3"/>
    <x v="27"/>
    <n v="288.23809523809524"/>
    <d v="2022-02-16T00:00:00"/>
    <n v="396"/>
    <x v="41"/>
    <s v="Полякова Анжела Аскольдовна"/>
    <x v="0"/>
    <x v="2"/>
    <s v="Аскольдовна Полякова Анжела"/>
    <s v="Полякова"/>
    <x v="40"/>
  </r>
  <r>
    <n v="84"/>
    <n v="281"/>
    <n v="371"/>
    <n v="1"/>
    <n v="371"/>
    <x v="69"/>
    <x v="14"/>
    <n v="11"/>
    <x v="8"/>
    <n v="271.18181818181819"/>
    <n v="0.36808581964465303"/>
    <x v="14"/>
    <n v="260.15789473684208"/>
    <d v="2022-05-09T00:00:00"/>
    <n v="303"/>
    <x v="68"/>
    <s v="Силин Антип Ильясович"/>
    <x v="1"/>
    <x v="4"/>
    <s v="Ильясович Силин Антип"/>
    <s v="Силин"/>
    <x v="67"/>
  </r>
  <r>
    <n v="85"/>
    <n v="276"/>
    <n v="295"/>
    <n v="1"/>
    <n v="295"/>
    <x v="79"/>
    <x v="9"/>
    <n v="458"/>
    <x v="19"/>
    <n v="286.92307692307691"/>
    <n v="2.8150134048257502E-2"/>
    <x v="42"/>
    <n v="312.66666666666669"/>
    <d v="2022-05-13T00:00:00"/>
    <n v="578"/>
    <x v="50"/>
    <s v="Зоя Егоровна Третьякова"/>
    <x v="0"/>
    <x v="2"/>
    <s v="Третьякова Зоя Егоровна"/>
    <s v="Зоя"/>
    <x v="5"/>
  </r>
  <r>
    <n v="86"/>
    <n v="234"/>
    <n v="75"/>
    <n v="5"/>
    <n v="375"/>
    <x v="80"/>
    <x v="15"/>
    <n v="130"/>
    <x v="8"/>
    <n v="271.18181818181819"/>
    <n v="-0.72343278578612136"/>
    <x v="8"/>
    <n v="291.45454545454544"/>
    <d v="2022-10-29T00:00:00"/>
    <n v="76"/>
    <x v="69"/>
    <s v="Виктор Жанович Никифоров"/>
    <x v="1"/>
    <x v="4"/>
    <s v="Никифоров Виктор Жанович"/>
    <s v="Виктор"/>
    <x v="68"/>
  </r>
  <r>
    <n v="87"/>
    <n v="319"/>
    <n v="247"/>
    <n v="2"/>
    <n v="494"/>
    <x v="81"/>
    <x v="0"/>
    <n v="330"/>
    <x v="9"/>
    <n v="263.25423728813558"/>
    <n v="-6.1743497295905225E-2"/>
    <x v="33"/>
    <n v="248.5"/>
    <d v="2022-09-11T00:00:00"/>
    <n v="374"/>
    <x v="67"/>
    <s v="Ратибор Андреевич Маслов"/>
    <x v="1"/>
    <x v="0"/>
    <s v="Маслов Ратибор Андреевич"/>
    <s v="Ратибор"/>
    <x v="33"/>
  </r>
  <r>
    <n v="88"/>
    <n v="375"/>
    <n v="281"/>
    <n v="2"/>
    <n v="562"/>
    <x v="82"/>
    <x v="9"/>
    <n v="167"/>
    <x v="3"/>
    <n v="265.47674418604652"/>
    <n v="5.8473128640883054E-2"/>
    <x v="3"/>
    <n v="236.27586206896552"/>
    <d v="2022-01-02T00:00:00"/>
    <n v="516"/>
    <x v="22"/>
    <s v="Жуков Никифор Фомич"/>
    <x v="0"/>
    <x v="0"/>
    <s v="Фомич Жуков Никифор"/>
    <s v="Жуков"/>
    <x v="69"/>
  </r>
  <r>
    <n v="89"/>
    <n v="443"/>
    <n v="136"/>
    <n v="2"/>
    <n v="272"/>
    <x v="83"/>
    <x v="17"/>
    <n v="140"/>
    <x v="7"/>
    <n v="249.02380952380952"/>
    <n v="-0.45386748255091303"/>
    <x v="7"/>
    <n v="276.21052631578948"/>
    <d v="2022-03-07T00:00:00"/>
    <n v="300"/>
    <x v="70"/>
    <s v="Татьяна Михайловна Новикова"/>
    <x v="0"/>
    <x v="2"/>
    <s v="Новикова Татьяна Михайловна"/>
    <s v="Татьяна"/>
    <x v="43"/>
  </r>
  <r>
    <n v="90"/>
    <n v="30"/>
    <n v="142"/>
    <n v="5"/>
    <n v="710"/>
    <x v="84"/>
    <x v="15"/>
    <n v="423"/>
    <x v="14"/>
    <n v="273.72549019607845"/>
    <n v="-0.48123209169054448"/>
    <x v="22"/>
    <n v="280.23809523809524"/>
    <d v="2022-10-07T00:00:00"/>
    <n v="385"/>
    <x v="71"/>
    <s v="Виктор Марсович Игнатов"/>
    <x v="1"/>
    <x v="1"/>
    <s v="Игнатов Виктор Марсович"/>
    <s v="Виктор"/>
    <x v="68"/>
  </r>
  <r>
    <n v="91"/>
    <n v="24"/>
    <n v="414"/>
    <n v="1"/>
    <n v="414"/>
    <x v="85"/>
    <x v="4"/>
    <n v="365"/>
    <x v="9"/>
    <n v="263.25423728813558"/>
    <n v="0.57262425959309815"/>
    <x v="43"/>
    <n v="287.10000000000002"/>
    <d v="2022-10-07T00:00:00"/>
    <n v="547"/>
    <x v="71"/>
    <s v="Абрамова Елизавета Эдуардовна"/>
    <x v="1"/>
    <x v="1"/>
    <s v="Эдуардовна Абрамова Елизавета"/>
    <s v="Абрамова"/>
    <x v="70"/>
  </r>
  <r>
    <n v="92"/>
    <n v="357"/>
    <n v="206"/>
    <n v="2"/>
    <n v="412"/>
    <x v="86"/>
    <x v="18"/>
    <n v="452"/>
    <x v="10"/>
    <n v="271.74545454545455"/>
    <n v="-0.24193764217850933"/>
    <x v="37"/>
    <n v="272.35294117647061"/>
    <d v="2022-07-27T00:00:00"/>
    <n v="655"/>
    <x v="72"/>
    <s v="Чеслав Бориславович Мамонтов"/>
    <x v="0"/>
    <x v="2"/>
    <s v="Мамонтов Чеслав Бориславович"/>
    <s v="Чеслав"/>
    <x v="71"/>
  </r>
  <r>
    <n v="93"/>
    <n v="265"/>
    <n v="66"/>
    <n v="1"/>
    <n v="66"/>
    <x v="87"/>
    <x v="16"/>
    <n v="424"/>
    <x v="10"/>
    <n v="271.74545454545455"/>
    <n v="-0.75712565234845441"/>
    <x v="15"/>
    <n v="316.58333333333331"/>
    <d v="2022-01-24T00:00:00"/>
    <n v="598"/>
    <x v="73"/>
    <s v="Ефремов Епифан Ильич"/>
    <x v="0"/>
    <x v="2"/>
    <s v="Ильич Ефремов Епифан"/>
    <s v="Ефремов"/>
    <x v="72"/>
  </r>
  <r>
    <n v="94"/>
    <n v="102"/>
    <n v="452"/>
    <n v="1"/>
    <n v="452"/>
    <x v="88"/>
    <x v="13"/>
    <n v="75"/>
    <x v="2"/>
    <n v="283.468085106383"/>
    <n v="0.59453576521804385"/>
    <x v="36"/>
    <n v="249.5"/>
    <d v="2022-08-23T00:00:00"/>
    <n v="422"/>
    <x v="74"/>
    <s v="Леонид Арсенович Давыдов"/>
    <x v="1"/>
    <x v="3"/>
    <s v="Давыдов Леонид Арсенович"/>
    <s v="Леонид"/>
    <x v="73"/>
  </r>
  <r>
    <n v="95"/>
    <n v="212"/>
    <n v="175"/>
    <n v="1"/>
    <n v="175"/>
    <x v="89"/>
    <x v="19"/>
    <n v="385"/>
    <x v="14"/>
    <n v="273.72549019607845"/>
    <n v="-0.36067335243553011"/>
    <x v="44"/>
    <n v="320.57142857142856"/>
    <d v="2022-07-11T00:00:00"/>
    <n v="537"/>
    <x v="46"/>
    <s v="Стрелков Геннадий Бориславович"/>
    <x v="1"/>
    <x v="3"/>
    <s v="Бориславович Стрелков Геннадий"/>
    <s v="Стрелков"/>
    <x v="44"/>
  </r>
  <r>
    <n v="96"/>
    <n v="215"/>
    <n v="109"/>
    <n v="1"/>
    <n v="109"/>
    <x v="90"/>
    <x v="9"/>
    <n v="71"/>
    <x v="5"/>
    <n v="268.60344827586209"/>
    <n v="-0.59419731690095645"/>
    <x v="5"/>
    <n v="281.96875"/>
    <d v="2022-07-20T00:00:00"/>
    <n v="473"/>
    <x v="75"/>
    <s v="Медведева Алина Алексеевна"/>
    <x v="0"/>
    <x v="3"/>
    <s v="Алексеевна Медведева Алина"/>
    <s v="Медведева"/>
    <x v="50"/>
  </r>
  <r>
    <n v="97"/>
    <n v="364"/>
    <n v="323"/>
    <n v="2"/>
    <n v="646"/>
    <x v="91"/>
    <x v="17"/>
    <n v="313"/>
    <x v="0"/>
    <n v="252.76271186440678"/>
    <n v="0.27787836116140285"/>
    <x v="45"/>
    <n v="293.41176470588238"/>
    <d v="2022-12-01T00:00:00"/>
    <n v="301"/>
    <x v="76"/>
    <s v="Федотова Ангелина Максимовна"/>
    <x v="0"/>
    <x v="0"/>
    <s v="Максимовна Федотова Ангелина"/>
    <s v="Федотова"/>
    <x v="74"/>
  </r>
  <r>
    <n v="98"/>
    <n v="499"/>
    <n v="96"/>
    <n v="1"/>
    <n v="96"/>
    <x v="92"/>
    <x v="5"/>
    <n v="239"/>
    <x v="2"/>
    <n v="283.468085106383"/>
    <n v="-0.66133753659085792"/>
    <x v="46"/>
    <n v="321.63636363636363"/>
    <d v="2022-07-25T00:00:00"/>
    <n v="175"/>
    <x v="37"/>
    <s v="Иванов Христофор Ильясович"/>
    <x v="1"/>
    <x v="0"/>
    <s v="Ильясович Иванов Христофор"/>
    <s v="Иванов"/>
    <x v="35"/>
  </r>
  <r>
    <n v="99"/>
    <n v="202"/>
    <n v="422"/>
    <n v="2"/>
    <n v="844"/>
    <x v="93"/>
    <x v="5"/>
    <n v="301"/>
    <x v="4"/>
    <n v="250.48780487804879"/>
    <n v="0.68471275559883149"/>
    <x v="25"/>
    <n v="303.8235294117647"/>
    <d v="2022-06-02T00:00:00"/>
    <n v="363"/>
    <x v="77"/>
    <s v="Николаева Зинаида Ивановна"/>
    <x v="0"/>
    <x v="2"/>
    <s v="Ивановна Николаева Зинаида"/>
    <s v="Николаева"/>
    <x v="75"/>
  </r>
  <r>
    <n v="100"/>
    <n v="244"/>
    <n v="57"/>
    <n v="3"/>
    <n v="171"/>
    <x v="94"/>
    <x v="18"/>
    <n v="359"/>
    <x v="10"/>
    <n v="271.74545454545455"/>
    <n v="-0.79024488157366524"/>
    <x v="12"/>
    <n v="212.8125"/>
    <d v="2022-01-23T00:00:00"/>
    <n v="747"/>
    <x v="28"/>
    <s v="Дорофеев Тимур Валерьянович"/>
    <x v="1"/>
    <x v="2"/>
    <s v="Валерьянович Дорофеев Тимур"/>
    <s v="Дорофеев"/>
    <x v="76"/>
  </r>
  <r>
    <n v="101"/>
    <n v="363"/>
    <n v="414"/>
    <n v="4"/>
    <n v="1656"/>
    <x v="95"/>
    <x v="17"/>
    <n v="474"/>
    <x v="16"/>
    <n v="300.31818181818181"/>
    <n v="0.37853791433328299"/>
    <x v="38"/>
    <n v="264"/>
    <d v="2022-02-13T00:00:00"/>
    <n v="605"/>
    <x v="78"/>
    <s v="Александра Владиславовна Беляева"/>
    <x v="1"/>
    <x v="2"/>
    <s v="Беляева Александра Владиславовна"/>
    <s v="Александра"/>
    <x v="3"/>
  </r>
  <r>
    <n v="102"/>
    <n v="212"/>
    <n v="320"/>
    <n v="5"/>
    <n v="1600"/>
    <x v="96"/>
    <x v="2"/>
    <n v="111"/>
    <x v="14"/>
    <n v="273.72549019607845"/>
    <n v="0.16905444126074487"/>
    <x v="44"/>
    <n v="320.57142857142856"/>
    <d v="2022-08-31T00:00:00"/>
    <n v="278"/>
    <x v="79"/>
    <s v="Эмилия Олеговна Калинина"/>
    <x v="0"/>
    <x v="0"/>
    <s v="Калинина Эмилия Олеговна"/>
    <s v="Эмилия"/>
    <x v="49"/>
  </r>
  <r>
    <n v="103"/>
    <n v="434"/>
    <n v="272"/>
    <n v="2"/>
    <n v="544"/>
    <x v="25"/>
    <x v="5"/>
    <n v="126"/>
    <x v="11"/>
    <n v="262.63492063492066"/>
    <n v="3.5658165115435736E-2"/>
    <x v="47"/>
    <n v="271"/>
    <d v="2022-09-18T00:00:00"/>
    <n v="352"/>
    <x v="80"/>
    <s v="тов. Копылова Жанна Архиповна"/>
    <x v="0"/>
    <x v="0"/>
    <s v="Жанна Архиповна тов. Копылова"/>
    <s v="Архиповна"/>
    <x v="77"/>
  </r>
  <r>
    <n v="104"/>
    <n v="305"/>
    <n v="419"/>
    <n v="4"/>
    <n v="1676"/>
    <x v="97"/>
    <x v="19"/>
    <n v="356"/>
    <x v="2"/>
    <n v="283.468085106383"/>
    <n v="0.47812054342115129"/>
    <x v="46"/>
    <n v="321.63636363636363"/>
    <d v="2022-01-09T00:00:00"/>
    <n v="601"/>
    <x v="81"/>
    <s v="Князева Акулина Алексеевна"/>
    <x v="1"/>
    <x v="4"/>
    <s v="Алексеевна Князева Акулина"/>
    <s v="Князева"/>
    <x v="78"/>
  </r>
  <r>
    <n v="105"/>
    <n v="37"/>
    <n v="478"/>
    <n v="4"/>
    <n v="1912"/>
    <x v="98"/>
    <x v="4"/>
    <n v="166"/>
    <x v="1"/>
    <n v="264.8679245283019"/>
    <n v="0.80467303034620308"/>
    <x v="1"/>
    <n v="238.16666666666666"/>
    <d v="2022-08-23T00:00:00"/>
    <n v="463"/>
    <x v="74"/>
    <s v="Евдокимов Януарий Феликсович"/>
    <x v="0"/>
    <x v="0"/>
    <s v="Феликсович Евдокимов Януарий"/>
    <s v="Евдокимов"/>
    <x v="79"/>
  </r>
  <r>
    <n v="106"/>
    <n v="242"/>
    <n v="333"/>
    <n v="3"/>
    <n v="999"/>
    <x v="64"/>
    <x v="2"/>
    <n v="162"/>
    <x v="4"/>
    <n v="250.48780487804879"/>
    <n v="0.32940603700097371"/>
    <x v="25"/>
    <n v="303.8235294117647"/>
    <d v="2022-03-19T00:00:00"/>
    <n v="648"/>
    <x v="82"/>
    <s v="Соловьев Родион Данилович"/>
    <x v="1"/>
    <x v="4"/>
    <s v="Данилович Соловьев Родион"/>
    <s v="Соловьев"/>
    <x v="80"/>
  </r>
  <r>
    <n v="107"/>
    <n v="332"/>
    <n v="327"/>
    <n v="2"/>
    <n v="654"/>
    <x v="99"/>
    <x v="11"/>
    <n v="459"/>
    <x v="8"/>
    <n v="271.18181818181819"/>
    <n v="0.20583305397251084"/>
    <x v="48"/>
    <n v="281.75"/>
    <d v="2022-07-01T00:00:00"/>
    <n v="352"/>
    <x v="83"/>
    <s v="Назар Августович Назаров"/>
    <x v="0"/>
    <x v="2"/>
    <s v="Назаров Назар Августович"/>
    <s v="Назар"/>
    <x v="81"/>
  </r>
  <r>
    <n v="108"/>
    <n v="452"/>
    <n v="89"/>
    <n v="3"/>
    <n v="267"/>
    <x v="100"/>
    <x v="14"/>
    <n v="211"/>
    <x v="12"/>
    <n v="274.16279069767444"/>
    <n v="-0.67537534990245152"/>
    <x v="18"/>
    <n v="253.6875"/>
    <d v="2022-03-01T00:00:00"/>
    <n v="412"/>
    <x v="47"/>
    <s v="Кудряшова Василиса Болеславовна"/>
    <x v="1"/>
    <x v="3"/>
    <s v="Болеславовна Кудряшова Василиса"/>
    <s v="Кудряшова"/>
    <x v="48"/>
  </r>
  <r>
    <n v="109"/>
    <n v="452"/>
    <n v="78"/>
    <n v="3"/>
    <n v="234"/>
    <x v="101"/>
    <x v="2"/>
    <n v="132"/>
    <x v="12"/>
    <n v="274.16279069767444"/>
    <n v="-0.71549749766731696"/>
    <x v="18"/>
    <n v="253.6875"/>
    <d v="2022-02-09T00:00:00"/>
    <n v="684"/>
    <x v="84"/>
    <s v="Лазарев Софон Якубович"/>
    <x v="0"/>
    <x v="3"/>
    <s v="Якубович Лазарев Софон"/>
    <s v="Лазарев"/>
    <x v="82"/>
  </r>
  <r>
    <n v="110"/>
    <n v="132"/>
    <n v="278"/>
    <n v="3"/>
    <n v="834"/>
    <x v="102"/>
    <x v="3"/>
    <n v="236"/>
    <x v="6"/>
    <n v="258.5128205128205"/>
    <n v="7.5381868676849928E-2"/>
    <x v="6"/>
    <n v="260.64705882352939"/>
    <d v="2022-09-16T00:00:00"/>
    <n v="193"/>
    <x v="14"/>
    <s v="Лонгин Арсенович Никонов"/>
    <x v="0"/>
    <x v="0"/>
    <s v="Никонов Лонгин Арсенович"/>
    <s v="Лонгин"/>
    <x v="13"/>
  </r>
  <r>
    <n v="111"/>
    <n v="457"/>
    <n v="211"/>
    <n v="4"/>
    <n v="844"/>
    <x v="103"/>
    <x v="9"/>
    <n v="333"/>
    <x v="5"/>
    <n v="268.60344827586209"/>
    <n v="-0.21445535656974135"/>
    <x v="49"/>
    <n v="272.25"/>
    <d v="2022-10-23T00:00:00"/>
    <n v="182"/>
    <x v="31"/>
    <s v="Бобылев Никодим Виленович"/>
    <x v="0"/>
    <x v="2"/>
    <s v="Виленович Бобылев Никодим"/>
    <s v="Бобылев"/>
    <x v="2"/>
  </r>
  <r>
    <n v="112"/>
    <n v="250"/>
    <n v="97"/>
    <n v="5"/>
    <n v="485"/>
    <x v="55"/>
    <x v="19"/>
    <n v="298"/>
    <x v="12"/>
    <n v="274.16279069767444"/>
    <n v="-0.64619560607345838"/>
    <x v="50"/>
    <n v="280.66666666666669"/>
    <d v="2022-09-17T00:00:00"/>
    <n v="393"/>
    <x v="85"/>
    <s v="Трофимова Василиса Матвеевна"/>
    <x v="0"/>
    <x v="3"/>
    <s v="Матвеевна Трофимова Василиса"/>
    <s v="Трофимова"/>
    <x v="48"/>
  </r>
  <r>
    <n v="113"/>
    <n v="195"/>
    <n v="240"/>
    <n v="2"/>
    <n v="480"/>
    <x v="104"/>
    <x v="6"/>
    <n v="273"/>
    <x v="16"/>
    <n v="300.31818181818181"/>
    <n v="-0.20084758589374907"/>
    <x v="51"/>
    <n v="331.16666666666669"/>
    <d v="2022-02-07T00:00:00"/>
    <n v="678"/>
    <x v="86"/>
    <s v="Горбунова Наина Филипповна"/>
    <x v="1"/>
    <x v="0"/>
    <s v="Филипповна Горбунова Наина"/>
    <s v="Горбунова"/>
    <x v="83"/>
  </r>
  <r>
    <n v="114"/>
    <n v="186"/>
    <n v="244"/>
    <n v="1"/>
    <n v="244"/>
    <x v="105"/>
    <x v="9"/>
    <n v="321"/>
    <x v="11"/>
    <n v="262.63492063492066"/>
    <n v="-7.0953704822918073E-2"/>
    <x v="21"/>
    <n v="238.72222222222223"/>
    <d v="2022-07-14T00:00:00"/>
    <n v="420"/>
    <x v="19"/>
    <s v="Блинов Натан Всеволодович"/>
    <x v="1"/>
    <x v="4"/>
    <s v="Всеволодович Блинов Натан"/>
    <s v="Блинов"/>
    <x v="84"/>
  </r>
  <r>
    <n v="115"/>
    <n v="490"/>
    <n v="219"/>
    <n v="1"/>
    <n v="219"/>
    <x v="106"/>
    <x v="12"/>
    <n v="119"/>
    <x v="11"/>
    <n v="262.63492063492066"/>
    <n v="-0.16614287441073383"/>
    <x v="47"/>
    <n v="271"/>
    <d v="2022-05-09T00:00:00"/>
    <n v="258"/>
    <x v="68"/>
    <s v="Никитин Светозар Харлампьевич"/>
    <x v="1"/>
    <x v="2"/>
    <s v="Харлампьевич Никитин Светозар"/>
    <s v="Никитин"/>
    <x v="85"/>
  </r>
  <r>
    <n v="116"/>
    <n v="72"/>
    <n v="162"/>
    <n v="1"/>
    <n v="162"/>
    <x v="107"/>
    <x v="9"/>
    <n v="472"/>
    <x v="17"/>
    <n v="267.85483870967744"/>
    <n v="-0.39519479737460106"/>
    <x v="35"/>
    <n v="250.25925925925927"/>
    <d v="2022-12-06T00:00:00"/>
    <n v="58"/>
    <x v="87"/>
    <s v="Фрол Авдеевич Фадеев"/>
    <x v="1"/>
    <x v="3"/>
    <s v="Фадеев Фрол Авдеевич"/>
    <s v="Фрол"/>
    <x v="86"/>
  </r>
  <r>
    <n v="117"/>
    <n v="430"/>
    <n v="119"/>
    <n v="3"/>
    <n v="357"/>
    <x v="108"/>
    <x v="16"/>
    <n v="396"/>
    <x v="8"/>
    <n v="271.18181818181819"/>
    <n v="-0.56118002011397916"/>
    <x v="52"/>
    <n v="243.3"/>
    <d v="2022-11-06T00:00:00"/>
    <n v="370"/>
    <x v="88"/>
    <s v="Ермаков Вадим Юлианович"/>
    <x v="1"/>
    <x v="3"/>
    <s v="Юлианович Ермаков Вадим"/>
    <s v="Ермаков"/>
    <x v="87"/>
  </r>
  <r>
    <n v="118"/>
    <n v="223"/>
    <n v="174"/>
    <n v="2"/>
    <n v="348"/>
    <x v="109"/>
    <x v="6"/>
    <n v="269"/>
    <x v="8"/>
    <n v="271.18181818181819"/>
    <n v="-0.35836406302380153"/>
    <x v="8"/>
    <n v="291.45454545454544"/>
    <d v="2022-06-08T00:00:00"/>
    <n v="618"/>
    <x v="89"/>
    <s v="Анжела Филипповна Новикова"/>
    <x v="1"/>
    <x v="2"/>
    <s v="Новикова Анжела Филипповна"/>
    <s v="Анжела"/>
    <x v="88"/>
  </r>
  <r>
    <n v="119"/>
    <n v="164"/>
    <n v="229"/>
    <n v="3"/>
    <n v="687"/>
    <x v="110"/>
    <x v="14"/>
    <n v="16"/>
    <x v="15"/>
    <n v="294.95238095238096"/>
    <n v="-0.22360348724572165"/>
    <x v="53"/>
    <n v="322.54545454545456"/>
    <d v="2022-06-01T00:00:00"/>
    <n v="630"/>
    <x v="90"/>
    <s v="Белозеров Лука Харлампьевич"/>
    <x v="1"/>
    <x v="3"/>
    <s v="Харлампьевич Белозеров Лука"/>
    <s v="Белозеров"/>
    <x v="89"/>
  </r>
  <r>
    <n v="120"/>
    <n v="223"/>
    <n v="411"/>
    <n v="5"/>
    <n v="2055"/>
    <x v="20"/>
    <x v="15"/>
    <n v="281"/>
    <x v="8"/>
    <n v="271.18181818181819"/>
    <n v="0.51558833389205505"/>
    <x v="8"/>
    <n v="291.45454545454544"/>
    <d v="2022-05-30T00:00:00"/>
    <n v="533"/>
    <x v="91"/>
    <s v="Гурьев Евсей Гертрудович"/>
    <x v="1"/>
    <x v="0"/>
    <s v="Гертрудович Гурьев Евсей"/>
    <s v="Гурьев"/>
    <x v="90"/>
  </r>
  <r>
    <n v="121"/>
    <n v="244"/>
    <n v="245"/>
    <n v="4"/>
    <n v="980"/>
    <x v="111"/>
    <x v="17"/>
    <n v="149"/>
    <x v="10"/>
    <n v="271.74545454545455"/>
    <n v="-9.8420982202595986E-2"/>
    <x v="12"/>
    <n v="212.8125"/>
    <d v="2022-11-17T00:00:00"/>
    <n v="78"/>
    <x v="57"/>
    <s v="Королев Феофан Бориславович"/>
    <x v="0"/>
    <x v="4"/>
    <s v="Бориславович Королев Феофан"/>
    <s v="Королев"/>
    <x v="31"/>
  </r>
  <r>
    <n v="122"/>
    <n v="393"/>
    <n v="113"/>
    <n v="5"/>
    <n v="565"/>
    <x v="112"/>
    <x v="11"/>
    <n v="71"/>
    <x v="6"/>
    <n v="258.5128205128205"/>
    <n v="-0.56288434834358259"/>
    <x v="54"/>
    <n v="292.66666666666669"/>
    <d v="2022-07-20T00:00:00"/>
    <n v="671"/>
    <x v="75"/>
    <s v="Медведева Алина Алексеевна"/>
    <x v="0"/>
    <x v="3"/>
    <s v="Алексеевна Медведева Алина"/>
    <s v="Медведева"/>
    <x v="50"/>
  </r>
  <r>
    <n v="123"/>
    <n v="166"/>
    <n v="73"/>
    <n v="4"/>
    <n v="292"/>
    <x v="72"/>
    <x v="16"/>
    <n v="126"/>
    <x v="5"/>
    <n v="268.60344827586209"/>
    <n v="-0.72822389113550301"/>
    <x v="28"/>
    <n v="242.81818181818181"/>
    <d v="2022-09-18T00:00:00"/>
    <n v="494"/>
    <x v="80"/>
    <s v="тов. Копылова Жанна Архиповна"/>
    <x v="0"/>
    <x v="0"/>
    <s v="Жанна Архиповна тов. Копылова"/>
    <s v="Архиповна"/>
    <x v="77"/>
  </r>
  <r>
    <n v="124"/>
    <n v="249"/>
    <n v="368"/>
    <n v="2"/>
    <n v="736"/>
    <x v="113"/>
    <x v="14"/>
    <n v="380"/>
    <x v="8"/>
    <n v="271.18181818181819"/>
    <n v="0.35702313107609784"/>
    <x v="14"/>
    <n v="260.15789473684208"/>
    <d v="2022-01-02T00:00:00"/>
    <n v="750"/>
    <x v="22"/>
    <s v="Бурова Марфа Игоревна"/>
    <x v="0"/>
    <x v="2"/>
    <s v="Игоревна Бурова Марфа"/>
    <s v="Бурова"/>
    <x v="91"/>
  </r>
  <r>
    <n v="125"/>
    <n v="83"/>
    <n v="351"/>
    <n v="1"/>
    <n v="351"/>
    <x v="114"/>
    <x v="7"/>
    <n v="11"/>
    <x v="5"/>
    <n v="268.60344827586209"/>
    <n v="0.30675909878682828"/>
    <x v="32"/>
    <n v="254.18181818181819"/>
    <d v="2022-05-09T00:00:00"/>
    <n v="671"/>
    <x v="68"/>
    <s v="Силин Антип Ильясович"/>
    <x v="1"/>
    <x v="4"/>
    <s v="Ильясович Силин Антип"/>
    <s v="Силин"/>
    <x v="67"/>
  </r>
  <r>
    <n v="126"/>
    <n v="242"/>
    <n v="221"/>
    <n v="5"/>
    <n v="1105"/>
    <x v="115"/>
    <x v="12"/>
    <n v="114"/>
    <x v="4"/>
    <n v="250.48780487804879"/>
    <n v="-0.11772151898734184"/>
    <x v="25"/>
    <n v="303.8235294117647"/>
    <d v="2022-11-24T00:00:00"/>
    <n v="136"/>
    <x v="92"/>
    <s v="Прокл Тимурович Александров"/>
    <x v="0"/>
    <x v="2"/>
    <s v="Александров Прокл Тимурович"/>
    <s v="Прокл"/>
    <x v="92"/>
  </r>
  <r>
    <n v="127"/>
    <n v="281"/>
    <n v="442"/>
    <n v="5"/>
    <n v="2210"/>
    <x v="116"/>
    <x v="2"/>
    <n v="381"/>
    <x v="8"/>
    <n v="271.18181818181819"/>
    <n v="0.6299027824337915"/>
    <x v="14"/>
    <n v="260.15789473684208"/>
    <d v="2022-06-02T00:00:00"/>
    <n v="665"/>
    <x v="77"/>
    <s v="Раиса Станиславовна Чернова"/>
    <x v="1"/>
    <x v="0"/>
    <s v="Чернова Раиса Станиславовна"/>
    <s v="Раиса"/>
    <x v="93"/>
  </r>
  <r>
    <n v="128"/>
    <n v="236"/>
    <n v="465"/>
    <n v="1"/>
    <n v="465"/>
    <x v="105"/>
    <x v="18"/>
    <n v="342"/>
    <x v="2"/>
    <n v="283.468085106383"/>
    <n v="0.64039630713803186"/>
    <x v="46"/>
    <n v="321.63636363636363"/>
    <d v="2022-01-09T00:00:00"/>
    <n v="606"/>
    <x v="81"/>
    <s v="Фёкла Феликсовна Харитонова"/>
    <x v="0"/>
    <x v="4"/>
    <s v="Харитонова Фёкла Феликсовна"/>
    <s v="Фёкла"/>
    <x v="94"/>
  </r>
  <r>
    <n v="129"/>
    <n v="379"/>
    <n v="380"/>
    <n v="1"/>
    <n v="380"/>
    <x v="117"/>
    <x v="18"/>
    <n v="276"/>
    <x v="9"/>
    <n v="263.25423728813558"/>
    <n v="0.44347154262168442"/>
    <x v="55"/>
    <n v="293.66666666666669"/>
    <d v="2022-03-12T00:00:00"/>
    <n v="628"/>
    <x v="93"/>
    <s v="Лазарев Арефий Анатольевич"/>
    <x v="1"/>
    <x v="4"/>
    <s v="Анатольевич Лазарев Арефий"/>
    <s v="Лазарев"/>
    <x v="95"/>
  </r>
  <r>
    <n v="130"/>
    <n v="37"/>
    <n v="313"/>
    <n v="1"/>
    <n v="313"/>
    <x v="118"/>
    <x v="8"/>
    <n v="293"/>
    <x v="1"/>
    <n v="264.8679245283019"/>
    <n v="0.18172104288360158"/>
    <x v="1"/>
    <n v="238.16666666666666"/>
    <d v="2022-01-12T00:00:00"/>
    <n v="436"/>
    <x v="94"/>
    <s v="Брагин Любомир Гертрудович"/>
    <x v="0"/>
    <x v="1"/>
    <s v="Гертрудович Брагин Любомир"/>
    <s v="Брагин"/>
    <x v="96"/>
  </r>
  <r>
    <n v="131"/>
    <n v="431"/>
    <n v="141"/>
    <n v="5"/>
    <n v="705"/>
    <x v="119"/>
    <x v="10"/>
    <n v="386"/>
    <x v="4"/>
    <n v="250.48780487804879"/>
    <n v="-0.43709834469328146"/>
    <x v="56"/>
    <n v="247.66666666666666"/>
    <d v="2022-06-22T00:00:00"/>
    <n v="295"/>
    <x v="95"/>
    <s v="Маргарита Ждановна Зуева"/>
    <x v="0"/>
    <x v="0"/>
    <s v="Зуева Маргарита Ждановна"/>
    <s v="Маргарита"/>
    <x v="97"/>
  </r>
  <r>
    <n v="132"/>
    <n v="237"/>
    <n v="348"/>
    <n v="2"/>
    <n v="696"/>
    <x v="120"/>
    <x v="1"/>
    <n v="362"/>
    <x v="17"/>
    <n v="267.85483870967744"/>
    <n v="0.29921117601011615"/>
    <x v="27"/>
    <n v="288.23809523809524"/>
    <d v="2022-12-21T00:00:00"/>
    <n v="468"/>
    <x v="96"/>
    <s v="Авдей Брониславович Владимиров"/>
    <x v="1"/>
    <x v="2"/>
    <s v="Владимиров Авдей Брониславович"/>
    <s v="Авдей"/>
    <x v="98"/>
  </r>
  <r>
    <n v="133"/>
    <n v="452"/>
    <n v="349"/>
    <n v="1"/>
    <n v="349"/>
    <x v="67"/>
    <x v="3"/>
    <n v="283"/>
    <x v="12"/>
    <n v="274.16279069767444"/>
    <n v="0.27296632453982528"/>
    <x v="18"/>
    <n v="253.6875"/>
    <d v="2022-11-24T00:00:00"/>
    <n v="111"/>
    <x v="92"/>
    <s v="Кириллов Валерьян Иосипович"/>
    <x v="1"/>
    <x v="4"/>
    <s v="Иосипович Кириллов Валерьян"/>
    <s v="Кириллов"/>
    <x v="99"/>
  </r>
  <r>
    <n v="134"/>
    <n v="382"/>
    <n v="379"/>
    <n v="5"/>
    <n v="1895"/>
    <x v="121"/>
    <x v="8"/>
    <n v="388"/>
    <x v="4"/>
    <n v="250.48780487804879"/>
    <n v="0.51304771178188902"/>
    <x v="25"/>
    <n v="303.8235294117647"/>
    <d v="2022-01-20T00:00:00"/>
    <n v="733"/>
    <x v="97"/>
    <s v="Тимофеева Анастасия Натановна"/>
    <x v="0"/>
    <x v="2"/>
    <s v="Натановна Тимофеева Анастасия"/>
    <s v="Тимофеева"/>
    <x v="100"/>
  </r>
  <r>
    <n v="135"/>
    <n v="452"/>
    <n v="448"/>
    <n v="4"/>
    <n v="1792"/>
    <x v="122"/>
    <x v="18"/>
    <n v="437"/>
    <x v="12"/>
    <n v="274.16279069767444"/>
    <n v="0.63406565442361518"/>
    <x v="18"/>
    <n v="253.6875"/>
    <d v="2022-01-15T00:00:00"/>
    <n v="858"/>
    <x v="98"/>
    <s v="Мария Кузьминична Борисова"/>
    <x v="1"/>
    <x v="0"/>
    <s v="Борисова Мария Кузьминична"/>
    <s v="Мария"/>
    <x v="101"/>
  </r>
  <r>
    <n v="136"/>
    <n v="463"/>
    <n v="173"/>
    <n v="2"/>
    <n v="346"/>
    <x v="123"/>
    <x v="14"/>
    <n v="450"/>
    <x v="7"/>
    <n v="249.02380952380952"/>
    <n v="-0.30528731236255857"/>
    <x v="39"/>
    <n v="222.2"/>
    <d v="2022-02-27T00:00:00"/>
    <n v="419"/>
    <x v="7"/>
    <s v="Самуил Зиновьевич Фокин"/>
    <x v="0"/>
    <x v="2"/>
    <s v="Фокин Самуил Зиновьевич"/>
    <s v="Самуил"/>
    <x v="102"/>
  </r>
  <r>
    <n v="137"/>
    <n v="494"/>
    <n v="304"/>
    <n v="3"/>
    <n v="912"/>
    <x v="124"/>
    <x v="6"/>
    <n v="136"/>
    <x v="11"/>
    <n v="262.63492063492066"/>
    <n v="0.15750030218783984"/>
    <x v="47"/>
    <n v="271"/>
    <d v="2022-10-26T00:00:00"/>
    <n v="210"/>
    <x v="99"/>
    <s v="Зайцев Ефрем Даниилович"/>
    <x v="0"/>
    <x v="3"/>
    <s v="Даниилович Зайцев Ефрем"/>
    <s v="Зайцев"/>
    <x v="103"/>
  </r>
  <r>
    <n v="138"/>
    <n v="394"/>
    <n v="493"/>
    <n v="3"/>
    <n v="1479"/>
    <x v="9"/>
    <x v="4"/>
    <n v="61"/>
    <x v="7"/>
    <n v="249.02380952380952"/>
    <n v="0.97973037575294009"/>
    <x v="39"/>
    <n v="222.2"/>
    <d v="2022-07-27T00:00:00"/>
    <n v="263"/>
    <x v="72"/>
    <s v="Арсений Вилорович Лобанов"/>
    <x v="1"/>
    <x v="4"/>
    <s v="Лобанов Арсений Вилорович"/>
    <s v="Арсений"/>
    <x v="104"/>
  </r>
  <r>
    <n v="139"/>
    <n v="380"/>
    <n v="344"/>
    <n v="5"/>
    <n v="1720"/>
    <x v="81"/>
    <x v="4"/>
    <n v="364"/>
    <x v="17"/>
    <n v="267.85483870967744"/>
    <n v="0.2842777142168964"/>
    <x v="35"/>
    <n v="250.25925925925927"/>
    <d v="2022-11-18T00:00:00"/>
    <n v="306"/>
    <x v="100"/>
    <s v="Родионова Евпраксия Олеговна"/>
    <x v="0"/>
    <x v="2"/>
    <s v="Олеговна Родионова Евпраксия"/>
    <s v="Родионова"/>
    <x v="105"/>
  </r>
  <r>
    <n v="140"/>
    <n v="449"/>
    <n v="470"/>
    <n v="4"/>
    <n v="1880"/>
    <x v="125"/>
    <x v="10"/>
    <n v="496"/>
    <x v="10"/>
    <n v="271.74545454545455"/>
    <n v="0.72955974842767302"/>
    <x v="10"/>
    <n v="311.2"/>
    <d v="2022-11-02T00:00:00"/>
    <n v="243"/>
    <x v="18"/>
    <s v="Вишняков Фома Викентьевич"/>
    <x v="0"/>
    <x v="3"/>
    <s v="Викентьевич Вишняков Фома"/>
    <s v="Вишняков"/>
    <x v="106"/>
  </r>
  <r>
    <n v="141"/>
    <n v="309"/>
    <n v="498"/>
    <n v="1"/>
    <n v="498"/>
    <x v="126"/>
    <x v="10"/>
    <n v="464"/>
    <x v="17"/>
    <n v="267.85483870967744"/>
    <n v="0.85921599325585585"/>
    <x v="27"/>
    <n v="288.23809523809524"/>
    <d v="2022-09-23T00:00:00"/>
    <n v="545"/>
    <x v="42"/>
    <s v="Носкова Ольга Ждановна"/>
    <x v="1"/>
    <x v="2"/>
    <s v="Ждановна Носкова Ольга"/>
    <s v="Носкова"/>
    <x v="107"/>
  </r>
  <r>
    <n v="142"/>
    <n v="112"/>
    <n v="351"/>
    <n v="3"/>
    <n v="1053"/>
    <x v="27"/>
    <x v="10"/>
    <n v="419"/>
    <x v="15"/>
    <n v="294.95238095238096"/>
    <n v="0.19002260251856629"/>
    <x v="53"/>
    <n v="322.54545454545456"/>
    <d v="2022-11-04T00:00:00"/>
    <n v="499"/>
    <x v="101"/>
    <s v="Жданов Аверьян Валерьевич"/>
    <x v="0"/>
    <x v="4"/>
    <s v="Валерьевич Жданов Аверьян"/>
    <s v="Жданов"/>
    <x v="108"/>
  </r>
  <r>
    <n v="143"/>
    <n v="81"/>
    <n v="116"/>
    <n v="1"/>
    <n v="116"/>
    <x v="53"/>
    <x v="19"/>
    <n v="247"/>
    <x v="8"/>
    <n v="271.18181818181819"/>
    <n v="-0.57224270868253435"/>
    <x v="48"/>
    <n v="281.75"/>
    <d v="2022-07-20T00:00:00"/>
    <n v="594"/>
    <x v="75"/>
    <s v="Филиппов Павел Игнатович"/>
    <x v="0"/>
    <x v="0"/>
    <s v="Игнатович Филиппов Павел"/>
    <s v="Филиппов"/>
    <x v="109"/>
  </r>
  <r>
    <n v="144"/>
    <n v="4"/>
    <n v="314"/>
    <n v="4"/>
    <n v="1256"/>
    <x v="127"/>
    <x v="6"/>
    <n v="380"/>
    <x v="13"/>
    <n v="258.375"/>
    <n v="0.21528785679729068"/>
    <x v="20"/>
    <n v="269.70588235294116"/>
    <d v="2022-01-02T00:00:00"/>
    <n v="773"/>
    <x v="22"/>
    <s v="Бурова Марфа Игоревна"/>
    <x v="0"/>
    <x v="2"/>
    <s v="Игоревна Бурова Марфа"/>
    <s v="Бурова"/>
    <x v="91"/>
  </r>
  <r>
    <n v="145"/>
    <n v="209"/>
    <n v="284"/>
    <n v="5"/>
    <n v="1420"/>
    <x v="128"/>
    <x v="4"/>
    <n v="75"/>
    <x v="16"/>
    <n v="300.31818181818181"/>
    <n v="-5.4336309974269748E-2"/>
    <x v="57"/>
    <n v="316.60000000000002"/>
    <d v="2022-08-23T00:00:00"/>
    <n v="371"/>
    <x v="74"/>
    <s v="Леонид Арсенович Давыдов"/>
    <x v="1"/>
    <x v="3"/>
    <s v="Давыдов Леонид Арсенович"/>
    <s v="Леонид"/>
    <x v="73"/>
  </r>
  <r>
    <n v="146"/>
    <n v="156"/>
    <n v="332"/>
    <n v="1"/>
    <n v="332"/>
    <x v="129"/>
    <x v="9"/>
    <n v="356"/>
    <x v="12"/>
    <n v="274.16279069767444"/>
    <n v="0.21095936890321476"/>
    <x v="50"/>
    <n v="280.66666666666669"/>
    <d v="2022-01-09T00:00:00"/>
    <n v="499"/>
    <x v="81"/>
    <s v="Князева Акулина Алексеевна"/>
    <x v="1"/>
    <x v="4"/>
    <s v="Алексеевна Князева Акулина"/>
    <s v="Князева"/>
    <x v="78"/>
  </r>
  <r>
    <n v="147"/>
    <n v="441"/>
    <n v="239"/>
    <n v="2"/>
    <n v="478"/>
    <x v="130"/>
    <x v="16"/>
    <n v="487"/>
    <x v="8"/>
    <n v="271.18181818181819"/>
    <n v="-0.11867247737177344"/>
    <x v="14"/>
    <n v="260.15789473684208"/>
    <d v="2022-09-11T00:00:00"/>
    <n v="288"/>
    <x v="67"/>
    <s v="Сидор Вячеславович Зиновьев"/>
    <x v="0"/>
    <x v="2"/>
    <s v="Зиновьев Сидор Вячеславович"/>
    <s v="Сидор"/>
    <x v="66"/>
  </r>
  <r>
    <n v="148"/>
    <n v="180"/>
    <n v="86"/>
    <n v="4"/>
    <n v="344"/>
    <x v="24"/>
    <x v="9"/>
    <n v="73"/>
    <x v="14"/>
    <n v="273.72549019607845"/>
    <n v="-0.68581661891117474"/>
    <x v="58"/>
    <n v="241.83333333333334"/>
    <d v="2022-04-14T00:00:00"/>
    <n v="661"/>
    <x v="102"/>
    <s v="Лапин Эрнест Антипович"/>
    <x v="0"/>
    <x v="3"/>
    <s v="Антипович Лапин Эрнест"/>
    <s v="Лапин"/>
    <x v="110"/>
  </r>
  <r>
    <n v="149"/>
    <n v="438"/>
    <n v="154"/>
    <n v="4"/>
    <n v="616"/>
    <x v="131"/>
    <x v="4"/>
    <n v="139"/>
    <x v="7"/>
    <n v="249.02380952380952"/>
    <n v="-0.38158523759441632"/>
    <x v="59"/>
    <n v="256.89999999999998"/>
    <d v="2022-03-28T00:00:00"/>
    <n v="616"/>
    <x v="103"/>
    <s v="Зыкова Таисия Леонидовна"/>
    <x v="0"/>
    <x v="1"/>
    <s v="Леонидовна Зыкова Таисия"/>
    <s v="Зыкова"/>
    <x v="111"/>
  </r>
  <r>
    <n v="150"/>
    <n v="232"/>
    <n v="109"/>
    <n v="4"/>
    <n v="436"/>
    <x v="44"/>
    <x v="12"/>
    <n v="407"/>
    <x v="15"/>
    <n v="294.95238095238096"/>
    <n v="-0.63044882144010339"/>
    <x v="23"/>
    <n v="318.81818181818181"/>
    <d v="2022-03-01T00:00:00"/>
    <n v="766"/>
    <x v="47"/>
    <s v="Карп Афанасьевич Фомичев"/>
    <x v="0"/>
    <x v="1"/>
    <s v="Фомичев Карп Афанасьевич"/>
    <s v="Карп"/>
    <x v="45"/>
  </r>
  <r>
    <n v="151"/>
    <n v="206"/>
    <n v="73"/>
    <n v="5"/>
    <n v="365"/>
    <x v="132"/>
    <x v="2"/>
    <n v="115"/>
    <x v="15"/>
    <n v="294.95238095238096"/>
    <n v="-0.75250242169841786"/>
    <x v="41"/>
    <n v="274.77777777777777"/>
    <d v="2022-09-28T00:00:00"/>
    <n v="478"/>
    <x v="60"/>
    <s v="Галина Кирилловна Прохорова"/>
    <x v="0"/>
    <x v="1"/>
    <s v="Прохорова Галина Кирилловна"/>
    <s v="Галина"/>
    <x v="57"/>
  </r>
  <r>
    <n v="152"/>
    <n v="295"/>
    <n v="230"/>
    <n v="4"/>
    <n v="920"/>
    <x v="133"/>
    <x v="4"/>
    <n v="258"/>
    <x v="2"/>
    <n v="283.468085106383"/>
    <n v="-0.18862118141559714"/>
    <x v="36"/>
    <n v="249.5"/>
    <d v="2022-06-05T00:00:00"/>
    <n v="273"/>
    <x v="104"/>
    <s v="Василиса Леоновна Назарова"/>
    <x v="0"/>
    <x v="3"/>
    <s v="Назарова Василиса Леоновна"/>
    <s v="Василиса"/>
    <x v="48"/>
  </r>
  <r>
    <n v="153"/>
    <n v="204"/>
    <n v="88"/>
    <n v="4"/>
    <n v="352"/>
    <x v="133"/>
    <x v="16"/>
    <n v="349"/>
    <x v="2"/>
    <n v="283.468085106383"/>
    <n v="-0.68955940854161979"/>
    <x v="2"/>
    <n v="232.44444444444446"/>
    <d v="2022-04-22T00:00:00"/>
    <n v="317"/>
    <x v="105"/>
    <s v="Авдеев Филипп Елисеевич"/>
    <x v="1"/>
    <x v="2"/>
    <s v="Елисеевич Авдеев Филипп"/>
    <s v="Авдеев"/>
    <x v="112"/>
  </r>
  <r>
    <n v="154"/>
    <n v="399"/>
    <n v="231"/>
    <n v="2"/>
    <n v="462"/>
    <x v="89"/>
    <x v="15"/>
    <n v="325"/>
    <x v="16"/>
    <n v="300.31818181818181"/>
    <n v="-0.2308158014227335"/>
    <x v="24"/>
    <n v="281.73333333333335"/>
    <d v="2022-11-10T00:00:00"/>
    <n v="415"/>
    <x v="106"/>
    <s v="Васильев Милован Георгиевич"/>
    <x v="1"/>
    <x v="4"/>
    <s v="Георгиевич Васильев Милован"/>
    <s v="Васильев"/>
    <x v="113"/>
  </r>
  <r>
    <n v="155"/>
    <n v="221"/>
    <n v="477"/>
    <n v="4"/>
    <n v="1908"/>
    <x v="134"/>
    <x v="7"/>
    <n v="276"/>
    <x v="14"/>
    <n v="273.72549019607845"/>
    <n v="0.74262177650429795"/>
    <x v="22"/>
    <n v="280.23809523809524"/>
    <d v="2022-03-12T00:00:00"/>
    <n v="553"/>
    <x v="93"/>
    <s v="Лазарев Арефий Анатольевич"/>
    <x v="1"/>
    <x v="4"/>
    <s v="Анатольевич Лазарев Арефий"/>
    <s v="Лазарев"/>
    <x v="95"/>
  </r>
  <r>
    <n v="156"/>
    <n v="333"/>
    <n v="74"/>
    <n v="2"/>
    <n v="148"/>
    <x v="135"/>
    <x v="8"/>
    <n v="328"/>
    <x v="6"/>
    <n v="258.5128205128205"/>
    <n v="-0.71374727236659385"/>
    <x v="26"/>
    <n v="216.4"/>
    <d v="2022-01-07T00:00:00"/>
    <n v="585"/>
    <x v="55"/>
    <s v="Регина Сергеевна Чернова"/>
    <x v="0"/>
    <x v="2"/>
    <s v="Чернова Регина Сергеевна"/>
    <s v="Регина"/>
    <x v="53"/>
  </r>
  <r>
    <n v="157"/>
    <n v="498"/>
    <n v="430"/>
    <n v="5"/>
    <n v="2150"/>
    <x v="136"/>
    <x v="17"/>
    <n v="250"/>
    <x v="15"/>
    <n v="294.95238095238096"/>
    <n v="0.4578624475298676"/>
    <x v="41"/>
    <n v="274.77777777777777"/>
    <d v="2022-10-22T00:00:00"/>
    <n v="250"/>
    <x v="107"/>
    <s v="г-н Копылов Лаврентий Артемьевич"/>
    <x v="0"/>
    <x v="2"/>
    <s v="Лаврентий Артемьевич г-н Копылов"/>
    <s v="Артемьевич"/>
    <x v="114"/>
  </r>
  <r>
    <n v="158"/>
    <n v="476"/>
    <n v="286"/>
    <n v="2"/>
    <n v="572"/>
    <x v="62"/>
    <x v="11"/>
    <n v="397"/>
    <x v="6"/>
    <n v="258.5128205128205"/>
    <n v="0.10632810950208293"/>
    <x v="60"/>
    <n v="289.88888888888891"/>
    <d v="2022-06-16T00:00:00"/>
    <n v="245"/>
    <x v="21"/>
    <s v="Нинель Натановна Лазарева"/>
    <x v="1"/>
    <x v="1"/>
    <s v="Лазарева Нинель Натановна"/>
    <s v="Нинель"/>
    <x v="20"/>
  </r>
  <r>
    <n v="159"/>
    <n v="126"/>
    <n v="273"/>
    <n v="3"/>
    <n v="819"/>
    <x v="137"/>
    <x v="8"/>
    <n v="153"/>
    <x v="0"/>
    <n v="252.76271186440678"/>
    <n v="8.006437336551997E-2"/>
    <x v="45"/>
    <n v="293.41176470588238"/>
    <d v="2022-08-29T00:00:00"/>
    <n v="249"/>
    <x v="108"/>
    <s v="Маслов Сократ Анатольевич"/>
    <x v="1"/>
    <x v="2"/>
    <s v="Анатольевич Маслов Сократ"/>
    <s v="Маслов"/>
    <x v="59"/>
  </r>
  <r>
    <n v="160"/>
    <n v="255"/>
    <n v="279"/>
    <n v="3"/>
    <n v="837"/>
    <x v="138"/>
    <x v="2"/>
    <n v="286"/>
    <x v="7"/>
    <n v="249.02380952380952"/>
    <n v="0.12037479682570029"/>
    <x v="59"/>
    <n v="256.89999999999998"/>
    <d v="2022-01-02T00:00:00"/>
    <n v="518"/>
    <x v="22"/>
    <s v="г-н Савельев Федосий Феоктистович"/>
    <x v="1"/>
    <x v="4"/>
    <s v="Федосий Феоктистович г-н Савельев"/>
    <s v="Феоктистович"/>
    <x v="115"/>
  </r>
  <r>
    <n v="161"/>
    <n v="138"/>
    <n v="210"/>
    <n v="2"/>
    <n v="420"/>
    <x v="139"/>
    <x v="5"/>
    <n v="14"/>
    <x v="11"/>
    <n v="262.63492063492066"/>
    <n v="-0.20041097546234743"/>
    <x v="47"/>
    <n v="271"/>
    <d v="2022-08-02T00:00:00"/>
    <n v="237"/>
    <x v="44"/>
    <s v="Ипатий Устинович Зимин"/>
    <x v="0"/>
    <x v="4"/>
    <s v="Зимин Ипатий Устинович"/>
    <s v="Ипатий"/>
    <x v="52"/>
  </r>
  <r>
    <n v="162"/>
    <n v="403"/>
    <n v="229"/>
    <n v="1"/>
    <n v="229"/>
    <x v="140"/>
    <x v="9"/>
    <n v="32"/>
    <x v="8"/>
    <n v="271.18181818181819"/>
    <n v="-0.15554810593362389"/>
    <x v="52"/>
    <n v="243.3"/>
    <d v="2022-12-27T00:00:00"/>
    <n v="69"/>
    <x v="109"/>
    <s v="Гущин Ипполит Яковлевич"/>
    <x v="0"/>
    <x v="0"/>
    <s v="Яковлевич Гущин Ипполит"/>
    <s v="Гущин"/>
    <x v="116"/>
  </r>
  <r>
    <n v="163"/>
    <n v="280"/>
    <n v="192"/>
    <n v="2"/>
    <n v="384"/>
    <x v="141"/>
    <x v="0"/>
    <n v="49"/>
    <x v="11"/>
    <n v="262.63492063492066"/>
    <n v="-0.26894717756557485"/>
    <x v="21"/>
    <n v="238.72222222222223"/>
    <d v="2022-04-21T00:00:00"/>
    <n v="611"/>
    <x v="110"/>
    <s v="Спиридон Чеславович Абрамов"/>
    <x v="0"/>
    <x v="4"/>
    <s v="Абрамов Спиридон Чеславович"/>
    <s v="Спиридон"/>
    <x v="117"/>
  </r>
  <r>
    <n v="164"/>
    <n v="356"/>
    <n v="373"/>
    <n v="1"/>
    <n v="373"/>
    <x v="142"/>
    <x v="2"/>
    <n v="115"/>
    <x v="2"/>
    <n v="283.468085106383"/>
    <n v="0.31584477970427072"/>
    <x v="46"/>
    <n v="321.63636363636363"/>
    <d v="2022-09-28T00:00:00"/>
    <n v="459"/>
    <x v="60"/>
    <s v="Галина Кирилловна Прохорова"/>
    <x v="0"/>
    <x v="1"/>
    <s v="Прохорова Галина Кирилловна"/>
    <s v="Галина"/>
    <x v="57"/>
  </r>
  <r>
    <n v="165"/>
    <n v="41"/>
    <n v="315"/>
    <n v="3"/>
    <n v="945"/>
    <x v="143"/>
    <x v="13"/>
    <n v="420"/>
    <x v="13"/>
    <n v="258.375"/>
    <n v="0.21915820029027566"/>
    <x v="30"/>
    <n v="317.85714285714283"/>
    <d v="2022-05-17T00:00:00"/>
    <n v="504"/>
    <x v="111"/>
    <s v="Тихонова Евфросиния Феликсовна"/>
    <x v="1"/>
    <x v="3"/>
    <s v="Феликсовна Тихонова Евфросиния"/>
    <s v="Тихонова"/>
    <x v="118"/>
  </r>
  <r>
    <n v="166"/>
    <n v="379"/>
    <n v="321"/>
    <n v="5"/>
    <n v="1605"/>
    <x v="9"/>
    <x v="9"/>
    <n v="47"/>
    <x v="9"/>
    <n v="263.25423728813558"/>
    <n v="0.21935359258305431"/>
    <x v="55"/>
    <n v="293.66666666666669"/>
    <d v="2022-05-12T00:00:00"/>
    <n v="339"/>
    <x v="29"/>
    <s v="Лукин Харлампий Игнатович"/>
    <x v="1"/>
    <x v="1"/>
    <s v="Игнатович Лукин Харлампий"/>
    <s v="Лукин"/>
    <x v="39"/>
  </r>
  <r>
    <n v="167"/>
    <n v="282"/>
    <n v="189"/>
    <n v="2"/>
    <n v="378"/>
    <x v="19"/>
    <x v="9"/>
    <n v="202"/>
    <x v="13"/>
    <n v="258.375"/>
    <n v="-0.26850507982583449"/>
    <x v="30"/>
    <n v="317.85714285714283"/>
    <d v="2022-07-24T00:00:00"/>
    <n v="392"/>
    <x v="45"/>
    <s v="Сазонова Оксана Александровна"/>
    <x v="1"/>
    <x v="1"/>
    <s v="Александровна Сазонова Оксана"/>
    <s v="Сазонова"/>
    <x v="119"/>
  </r>
  <r>
    <n v="168"/>
    <n v="459"/>
    <n v="405"/>
    <n v="3"/>
    <n v="1215"/>
    <x v="144"/>
    <x v="2"/>
    <n v="37"/>
    <x v="18"/>
    <n v="255.11627906976744"/>
    <n v="0.58751139471285319"/>
    <x v="61"/>
    <n v="274.28571428571428"/>
    <d v="2022-06-16T00:00:00"/>
    <n v="221"/>
    <x v="21"/>
    <s v="Кулакова Нина Семеновна"/>
    <x v="0"/>
    <x v="3"/>
    <s v="Семеновна Кулакова Нина"/>
    <s v="Кулакова"/>
    <x v="120"/>
  </r>
  <r>
    <n v="169"/>
    <n v="402"/>
    <n v="426"/>
    <n v="2"/>
    <n v="852"/>
    <x v="26"/>
    <x v="17"/>
    <n v="366"/>
    <x v="16"/>
    <n v="300.31818181818181"/>
    <n v="0.41849553503859549"/>
    <x v="51"/>
    <n v="331.16666666666669"/>
    <d v="2022-09-23T00:00:00"/>
    <n v="272"/>
    <x v="42"/>
    <s v="Анна Альбертовна Никифорова"/>
    <x v="1"/>
    <x v="0"/>
    <s v="Никифорова Анна Альбертовна"/>
    <s v="Анна"/>
    <x v="121"/>
  </r>
  <r>
    <n v="170"/>
    <n v="320"/>
    <n v="271"/>
    <n v="1"/>
    <n v="271"/>
    <x v="145"/>
    <x v="19"/>
    <n v="434"/>
    <x v="17"/>
    <n v="267.85483870967744"/>
    <n v="1.1742036490636432E-2"/>
    <x v="35"/>
    <n v="250.25925925925927"/>
    <d v="2022-06-18T00:00:00"/>
    <n v="682"/>
    <x v="112"/>
    <s v="Христофор Авдеевич Щукин"/>
    <x v="1"/>
    <x v="3"/>
    <s v="Щукин Христофор Авдеевич"/>
    <s v="Христофор"/>
    <x v="35"/>
  </r>
  <r>
    <n v="171"/>
    <n v="19"/>
    <n v="96"/>
    <n v="4"/>
    <n v="384"/>
    <x v="146"/>
    <x v="1"/>
    <n v="172"/>
    <x v="10"/>
    <n v="271.74545454545455"/>
    <n v="-0.6467282215977519"/>
    <x v="37"/>
    <n v="272.35294117647061"/>
    <d v="2022-06-25T00:00:00"/>
    <n v="304"/>
    <x v="113"/>
    <s v="Русаков Лев Тимурович"/>
    <x v="1"/>
    <x v="2"/>
    <s v="Тимурович Русаков Лев"/>
    <s v="Русаков"/>
    <x v="122"/>
  </r>
  <r>
    <n v="172"/>
    <n v="447"/>
    <n v="65"/>
    <n v="1"/>
    <n v="65"/>
    <x v="147"/>
    <x v="3"/>
    <n v="52"/>
    <x v="9"/>
    <n v="263.25423728813558"/>
    <n v="-0.75309039402523825"/>
    <x v="33"/>
    <n v="248.5"/>
    <d v="2022-12-22T00:00:00"/>
    <n v="424"/>
    <x v="114"/>
    <s v="Глафира Николаевна Мельникова"/>
    <x v="0"/>
    <x v="2"/>
    <s v="Мельникова Глафира Николаевна"/>
    <s v="Глафира"/>
    <x v="123"/>
  </r>
  <r>
    <n v="173"/>
    <n v="406"/>
    <n v="426"/>
    <n v="1"/>
    <n v="426"/>
    <x v="148"/>
    <x v="4"/>
    <n v="395"/>
    <x v="5"/>
    <n v="268.60344827586209"/>
    <n v="0.58598112844213346"/>
    <x v="5"/>
    <n v="281.96875"/>
    <d v="2022-11-25T00:00:00"/>
    <n v="399"/>
    <x v="115"/>
    <s v="Якушев Мина Гавриилович"/>
    <x v="1"/>
    <x v="0"/>
    <s v="Гавриилович Якушев Мина"/>
    <s v="Якушев"/>
    <x v="124"/>
  </r>
  <r>
    <n v="174"/>
    <n v="391"/>
    <n v="356"/>
    <n v="2"/>
    <n v="712"/>
    <x v="149"/>
    <x v="4"/>
    <n v="46"/>
    <x v="6"/>
    <n v="258.5128205128205"/>
    <n v="0.37710771672287247"/>
    <x v="60"/>
    <n v="289.88888888888891"/>
    <d v="2022-03-16T00:00:00"/>
    <n v="539"/>
    <x v="58"/>
    <s v="тов. Степанова Синклитикия Александровна"/>
    <x v="0"/>
    <x v="4"/>
    <s v="Синклитикия Александровна тов. Степанова"/>
    <s v="Александровна"/>
    <x v="125"/>
  </r>
  <r>
    <n v="175"/>
    <n v="82"/>
    <n v="233"/>
    <n v="2"/>
    <n v="466"/>
    <x v="150"/>
    <x v="16"/>
    <n v="361"/>
    <x v="11"/>
    <n v="262.63492063492066"/>
    <n v="-0.11283693944155693"/>
    <x v="62"/>
    <n v="168"/>
    <d v="2022-09-27T00:00:00"/>
    <n v="538"/>
    <x v="116"/>
    <s v="Федорова Жанна Вадимовна"/>
    <x v="0"/>
    <x v="0"/>
    <s v="Вадимовна Федорова Жанна"/>
    <s v="Федорова"/>
    <x v="126"/>
  </r>
  <r>
    <n v="176"/>
    <n v="243"/>
    <n v="494"/>
    <n v="5"/>
    <n v="2470"/>
    <x v="151"/>
    <x v="19"/>
    <n v="358"/>
    <x v="13"/>
    <n v="258.375"/>
    <n v="0.91194968553459121"/>
    <x v="20"/>
    <n v="269.70588235294116"/>
    <d v="2022-07-29T00:00:00"/>
    <n v="582"/>
    <x v="117"/>
    <s v="Евфросиния Петровна Чернова"/>
    <x v="0"/>
    <x v="3"/>
    <s v="Чернова Евфросиния Петровна"/>
    <s v="Евфросиния"/>
    <x v="118"/>
  </r>
  <r>
    <n v="177"/>
    <n v="432"/>
    <n v="305"/>
    <n v="3"/>
    <n v="915"/>
    <x v="152"/>
    <x v="14"/>
    <n v="44"/>
    <x v="3"/>
    <n v="265.47674418604652"/>
    <n v="0.14887652752836056"/>
    <x v="3"/>
    <n v="236.27586206896552"/>
    <d v="2022-05-20T00:00:00"/>
    <n v="712"/>
    <x v="118"/>
    <s v="Кир Васильевич Горбунов"/>
    <x v="1"/>
    <x v="1"/>
    <s v="Горбунов Кир Васильевич"/>
    <s v="Кир"/>
    <x v="127"/>
  </r>
  <r>
    <n v="178"/>
    <n v="159"/>
    <n v="173"/>
    <n v="4"/>
    <n v="692"/>
    <x v="149"/>
    <x v="2"/>
    <n v="416"/>
    <x v="18"/>
    <n v="255.11627906976744"/>
    <n v="-0.32187784867821334"/>
    <x v="61"/>
    <n v="274.28571428571428"/>
    <d v="2022-05-22T00:00:00"/>
    <n v="472"/>
    <x v="119"/>
    <s v="Зуев Гостомысл Игоревич"/>
    <x v="1"/>
    <x v="4"/>
    <s v="Игоревич Зуев Гостомысл"/>
    <s v="Зуев"/>
    <x v="128"/>
  </r>
  <r>
    <n v="179"/>
    <n v="197"/>
    <n v="177"/>
    <n v="2"/>
    <n v="354"/>
    <x v="153"/>
    <x v="15"/>
    <n v="153"/>
    <x v="2"/>
    <n v="283.468085106383"/>
    <n v="-0.37559108308939437"/>
    <x v="2"/>
    <n v="232.44444444444446"/>
    <d v="2022-08-29T00:00:00"/>
    <n v="363"/>
    <x v="108"/>
    <s v="Маслов Сократ Анатольевич"/>
    <x v="1"/>
    <x v="2"/>
    <s v="Анатольевич Маслов Сократ"/>
    <s v="Маслов"/>
    <x v="59"/>
  </r>
  <r>
    <n v="180"/>
    <n v="110"/>
    <n v="261"/>
    <n v="1"/>
    <n v="261"/>
    <x v="154"/>
    <x v="13"/>
    <n v="223"/>
    <x v="3"/>
    <n v="265.47674418604652"/>
    <n v="-1.6863037098681644E-2"/>
    <x v="16"/>
    <n v="276.67567567567568"/>
    <d v="2022-11-28T00:00:00"/>
    <n v="432"/>
    <x v="17"/>
    <s v="Вероника Евгеньевна Федосеева"/>
    <x v="0"/>
    <x v="3"/>
    <s v="Федосеева Вероника Евгеньевна"/>
    <s v="Вероника"/>
    <x v="16"/>
  </r>
  <r>
    <n v="181"/>
    <n v="288"/>
    <n v="198"/>
    <n v="5"/>
    <n v="990"/>
    <x v="155"/>
    <x v="18"/>
    <n v="74"/>
    <x v="11"/>
    <n v="262.63492063492066"/>
    <n v="-0.24610177686449908"/>
    <x v="62"/>
    <n v="168"/>
    <d v="2022-10-23T00:00:00"/>
    <n v="355"/>
    <x v="31"/>
    <s v="Любовь Романовна Данилова"/>
    <x v="1"/>
    <x v="2"/>
    <s v="Данилова Любовь Романовна"/>
    <s v="Любовь"/>
    <x v="7"/>
  </r>
  <r>
    <n v="182"/>
    <n v="7"/>
    <n v="114"/>
    <n v="3"/>
    <n v="342"/>
    <x v="20"/>
    <x v="14"/>
    <n v="180"/>
    <x v="11"/>
    <n v="262.63492063492066"/>
    <n v="-0.56593738667956006"/>
    <x v="21"/>
    <n v="238.72222222222223"/>
    <d v="2022-02-24T00:00:00"/>
    <n v="628"/>
    <x v="120"/>
    <s v="Калинин Лев Феодосьевич"/>
    <x v="1"/>
    <x v="1"/>
    <s v="Феодосьевич Калинин Лев"/>
    <s v="Калинин"/>
    <x v="122"/>
  </r>
  <r>
    <n v="183"/>
    <n v="385"/>
    <n v="427"/>
    <n v="3"/>
    <n v="1281"/>
    <x v="92"/>
    <x v="19"/>
    <n v="359"/>
    <x v="3"/>
    <n v="265.47674418604652"/>
    <n v="0.60842713853970465"/>
    <x v="19"/>
    <n v="329.27272727272725"/>
    <d v="2022-01-23T00:00:00"/>
    <n v="358"/>
    <x v="28"/>
    <s v="Дорофеев Тимур Валерьянович"/>
    <x v="1"/>
    <x v="2"/>
    <s v="Валерьянович Дорофеев Тимур"/>
    <s v="Дорофеев"/>
    <x v="76"/>
  </r>
  <r>
    <n v="184"/>
    <n v="493"/>
    <n v="376"/>
    <n v="1"/>
    <n v="376"/>
    <x v="156"/>
    <x v="0"/>
    <n v="134"/>
    <x v="4"/>
    <n v="250.48780487804879"/>
    <n v="0.50107108081791618"/>
    <x v="25"/>
    <n v="303.8235294117647"/>
    <d v="2022-07-11T00:00:00"/>
    <n v="500"/>
    <x v="46"/>
    <s v="Регина Кирилловна Нестерова"/>
    <x v="0"/>
    <x v="2"/>
    <s v="Нестерова Регина Кирилловна"/>
    <s v="Регина"/>
    <x v="53"/>
  </r>
  <r>
    <n v="185"/>
    <n v="158"/>
    <n v="51"/>
    <n v="2"/>
    <n v="102"/>
    <x v="154"/>
    <x v="3"/>
    <n v="159"/>
    <x v="0"/>
    <n v="252.76271186440678"/>
    <n v="-0.7982297324481995"/>
    <x v="11"/>
    <n v="240.26666666666668"/>
    <d v="2022-05-05T00:00:00"/>
    <n v="639"/>
    <x v="121"/>
    <s v="Марк Яковлевич Корнилов"/>
    <x v="1"/>
    <x v="0"/>
    <s v="Корнилов Марк Яковлевич"/>
    <s v="Марк"/>
    <x v="129"/>
  </r>
  <r>
    <n v="186"/>
    <n v="446"/>
    <n v="316"/>
    <n v="2"/>
    <n v="632"/>
    <x v="119"/>
    <x v="8"/>
    <n v="328"/>
    <x v="14"/>
    <n v="273.72549019607845"/>
    <n v="0.15444126074498565"/>
    <x v="44"/>
    <n v="320.57142857142856"/>
    <d v="2022-01-07T00:00:00"/>
    <n v="461"/>
    <x v="55"/>
    <s v="Регина Сергеевна Чернова"/>
    <x v="0"/>
    <x v="2"/>
    <s v="Чернова Регина Сергеевна"/>
    <s v="Регина"/>
    <x v="53"/>
  </r>
  <r>
    <n v="187"/>
    <n v="428"/>
    <n v="156"/>
    <n v="1"/>
    <n v="156"/>
    <x v="157"/>
    <x v="8"/>
    <n v="325"/>
    <x v="17"/>
    <n v="267.85483870967744"/>
    <n v="-0.41759499006443068"/>
    <x v="35"/>
    <n v="250.25925925925927"/>
    <d v="2022-11-10T00:00:00"/>
    <n v="546"/>
    <x v="106"/>
    <s v="Васильев Милован Георгиевич"/>
    <x v="1"/>
    <x v="4"/>
    <s v="Георгиевич Васильев Милован"/>
    <s v="Васильев"/>
    <x v="113"/>
  </r>
  <r>
    <n v="188"/>
    <n v="192"/>
    <n v="215"/>
    <n v="1"/>
    <n v="215"/>
    <x v="158"/>
    <x v="18"/>
    <n v="106"/>
    <x v="10"/>
    <n v="271.74545454545455"/>
    <n v="-0.2088184129532985"/>
    <x v="37"/>
    <n v="272.35294117647061"/>
    <d v="2022-10-24T00:00:00"/>
    <n v="553"/>
    <x v="12"/>
    <s v="Таисия Богдановна Якушева"/>
    <x v="0"/>
    <x v="3"/>
    <s v="Якушева Таисия Богдановна"/>
    <s v="Таисия"/>
    <x v="111"/>
  </r>
  <r>
    <n v="189"/>
    <n v="41"/>
    <n v="59"/>
    <n v="1"/>
    <n v="59"/>
    <x v="67"/>
    <x v="1"/>
    <n v="65"/>
    <x v="13"/>
    <n v="258.375"/>
    <n v="-0.77164973391388481"/>
    <x v="30"/>
    <n v="317.85714285714283"/>
    <d v="2022-03-03T00:00:00"/>
    <n v="377"/>
    <x v="122"/>
    <s v="Самойлова Жанна Семеновна"/>
    <x v="1"/>
    <x v="3"/>
    <s v="Семеновна Самойлова Жанна"/>
    <s v="Самойлова"/>
    <x v="126"/>
  </r>
  <r>
    <n v="190"/>
    <n v="69"/>
    <n v="88"/>
    <n v="4"/>
    <n v="352"/>
    <x v="159"/>
    <x v="4"/>
    <n v="346"/>
    <x v="14"/>
    <n v="273.72549019607845"/>
    <n v="-0.67851002865329513"/>
    <x v="63"/>
    <n v="266.27272727272725"/>
    <d v="2022-03-16T00:00:00"/>
    <n v="673"/>
    <x v="58"/>
    <s v="Капитон Харитонович Родионов"/>
    <x v="0"/>
    <x v="2"/>
    <s v="Родионов Капитон Харитонович"/>
    <s v="Капитон"/>
    <x v="56"/>
  </r>
  <r>
    <n v="191"/>
    <n v="270"/>
    <n v="484"/>
    <n v="4"/>
    <n v="1936"/>
    <x v="160"/>
    <x v="0"/>
    <n v="457"/>
    <x v="1"/>
    <n v="264.8679245283019"/>
    <n v="0.82732582989029768"/>
    <x v="64"/>
    <n v="236.91666666666666"/>
    <d v="2022-02-03T00:00:00"/>
    <n v="489"/>
    <x v="123"/>
    <s v="Валерия Владимировна Медведева"/>
    <x v="1"/>
    <x v="4"/>
    <s v="Медведева Валерия Владимировна"/>
    <s v="Валерия"/>
    <x v="130"/>
  </r>
  <r>
    <n v="192"/>
    <n v="345"/>
    <n v="257"/>
    <n v="1"/>
    <n v="257"/>
    <x v="161"/>
    <x v="1"/>
    <n v="255"/>
    <x v="17"/>
    <n v="267.85483870967744"/>
    <n v="-4.0525079785632578E-2"/>
    <x v="27"/>
    <n v="288.23809523809524"/>
    <d v="2022-08-20T00:00:00"/>
    <n v="176"/>
    <x v="124"/>
    <s v="Филимон Ефимьевич Беляков"/>
    <x v="0"/>
    <x v="3"/>
    <s v="Беляков Филимон Ефимьевич"/>
    <s v="Филимон"/>
    <x v="14"/>
  </r>
  <r>
    <n v="193"/>
    <n v="348"/>
    <n v="497"/>
    <n v="3"/>
    <n v="1491"/>
    <x v="162"/>
    <x v="0"/>
    <n v="42"/>
    <x v="14"/>
    <n v="273.72549019607845"/>
    <n v="0.81568767908309447"/>
    <x v="63"/>
    <n v="266.27272727272725"/>
    <d v="2022-08-10T00:00:00"/>
    <n v="493"/>
    <x v="61"/>
    <s v="Панфил Федотович Шаров"/>
    <x v="0"/>
    <x v="4"/>
    <s v="Шаров Панфил Федотович"/>
    <s v="Панфил"/>
    <x v="58"/>
  </r>
  <r>
    <n v="194"/>
    <n v="102"/>
    <n v="115"/>
    <n v="2"/>
    <n v="230"/>
    <x v="163"/>
    <x v="8"/>
    <n v="385"/>
    <x v="2"/>
    <n v="283.468085106383"/>
    <n v="-0.59431059070779857"/>
    <x v="36"/>
    <n v="249.5"/>
    <d v="2022-07-11T00:00:00"/>
    <n v="627"/>
    <x v="46"/>
    <s v="Стрелков Геннадий Бориславович"/>
    <x v="1"/>
    <x v="3"/>
    <s v="Бориславович Стрелков Геннадий"/>
    <s v="Стрелков"/>
    <x v="44"/>
  </r>
  <r>
    <n v="195"/>
    <n v="321"/>
    <n v="368"/>
    <n v="1"/>
    <n v="368"/>
    <x v="164"/>
    <x v="17"/>
    <n v="436"/>
    <x v="10"/>
    <n v="271.74545454545455"/>
    <n v="0.35420848387528436"/>
    <x v="12"/>
    <n v="212.8125"/>
    <d v="2022-05-02T00:00:00"/>
    <n v="510"/>
    <x v="52"/>
    <s v="Миронов Аверкий Зиновьевич"/>
    <x v="1"/>
    <x v="2"/>
    <s v="Зиновьевич Миронов Аверкий"/>
    <s v="Миронов"/>
    <x v="131"/>
  </r>
  <r>
    <n v="196"/>
    <n v="176"/>
    <n v="113"/>
    <n v="4"/>
    <n v="452"/>
    <x v="165"/>
    <x v="14"/>
    <n v="175"/>
    <x v="0"/>
    <n v="252.76271186440678"/>
    <n v="-0.55294038758130493"/>
    <x v="0"/>
    <n v="240.5"/>
    <d v="2022-01-04T00:00:00"/>
    <n v="770"/>
    <x v="125"/>
    <s v="Валерия Семеновна Потапова"/>
    <x v="1"/>
    <x v="2"/>
    <s v="Потапова Валерия Семеновна"/>
    <s v="Валерия"/>
    <x v="130"/>
  </r>
  <r>
    <n v="197"/>
    <n v="341"/>
    <n v="194"/>
    <n v="3"/>
    <n v="582"/>
    <x v="166"/>
    <x v="7"/>
    <n v="274"/>
    <x v="3"/>
    <n v="265.47674418604652"/>
    <n v="-0.26923919232622318"/>
    <x v="19"/>
    <n v="329.27272727272725"/>
    <d v="2022-02-15T00:00:00"/>
    <n v="648"/>
    <x v="126"/>
    <s v="Сорокина Феврония Геннадьевна"/>
    <x v="0"/>
    <x v="2"/>
    <s v="Геннадьевна Сорокина Феврония"/>
    <s v="Сорокина"/>
    <x v="19"/>
  </r>
  <r>
    <n v="198"/>
    <n v="473"/>
    <n v="171"/>
    <n v="4"/>
    <n v="684"/>
    <x v="18"/>
    <x v="19"/>
    <n v="266"/>
    <x v="16"/>
    <n v="300.31818181818181"/>
    <n v="-0.43060390494929623"/>
    <x v="24"/>
    <n v="281.73333333333335"/>
    <d v="2022-08-22T00:00:00"/>
    <n v="263"/>
    <x v="49"/>
    <s v="Горшкова Василиса Святославовна"/>
    <x v="1"/>
    <x v="2"/>
    <s v="Святославовна Горшкова Василиса"/>
    <s v="Горшкова"/>
    <x v="48"/>
  </r>
  <r>
    <n v="199"/>
    <n v="482"/>
    <n v="321"/>
    <n v="2"/>
    <n v="642"/>
    <x v="92"/>
    <x v="2"/>
    <n v="481"/>
    <x v="18"/>
    <n v="255.11627906976744"/>
    <n v="0.25824977210574285"/>
    <x v="34"/>
    <n v="250.30769230769232"/>
    <d v="2022-07-14T00:00:00"/>
    <n v="186"/>
    <x v="19"/>
    <s v="Новикова Лидия Павловна"/>
    <x v="0"/>
    <x v="1"/>
    <s v="Павловна Новикова Лидия"/>
    <s v="Новикова"/>
    <x v="18"/>
  </r>
  <r>
    <n v="200"/>
    <n v="169"/>
    <n v="386"/>
    <n v="5"/>
    <n v="1930"/>
    <x v="167"/>
    <x v="10"/>
    <n v="59"/>
    <x v="12"/>
    <n v="274.16279069767444"/>
    <n v="0.4079226397489184"/>
    <x v="65"/>
    <n v="258.30769230769232"/>
    <d v="2022-07-28T00:00:00"/>
    <n v="197"/>
    <x v="63"/>
    <s v="Любовь Альбертовна Одинцова"/>
    <x v="0"/>
    <x v="2"/>
    <s v="Одинцова Любовь Альбертовна"/>
    <s v="Любовь"/>
    <x v="7"/>
  </r>
  <r>
    <n v="201"/>
    <n v="397"/>
    <n v="148"/>
    <n v="1"/>
    <n v="148"/>
    <x v="168"/>
    <x v="13"/>
    <n v="47"/>
    <x v="9"/>
    <n v="263.25423728813558"/>
    <n v="-0.43780582024208081"/>
    <x v="9"/>
    <n v="257.78260869565219"/>
    <d v="2022-05-12T00:00:00"/>
    <n v="317"/>
    <x v="29"/>
    <s v="Лукин Харлампий Игнатович"/>
    <x v="1"/>
    <x v="1"/>
    <s v="Игнатович Лукин Харлампий"/>
    <s v="Лукин"/>
    <x v="39"/>
  </r>
  <r>
    <n v="202"/>
    <n v="436"/>
    <n v="291"/>
    <n v="2"/>
    <n v="582"/>
    <x v="99"/>
    <x v="13"/>
    <n v="385"/>
    <x v="4"/>
    <n v="250.48780487804879"/>
    <n v="0.16173320350535536"/>
    <x v="56"/>
    <n v="247.66666666666666"/>
    <d v="2022-07-11T00:00:00"/>
    <n v="342"/>
    <x v="46"/>
    <s v="Стрелков Геннадий Бориславович"/>
    <x v="1"/>
    <x v="3"/>
    <s v="Бориславович Стрелков Геннадий"/>
    <s v="Стрелков"/>
    <x v="44"/>
  </r>
  <r>
    <n v="203"/>
    <n v="369"/>
    <n v="74"/>
    <n v="1"/>
    <n v="74"/>
    <x v="47"/>
    <x v="10"/>
    <n v="411"/>
    <x v="15"/>
    <n v="294.95238095238096"/>
    <n v="-0.74911204391346464"/>
    <x v="41"/>
    <n v="274.77777777777777"/>
    <d v="2022-04-22T00:00:00"/>
    <n v="535"/>
    <x v="105"/>
    <s v="Спиридон Владленович Воронцов"/>
    <x v="1"/>
    <x v="4"/>
    <s v="Воронцов Спиридон Владленович"/>
    <s v="Спиридон"/>
    <x v="117"/>
  </r>
  <r>
    <n v="204"/>
    <n v="361"/>
    <n v="245"/>
    <n v="1"/>
    <n v="245"/>
    <x v="169"/>
    <x v="16"/>
    <n v="259"/>
    <x v="10"/>
    <n v="271.74545454545455"/>
    <n v="-9.8420982202595986E-2"/>
    <x v="12"/>
    <n v="212.8125"/>
    <d v="2022-05-26T00:00:00"/>
    <n v="471"/>
    <x v="35"/>
    <s v="Алевтина Михайловна Зыкова"/>
    <x v="0"/>
    <x v="1"/>
    <s v="Зыкова Алевтина Михайловна"/>
    <s v="Алевтина"/>
    <x v="132"/>
  </r>
  <r>
    <n v="205"/>
    <n v="226"/>
    <n v="339"/>
    <n v="4"/>
    <n v="1356"/>
    <x v="170"/>
    <x v="7"/>
    <n v="337"/>
    <x v="11"/>
    <n v="262.63492063492066"/>
    <n v="0.29076513961078199"/>
    <x v="17"/>
    <n v="311.33333333333331"/>
    <d v="2022-11-10T00:00:00"/>
    <n v="376"/>
    <x v="106"/>
    <s v="Максимова Евпраксия Ждановна"/>
    <x v="0"/>
    <x v="2"/>
    <s v="Ждановна Максимова Евпраксия"/>
    <s v="Максимова"/>
    <x v="133"/>
  </r>
  <r>
    <n v="206"/>
    <n v="87"/>
    <n v="487"/>
    <n v="1"/>
    <n v="487"/>
    <x v="171"/>
    <x v="9"/>
    <n v="172"/>
    <x v="7"/>
    <n v="249.02380952380952"/>
    <n v="0.95563629410077455"/>
    <x v="7"/>
    <n v="276.21052631578948"/>
    <d v="2022-06-25T00:00:00"/>
    <n v="282"/>
    <x v="113"/>
    <s v="Русаков Лев Тимурович"/>
    <x v="1"/>
    <x v="2"/>
    <s v="Тимурович Русаков Лев"/>
    <s v="Русаков"/>
    <x v="122"/>
  </r>
  <r>
    <n v="207"/>
    <n v="376"/>
    <n v="335"/>
    <n v="5"/>
    <n v="1675"/>
    <x v="172"/>
    <x v="9"/>
    <n v="130"/>
    <x v="17"/>
    <n v="267.85483870967744"/>
    <n v="0.25067742518215197"/>
    <x v="66"/>
    <n v="273.625"/>
    <d v="2022-10-29T00:00:00"/>
    <n v="120"/>
    <x v="69"/>
    <s v="Виктор Жанович Никифоров"/>
    <x v="1"/>
    <x v="4"/>
    <s v="Никифоров Виктор Жанович"/>
    <s v="Виктор"/>
    <x v="68"/>
  </r>
  <r>
    <n v="208"/>
    <n v="255"/>
    <n v="214"/>
    <n v="2"/>
    <n v="428"/>
    <x v="173"/>
    <x v="4"/>
    <n v="354"/>
    <x v="7"/>
    <n v="249.02380952380952"/>
    <n v="-0.14064442107276032"/>
    <x v="59"/>
    <n v="256.89999999999998"/>
    <d v="2022-09-07T00:00:00"/>
    <n v="220"/>
    <x v="127"/>
    <s v="Анжела Ивановна Григорьева"/>
    <x v="1"/>
    <x v="0"/>
    <s v="Григорьева Анжела Ивановна"/>
    <s v="Анжела"/>
    <x v="88"/>
  </r>
  <r>
    <n v="209"/>
    <n v="111"/>
    <n v="452"/>
    <n v="4"/>
    <n v="1808"/>
    <x v="83"/>
    <x v="7"/>
    <n v="329"/>
    <x v="0"/>
    <n v="252.76271186440678"/>
    <n v="0.78823844967478029"/>
    <x v="11"/>
    <n v="240.26666666666668"/>
    <d v="2022-04-02T00:00:00"/>
    <n v="274"/>
    <x v="23"/>
    <s v="Маслова Агафья Юрьевна"/>
    <x v="0"/>
    <x v="1"/>
    <s v="Юрьевна Маслова Агафья"/>
    <s v="Маслова"/>
    <x v="134"/>
  </r>
  <r>
    <n v="210"/>
    <n v="344"/>
    <n v="172"/>
    <n v="5"/>
    <n v="860"/>
    <x v="174"/>
    <x v="10"/>
    <n v="186"/>
    <x v="5"/>
    <n v="268.60344827586209"/>
    <n v="-0.35965081199050009"/>
    <x v="32"/>
    <n v="254.18181818181819"/>
    <d v="2022-12-19T00:00:00"/>
    <n v="178"/>
    <x v="128"/>
    <s v="Флорентин Демьянович Родионов"/>
    <x v="1"/>
    <x v="1"/>
    <s v="Родионов Флорентин Демьянович"/>
    <s v="Флорентин"/>
    <x v="135"/>
  </r>
  <r>
    <n v="211"/>
    <n v="462"/>
    <n v="104"/>
    <n v="4"/>
    <n v="416"/>
    <x v="175"/>
    <x v="12"/>
    <n v="448"/>
    <x v="13"/>
    <n v="258.375"/>
    <n v="-0.59748427672955973"/>
    <x v="20"/>
    <n v="269.70588235294116"/>
    <d v="2022-07-28T00:00:00"/>
    <n v="335"/>
    <x v="63"/>
    <s v="Анжелика Валериевна Рожкова"/>
    <x v="1"/>
    <x v="2"/>
    <s v="Рожкова Анжелика Валериевна"/>
    <s v="Анжелика"/>
    <x v="136"/>
  </r>
  <r>
    <n v="212"/>
    <n v="279"/>
    <n v="433"/>
    <n v="4"/>
    <n v="1732"/>
    <x v="176"/>
    <x v="17"/>
    <n v="377"/>
    <x v="18"/>
    <n v="255.11627906976744"/>
    <n v="0.69726526891522322"/>
    <x v="67"/>
    <n v="251.91666666666666"/>
    <d v="2022-08-21T00:00:00"/>
    <n v="471"/>
    <x v="13"/>
    <s v="Виктория Наумовна Никитина"/>
    <x v="1"/>
    <x v="0"/>
    <s v="Никитина Виктория Наумовна"/>
    <s v="Виктория"/>
    <x v="137"/>
  </r>
  <r>
    <n v="213"/>
    <n v="322"/>
    <n v="79"/>
    <n v="5"/>
    <n v="395"/>
    <x v="177"/>
    <x v="5"/>
    <n v="316"/>
    <x v="18"/>
    <n v="255.11627906976744"/>
    <n v="-0.69033728350045576"/>
    <x v="67"/>
    <n v="251.91666666666666"/>
    <d v="2022-08-14T00:00:00"/>
    <n v="321"/>
    <x v="129"/>
    <s v="Брагина Полина Евгеньевна"/>
    <x v="0"/>
    <x v="4"/>
    <s v="Евгеньевна Брагина Полина"/>
    <s v="Брагина"/>
    <x v="28"/>
  </r>
  <r>
    <n v="214"/>
    <n v="494"/>
    <n v="181"/>
    <n v="1"/>
    <n v="181"/>
    <x v="170"/>
    <x v="16"/>
    <n v="356"/>
    <x v="11"/>
    <n v="262.63492063492066"/>
    <n v="-0.31083041218421381"/>
    <x v="47"/>
    <n v="271"/>
    <d v="2022-01-09T00:00:00"/>
    <n v="681"/>
    <x v="81"/>
    <s v="Князева Акулина Алексеевна"/>
    <x v="1"/>
    <x v="4"/>
    <s v="Алексеевна Князева Акулина"/>
    <s v="Князева"/>
    <x v="78"/>
  </r>
  <r>
    <n v="215"/>
    <n v="317"/>
    <n v="196"/>
    <n v="3"/>
    <n v="588"/>
    <x v="178"/>
    <x v="8"/>
    <n v="159"/>
    <x v="5"/>
    <n v="268.60344827586209"/>
    <n v="-0.27029976250080245"/>
    <x v="5"/>
    <n v="281.96875"/>
    <d v="2022-05-05T00:00:00"/>
    <n v="685"/>
    <x v="121"/>
    <s v="Марк Яковлевич Корнилов"/>
    <x v="1"/>
    <x v="0"/>
    <s v="Корнилов Марк Яковлевич"/>
    <s v="Марк"/>
    <x v="129"/>
  </r>
  <r>
    <n v="216"/>
    <n v="223"/>
    <n v="174"/>
    <n v="1"/>
    <n v="174"/>
    <x v="179"/>
    <x v="2"/>
    <n v="287"/>
    <x v="8"/>
    <n v="271.18181818181819"/>
    <n v="-0.35836406302380153"/>
    <x v="8"/>
    <n v="291.45454545454544"/>
    <d v="2022-02-16T00:00:00"/>
    <n v="414"/>
    <x v="41"/>
    <s v="Полякова Анжела Аскольдовна"/>
    <x v="0"/>
    <x v="2"/>
    <s v="Аскольдовна Полякова Анжела"/>
    <s v="Полякова"/>
    <x v="40"/>
  </r>
  <r>
    <n v="217"/>
    <n v="25"/>
    <n v="356"/>
    <n v="3"/>
    <n v="1068"/>
    <x v="180"/>
    <x v="7"/>
    <n v="322"/>
    <x v="14"/>
    <n v="273.72549019607845"/>
    <n v="0.30057306590257871"/>
    <x v="58"/>
    <n v="241.83333333333334"/>
    <d v="2022-11-21T00:00:00"/>
    <n v="132"/>
    <x v="130"/>
    <s v="Суханова Алла Эльдаровна"/>
    <x v="0"/>
    <x v="3"/>
    <s v="Эльдаровна Суханова Алла"/>
    <s v="Суханова"/>
    <x v="138"/>
  </r>
  <r>
    <n v="218"/>
    <n v="392"/>
    <n v="125"/>
    <n v="5"/>
    <n v="625"/>
    <x v="181"/>
    <x v="1"/>
    <n v="62"/>
    <x v="7"/>
    <n v="249.02380952380952"/>
    <n v="-0.49803996557988339"/>
    <x v="39"/>
    <n v="222.2"/>
    <d v="2022-04-20T00:00:00"/>
    <n v="611"/>
    <x v="131"/>
    <s v="Юрий Августович Исаков"/>
    <x v="1"/>
    <x v="2"/>
    <s v="Исаков Юрий Августович"/>
    <s v="Юрий"/>
    <x v="139"/>
  </r>
  <r>
    <n v="219"/>
    <n v="410"/>
    <n v="228"/>
    <n v="2"/>
    <n v="456"/>
    <x v="182"/>
    <x v="14"/>
    <n v="295"/>
    <x v="14"/>
    <n v="273.72549019607845"/>
    <n v="-0.16704871060171922"/>
    <x v="44"/>
    <n v="320.57142857142856"/>
    <d v="2022-01-27T00:00:00"/>
    <n v="636"/>
    <x v="132"/>
    <s v="Конон Валентинович Владимиров"/>
    <x v="1"/>
    <x v="2"/>
    <s v="Владимиров Конон Валентинович"/>
    <s v="Конон"/>
    <x v="140"/>
  </r>
  <r>
    <n v="220"/>
    <n v="498"/>
    <n v="472"/>
    <n v="5"/>
    <n v="2360"/>
    <x v="183"/>
    <x v="9"/>
    <n v="171"/>
    <x v="15"/>
    <n v="294.95238095238096"/>
    <n v="0.60025831449790124"/>
    <x v="41"/>
    <n v="274.77777777777777"/>
    <d v="2022-05-29T00:00:00"/>
    <n v="485"/>
    <x v="56"/>
    <s v="Бажен Дмитриевич Исаков"/>
    <x v="0"/>
    <x v="2"/>
    <s v="Исаков Бажен Дмитриевич"/>
    <s v="Бажен"/>
    <x v="141"/>
  </r>
  <r>
    <n v="221"/>
    <n v="304"/>
    <n v="163"/>
    <n v="3"/>
    <n v="489"/>
    <x v="184"/>
    <x v="6"/>
    <n v="392"/>
    <x v="17"/>
    <n v="267.85483870967744"/>
    <n v="-0.39146143192629623"/>
    <x v="27"/>
    <n v="288.23809523809524"/>
    <d v="2022-12-24T00:00:00"/>
    <n v="220"/>
    <x v="66"/>
    <s v="Эммануил Ааронович Кошелев"/>
    <x v="1"/>
    <x v="2"/>
    <s v="Кошелев Эммануил Ааронович"/>
    <s v="Эммануил"/>
    <x v="65"/>
  </r>
  <r>
    <n v="222"/>
    <n v="333"/>
    <n v="70"/>
    <n v="1"/>
    <n v="70"/>
    <x v="185"/>
    <x v="8"/>
    <n v="229"/>
    <x v="6"/>
    <n v="258.5128205128205"/>
    <n v="-0.72922039277921047"/>
    <x v="26"/>
    <n v="216.4"/>
    <d v="2022-07-24T00:00:00"/>
    <n v="310"/>
    <x v="45"/>
    <s v="Самойлова Татьяна Эльдаровна"/>
    <x v="1"/>
    <x v="1"/>
    <s v="Эльдаровна Самойлова Татьяна"/>
    <s v="Самойлова"/>
    <x v="43"/>
  </r>
  <r>
    <n v="223"/>
    <n v="207"/>
    <n v="208"/>
    <n v="5"/>
    <n v="1040"/>
    <x v="111"/>
    <x v="0"/>
    <n v="253"/>
    <x v="0"/>
    <n v="252.76271186440678"/>
    <n v="-0.17709381076912767"/>
    <x v="68"/>
    <n v="215.85714285714286"/>
    <d v="2022-07-08T00:00:00"/>
    <n v="210"/>
    <x v="1"/>
    <s v="Вера Георгиевна Некрасова"/>
    <x v="0"/>
    <x v="1"/>
    <s v="Некрасова Вера Георгиевна"/>
    <s v="Вера"/>
    <x v="1"/>
  </r>
  <r>
    <n v="224"/>
    <n v="348"/>
    <n v="417"/>
    <n v="4"/>
    <n v="1668"/>
    <x v="186"/>
    <x v="10"/>
    <n v="235"/>
    <x v="14"/>
    <n v="273.72549019607845"/>
    <n v="0.52342406876790815"/>
    <x v="63"/>
    <n v="266.27272727272725"/>
    <d v="2022-03-15T00:00:00"/>
    <n v="370"/>
    <x v="133"/>
    <s v="Елисей Игнатович Лобанов"/>
    <x v="1"/>
    <x v="0"/>
    <s v="Лобанов Елисей Игнатович"/>
    <s v="Елисей"/>
    <x v="142"/>
  </r>
  <r>
    <n v="225"/>
    <n v="4"/>
    <n v="198"/>
    <n v="5"/>
    <n v="990"/>
    <x v="187"/>
    <x v="0"/>
    <n v="156"/>
    <x v="13"/>
    <n v="258.375"/>
    <n v="-0.23367198838896952"/>
    <x v="20"/>
    <n v="269.70588235294116"/>
    <d v="2022-12-10T00:00:00"/>
    <n v="446"/>
    <x v="134"/>
    <s v="Белов Симон Иосипович"/>
    <x v="0"/>
    <x v="3"/>
    <s v="Иосипович Белов Симон"/>
    <s v="Белов"/>
    <x v="143"/>
  </r>
  <r>
    <n v="226"/>
    <n v="317"/>
    <n v="196"/>
    <n v="2"/>
    <n v="392"/>
    <x v="188"/>
    <x v="14"/>
    <n v="327"/>
    <x v="5"/>
    <n v="268.60344827586209"/>
    <n v="-0.27029976250080245"/>
    <x v="5"/>
    <n v="281.96875"/>
    <d v="2022-01-04T00:00:00"/>
    <n v="865"/>
    <x v="125"/>
    <s v="Рожкова Маргарита Артемовна"/>
    <x v="1"/>
    <x v="4"/>
    <s v="Артемовна Рожкова Маргарита"/>
    <s v="Рожкова"/>
    <x v="97"/>
  </r>
  <r>
    <n v="227"/>
    <n v="131"/>
    <n v="376"/>
    <n v="1"/>
    <n v="376"/>
    <x v="189"/>
    <x v="9"/>
    <n v="275"/>
    <x v="5"/>
    <n v="268.60344827586209"/>
    <n v="0.39983310867193"/>
    <x v="32"/>
    <n v="254.18181818181819"/>
    <d v="2022-03-31T00:00:00"/>
    <n v="776"/>
    <x v="135"/>
    <s v="Андрон Валерьевич Морозов"/>
    <x v="1"/>
    <x v="4"/>
    <s v="Морозов Андрон Валерьевич"/>
    <s v="Андрон"/>
    <x v="144"/>
  </r>
  <r>
    <n v="228"/>
    <n v="96"/>
    <n v="362"/>
    <n v="4"/>
    <n v="1448"/>
    <x v="48"/>
    <x v="1"/>
    <n v="330"/>
    <x v="1"/>
    <n v="264.8679245283019"/>
    <n v="0.36671890582704081"/>
    <x v="69"/>
    <n v="273.7"/>
    <d v="2022-09-11T00:00:00"/>
    <n v="583"/>
    <x v="67"/>
    <s v="Ратибор Андреевич Маслов"/>
    <x v="1"/>
    <x v="0"/>
    <s v="Маслов Ратибор Андреевич"/>
    <s v="Ратибор"/>
    <x v="33"/>
  </r>
  <r>
    <n v="229"/>
    <n v="311"/>
    <n v="345"/>
    <n v="5"/>
    <n v="1725"/>
    <x v="157"/>
    <x v="15"/>
    <n v="177"/>
    <x v="3"/>
    <n v="265.47674418604652"/>
    <n v="0.29954885900748973"/>
    <x v="16"/>
    <n v="276.67567567567568"/>
    <d v="2022-10-23T00:00:00"/>
    <n v="564"/>
    <x v="31"/>
    <s v="Иванна Захаровна Сергеева"/>
    <x v="1"/>
    <x v="4"/>
    <s v="Сергеева Иванна Захаровна"/>
    <s v="Иванна"/>
    <x v="55"/>
  </r>
  <r>
    <n v="230"/>
    <n v="268"/>
    <n v="81"/>
    <n v="3"/>
    <n v="243"/>
    <x v="136"/>
    <x v="17"/>
    <n v="407"/>
    <x v="13"/>
    <n v="258.375"/>
    <n v="-0.68650217706821481"/>
    <x v="34"/>
    <n v="181.57142857142858"/>
    <d v="2022-03-01T00:00:00"/>
    <n v="485"/>
    <x v="47"/>
    <s v="Карп Афанасьевич Фомичев"/>
    <x v="0"/>
    <x v="1"/>
    <s v="Фомичев Карп Афанасьевич"/>
    <s v="Карп"/>
    <x v="45"/>
  </r>
  <r>
    <n v="231"/>
    <n v="495"/>
    <n v="97"/>
    <n v="4"/>
    <n v="388"/>
    <x v="190"/>
    <x v="4"/>
    <n v="181"/>
    <x v="8"/>
    <n v="271.18181818181819"/>
    <n v="-0.64230640295005026"/>
    <x v="8"/>
    <n v="291.45454545454544"/>
    <d v="2022-01-07T00:00:00"/>
    <n v="841"/>
    <x v="55"/>
    <s v="Русаков Модест Захарьевич"/>
    <x v="0"/>
    <x v="3"/>
    <s v="Захарьевич Русаков Модест"/>
    <s v="Русаков"/>
    <x v="145"/>
  </r>
  <r>
    <n v="232"/>
    <n v="436"/>
    <n v="184"/>
    <n v="4"/>
    <n v="736"/>
    <x v="191"/>
    <x v="2"/>
    <n v="166"/>
    <x v="4"/>
    <n v="250.48780487804879"/>
    <n v="-0.26543330087633887"/>
    <x v="56"/>
    <n v="247.66666666666666"/>
    <d v="2022-08-23T00:00:00"/>
    <n v="351"/>
    <x v="74"/>
    <s v="Евдокимов Януарий Феликсович"/>
    <x v="0"/>
    <x v="0"/>
    <s v="Феликсович Евдокимов Януарий"/>
    <s v="Евдокимов"/>
    <x v="79"/>
  </r>
  <r>
    <n v="233"/>
    <n v="358"/>
    <n v="172"/>
    <n v="1"/>
    <n v="172"/>
    <x v="116"/>
    <x v="15"/>
    <n v="478"/>
    <x v="17"/>
    <n v="267.85483870967744"/>
    <n v="-0.3578611428915518"/>
    <x v="70"/>
    <n v="268"/>
    <d v="2022-06-14T00:00:00"/>
    <n v="653"/>
    <x v="136"/>
    <s v="Шарова Екатерина Леоновна"/>
    <x v="1"/>
    <x v="3"/>
    <s v="Леоновна Шарова Екатерина"/>
    <s v="Шарова"/>
    <x v="146"/>
  </r>
  <r>
    <n v="234"/>
    <n v="160"/>
    <n v="288"/>
    <n v="2"/>
    <n v="576"/>
    <x v="192"/>
    <x v="10"/>
    <n v="429"/>
    <x v="18"/>
    <n v="255.11627906976744"/>
    <n v="0.12889699179580671"/>
    <x v="34"/>
    <n v="250.30769230769232"/>
    <d v="2022-03-05T00:00:00"/>
    <n v="371"/>
    <x v="137"/>
    <s v="Цветков Лука Витальевич"/>
    <x v="0"/>
    <x v="4"/>
    <s v="Витальевич Цветков Лука"/>
    <s v="Цветков"/>
    <x v="89"/>
  </r>
  <r>
    <n v="235"/>
    <n v="23"/>
    <n v="174"/>
    <n v="3"/>
    <n v="522"/>
    <x v="193"/>
    <x v="13"/>
    <n v="181"/>
    <x v="6"/>
    <n v="258.5128205128205"/>
    <n v="-0.32691926205118027"/>
    <x v="26"/>
    <n v="216.4"/>
    <d v="2022-01-07T00:00:00"/>
    <n v="828"/>
    <x v="55"/>
    <s v="Русаков Модест Захарьевич"/>
    <x v="0"/>
    <x v="3"/>
    <s v="Захарьевич Русаков Модест"/>
    <s v="Русаков"/>
    <x v="145"/>
  </r>
  <r>
    <n v="236"/>
    <n v="49"/>
    <n v="292"/>
    <n v="3"/>
    <n v="876"/>
    <x v="194"/>
    <x v="1"/>
    <n v="431"/>
    <x v="13"/>
    <n v="258.375"/>
    <n v="0.1301402999516208"/>
    <x v="30"/>
    <n v="317.85714285714283"/>
    <d v="2022-03-03T00:00:00"/>
    <n v="436"/>
    <x v="122"/>
    <s v="Мясников Зосима Якубович"/>
    <x v="1"/>
    <x v="2"/>
    <s v="Якубович Мясников Зосима"/>
    <s v="Мясников"/>
    <x v="147"/>
  </r>
  <r>
    <n v="237"/>
    <n v="485"/>
    <n v="243"/>
    <n v="3"/>
    <n v="729"/>
    <x v="195"/>
    <x v="13"/>
    <n v="34"/>
    <x v="3"/>
    <n v="265.47674418604652"/>
    <n v="-8.4665586264289772E-2"/>
    <x v="3"/>
    <n v="236.27586206896552"/>
    <d v="2022-04-03T00:00:00"/>
    <n v="333"/>
    <x v="10"/>
    <s v="Абрамова Евдокия Егоровна"/>
    <x v="1"/>
    <x v="4"/>
    <s v="Егоровна Абрамова Евдокия"/>
    <s v="Абрамова"/>
    <x v="47"/>
  </r>
  <r>
    <n v="238"/>
    <n v="131"/>
    <n v="382"/>
    <n v="5"/>
    <n v="1910"/>
    <x v="196"/>
    <x v="5"/>
    <n v="147"/>
    <x v="5"/>
    <n v="268.60344827586209"/>
    <n v="0.42217087104435436"/>
    <x v="32"/>
    <n v="254.18181818181819"/>
    <d v="2022-09-23T00:00:00"/>
    <n v="538"/>
    <x v="42"/>
    <s v="Бирюкова Агафья Артемовна"/>
    <x v="0"/>
    <x v="2"/>
    <s v="Артемовна Бирюкова Агафья"/>
    <s v="Бирюкова"/>
    <x v="134"/>
  </r>
  <r>
    <n v="239"/>
    <n v="270"/>
    <n v="308"/>
    <n v="1"/>
    <n v="308"/>
    <x v="197"/>
    <x v="1"/>
    <n v="496"/>
    <x v="1"/>
    <n v="264.8679245283019"/>
    <n v="0.16284370993018937"/>
    <x v="64"/>
    <n v="236.91666666666666"/>
    <d v="2022-11-02T00:00:00"/>
    <n v="455"/>
    <x v="18"/>
    <s v="Вишняков Фома Викентьевич"/>
    <x v="0"/>
    <x v="3"/>
    <s v="Викентьевич Вишняков Фома"/>
    <s v="Вишняков"/>
    <x v="106"/>
  </r>
  <r>
    <n v="240"/>
    <n v="345"/>
    <n v="357"/>
    <n v="4"/>
    <n v="1428"/>
    <x v="198"/>
    <x v="14"/>
    <n v="202"/>
    <x v="17"/>
    <n v="267.85483870967744"/>
    <n v="0.33281146504486059"/>
    <x v="27"/>
    <n v="288.23809523809524"/>
    <d v="2022-07-24T00:00:00"/>
    <n v="291"/>
    <x v="45"/>
    <s v="Сазонова Оксана Александровна"/>
    <x v="1"/>
    <x v="1"/>
    <s v="Александровна Сазонова Оксана"/>
    <s v="Сазонова"/>
    <x v="119"/>
  </r>
  <r>
    <n v="241"/>
    <n v="40"/>
    <n v="82"/>
    <n v="1"/>
    <n v="82"/>
    <x v="199"/>
    <x v="4"/>
    <n v="312"/>
    <x v="19"/>
    <n v="286.92307692307691"/>
    <n v="-0.71420911528150133"/>
    <x v="71"/>
    <n v="82"/>
    <d v="2022-11-21T00:00:00"/>
    <n v="125"/>
    <x v="130"/>
    <s v="Савельев Климент Гурьевич"/>
    <x v="0"/>
    <x v="2"/>
    <s v="Гурьевич Савельев Климент"/>
    <s v="Савельев"/>
    <x v="148"/>
  </r>
  <r>
    <n v="242"/>
    <n v="275"/>
    <n v="219"/>
    <n v="1"/>
    <n v="219"/>
    <x v="200"/>
    <x v="16"/>
    <n v="41"/>
    <x v="11"/>
    <n v="262.63492063492066"/>
    <n v="-0.16614287441073383"/>
    <x v="47"/>
    <n v="271"/>
    <d v="2022-10-08T00:00:00"/>
    <n v="186"/>
    <x v="2"/>
    <s v="Волкова Валентина Николаевна"/>
    <x v="0"/>
    <x v="2"/>
    <s v="Николаевна Волкова Валентина"/>
    <s v="Волкова"/>
    <x v="46"/>
  </r>
  <r>
    <n v="243"/>
    <n v="205"/>
    <n v="117"/>
    <n v="5"/>
    <n v="585"/>
    <x v="201"/>
    <x v="19"/>
    <n v="389"/>
    <x v="3"/>
    <n v="265.47674418604652"/>
    <n v="-0.559283430423547"/>
    <x v="3"/>
    <n v="236.27586206896552"/>
    <d v="2022-11-11T00:00:00"/>
    <n v="130"/>
    <x v="138"/>
    <s v="Автоном Терентьевич Филиппов"/>
    <x v="0"/>
    <x v="2"/>
    <s v="Филиппов Автоном Терентьевич"/>
    <s v="Автоном"/>
    <x v="149"/>
  </r>
  <r>
    <n v="244"/>
    <n v="219"/>
    <n v="474"/>
    <n v="5"/>
    <n v="2370"/>
    <x v="202"/>
    <x v="10"/>
    <n v="24"/>
    <x v="9"/>
    <n v="263.25423728813558"/>
    <n v="0.80054081895441676"/>
    <x v="43"/>
    <n v="287.10000000000002"/>
    <d v="2022-02-17T00:00:00"/>
    <n v="691"/>
    <x v="26"/>
    <s v="Кудрявцева Ульяна Филипповна"/>
    <x v="0"/>
    <x v="0"/>
    <s v="Филипповна Кудрявцева Ульяна"/>
    <s v="Кудрявцева"/>
    <x v="25"/>
  </r>
  <r>
    <n v="245"/>
    <n v="425"/>
    <n v="334"/>
    <n v="2"/>
    <n v="668"/>
    <x v="0"/>
    <x v="7"/>
    <n v="25"/>
    <x v="1"/>
    <n v="264.8679245283019"/>
    <n v="0.2610058412879328"/>
    <x v="13"/>
    <n v="320.84615384615387"/>
    <d v="2022-01-21T00:00:00"/>
    <n v="605"/>
    <x v="5"/>
    <s v="Аггей Терентьевич Волков"/>
    <x v="0"/>
    <x v="4"/>
    <s v="Волков Аггей Терентьевич"/>
    <s v="Аггей"/>
    <x v="62"/>
  </r>
  <r>
    <n v="246"/>
    <n v="452"/>
    <n v="220"/>
    <n v="5"/>
    <n v="1100"/>
    <x v="203"/>
    <x v="4"/>
    <n v="411"/>
    <x v="12"/>
    <n v="274.16279069767444"/>
    <n v="-0.19755704470268898"/>
    <x v="18"/>
    <n v="253.6875"/>
    <d v="2022-04-22T00:00:00"/>
    <n v="278"/>
    <x v="105"/>
    <s v="Спиридон Владленович Воронцов"/>
    <x v="1"/>
    <x v="4"/>
    <s v="Воронцов Спиридон Владленович"/>
    <s v="Спиридон"/>
    <x v="117"/>
  </r>
  <r>
    <n v="247"/>
    <n v="285"/>
    <n v="282"/>
    <n v="5"/>
    <n v="1410"/>
    <x v="204"/>
    <x v="16"/>
    <n v="106"/>
    <x v="3"/>
    <n v="265.47674418604652"/>
    <n v="6.2239936927861228E-2"/>
    <x v="16"/>
    <n v="276.67567567567568"/>
    <d v="2022-10-24T00:00:00"/>
    <n v="547"/>
    <x v="12"/>
    <s v="Таисия Богдановна Якушева"/>
    <x v="0"/>
    <x v="3"/>
    <s v="Якушева Таисия Богдановна"/>
    <s v="Таисия"/>
    <x v="111"/>
  </r>
  <r>
    <n v="248"/>
    <n v="435"/>
    <n v="499"/>
    <n v="5"/>
    <n v="2495"/>
    <x v="92"/>
    <x v="4"/>
    <n v="175"/>
    <x v="10"/>
    <n v="271.74545454545455"/>
    <n v="0.83627726482001874"/>
    <x v="37"/>
    <n v="272.35294117647061"/>
    <d v="2022-01-04T00:00:00"/>
    <n v="377"/>
    <x v="125"/>
    <s v="Валерия Семеновна Потапова"/>
    <x v="1"/>
    <x v="2"/>
    <s v="Потапова Валерия Семеновна"/>
    <s v="Валерия"/>
    <x v="130"/>
  </r>
  <r>
    <n v="249"/>
    <n v="26"/>
    <n v="170"/>
    <n v="1"/>
    <n v="170"/>
    <x v="184"/>
    <x v="17"/>
    <n v="286"/>
    <x v="10"/>
    <n v="271.74545454545455"/>
    <n v="-0.37441455907935239"/>
    <x v="12"/>
    <n v="212.8125"/>
    <d v="2022-01-02T00:00:00"/>
    <n v="576"/>
    <x v="22"/>
    <s v="г-н Савельев Федосий Феоктистович"/>
    <x v="1"/>
    <x v="4"/>
    <s v="Федосий Феоктистович г-н Савельев"/>
    <s v="Феоктистович"/>
    <x v="115"/>
  </r>
  <r>
    <n v="250"/>
    <n v="157"/>
    <n v="52"/>
    <n v="1"/>
    <n v="52"/>
    <x v="205"/>
    <x v="0"/>
    <n v="249"/>
    <x v="11"/>
    <n v="262.63492063492066"/>
    <n v="-0.80200652725734312"/>
    <x v="21"/>
    <n v="238.72222222222223"/>
    <d v="2022-08-08T00:00:00"/>
    <n v="180"/>
    <x v="139"/>
    <s v="Абрамов Адриан Фролович"/>
    <x v="0"/>
    <x v="2"/>
    <s v="Фролович Абрамов Адриан"/>
    <s v="Абрамов"/>
    <x v="150"/>
  </r>
  <r>
    <n v="251"/>
    <n v="273"/>
    <n v="156"/>
    <n v="5"/>
    <n v="780"/>
    <x v="119"/>
    <x v="15"/>
    <n v="168"/>
    <x v="17"/>
    <n v="267.85483870967744"/>
    <n v="-0.41759499006443068"/>
    <x v="66"/>
    <n v="273.625"/>
    <d v="2022-05-25T00:00:00"/>
    <n v="323"/>
    <x v="140"/>
    <s v="Самсонов Борислав Фролович"/>
    <x v="0"/>
    <x v="0"/>
    <s v="Фролович Самсонов Борислав"/>
    <s v="Самсонов"/>
    <x v="151"/>
  </r>
  <r>
    <n v="252"/>
    <n v="340"/>
    <n v="450"/>
    <n v="3"/>
    <n v="1350"/>
    <x v="206"/>
    <x v="7"/>
    <n v="121"/>
    <x v="11"/>
    <n v="262.63492063492066"/>
    <n v="0.71340505258068387"/>
    <x v="17"/>
    <n v="311.33333333333331"/>
    <d v="2022-07-21T00:00:00"/>
    <n v="170"/>
    <x v="141"/>
    <s v="Сысоева Светлана Захаровна"/>
    <x v="0"/>
    <x v="2"/>
    <s v="Захаровна Сысоева Светлана"/>
    <s v="Сысоева"/>
    <x v="152"/>
  </r>
  <r>
    <n v="253"/>
    <n v="34"/>
    <n v="366"/>
    <n v="4"/>
    <n v="1464"/>
    <x v="131"/>
    <x v="6"/>
    <n v="259"/>
    <x v="18"/>
    <n v="255.11627906976744"/>
    <n v="0.4346399270738377"/>
    <x v="72"/>
    <n v="252.09090909090909"/>
    <d v="2022-05-26T00:00:00"/>
    <n v="557"/>
    <x v="35"/>
    <s v="Алевтина Михайловна Зыкова"/>
    <x v="0"/>
    <x v="1"/>
    <s v="Зыкова Алевтина Михайловна"/>
    <s v="Алевтина"/>
    <x v="132"/>
  </r>
  <r>
    <n v="254"/>
    <n v="296"/>
    <n v="210"/>
    <n v="1"/>
    <n v="210"/>
    <x v="168"/>
    <x v="1"/>
    <n v="255"/>
    <x v="18"/>
    <n v="255.11627906976744"/>
    <n v="-0.17684594348222427"/>
    <x v="34"/>
    <n v="250.30769230769232"/>
    <d v="2022-08-20T00:00:00"/>
    <n v="217"/>
    <x v="124"/>
    <s v="Филимон Ефимьевич Беляков"/>
    <x v="0"/>
    <x v="3"/>
    <s v="Беляков Филимон Ефимьевич"/>
    <s v="Филимон"/>
    <x v="14"/>
  </r>
  <r>
    <n v="255"/>
    <n v="116"/>
    <n v="379"/>
    <n v="4"/>
    <n v="1516"/>
    <x v="207"/>
    <x v="14"/>
    <n v="405"/>
    <x v="1"/>
    <n v="264.8679245283019"/>
    <n v="0.43090183786864222"/>
    <x v="13"/>
    <n v="320.84615384615387"/>
    <d v="2022-08-25T00:00:00"/>
    <n v="463"/>
    <x v="142"/>
    <s v="Ия Робертовна Белова"/>
    <x v="1"/>
    <x v="3"/>
    <s v="Белова Ия Робертовна"/>
    <s v="Ия"/>
    <x v="42"/>
  </r>
  <r>
    <n v="256"/>
    <n v="117"/>
    <n v="102"/>
    <n v="4"/>
    <n v="408"/>
    <x v="208"/>
    <x v="16"/>
    <n v="376"/>
    <x v="3"/>
    <n v="265.47674418604652"/>
    <n v="-0.61578555472822039"/>
    <x v="29"/>
    <n v="235.55555555555554"/>
    <d v="2022-06-18T00:00:00"/>
    <n v="599"/>
    <x v="112"/>
    <s v="Лукин Борис Власович"/>
    <x v="0"/>
    <x v="1"/>
    <s v="Власович Лукин Борис"/>
    <s v="Лукин"/>
    <x v="39"/>
  </r>
  <r>
    <n v="257"/>
    <n v="239"/>
    <n v="380"/>
    <n v="5"/>
    <n v="1900"/>
    <x v="37"/>
    <x v="0"/>
    <n v="489"/>
    <x v="9"/>
    <n v="263.25423728813558"/>
    <n v="0.44347154262168442"/>
    <x v="33"/>
    <n v="248.5"/>
    <d v="2022-01-26T00:00:00"/>
    <n v="542"/>
    <x v="143"/>
    <s v="Никанор Феодосьевич Воронов"/>
    <x v="0"/>
    <x v="2"/>
    <s v="Воронов Никанор Феодосьевич"/>
    <s v="Никанор"/>
    <x v="153"/>
  </r>
  <r>
    <n v="258"/>
    <n v="201"/>
    <n v="355"/>
    <n v="5"/>
    <n v="1775"/>
    <x v="110"/>
    <x v="11"/>
    <n v="483"/>
    <x v="2"/>
    <n v="283.468085106383"/>
    <n v="0.25234556781505657"/>
    <x v="36"/>
    <n v="249.5"/>
    <d v="2022-10-21T00:00:00"/>
    <n v="488"/>
    <x v="48"/>
    <s v="Александр Архипович Гущин"/>
    <x v="0"/>
    <x v="2"/>
    <s v="Гущин Александр Архипович"/>
    <s v="Александр"/>
    <x v="154"/>
  </r>
  <r>
    <n v="259"/>
    <n v="377"/>
    <n v="403"/>
    <n v="4"/>
    <n v="1612"/>
    <x v="209"/>
    <x v="16"/>
    <n v="107"/>
    <x v="19"/>
    <n v="286.92307692307691"/>
    <n v="0.40455764075067036"/>
    <x v="40"/>
    <n v="273.58333333333331"/>
    <d v="2022-07-02T00:00:00"/>
    <n v="593"/>
    <x v="144"/>
    <s v="Большаков Антип Тихонович"/>
    <x v="1"/>
    <x v="4"/>
    <s v="Тихонович Большаков Антип"/>
    <s v="Большаков"/>
    <x v="67"/>
  </r>
  <r>
    <n v="260"/>
    <n v="485"/>
    <n v="101"/>
    <n v="1"/>
    <n v="101"/>
    <x v="94"/>
    <x v="13"/>
    <n v="51"/>
    <x v="3"/>
    <n v="265.47674418604652"/>
    <n v="-0.61955236301519867"/>
    <x v="3"/>
    <n v="236.27586206896552"/>
    <d v="2022-02-13T00:00:00"/>
    <n v="726"/>
    <x v="78"/>
    <s v="Костина Жанна Рубеновна"/>
    <x v="1"/>
    <x v="0"/>
    <s v="Рубеновна Костина Жанна"/>
    <s v="Костина"/>
    <x v="126"/>
  </r>
  <r>
    <n v="261"/>
    <n v="251"/>
    <n v="294"/>
    <n v="1"/>
    <n v="294"/>
    <x v="96"/>
    <x v="4"/>
    <n v="47"/>
    <x v="4"/>
    <n v="250.48780487804879"/>
    <n v="0.17370983446932819"/>
    <x v="56"/>
    <n v="247.66666666666666"/>
    <d v="2022-05-12T00:00:00"/>
    <n v="389"/>
    <x v="29"/>
    <s v="Лукин Харлампий Игнатович"/>
    <x v="1"/>
    <x v="1"/>
    <s v="Игнатович Лукин Харлампий"/>
    <s v="Лукин"/>
    <x v="39"/>
  </r>
  <r>
    <n v="262"/>
    <n v="409"/>
    <n v="299"/>
    <n v="1"/>
    <n v="299"/>
    <x v="114"/>
    <x v="2"/>
    <n v="411"/>
    <x v="12"/>
    <n v="274.16279069767444"/>
    <n v="9.0592925608618202E-2"/>
    <x v="65"/>
    <n v="258.30769230769232"/>
    <d v="2022-04-22T00:00:00"/>
    <n v="688"/>
    <x v="105"/>
    <s v="Спиридон Владленович Воронцов"/>
    <x v="1"/>
    <x v="4"/>
    <s v="Воронцов Спиридон Владленович"/>
    <s v="Спиридон"/>
    <x v="117"/>
  </r>
  <r>
    <n v="263"/>
    <n v="422"/>
    <n v="349"/>
    <n v="2"/>
    <n v="698"/>
    <x v="210"/>
    <x v="10"/>
    <n v="160"/>
    <x v="7"/>
    <n v="249.02380952380952"/>
    <n v="0.40147241610096573"/>
    <x v="59"/>
    <n v="256.89999999999998"/>
    <d v="2022-03-29T00:00:00"/>
    <n v="396"/>
    <x v="30"/>
    <s v="Элеонора Ивановна Королева"/>
    <x v="0"/>
    <x v="0"/>
    <s v="Королева Элеонора Ивановна"/>
    <s v="Элеонора"/>
    <x v="29"/>
  </r>
  <r>
    <n v="264"/>
    <n v="222"/>
    <n v="500"/>
    <n v="2"/>
    <n v="1000"/>
    <x v="211"/>
    <x v="18"/>
    <n v="9"/>
    <x v="15"/>
    <n v="294.95238095238096"/>
    <n v="0.6951888924765901"/>
    <x v="23"/>
    <n v="318.81818181818181"/>
    <d v="2022-12-05T00:00:00"/>
    <n v="257"/>
    <x v="43"/>
    <s v="Устинов Милан Архипович"/>
    <x v="0"/>
    <x v="4"/>
    <s v="Архипович Устинов Милан"/>
    <s v="Устинов"/>
    <x v="155"/>
  </r>
  <r>
    <n v="265"/>
    <n v="497"/>
    <n v="387"/>
    <n v="2"/>
    <n v="774"/>
    <x v="212"/>
    <x v="7"/>
    <n v="456"/>
    <x v="17"/>
    <n v="267.85483870967744"/>
    <n v="0.44481242849400848"/>
    <x v="35"/>
    <n v="250.25925925925927"/>
    <d v="2022-02-26T00:00:00"/>
    <n v="327"/>
    <x v="145"/>
    <s v="Муравьева Алла Петровна"/>
    <x v="0"/>
    <x v="2"/>
    <s v="Петровна Муравьева Алла"/>
    <s v="Муравьева"/>
    <x v="138"/>
  </r>
  <r>
    <n v="266"/>
    <n v="217"/>
    <n v="412"/>
    <n v="2"/>
    <n v="824"/>
    <x v="25"/>
    <x v="11"/>
    <n v="110"/>
    <x v="10"/>
    <n v="271.74545454545455"/>
    <n v="0.51612471564298135"/>
    <x v="10"/>
    <n v="311.2"/>
    <d v="2022-01-19T00:00:00"/>
    <n v="594"/>
    <x v="146"/>
    <s v="Давыд Фёдорович Белоусов"/>
    <x v="1"/>
    <x v="0"/>
    <s v="Белоусов Давыд Фёдорович"/>
    <s v="Давыд"/>
    <x v="156"/>
  </r>
  <r>
    <n v="267"/>
    <n v="351"/>
    <n v="155"/>
    <n v="5"/>
    <n v="775"/>
    <x v="81"/>
    <x v="9"/>
    <n v="216"/>
    <x v="14"/>
    <n v="273.72549019607845"/>
    <n v="-0.43373925501432664"/>
    <x v="58"/>
    <n v="241.83333333333334"/>
    <d v="2022-04-04T00:00:00"/>
    <n v="534"/>
    <x v="147"/>
    <s v="Никонов Софон Авдеевич"/>
    <x v="1"/>
    <x v="4"/>
    <s v="Авдеевич Никонов Софон"/>
    <s v="Никонов"/>
    <x v="157"/>
  </r>
  <r>
    <n v="268"/>
    <n v="494"/>
    <n v="214"/>
    <n v="1"/>
    <n v="214"/>
    <x v="119"/>
    <x v="6"/>
    <n v="424"/>
    <x v="11"/>
    <n v="262.63492063492066"/>
    <n v="-0.18518070832829692"/>
    <x v="47"/>
    <n v="271"/>
    <d v="2022-01-24T00:00:00"/>
    <n v="444"/>
    <x v="73"/>
    <s v="Ефремов Епифан Ильич"/>
    <x v="0"/>
    <x v="2"/>
    <s v="Ильич Ефремов Епифан"/>
    <s v="Ефремов"/>
    <x v="72"/>
  </r>
  <r>
    <n v="269"/>
    <n v="464"/>
    <n v="290"/>
    <n v="3"/>
    <n v="870"/>
    <x v="134"/>
    <x v="14"/>
    <n v="77"/>
    <x v="11"/>
    <n v="262.63492063492066"/>
    <n v="0.10419436721866293"/>
    <x v="47"/>
    <n v="271"/>
    <d v="2022-03-24T00:00:00"/>
    <n v="541"/>
    <x v="148"/>
    <s v="Фокин Глеб Елизарович"/>
    <x v="1"/>
    <x v="2"/>
    <s v="Елизарович Фокин Глеб"/>
    <s v="Фокин"/>
    <x v="158"/>
  </r>
  <r>
    <n v="270"/>
    <n v="462"/>
    <n v="271"/>
    <n v="2"/>
    <n v="542"/>
    <x v="45"/>
    <x v="0"/>
    <n v="192"/>
    <x v="13"/>
    <n v="258.375"/>
    <n v="4.8863086598935679E-2"/>
    <x v="20"/>
    <n v="269.70588235294116"/>
    <d v="2022-01-11T00:00:00"/>
    <n v="404"/>
    <x v="149"/>
    <s v="Устинов Евграф Исидорович"/>
    <x v="0"/>
    <x v="2"/>
    <s v="Исидорович Устинов Евграф"/>
    <s v="Устинов"/>
    <x v="159"/>
  </r>
  <r>
    <n v="271"/>
    <n v="102"/>
    <n v="326"/>
    <n v="2"/>
    <n v="652"/>
    <x v="213"/>
    <x v="16"/>
    <n v="130"/>
    <x v="2"/>
    <n v="283.468085106383"/>
    <n v="0.15004128199354483"/>
    <x v="36"/>
    <n v="249.5"/>
    <d v="2022-10-29T00:00:00"/>
    <n v="279"/>
    <x v="69"/>
    <s v="Виктор Жанович Никифоров"/>
    <x v="1"/>
    <x v="4"/>
    <s v="Никифоров Виктор Жанович"/>
    <s v="Виктор"/>
    <x v="68"/>
  </r>
  <r>
    <n v="272"/>
    <n v="345"/>
    <n v="420"/>
    <n v="2"/>
    <n v="840"/>
    <x v="214"/>
    <x v="11"/>
    <n v="308"/>
    <x v="17"/>
    <n v="267.85483870967744"/>
    <n v="0.56801348828807119"/>
    <x v="27"/>
    <n v="288.23809523809524"/>
    <d v="2022-01-01T00:00:00"/>
    <n v="475"/>
    <x v="150"/>
    <s v="Ирина Анатольевна Васильева"/>
    <x v="0"/>
    <x v="1"/>
    <s v="Васильева Ирина Анатольевна"/>
    <s v="Ирина"/>
    <x v="4"/>
  </r>
  <r>
    <n v="273"/>
    <n v="445"/>
    <n v="71"/>
    <n v="4"/>
    <n v="284"/>
    <x v="215"/>
    <x v="17"/>
    <n v="455"/>
    <x v="0"/>
    <n v="252.76271186440678"/>
    <n v="-0.71910413732984646"/>
    <x v="11"/>
    <n v="240.26666666666668"/>
    <d v="2022-09-16T00:00:00"/>
    <n v="430"/>
    <x v="14"/>
    <s v="Герман Арсеньевич Калинин"/>
    <x v="0"/>
    <x v="3"/>
    <s v="Калинин Герман Арсеньевич"/>
    <s v="Герман"/>
    <x v="160"/>
  </r>
  <r>
    <n v="274"/>
    <n v="241"/>
    <n v="400"/>
    <n v="3"/>
    <n v="1200"/>
    <x v="178"/>
    <x v="17"/>
    <n v="490"/>
    <x v="19"/>
    <n v="286.92307692307691"/>
    <n v="0.39410187667560326"/>
    <x v="40"/>
    <n v="273.58333333333331"/>
    <d v="2022-02-11T00:00:00"/>
    <n v="768"/>
    <x v="16"/>
    <s v="Кудрявцев Демид Ерофеевич"/>
    <x v="1"/>
    <x v="2"/>
    <s v="Ерофеевич Кудрявцев Демид"/>
    <s v="Кудрявцев"/>
    <x v="15"/>
  </r>
  <r>
    <n v="275"/>
    <n v="258"/>
    <n v="109"/>
    <n v="2"/>
    <n v="218"/>
    <x v="216"/>
    <x v="2"/>
    <n v="480"/>
    <x v="6"/>
    <n v="258.5128205128205"/>
    <n v="-0.5783574687561992"/>
    <x v="26"/>
    <n v="216.4"/>
    <d v="2022-01-07T00:00:00"/>
    <n v="848"/>
    <x v="55"/>
    <s v="Юлия Кузьминична Капустина"/>
    <x v="0"/>
    <x v="0"/>
    <s v="Капустина Юлия Кузьминична"/>
    <s v="Юлия"/>
    <x v="12"/>
  </r>
  <r>
    <n v="276"/>
    <n v="376"/>
    <n v="217"/>
    <n v="1"/>
    <n v="217"/>
    <x v="217"/>
    <x v="4"/>
    <n v="321"/>
    <x v="17"/>
    <n v="267.85483870967744"/>
    <n v="-0.18985969771782985"/>
    <x v="66"/>
    <n v="273.625"/>
    <d v="2022-07-14T00:00:00"/>
    <n v="443"/>
    <x v="19"/>
    <s v="Блинов Натан Всеволодович"/>
    <x v="1"/>
    <x v="4"/>
    <s v="Всеволодович Блинов Натан"/>
    <s v="Блинов"/>
    <x v="84"/>
  </r>
  <r>
    <n v="277"/>
    <n v="7"/>
    <n v="104"/>
    <n v="1"/>
    <n v="104"/>
    <x v="63"/>
    <x v="7"/>
    <n v="496"/>
    <x v="11"/>
    <n v="262.63492063492066"/>
    <n v="-0.60401305451468634"/>
    <x v="21"/>
    <n v="238.72222222222223"/>
    <d v="2022-11-02T00:00:00"/>
    <n v="122"/>
    <x v="18"/>
    <s v="Вишняков Фома Викентьевич"/>
    <x v="0"/>
    <x v="3"/>
    <s v="Викентьевич Вишняков Фома"/>
    <s v="Вишняков"/>
    <x v="106"/>
  </r>
  <r>
    <n v="278"/>
    <n v="428"/>
    <n v="428"/>
    <n v="4"/>
    <n v="1712"/>
    <x v="21"/>
    <x v="10"/>
    <n v="203"/>
    <x v="17"/>
    <n v="267.85483870967744"/>
    <n v="0.59788041187451069"/>
    <x v="35"/>
    <n v="250.25925925925927"/>
    <d v="2022-05-04T00:00:00"/>
    <n v="438"/>
    <x v="151"/>
    <s v="Суханов Станислав Архипович"/>
    <x v="1"/>
    <x v="2"/>
    <s v="Архипович Суханов Станислав"/>
    <s v="Суханов"/>
    <x v="161"/>
  </r>
  <r>
    <n v="279"/>
    <n v="216"/>
    <n v="83"/>
    <n v="3"/>
    <n v="249"/>
    <x v="100"/>
    <x v="9"/>
    <n v="457"/>
    <x v="7"/>
    <n v="249.02380952380952"/>
    <n v="-0.66669853714504246"/>
    <x v="39"/>
    <n v="222.2"/>
    <d v="2022-02-03T00:00:00"/>
    <n v="438"/>
    <x v="123"/>
    <s v="Валерия Владимировна Медведева"/>
    <x v="1"/>
    <x v="4"/>
    <s v="Медведева Валерия Владимировна"/>
    <s v="Валерия"/>
    <x v="130"/>
  </r>
  <r>
    <n v="280"/>
    <n v="272"/>
    <n v="113"/>
    <n v="3"/>
    <n v="339"/>
    <x v="171"/>
    <x v="15"/>
    <n v="21"/>
    <x v="18"/>
    <n v="255.11627906976744"/>
    <n v="-0.55706472196900636"/>
    <x v="72"/>
    <n v="252.09090909090909"/>
    <d v="2022-11-16T00:00:00"/>
    <n v="138"/>
    <x v="40"/>
    <s v="Никита Венедиктович Третьяков"/>
    <x v="0"/>
    <x v="1"/>
    <s v="Третьяков Никита Венедиктович"/>
    <s v="Никита"/>
    <x v="162"/>
  </r>
  <r>
    <n v="281"/>
    <n v="236"/>
    <n v="221"/>
    <n v="4"/>
    <n v="884"/>
    <x v="218"/>
    <x v="11"/>
    <n v="333"/>
    <x v="2"/>
    <n v="283.468085106383"/>
    <n v="-0.22037078736020421"/>
    <x v="46"/>
    <n v="321.63636363636363"/>
    <d v="2022-10-23T00:00:00"/>
    <n v="309"/>
    <x v="31"/>
    <s v="Бобылев Никодим Виленович"/>
    <x v="0"/>
    <x v="2"/>
    <s v="Виленович Бобылев Никодим"/>
    <s v="Бобылев"/>
    <x v="2"/>
  </r>
  <r>
    <n v="282"/>
    <n v="225"/>
    <n v="114"/>
    <n v="3"/>
    <n v="342"/>
    <x v="219"/>
    <x v="7"/>
    <n v="405"/>
    <x v="1"/>
    <n v="264.8679245283019"/>
    <n v="-0.56959680866220264"/>
    <x v="1"/>
    <n v="238.16666666666666"/>
    <d v="2022-08-25T00:00:00"/>
    <n v="328"/>
    <x v="142"/>
    <s v="Ия Робертовна Белова"/>
    <x v="1"/>
    <x v="3"/>
    <s v="Белова Ия Робертовна"/>
    <s v="Ия"/>
    <x v="42"/>
  </r>
  <r>
    <n v="283"/>
    <n v="167"/>
    <n v="488"/>
    <n v="3"/>
    <n v="1464"/>
    <x v="75"/>
    <x v="0"/>
    <n v="32"/>
    <x v="10"/>
    <n v="271.74545454545455"/>
    <n v="0.79579820687809444"/>
    <x v="12"/>
    <n v="212.8125"/>
    <d v="2022-12-27T00:00:00"/>
    <n v="242"/>
    <x v="109"/>
    <s v="Гущин Ипполит Яковлевич"/>
    <x v="0"/>
    <x v="0"/>
    <s v="Яковлевич Гущин Ипполит"/>
    <s v="Гущин"/>
    <x v="116"/>
  </r>
  <r>
    <n v="284"/>
    <n v="467"/>
    <n v="421"/>
    <n v="5"/>
    <n v="2105"/>
    <x v="124"/>
    <x v="6"/>
    <n v="334"/>
    <x v="3"/>
    <n v="265.47674418604652"/>
    <n v="0.58582628881783538"/>
    <x v="3"/>
    <n v="236.27586206896552"/>
    <d v="2022-11-16T00:00:00"/>
    <n v="189"/>
    <x v="40"/>
    <s v="Федотов Радислав Антонович"/>
    <x v="1"/>
    <x v="3"/>
    <s v="Антонович Федотов Радислав"/>
    <s v="Федотов"/>
    <x v="38"/>
  </r>
  <r>
    <n v="285"/>
    <n v="430"/>
    <n v="380"/>
    <n v="1"/>
    <n v="380"/>
    <x v="220"/>
    <x v="19"/>
    <n v="449"/>
    <x v="8"/>
    <n v="271.18181818181819"/>
    <n v="0.40127388535031838"/>
    <x v="52"/>
    <n v="243.3"/>
    <d v="2022-03-25T00:00:00"/>
    <n v="746"/>
    <x v="62"/>
    <s v="Пестов Измаил Глебович"/>
    <x v="1"/>
    <x v="4"/>
    <s v="Глебович Пестов Измаил"/>
    <s v="Пестов"/>
    <x v="60"/>
  </r>
  <r>
    <n v="286"/>
    <n v="139"/>
    <n v="232"/>
    <n v="3"/>
    <n v="696"/>
    <x v="91"/>
    <x v="18"/>
    <n v="302"/>
    <x v="9"/>
    <n v="263.25423728813558"/>
    <n v="-0.11872263713623488"/>
    <x v="9"/>
    <n v="257.78260869565219"/>
    <d v="2022-10-25T00:00:00"/>
    <n v="338"/>
    <x v="152"/>
    <s v="Журавлева Александра Валентиновна"/>
    <x v="1"/>
    <x v="2"/>
    <s v="Валентиновна Журавлева Александра"/>
    <s v="Журавлева"/>
    <x v="3"/>
  </r>
  <r>
    <n v="287"/>
    <n v="351"/>
    <n v="93"/>
    <n v="3"/>
    <n v="279"/>
    <x v="221"/>
    <x v="12"/>
    <n v="341"/>
    <x v="14"/>
    <n v="273.72549019607845"/>
    <n v="-0.66024355300859594"/>
    <x v="58"/>
    <n v="241.83333333333334"/>
    <d v="2022-06-12T00:00:00"/>
    <n v="668"/>
    <x v="153"/>
    <s v="Алевтина Архиповна Ефимова"/>
    <x v="1"/>
    <x v="2"/>
    <s v="Ефимова Алевтина Архиповна"/>
    <s v="Алевтина"/>
    <x v="132"/>
  </r>
  <r>
    <n v="288"/>
    <n v="404"/>
    <n v="136"/>
    <n v="2"/>
    <n v="272"/>
    <x v="64"/>
    <x v="3"/>
    <n v="62"/>
    <x v="9"/>
    <n v="263.25423728813558"/>
    <n v="-0.48338913211434453"/>
    <x v="9"/>
    <n v="257.78260869565219"/>
    <d v="2022-04-20T00:00:00"/>
    <n v="616"/>
    <x v="131"/>
    <s v="Юрий Августович Исаков"/>
    <x v="1"/>
    <x v="2"/>
    <s v="Исаков Юрий Августович"/>
    <s v="Юрий"/>
    <x v="139"/>
  </r>
  <r>
    <n v="289"/>
    <n v="237"/>
    <n v="157"/>
    <n v="5"/>
    <n v="785"/>
    <x v="76"/>
    <x v="16"/>
    <n v="366"/>
    <x v="17"/>
    <n v="267.85483870967744"/>
    <n v="-0.41386162461612575"/>
    <x v="27"/>
    <n v="288.23809523809524"/>
    <d v="2022-09-23T00:00:00"/>
    <n v="119"/>
    <x v="42"/>
    <s v="Анна Альбертовна Никифорова"/>
    <x v="1"/>
    <x v="0"/>
    <s v="Никифорова Анна Альбертовна"/>
    <s v="Анна"/>
    <x v="121"/>
  </r>
  <r>
    <n v="290"/>
    <n v="323"/>
    <n v="363"/>
    <n v="4"/>
    <n v="1452"/>
    <x v="222"/>
    <x v="7"/>
    <n v="463"/>
    <x v="6"/>
    <n v="258.5128205128205"/>
    <n v="0.40418567744495149"/>
    <x v="6"/>
    <n v="260.64705882352939"/>
    <d v="2022-11-04T00:00:00"/>
    <n v="493"/>
    <x v="101"/>
    <s v="Вероника Руслановна Ефремова"/>
    <x v="1"/>
    <x v="3"/>
    <s v="Ефремова Вероника Руслановна"/>
    <s v="Вероника"/>
    <x v="16"/>
  </r>
  <r>
    <n v="291"/>
    <n v="457"/>
    <n v="289"/>
    <n v="5"/>
    <n v="1445"/>
    <x v="128"/>
    <x v="16"/>
    <n v="421"/>
    <x v="5"/>
    <n v="268.60344827586209"/>
    <n v="7.5935554271776118E-2"/>
    <x v="49"/>
    <n v="272.25"/>
    <d v="2022-02-28T00:00:00"/>
    <n v="547"/>
    <x v="154"/>
    <s v="Красильников Павел Ермилович"/>
    <x v="1"/>
    <x v="2"/>
    <s v="Ермилович Красильников Павел"/>
    <s v="Красильников"/>
    <x v="109"/>
  </r>
  <r>
    <n v="292"/>
    <n v="328"/>
    <n v="448"/>
    <n v="4"/>
    <n v="1792"/>
    <x v="218"/>
    <x v="10"/>
    <n v="86"/>
    <x v="14"/>
    <n v="273.72549019607845"/>
    <n v="0.63667621776504291"/>
    <x v="58"/>
    <n v="241.83333333333334"/>
    <d v="2022-05-11T00:00:00"/>
    <n v="474"/>
    <x v="155"/>
    <s v="Гуляева Раиса Кузьминична"/>
    <x v="0"/>
    <x v="0"/>
    <s v="Кузьминична Гуляева Раиса"/>
    <s v="Гуляева"/>
    <x v="93"/>
  </r>
  <r>
    <n v="293"/>
    <n v="424"/>
    <n v="226"/>
    <n v="2"/>
    <n v="452"/>
    <x v="177"/>
    <x v="9"/>
    <n v="397"/>
    <x v="2"/>
    <n v="283.468085106383"/>
    <n v="-0.20273211739097807"/>
    <x v="31"/>
    <n v="323.07692307692309"/>
    <d v="2022-06-16T00:00:00"/>
    <n v="380"/>
    <x v="21"/>
    <s v="Нинель Натановна Лазарева"/>
    <x v="1"/>
    <x v="1"/>
    <s v="Лазарева Нинель Натановна"/>
    <s v="Нинель"/>
    <x v="20"/>
  </r>
  <r>
    <n v="294"/>
    <n v="86"/>
    <n v="261"/>
    <n v="5"/>
    <n v="1305"/>
    <x v="223"/>
    <x v="2"/>
    <n v="319"/>
    <x v="0"/>
    <n v="252.76271186440678"/>
    <n v="3.2589016294508166E-2"/>
    <x v="45"/>
    <n v="293.41176470588238"/>
    <d v="2022-04-23T00:00:00"/>
    <n v="327"/>
    <x v="156"/>
    <s v="Маркова Василиса Юрьевна"/>
    <x v="0"/>
    <x v="0"/>
    <s v="Юрьевна Маркова Василиса"/>
    <s v="Маркова"/>
    <x v="48"/>
  </r>
  <r>
    <n v="295"/>
    <n v="17"/>
    <n v="253"/>
    <n v="3"/>
    <n v="759"/>
    <x v="150"/>
    <x v="15"/>
    <n v="290"/>
    <x v="7"/>
    <n v="249.02380952380952"/>
    <n v="1.5967109666316093E-2"/>
    <x v="7"/>
    <n v="276.21052631578948"/>
    <d v="2022-08-04T00:00:00"/>
    <n v="592"/>
    <x v="157"/>
    <s v="Николай Гавриилович Савин"/>
    <x v="0"/>
    <x v="2"/>
    <s v="Савин Николай Гавриилович"/>
    <s v="Николай"/>
    <x v="163"/>
  </r>
  <r>
    <n v="296"/>
    <n v="43"/>
    <n v="457"/>
    <n v="3"/>
    <n v="1371"/>
    <x v="224"/>
    <x v="8"/>
    <n v="13"/>
    <x v="2"/>
    <n v="283.468085106383"/>
    <n v="0.61217443518726999"/>
    <x v="31"/>
    <n v="323.07692307692309"/>
    <d v="2022-06-12T00:00:00"/>
    <n v="219"/>
    <x v="153"/>
    <s v="Максимова Елена Валериевна"/>
    <x v="1"/>
    <x v="2"/>
    <s v="Валериевна Максимова Елена"/>
    <s v="Максимова"/>
    <x v="133"/>
  </r>
  <r>
    <n v="297"/>
    <n v="5"/>
    <n v="65"/>
    <n v="5"/>
    <n v="325"/>
    <x v="170"/>
    <x v="14"/>
    <n v="302"/>
    <x v="3"/>
    <n v="265.47674418604652"/>
    <n v="-0.75515746134641493"/>
    <x v="29"/>
    <n v="235.55555555555554"/>
    <d v="2022-10-25T00:00:00"/>
    <n v="392"/>
    <x v="152"/>
    <s v="Журавлева Александра Валентиновна"/>
    <x v="1"/>
    <x v="2"/>
    <s v="Валентиновна Журавлева Александра"/>
    <s v="Журавлева"/>
    <x v="3"/>
  </r>
  <r>
    <n v="298"/>
    <n v="298"/>
    <n v="65"/>
    <n v="1"/>
    <n v="65"/>
    <x v="225"/>
    <x v="19"/>
    <n v="453"/>
    <x v="18"/>
    <n v="255.11627906976744"/>
    <n v="-0.74521422060164078"/>
    <x v="67"/>
    <n v="251.91666666666666"/>
    <d v="2022-03-15T00:00:00"/>
    <n v="350"/>
    <x v="133"/>
    <s v="Никифоров Богдан Харитонович"/>
    <x v="0"/>
    <x v="2"/>
    <s v="Харитонович Никифоров Богдан"/>
    <s v="Никифоров"/>
    <x v="164"/>
  </r>
  <r>
    <n v="299"/>
    <n v="436"/>
    <n v="320"/>
    <n v="3"/>
    <n v="960"/>
    <x v="85"/>
    <x v="13"/>
    <n v="16"/>
    <x v="4"/>
    <n v="250.48780487804879"/>
    <n v="0.27750730282375846"/>
    <x v="56"/>
    <n v="247.66666666666666"/>
    <d v="2022-06-01T00:00:00"/>
    <n v="675"/>
    <x v="90"/>
    <s v="Белозеров Лука Харлампьевич"/>
    <x v="1"/>
    <x v="3"/>
    <s v="Харлампьевич Белозеров Лука"/>
    <s v="Белозеров"/>
    <x v="89"/>
  </r>
  <r>
    <n v="300"/>
    <n v="421"/>
    <n v="145"/>
    <n v="4"/>
    <n v="580"/>
    <x v="226"/>
    <x v="13"/>
    <n v="120"/>
    <x v="8"/>
    <n v="271.18181818181819"/>
    <n v="-0.46530338585316799"/>
    <x v="8"/>
    <n v="291.45454545454544"/>
    <d v="2022-05-10T00:00:00"/>
    <n v="632"/>
    <x v="158"/>
    <s v="Велимир Игоревич Макаров"/>
    <x v="0"/>
    <x v="2"/>
    <s v="Макаров Велимир Игоревич"/>
    <s v="Велимир"/>
    <x v="165"/>
  </r>
  <r>
    <n v="301"/>
    <n v="223"/>
    <n v="467"/>
    <n v="5"/>
    <n v="2335"/>
    <x v="132"/>
    <x v="4"/>
    <n v="295"/>
    <x v="8"/>
    <n v="271.18181818181819"/>
    <n v="0.72209185383841756"/>
    <x v="8"/>
    <n v="291.45454545454544"/>
    <d v="2022-01-27T00:00:00"/>
    <n v="722"/>
    <x v="132"/>
    <s v="Конон Валентинович Владимиров"/>
    <x v="1"/>
    <x v="2"/>
    <s v="Владимиров Конон Валентинович"/>
    <s v="Конон"/>
    <x v="140"/>
  </r>
  <r>
    <n v="302"/>
    <n v="483"/>
    <n v="124"/>
    <n v="4"/>
    <n v="496"/>
    <x v="227"/>
    <x v="6"/>
    <n v="381"/>
    <x v="19"/>
    <n v="286.92307692307691"/>
    <n v="-0.56782841823056296"/>
    <x v="42"/>
    <n v="312.66666666666669"/>
    <d v="2022-06-02T00:00:00"/>
    <n v="585"/>
    <x v="77"/>
    <s v="Раиса Станиславовна Чернова"/>
    <x v="1"/>
    <x v="0"/>
    <s v="Чернова Раиса Станиславовна"/>
    <s v="Раиса"/>
    <x v="93"/>
  </r>
  <r>
    <n v="303"/>
    <n v="414"/>
    <n v="406"/>
    <n v="3"/>
    <n v="1218"/>
    <x v="52"/>
    <x v="3"/>
    <n v="287"/>
    <x v="12"/>
    <n v="274.16279069767444"/>
    <n v="0.48087199932140123"/>
    <x v="18"/>
    <n v="253.6875"/>
    <d v="2022-02-16T00:00:00"/>
    <n v="638"/>
    <x v="41"/>
    <s v="Полякова Анжела Аскольдовна"/>
    <x v="0"/>
    <x v="2"/>
    <s v="Аскольдовна Полякова Анжела"/>
    <s v="Полякова"/>
    <x v="40"/>
  </r>
  <r>
    <n v="304"/>
    <n v="389"/>
    <n v="76"/>
    <n v="4"/>
    <n v="304"/>
    <x v="228"/>
    <x v="10"/>
    <n v="415"/>
    <x v="8"/>
    <n v="271.18181818181819"/>
    <n v="-0.71974522292993637"/>
    <x v="52"/>
    <n v="243.3"/>
    <d v="2022-04-10T00:00:00"/>
    <n v="406"/>
    <x v="59"/>
    <s v="Капитон Феликсович Кабанов"/>
    <x v="0"/>
    <x v="3"/>
    <s v="Кабанов Капитон Феликсович"/>
    <s v="Капитон"/>
    <x v="56"/>
  </r>
  <r>
    <n v="305"/>
    <n v="367"/>
    <n v="79"/>
    <n v="5"/>
    <n v="395"/>
    <x v="229"/>
    <x v="18"/>
    <n v="292"/>
    <x v="19"/>
    <n v="286.92307692307691"/>
    <n v="-0.72466487935656843"/>
    <x v="40"/>
    <n v="273.58333333333331"/>
    <d v="2022-02-16T00:00:00"/>
    <n v="499"/>
    <x v="41"/>
    <s v="Тимофеев Аполлинарий Фомич"/>
    <x v="1"/>
    <x v="2"/>
    <s v="Фомич Тимофеев Аполлинарий"/>
    <s v="Тимофеев"/>
    <x v="166"/>
  </r>
  <r>
    <n v="306"/>
    <n v="128"/>
    <n v="466"/>
    <n v="1"/>
    <n v="466"/>
    <x v="230"/>
    <x v="19"/>
    <n v="389"/>
    <x v="10"/>
    <n v="271.74545454545455"/>
    <n v="0.71484009099424584"/>
    <x v="15"/>
    <n v="316.58333333333331"/>
    <d v="2022-11-11T00:00:00"/>
    <n v="108"/>
    <x v="138"/>
    <s v="Автоном Терентьевич Филиппов"/>
    <x v="0"/>
    <x v="2"/>
    <s v="Филиппов Автоном Терентьевич"/>
    <s v="Автоном"/>
    <x v="149"/>
  </r>
  <r>
    <n v="307"/>
    <n v="368"/>
    <n v="265"/>
    <n v="5"/>
    <n v="1325"/>
    <x v="231"/>
    <x v="7"/>
    <n v="106"/>
    <x v="11"/>
    <n v="262.63492063492066"/>
    <n v="9.0051976308471726E-3"/>
    <x v="47"/>
    <n v="271"/>
    <d v="2022-10-24T00:00:00"/>
    <n v="334"/>
    <x v="12"/>
    <s v="Таисия Богдановна Якушева"/>
    <x v="0"/>
    <x v="3"/>
    <s v="Якушева Таисия Богдановна"/>
    <s v="Таисия"/>
    <x v="111"/>
  </r>
  <r>
    <n v="308"/>
    <n v="74"/>
    <n v="397"/>
    <n v="2"/>
    <n v="794"/>
    <x v="169"/>
    <x v="11"/>
    <n v="458"/>
    <x v="19"/>
    <n v="286.92307692307691"/>
    <n v="0.38364611260053638"/>
    <x v="73"/>
    <n v="320.25"/>
    <d v="2022-05-13T00:00:00"/>
    <n v="484"/>
    <x v="50"/>
    <s v="Зоя Егоровна Третьякова"/>
    <x v="0"/>
    <x v="2"/>
    <s v="Третьякова Зоя Егоровна"/>
    <s v="Зоя"/>
    <x v="5"/>
  </r>
  <r>
    <n v="309"/>
    <n v="276"/>
    <n v="359"/>
    <n v="2"/>
    <n v="718"/>
    <x v="191"/>
    <x v="5"/>
    <n v="203"/>
    <x v="19"/>
    <n v="286.92307692307691"/>
    <n v="0.25120643431635403"/>
    <x v="42"/>
    <n v="312.66666666666669"/>
    <d v="2022-05-04T00:00:00"/>
    <n v="462"/>
    <x v="151"/>
    <s v="Суханов Станислав Архипович"/>
    <x v="1"/>
    <x v="2"/>
    <s v="Архипович Суханов Станислав"/>
    <s v="Суханов"/>
    <x v="161"/>
  </r>
  <r>
    <n v="310"/>
    <n v="149"/>
    <n v="168"/>
    <n v="4"/>
    <n v="672"/>
    <x v="232"/>
    <x v="1"/>
    <n v="1"/>
    <x v="17"/>
    <n v="267.85483870967744"/>
    <n v="-0.37279460468477155"/>
    <x v="35"/>
    <n v="250.25925925925927"/>
    <d v="2022-01-24T00:00:00"/>
    <n v="351"/>
    <x v="73"/>
    <s v="Потап Егорович Лапин"/>
    <x v="0"/>
    <x v="2"/>
    <s v="Лапин Потап Егорович"/>
    <s v="Потап"/>
    <x v="167"/>
  </r>
  <r>
    <n v="311"/>
    <n v="229"/>
    <n v="156"/>
    <n v="4"/>
    <n v="624"/>
    <x v="233"/>
    <x v="14"/>
    <n v="204"/>
    <x v="10"/>
    <n v="271.74545454545455"/>
    <n v="-0.42593336009634686"/>
    <x v="12"/>
    <n v="212.8125"/>
    <d v="2022-11-02T00:00:00"/>
    <n v="301"/>
    <x v="18"/>
    <s v="Герасимов Еремей Демидович"/>
    <x v="0"/>
    <x v="2"/>
    <s v="Демидович Герасимов Еремей"/>
    <s v="Герасимов"/>
    <x v="17"/>
  </r>
  <r>
    <n v="312"/>
    <n v="28"/>
    <n v="78"/>
    <n v="4"/>
    <n v="312"/>
    <x v="234"/>
    <x v="14"/>
    <n v="490"/>
    <x v="18"/>
    <n v="255.11627906976744"/>
    <n v="-0.69425706472196902"/>
    <x v="61"/>
    <n v="274.28571428571428"/>
    <d v="2022-02-11T00:00:00"/>
    <n v="352"/>
    <x v="16"/>
    <s v="Кудрявцев Демид Ерофеевич"/>
    <x v="1"/>
    <x v="2"/>
    <s v="Ерофеевич Кудрявцев Демид"/>
    <s v="Кудрявцев"/>
    <x v="15"/>
  </r>
  <r>
    <n v="313"/>
    <n v="260"/>
    <n v="489"/>
    <n v="3"/>
    <n v="1467"/>
    <x v="235"/>
    <x v="17"/>
    <n v="98"/>
    <x v="1"/>
    <n v="264.8679245283019"/>
    <n v="0.84620316284370989"/>
    <x v="13"/>
    <n v="320.84615384615387"/>
    <d v="2022-03-17T00:00:00"/>
    <n v="660"/>
    <x v="159"/>
    <s v="Никита Виленович Степанов"/>
    <x v="0"/>
    <x v="2"/>
    <s v="Степанов Никита Виленович"/>
    <s v="Никита"/>
    <x v="162"/>
  </r>
  <r>
    <n v="314"/>
    <n v="140"/>
    <n v="106"/>
    <n v="3"/>
    <n v="318"/>
    <x v="144"/>
    <x v="3"/>
    <n v="181"/>
    <x v="13"/>
    <n v="258.375"/>
    <n v="-0.58974358974358976"/>
    <x v="20"/>
    <n v="269.70588235294116"/>
    <d v="2022-01-07T00:00:00"/>
    <n v="381"/>
    <x v="55"/>
    <s v="Русаков Модест Захарьевич"/>
    <x v="0"/>
    <x v="3"/>
    <s v="Захарьевич Русаков Модест"/>
    <s v="Русаков"/>
    <x v="145"/>
  </r>
  <r>
    <n v="315"/>
    <n v="270"/>
    <n v="204"/>
    <n v="3"/>
    <n v="612"/>
    <x v="118"/>
    <x v="13"/>
    <n v="226"/>
    <x v="1"/>
    <n v="264.8679245283019"/>
    <n v="-0.22980481550078358"/>
    <x v="64"/>
    <n v="236.91666666666666"/>
    <d v="2022-05-21T00:00:00"/>
    <n v="307"/>
    <x v="160"/>
    <s v="Агап Валерьевич Логинов"/>
    <x v="0"/>
    <x v="2"/>
    <s v="Логинов Агап Валерьевич"/>
    <s v="Агап"/>
    <x v="168"/>
  </r>
  <r>
    <n v="316"/>
    <n v="67"/>
    <n v="317"/>
    <n v="4"/>
    <n v="1268"/>
    <x v="236"/>
    <x v="4"/>
    <n v="322"/>
    <x v="9"/>
    <n v="263.25423728813558"/>
    <n v="0.20415915529229989"/>
    <x v="43"/>
    <n v="287.10000000000002"/>
    <d v="2022-11-21T00:00:00"/>
    <n v="336"/>
    <x v="130"/>
    <s v="Суханова Алла Эльдаровна"/>
    <x v="0"/>
    <x v="3"/>
    <s v="Эльдаровна Суханова Алла"/>
    <s v="Суханова"/>
    <x v="138"/>
  </r>
  <r>
    <n v="317"/>
    <n v="448"/>
    <n v="442"/>
    <n v="1"/>
    <n v="442"/>
    <x v="28"/>
    <x v="15"/>
    <n v="296"/>
    <x v="9"/>
    <n v="263.25423728813558"/>
    <n v="0.67898532062838024"/>
    <x v="9"/>
    <n v="257.78260869565219"/>
    <d v="2022-07-16T00:00:00"/>
    <n v="282"/>
    <x v="161"/>
    <s v="Исакова Людмила Олеговна"/>
    <x v="1"/>
    <x v="0"/>
    <s v="Олеговна Исакова Людмила"/>
    <s v="Исакова"/>
    <x v="169"/>
  </r>
  <r>
    <n v="318"/>
    <n v="331"/>
    <n v="88"/>
    <n v="3"/>
    <n v="264"/>
    <x v="237"/>
    <x v="0"/>
    <n v="458"/>
    <x v="1"/>
    <n v="264.8679245283019"/>
    <n v="-0.66775894001994596"/>
    <x v="69"/>
    <n v="273.7"/>
    <d v="2022-05-13T00:00:00"/>
    <n v="517"/>
    <x v="50"/>
    <s v="Зоя Егоровна Третьякова"/>
    <x v="0"/>
    <x v="2"/>
    <s v="Третьякова Зоя Егоровна"/>
    <s v="Зоя"/>
    <x v="5"/>
  </r>
  <r>
    <n v="319"/>
    <n v="325"/>
    <n v="99"/>
    <n v="2"/>
    <n v="198"/>
    <x v="238"/>
    <x v="8"/>
    <n v="11"/>
    <x v="5"/>
    <n v="268.60344827586209"/>
    <n v="-0.63142692085499719"/>
    <x v="28"/>
    <n v="242.81818181818181"/>
    <d v="2022-05-09T00:00:00"/>
    <n v="494"/>
    <x v="68"/>
    <s v="Силин Антип Ильясович"/>
    <x v="1"/>
    <x v="4"/>
    <s v="Ильясович Силин Антип"/>
    <s v="Силин"/>
    <x v="67"/>
  </r>
  <r>
    <n v="320"/>
    <n v="346"/>
    <n v="178"/>
    <n v="5"/>
    <n v="890"/>
    <x v="235"/>
    <x v="14"/>
    <n v="75"/>
    <x v="8"/>
    <n v="271.18181818181819"/>
    <n v="-0.34361381159906135"/>
    <x v="8"/>
    <n v="291.45454545454544"/>
    <d v="2022-08-23T00:00:00"/>
    <n v="501"/>
    <x v="74"/>
    <s v="Леонид Арсенович Давыдов"/>
    <x v="1"/>
    <x v="3"/>
    <s v="Давыдов Леонид Арсенович"/>
    <s v="Леонид"/>
    <x v="73"/>
  </r>
  <r>
    <n v="321"/>
    <n v="397"/>
    <n v="299"/>
    <n v="3"/>
    <n v="897"/>
    <x v="239"/>
    <x v="7"/>
    <n v="29"/>
    <x v="9"/>
    <n v="263.25423728813558"/>
    <n v="0.13578418748390431"/>
    <x v="9"/>
    <n v="257.78260869565219"/>
    <d v="2022-05-23T00:00:00"/>
    <n v="360"/>
    <x v="162"/>
    <s v="Вишняков Ярослав Анатольевич"/>
    <x v="0"/>
    <x v="2"/>
    <s v="Анатольевич Вишняков Ярослав"/>
    <s v="Вишняков"/>
    <x v="170"/>
  </r>
  <r>
    <n v="322"/>
    <n v="115"/>
    <n v="479"/>
    <n v="1"/>
    <n v="479"/>
    <x v="141"/>
    <x v="12"/>
    <n v="297"/>
    <x v="11"/>
    <n v="262.63492063492066"/>
    <n v="0.82382448930255037"/>
    <x v="21"/>
    <n v="238.72222222222223"/>
    <d v="2022-04-15T00:00:00"/>
    <n v="617"/>
    <x v="163"/>
    <s v="Нестеров Чеслав Аверьянович"/>
    <x v="1"/>
    <x v="3"/>
    <s v="Аверьянович Нестеров Чеслав"/>
    <s v="Нестеров"/>
    <x v="71"/>
  </r>
  <r>
    <n v="323"/>
    <n v="360"/>
    <n v="463"/>
    <n v="3"/>
    <n v="1389"/>
    <x v="240"/>
    <x v="19"/>
    <n v="497"/>
    <x v="1"/>
    <n v="264.8679245283019"/>
    <n v="0.74804103148596668"/>
    <x v="64"/>
    <n v="236.91666666666666"/>
    <d v="2022-09-22T00:00:00"/>
    <n v="432"/>
    <x v="164"/>
    <s v="Валерьян Федосеевич Цветков"/>
    <x v="1"/>
    <x v="0"/>
    <s v="Цветков Валерьян Федосеевич"/>
    <s v="Валерьян"/>
    <x v="99"/>
  </r>
  <r>
    <n v="324"/>
    <n v="230"/>
    <n v="431"/>
    <n v="3"/>
    <n v="1293"/>
    <x v="181"/>
    <x v="18"/>
    <n v="191"/>
    <x v="5"/>
    <n v="268.60344827586209"/>
    <n v="0.60459593041915394"/>
    <x v="5"/>
    <n v="281.96875"/>
    <d v="2022-11-01T00:00:00"/>
    <n v="416"/>
    <x v="165"/>
    <s v="Матвей Адамович Богданов"/>
    <x v="0"/>
    <x v="3"/>
    <s v="Богданов Матвей Адамович"/>
    <s v="Матвей"/>
    <x v="171"/>
  </r>
  <r>
    <n v="325"/>
    <n v="229"/>
    <n v="173"/>
    <n v="4"/>
    <n v="692"/>
    <x v="123"/>
    <x v="16"/>
    <n v="327"/>
    <x v="10"/>
    <n v="271.74545454545455"/>
    <n v="-0.36337481600428212"/>
    <x v="12"/>
    <n v="212.8125"/>
    <d v="2022-01-04T00:00:00"/>
    <n v="473"/>
    <x v="125"/>
    <s v="Рожкова Маргарита Артемовна"/>
    <x v="1"/>
    <x v="4"/>
    <s v="Артемовна Рожкова Маргарита"/>
    <s v="Рожкова"/>
    <x v="97"/>
  </r>
  <r>
    <n v="326"/>
    <n v="486"/>
    <n v="213"/>
    <n v="1"/>
    <n v="213"/>
    <x v="241"/>
    <x v="18"/>
    <n v="58"/>
    <x v="1"/>
    <n v="264.8679245283019"/>
    <n v="-0.19582561618464167"/>
    <x v="1"/>
    <n v="238.16666666666666"/>
    <d v="2022-03-08T00:00:00"/>
    <n v="651"/>
    <x v="166"/>
    <s v="Владимирова Алина Феликсовна"/>
    <x v="1"/>
    <x v="1"/>
    <s v="Феликсовна Владимирова Алина"/>
    <s v="Владимирова"/>
    <x v="50"/>
  </r>
  <r>
    <n v="327"/>
    <n v="353"/>
    <n v="115"/>
    <n v="2"/>
    <n v="230"/>
    <x v="242"/>
    <x v="13"/>
    <n v="446"/>
    <x v="3"/>
    <n v="265.47674418604652"/>
    <n v="-0.56681704699750335"/>
    <x v="16"/>
    <n v="276.67567567567568"/>
    <d v="2022-04-20T00:00:00"/>
    <n v="416"/>
    <x v="131"/>
    <s v="Лора Вадимовна Турова"/>
    <x v="0"/>
    <x v="4"/>
    <s v="Турова Лора Вадимовна"/>
    <s v="Лора"/>
    <x v="37"/>
  </r>
  <r>
    <n v="328"/>
    <n v="65"/>
    <n v="455"/>
    <n v="5"/>
    <n v="2275"/>
    <x v="243"/>
    <x v="9"/>
    <n v="117"/>
    <x v="16"/>
    <n v="300.31818181818181"/>
    <n v="0.51505978507643402"/>
    <x v="24"/>
    <n v="281.73333333333335"/>
    <d v="2022-05-25T00:00:00"/>
    <n v="664"/>
    <x v="140"/>
    <s v="Мирон Давидович Горбачев"/>
    <x v="0"/>
    <x v="3"/>
    <s v="Горбачев Мирон Давидович"/>
    <s v="Мирон"/>
    <x v="172"/>
  </r>
  <r>
    <n v="329"/>
    <n v="490"/>
    <n v="176"/>
    <n v="3"/>
    <n v="528"/>
    <x v="87"/>
    <x v="15"/>
    <n v="32"/>
    <x v="11"/>
    <n v="262.63492063492066"/>
    <n v="-0.3298682461017769"/>
    <x v="47"/>
    <n v="271"/>
    <d v="2022-12-27T00:00:00"/>
    <n v="261"/>
    <x v="109"/>
    <s v="Гущин Ипполит Яковлевич"/>
    <x v="0"/>
    <x v="0"/>
    <s v="Яковлевич Гущин Ипполит"/>
    <s v="Гущин"/>
    <x v="116"/>
  </r>
  <r>
    <n v="330"/>
    <n v="188"/>
    <n v="154"/>
    <n v="4"/>
    <n v="616"/>
    <x v="244"/>
    <x v="18"/>
    <n v="187"/>
    <x v="15"/>
    <n v="294.95238095238096"/>
    <n v="-0.47788182111721023"/>
    <x v="74"/>
    <n v="193.5"/>
    <d v="2022-10-14T00:00:00"/>
    <n v="395"/>
    <x v="167"/>
    <s v="Юлия Геннадиевна Белякова"/>
    <x v="0"/>
    <x v="2"/>
    <s v="Белякова Юлия Геннадиевна"/>
    <s v="Юлия"/>
    <x v="12"/>
  </r>
  <r>
    <n v="331"/>
    <n v="17"/>
    <n v="212"/>
    <n v="3"/>
    <n v="636"/>
    <x v="245"/>
    <x v="16"/>
    <n v="111"/>
    <x v="7"/>
    <n v="249.02380952380952"/>
    <n v="-0.14867578162348216"/>
    <x v="7"/>
    <n v="276.21052631578948"/>
    <d v="2022-08-31T00:00:00"/>
    <n v="562"/>
    <x v="79"/>
    <s v="Эмилия Олеговна Калинина"/>
    <x v="0"/>
    <x v="0"/>
    <s v="Калинина Эмилия Олеговна"/>
    <s v="Эмилия"/>
    <x v="49"/>
  </r>
  <r>
    <n v="332"/>
    <n v="405"/>
    <n v="389"/>
    <n v="5"/>
    <n v="1945"/>
    <x v="118"/>
    <x v="6"/>
    <n v="231"/>
    <x v="16"/>
    <n v="300.31818181818181"/>
    <n v="0.29529287119721515"/>
    <x v="51"/>
    <n v="331.16666666666669"/>
    <d v="2022-07-10T00:00:00"/>
    <n v="257"/>
    <x v="168"/>
    <s v="Ермаков Ярослав Тихонович"/>
    <x v="1"/>
    <x v="2"/>
    <s v="Тихонович Ермаков Ярослав"/>
    <s v="Ермаков"/>
    <x v="170"/>
  </r>
  <r>
    <n v="333"/>
    <n v="23"/>
    <n v="476"/>
    <n v="3"/>
    <n v="1428"/>
    <x v="246"/>
    <x v="2"/>
    <n v="283"/>
    <x v="6"/>
    <n v="258.5128205128205"/>
    <n v="0.8413013291013689"/>
    <x v="26"/>
    <n v="216.4"/>
    <d v="2022-11-24T00:00:00"/>
    <n v="213"/>
    <x v="92"/>
    <s v="Кириллов Валерьян Иосипович"/>
    <x v="1"/>
    <x v="4"/>
    <s v="Иосипович Кириллов Валерьян"/>
    <s v="Кириллов"/>
    <x v="99"/>
  </r>
  <r>
    <n v="334"/>
    <n v="99"/>
    <n v="51"/>
    <n v="5"/>
    <n v="255"/>
    <x v="56"/>
    <x v="8"/>
    <n v="265"/>
    <x v="4"/>
    <n v="250.48780487804879"/>
    <n v="-0.79639727361246349"/>
    <x v="75"/>
    <n v="208"/>
    <d v="2022-07-14T00:00:00"/>
    <n v="667"/>
    <x v="19"/>
    <s v="Баранов Эраст Терентьевич"/>
    <x v="1"/>
    <x v="0"/>
    <s v="Терентьевич Баранов Эраст"/>
    <s v="Баранов"/>
    <x v="173"/>
  </r>
  <r>
    <n v="335"/>
    <n v="196"/>
    <n v="452"/>
    <n v="2"/>
    <n v="904"/>
    <x v="209"/>
    <x v="0"/>
    <n v="136"/>
    <x v="17"/>
    <n v="267.85483870967744"/>
    <n v="0.68748118263382896"/>
    <x v="27"/>
    <n v="288.23809523809524"/>
    <d v="2022-10-26T00:00:00"/>
    <n v="477"/>
    <x v="99"/>
    <s v="Зайцев Ефрем Даниилович"/>
    <x v="0"/>
    <x v="3"/>
    <s v="Даниилович Зайцев Ефрем"/>
    <s v="Зайцев"/>
    <x v="103"/>
  </r>
  <r>
    <n v="336"/>
    <n v="415"/>
    <n v="222"/>
    <n v="3"/>
    <n v="666"/>
    <x v="247"/>
    <x v="17"/>
    <n v="395"/>
    <x v="14"/>
    <n v="273.72549019607845"/>
    <n v="-0.18896848137535827"/>
    <x v="22"/>
    <n v="280.23809523809524"/>
    <d v="2022-11-25T00:00:00"/>
    <n v="271"/>
    <x v="115"/>
    <s v="Якушев Мина Гавриилович"/>
    <x v="1"/>
    <x v="0"/>
    <s v="Гавриилович Якушев Мина"/>
    <s v="Якушев"/>
    <x v="124"/>
  </r>
  <r>
    <n v="337"/>
    <n v="328"/>
    <n v="100"/>
    <n v="1"/>
    <n v="100"/>
    <x v="93"/>
    <x v="5"/>
    <n v="391"/>
    <x v="14"/>
    <n v="273.72549019607845"/>
    <n v="-0.63467048710601714"/>
    <x v="58"/>
    <n v="241.83333333333334"/>
    <d v="2022-04-24T00:00:00"/>
    <n v="402"/>
    <x v="20"/>
    <s v="Вероника Геннадьевна Воронова"/>
    <x v="0"/>
    <x v="4"/>
    <s v="Воронова Вероника Геннадьевна"/>
    <s v="Вероника"/>
    <x v="16"/>
  </r>
  <r>
    <n v="338"/>
    <n v="271"/>
    <n v="382"/>
    <n v="1"/>
    <n v="382"/>
    <x v="248"/>
    <x v="1"/>
    <n v="355"/>
    <x v="11"/>
    <n v="262.63492063492066"/>
    <n v="0.45449051130182516"/>
    <x v="47"/>
    <n v="271"/>
    <d v="2022-03-11T00:00:00"/>
    <n v="551"/>
    <x v="169"/>
    <s v="Назарова Ия Ивановна"/>
    <x v="1"/>
    <x v="2"/>
    <s v="Ивановна Назарова Ия"/>
    <s v="Назарова"/>
    <x v="42"/>
  </r>
  <r>
    <n v="339"/>
    <n v="204"/>
    <n v="279"/>
    <n v="4"/>
    <n v="1116"/>
    <x v="249"/>
    <x v="4"/>
    <n v="277"/>
    <x v="2"/>
    <n v="283.468085106383"/>
    <n v="-1.5762215717180839E-2"/>
    <x v="2"/>
    <n v="232.44444444444446"/>
    <d v="2022-07-08T00:00:00"/>
    <n v="477"/>
    <x v="1"/>
    <s v="Любомир Архипович Пономарев"/>
    <x v="0"/>
    <x v="2"/>
    <s v="Пономарев Любомир Архипович"/>
    <s v="Любомир"/>
    <x v="96"/>
  </r>
  <r>
    <n v="340"/>
    <n v="60"/>
    <n v="500"/>
    <n v="2"/>
    <n v="1000"/>
    <x v="30"/>
    <x v="19"/>
    <n v="145"/>
    <x v="7"/>
    <n v="249.02380952380952"/>
    <n v="1.0078401376804664"/>
    <x v="7"/>
    <n v="276.21052631578948"/>
    <d v="2022-04-02T00:00:00"/>
    <n v="472"/>
    <x v="23"/>
    <s v="Филиппова Юлия Леоновна"/>
    <x v="1"/>
    <x v="3"/>
    <s v="Леоновна Филиппова Юлия"/>
    <s v="Филиппова"/>
    <x v="12"/>
  </r>
  <r>
    <n v="341"/>
    <n v="76"/>
    <n v="92"/>
    <n v="2"/>
    <n v="184"/>
    <x v="250"/>
    <x v="0"/>
    <n v="104"/>
    <x v="2"/>
    <n v="283.468085106383"/>
    <n v="-0.67544847256623886"/>
    <x v="2"/>
    <n v="232.44444444444446"/>
    <d v="2022-07-30T00:00:00"/>
    <n v="460"/>
    <x v="170"/>
    <s v="Елизавета Яковлевна Лапина"/>
    <x v="1"/>
    <x v="0"/>
    <s v="Лапина Елизавета Яковлевна"/>
    <s v="Елизавета"/>
    <x v="70"/>
  </r>
  <r>
    <n v="342"/>
    <n v="201"/>
    <n v="179"/>
    <n v="5"/>
    <n v="895"/>
    <x v="251"/>
    <x v="6"/>
    <n v="109"/>
    <x v="2"/>
    <n v="283.468085106383"/>
    <n v="-0.36853561510170385"/>
    <x v="36"/>
    <n v="249.5"/>
    <d v="2022-06-20T00:00:00"/>
    <n v="359"/>
    <x v="171"/>
    <s v="Гурьева Людмила Владимировна"/>
    <x v="0"/>
    <x v="3"/>
    <s v="Владимировна Гурьева Людмила"/>
    <s v="Гурьева"/>
    <x v="174"/>
  </r>
  <r>
    <n v="343"/>
    <n v="462"/>
    <n v="209"/>
    <n v="4"/>
    <n v="836"/>
    <x v="17"/>
    <x v="14"/>
    <n v="369"/>
    <x v="13"/>
    <n v="258.375"/>
    <n v="-0.19109820996613447"/>
    <x v="20"/>
    <n v="269.70588235294116"/>
    <d v="2022-04-27T00:00:00"/>
    <n v="438"/>
    <x v="15"/>
    <s v="Фёкла Натановна Дементьева"/>
    <x v="0"/>
    <x v="2"/>
    <s v="Дементьева Фёкла Натановна"/>
    <s v="Фёкла"/>
    <x v="94"/>
  </r>
  <r>
    <n v="344"/>
    <n v="210"/>
    <n v="486"/>
    <n v="5"/>
    <n v="2430"/>
    <x v="252"/>
    <x v="3"/>
    <n v="78"/>
    <x v="19"/>
    <n v="286.92307692307691"/>
    <n v="0.69383378016085806"/>
    <x v="40"/>
    <n v="273.58333333333331"/>
    <d v="2022-04-07T00:00:00"/>
    <n v="692"/>
    <x v="172"/>
    <s v="Маслова Иванна Макаровна"/>
    <x v="0"/>
    <x v="3"/>
    <s v="Макаровна Маслова Иванна"/>
    <s v="Маслова"/>
    <x v="55"/>
  </r>
  <r>
    <n v="345"/>
    <n v="404"/>
    <n v="123"/>
    <n v="1"/>
    <n v="123"/>
    <x v="253"/>
    <x v="12"/>
    <n v="298"/>
    <x v="9"/>
    <n v="263.25423728813558"/>
    <n v="-0.53277105330929686"/>
    <x v="9"/>
    <n v="257.78260869565219"/>
    <d v="2022-09-17T00:00:00"/>
    <n v="525"/>
    <x v="85"/>
    <s v="Трофимова Василиса Матвеевна"/>
    <x v="0"/>
    <x v="3"/>
    <s v="Матвеевна Трофимова Василиса"/>
    <s v="Трофимова"/>
    <x v="48"/>
  </r>
  <r>
    <n v="346"/>
    <n v="178"/>
    <n v="179"/>
    <n v="1"/>
    <n v="179"/>
    <x v="254"/>
    <x v="13"/>
    <n v="130"/>
    <x v="9"/>
    <n v="263.25423728813558"/>
    <n v="-0.3200489312387329"/>
    <x v="9"/>
    <n v="257.78260869565219"/>
    <d v="2022-10-29T00:00:00"/>
    <n v="75"/>
    <x v="69"/>
    <s v="Виктор Жанович Никифоров"/>
    <x v="1"/>
    <x v="4"/>
    <s v="Никифоров Виктор Жанович"/>
    <s v="Виктор"/>
    <x v="68"/>
  </r>
  <r>
    <n v="347"/>
    <n v="423"/>
    <n v="218"/>
    <n v="3"/>
    <n v="654"/>
    <x v="255"/>
    <x v="8"/>
    <n v="66"/>
    <x v="14"/>
    <n v="273.72549019607845"/>
    <n v="-0.20358166189111759"/>
    <x v="22"/>
    <n v="280.23809523809524"/>
    <d v="2022-08-04T00:00:00"/>
    <n v="259"/>
    <x v="157"/>
    <s v="Клавдия Богдановна Ковалева"/>
    <x v="1"/>
    <x v="2"/>
    <s v="Ковалева Клавдия Богдановна"/>
    <s v="Клавдия"/>
    <x v="175"/>
  </r>
  <r>
    <n v="348"/>
    <n v="70"/>
    <n v="51"/>
    <n v="1"/>
    <n v="51"/>
    <x v="121"/>
    <x v="1"/>
    <n v="261"/>
    <x v="13"/>
    <n v="258.375"/>
    <n v="-0.8026124818577649"/>
    <x v="34"/>
    <n v="181.57142857142858"/>
    <d v="2022-10-14T00:00:00"/>
    <n v="466"/>
    <x v="167"/>
    <s v="Евсеев Ратмир Артемьевич"/>
    <x v="0"/>
    <x v="2"/>
    <s v="Артемьевич Евсеев Ратмир"/>
    <s v="Евсеев"/>
    <x v="176"/>
  </r>
  <r>
    <n v="349"/>
    <n v="335"/>
    <n v="392"/>
    <n v="5"/>
    <n v="1960"/>
    <x v="256"/>
    <x v="8"/>
    <n v="307"/>
    <x v="16"/>
    <n v="300.31818181818181"/>
    <n v="0.30528227637354322"/>
    <x v="51"/>
    <n v="331.16666666666669"/>
    <d v="2022-07-22T00:00:00"/>
    <n v="453"/>
    <x v="173"/>
    <s v="Клавдия Константиновна Хохлова"/>
    <x v="0"/>
    <x v="1"/>
    <s v="Хохлова Клавдия Константиновна"/>
    <s v="Клавдия"/>
    <x v="175"/>
  </r>
  <r>
    <n v="350"/>
    <n v="427"/>
    <n v="273"/>
    <n v="5"/>
    <n v="1365"/>
    <x v="48"/>
    <x v="14"/>
    <n v="190"/>
    <x v="16"/>
    <n v="300.31818181818181"/>
    <n v="-9.0964128954139523E-2"/>
    <x v="57"/>
    <n v="316.60000000000002"/>
    <d v="2022-05-08T00:00:00"/>
    <n v="709"/>
    <x v="24"/>
    <s v="Валентина Захаровна Боброва"/>
    <x v="1"/>
    <x v="1"/>
    <s v="Боброва Валентина Захаровна"/>
    <s v="Валентина"/>
    <x v="46"/>
  </r>
  <r>
    <n v="351"/>
    <n v="137"/>
    <n v="154"/>
    <n v="1"/>
    <n v="154"/>
    <x v="164"/>
    <x v="16"/>
    <n v="144"/>
    <x v="12"/>
    <n v="274.16279069767444"/>
    <n v="-0.43828993129188232"/>
    <x v="18"/>
    <n v="253.6875"/>
    <d v="2022-05-24T00:00:00"/>
    <n v="488"/>
    <x v="174"/>
    <s v="Анастасия Альбертовна Фролова"/>
    <x v="0"/>
    <x v="3"/>
    <s v="Фролова Анастасия Альбертовна"/>
    <s v="Анастасия"/>
    <x v="100"/>
  </r>
  <r>
    <n v="352"/>
    <n v="303"/>
    <n v="68"/>
    <n v="4"/>
    <n v="272"/>
    <x v="36"/>
    <x v="16"/>
    <n v="76"/>
    <x v="12"/>
    <n v="274.16279069767444"/>
    <n v="-0.75197217745355838"/>
    <x v="65"/>
    <n v="258.30769230769232"/>
    <d v="2022-01-14T00:00:00"/>
    <n v="372"/>
    <x v="175"/>
    <s v="Федосеева Василиса Аскольдовна"/>
    <x v="0"/>
    <x v="1"/>
    <s v="Аскольдовна Федосеева Василиса"/>
    <s v="Федосеева"/>
    <x v="48"/>
  </r>
  <r>
    <n v="353"/>
    <n v="23"/>
    <n v="380"/>
    <n v="1"/>
    <n v="380"/>
    <x v="217"/>
    <x v="8"/>
    <n v="84"/>
    <x v="6"/>
    <n v="258.5128205128205"/>
    <n v="0.46994643919857171"/>
    <x v="26"/>
    <n v="216.4"/>
    <d v="2022-09-01T00:00:00"/>
    <n v="394"/>
    <x v="176"/>
    <s v="Евгения Георгиевна Рожкова"/>
    <x v="1"/>
    <x v="4"/>
    <s v="Рожкова Евгения Георгиевна"/>
    <s v="Евгения"/>
    <x v="51"/>
  </r>
  <r>
    <n v="354"/>
    <n v="398"/>
    <n v="417"/>
    <n v="4"/>
    <n v="1668"/>
    <x v="128"/>
    <x v="15"/>
    <n v="81"/>
    <x v="5"/>
    <n v="268.60344827586209"/>
    <n v="0.55247448488349682"/>
    <x v="5"/>
    <n v="281.96875"/>
    <d v="2022-09-21T00:00:00"/>
    <n v="342"/>
    <x v="177"/>
    <s v="Ксения Кузьминична Авдеева"/>
    <x v="0"/>
    <x v="2"/>
    <s v="Авдеева Ксения Кузьминична"/>
    <s v="Ксения"/>
    <x v="177"/>
  </r>
  <r>
    <n v="355"/>
    <n v="8"/>
    <n v="404"/>
    <n v="1"/>
    <n v="404"/>
    <x v="93"/>
    <x v="14"/>
    <n v="157"/>
    <x v="3"/>
    <n v="265.47674418604652"/>
    <n v="0.52179054793920554"/>
    <x v="16"/>
    <n v="276.67567567567568"/>
    <d v="2022-08-10T00:00:00"/>
    <n v="294"/>
    <x v="61"/>
    <s v="Елена Эдуардовна Кудряшова"/>
    <x v="1"/>
    <x v="2"/>
    <s v="Кудряшова Елена Эдуардовна"/>
    <s v="Елена"/>
    <x v="178"/>
  </r>
  <r>
    <n v="356"/>
    <n v="485"/>
    <n v="193"/>
    <n v="1"/>
    <n v="193"/>
    <x v="175"/>
    <x v="12"/>
    <n v="57"/>
    <x v="3"/>
    <n v="265.47674418604652"/>
    <n v="-0.27300600061320135"/>
    <x v="3"/>
    <n v="236.27586206896552"/>
    <d v="2022-04-18T00:00:00"/>
    <n v="436"/>
    <x v="178"/>
    <s v="Константин Ефимьевич Колесников"/>
    <x v="1"/>
    <x v="2"/>
    <s v="Колесников Константин Ефимьевич"/>
    <s v="Константин"/>
    <x v="179"/>
  </r>
  <r>
    <n v="357"/>
    <n v="60"/>
    <n v="320"/>
    <n v="4"/>
    <n v="1280"/>
    <x v="257"/>
    <x v="10"/>
    <n v="273"/>
    <x v="7"/>
    <n v="249.02380952380952"/>
    <n v="0.28501768811549866"/>
    <x v="7"/>
    <n v="276.21052631578948"/>
    <d v="2022-02-07T00:00:00"/>
    <n v="693"/>
    <x v="86"/>
    <s v="Горбунова Наина Филипповна"/>
    <x v="1"/>
    <x v="0"/>
    <s v="Филипповна Горбунова Наина"/>
    <s v="Горбунова"/>
    <x v="83"/>
  </r>
  <r>
    <n v="358"/>
    <n v="290"/>
    <n v="470"/>
    <n v="5"/>
    <n v="2350"/>
    <x v="103"/>
    <x v="12"/>
    <n v="479"/>
    <x v="0"/>
    <n v="252.76271186440678"/>
    <n v="0.85945148528129822"/>
    <x v="0"/>
    <n v="240.5"/>
    <d v="2022-08-20T00:00:00"/>
    <n v="246"/>
    <x v="124"/>
    <s v="Евпраксия Федоровна Фомина"/>
    <x v="0"/>
    <x v="2"/>
    <s v="Фомина Евпраксия Федоровна"/>
    <s v="Евпраксия"/>
    <x v="105"/>
  </r>
  <r>
    <n v="359"/>
    <n v="386"/>
    <n v="424"/>
    <n v="3"/>
    <n v="1272"/>
    <x v="218"/>
    <x v="19"/>
    <n v="406"/>
    <x v="18"/>
    <n v="255.11627906976744"/>
    <n v="0.6619872379216043"/>
    <x v="67"/>
    <n v="251.91666666666666"/>
    <d v="2022-11-30T00:00:00"/>
    <n v="271"/>
    <x v="179"/>
    <s v="Дмитрий Трифонович Денисов"/>
    <x v="0"/>
    <x v="3"/>
    <s v="Денисов Дмитрий Трифонович"/>
    <s v="Дмитрий"/>
    <x v="180"/>
  </r>
  <r>
    <n v="360"/>
    <n v="348"/>
    <n v="147"/>
    <n v="4"/>
    <n v="588"/>
    <x v="201"/>
    <x v="14"/>
    <n v="157"/>
    <x v="14"/>
    <n v="273.72549019607845"/>
    <n v="-0.4629656160458453"/>
    <x v="63"/>
    <n v="266.27272727272725"/>
    <d v="2022-08-10T00:00:00"/>
    <n v="223"/>
    <x v="61"/>
    <s v="Елена Эдуардовна Кудряшова"/>
    <x v="1"/>
    <x v="2"/>
    <s v="Кудряшова Елена Эдуардовна"/>
    <s v="Елена"/>
    <x v="178"/>
  </r>
  <r>
    <n v="361"/>
    <n v="350"/>
    <n v="319"/>
    <n v="3"/>
    <n v="957"/>
    <x v="258"/>
    <x v="0"/>
    <n v="56"/>
    <x v="12"/>
    <n v="274.16279069767444"/>
    <n v="0.16354228518110103"/>
    <x v="50"/>
    <n v="280.66666666666669"/>
    <d v="2022-04-11T00:00:00"/>
    <n v="723"/>
    <x v="180"/>
    <s v="Пелагея Антоновна Цветкова"/>
    <x v="1"/>
    <x v="4"/>
    <s v="Цветкова Пелагея Антоновна"/>
    <s v="Пелагея"/>
    <x v="181"/>
  </r>
  <r>
    <n v="362"/>
    <n v="126"/>
    <n v="479"/>
    <n v="2"/>
    <n v="958"/>
    <x v="210"/>
    <x v="16"/>
    <n v="10"/>
    <x v="0"/>
    <n v="252.76271186440678"/>
    <n v="0.89505800308455719"/>
    <x v="45"/>
    <n v="293.41176470588238"/>
    <d v="2022-11-16T00:00:00"/>
    <n v="164"/>
    <x v="40"/>
    <s v="Давыдов Амос Владиславович"/>
    <x v="1"/>
    <x v="3"/>
    <s v="Владиславович Давыдов Амос"/>
    <s v="Давыдов"/>
    <x v="182"/>
  </r>
  <r>
    <n v="363"/>
    <n v="258"/>
    <n v="181"/>
    <n v="5"/>
    <n v="905"/>
    <x v="259"/>
    <x v="19"/>
    <n v="174"/>
    <x v="6"/>
    <n v="258.5128205128205"/>
    <n v="-0.29984130132910136"/>
    <x v="26"/>
    <n v="216.4"/>
    <d v="2022-08-06T00:00:00"/>
    <n v="275"/>
    <x v="181"/>
    <s v="Лазарев Аникей Венедиктович"/>
    <x v="0"/>
    <x v="4"/>
    <s v="Венедиктович Лазарев Аникей"/>
    <s v="Лазарев"/>
    <x v="183"/>
  </r>
  <r>
    <n v="364"/>
    <n v="325"/>
    <n v="361"/>
    <n v="5"/>
    <n v="1805"/>
    <x v="244"/>
    <x v="3"/>
    <n v="110"/>
    <x v="5"/>
    <n v="268.60344827586209"/>
    <n v="0.34398870274086901"/>
    <x v="28"/>
    <n v="242.81818181818181"/>
    <d v="2022-01-19T00:00:00"/>
    <n v="663"/>
    <x v="146"/>
    <s v="Давыд Фёдорович Белоусов"/>
    <x v="1"/>
    <x v="0"/>
    <s v="Белоусов Давыд Фёдорович"/>
    <s v="Давыд"/>
    <x v="156"/>
  </r>
  <r>
    <n v="365"/>
    <n v="320"/>
    <n v="254"/>
    <n v="1"/>
    <n v="254"/>
    <x v="72"/>
    <x v="11"/>
    <n v="72"/>
    <x v="17"/>
    <n v="267.85483870967744"/>
    <n v="-5.172517613054739E-2"/>
    <x v="35"/>
    <n v="250.25925925925927"/>
    <d v="2022-12-11T00:00:00"/>
    <n v="410"/>
    <x v="182"/>
    <s v="Фомина Антонина Павловна"/>
    <x v="0"/>
    <x v="4"/>
    <s v="Павловна Фомина Антонина"/>
    <s v="Фомина"/>
    <x v="184"/>
  </r>
  <r>
    <n v="366"/>
    <n v="329"/>
    <n v="187"/>
    <n v="4"/>
    <n v="748"/>
    <x v="260"/>
    <x v="12"/>
    <n v="307"/>
    <x v="1"/>
    <n v="264.8679245283019"/>
    <n v="-0.29398774754238499"/>
    <x v="64"/>
    <n v="236.91666666666666"/>
    <d v="2022-07-22T00:00:00"/>
    <n v="510"/>
    <x v="173"/>
    <s v="Клавдия Константиновна Хохлова"/>
    <x v="0"/>
    <x v="1"/>
    <s v="Хохлова Клавдия Константиновна"/>
    <s v="Клавдия"/>
    <x v="175"/>
  </r>
  <r>
    <n v="367"/>
    <n v="226"/>
    <n v="155"/>
    <n v="4"/>
    <n v="620"/>
    <x v="167"/>
    <x v="13"/>
    <n v="202"/>
    <x v="11"/>
    <n v="262.63492063492066"/>
    <n v="-0.40982714855554214"/>
    <x v="17"/>
    <n v="311.33333333333331"/>
    <d v="2022-07-24T00:00:00"/>
    <n v="201"/>
    <x v="45"/>
    <s v="Сазонова Оксана Александровна"/>
    <x v="1"/>
    <x v="1"/>
    <s v="Александровна Сазонова Оксана"/>
    <s v="Сазонова"/>
    <x v="119"/>
  </r>
  <r>
    <n v="368"/>
    <n v="270"/>
    <n v="78"/>
    <n v="4"/>
    <n v="312"/>
    <x v="261"/>
    <x v="16"/>
    <n v="157"/>
    <x v="1"/>
    <n v="264.8679245283019"/>
    <n v="-0.70551360592677015"/>
    <x v="64"/>
    <n v="236.91666666666666"/>
    <d v="2022-08-10T00:00:00"/>
    <n v="149"/>
    <x v="61"/>
    <s v="Елена Эдуардовна Кудряшова"/>
    <x v="1"/>
    <x v="2"/>
    <s v="Кудряшова Елена Эдуардовна"/>
    <s v="Елена"/>
    <x v="178"/>
  </r>
  <r>
    <n v="369"/>
    <n v="233"/>
    <n v="478"/>
    <n v="2"/>
    <n v="956"/>
    <x v="37"/>
    <x v="14"/>
    <n v="270"/>
    <x v="9"/>
    <n v="263.25423728813558"/>
    <n v="0.8157352562451714"/>
    <x v="9"/>
    <n v="257.78260869565219"/>
    <d v="2022-09-23T00:00:00"/>
    <n v="302"/>
    <x v="42"/>
    <s v="Дементий Антипович Мухин"/>
    <x v="0"/>
    <x v="4"/>
    <s v="Мухин Дементий Антипович"/>
    <s v="Дементий"/>
    <x v="41"/>
  </r>
  <r>
    <n v="370"/>
    <n v="178"/>
    <n v="176"/>
    <n v="5"/>
    <n v="880"/>
    <x v="87"/>
    <x v="9"/>
    <n v="65"/>
    <x v="9"/>
    <n v="263.25423728813558"/>
    <n v="-0.33144475920679883"/>
    <x v="9"/>
    <n v="257.78260869565219"/>
    <d v="2022-03-03T00:00:00"/>
    <n v="560"/>
    <x v="122"/>
    <s v="Самойлова Жанна Семеновна"/>
    <x v="1"/>
    <x v="3"/>
    <s v="Семеновна Самойлова Жанна"/>
    <s v="Самойлова"/>
    <x v="126"/>
  </r>
  <r>
    <n v="371"/>
    <n v="293"/>
    <n v="179"/>
    <n v="4"/>
    <n v="716"/>
    <x v="240"/>
    <x v="3"/>
    <n v="38"/>
    <x v="17"/>
    <n v="267.85483870967744"/>
    <n v="-0.33172758475341724"/>
    <x v="35"/>
    <n v="250.25925925925927"/>
    <d v="2022-09-15T00:00:00"/>
    <n v="439"/>
    <x v="183"/>
    <s v="Ираида Феликсовна Белоусова"/>
    <x v="1"/>
    <x v="4"/>
    <s v="Белоусова Ираида Феликсовна"/>
    <s v="Ираида"/>
    <x v="185"/>
  </r>
  <r>
    <n v="372"/>
    <n v="286"/>
    <n v="122"/>
    <n v="5"/>
    <n v="610"/>
    <x v="191"/>
    <x v="5"/>
    <n v="356"/>
    <x v="9"/>
    <n v="263.25423728813558"/>
    <n v="-0.53656966263198558"/>
    <x v="9"/>
    <n v="257.78260869565219"/>
    <d v="2022-01-09T00:00:00"/>
    <n v="577"/>
    <x v="81"/>
    <s v="Князева Акулина Алексеевна"/>
    <x v="1"/>
    <x v="4"/>
    <s v="Алексеевна Князева Акулина"/>
    <s v="Князева"/>
    <x v="78"/>
  </r>
  <r>
    <n v="373"/>
    <n v="11"/>
    <n v="199"/>
    <n v="4"/>
    <n v="796"/>
    <x v="262"/>
    <x v="9"/>
    <n v="296"/>
    <x v="16"/>
    <n v="300.31818181818181"/>
    <n v="-0.33736945663690021"/>
    <x v="57"/>
    <n v="316.60000000000002"/>
    <d v="2022-07-16T00:00:00"/>
    <n v="616"/>
    <x v="161"/>
    <s v="Исакова Людмила Олеговна"/>
    <x v="1"/>
    <x v="0"/>
    <s v="Олеговна Исакова Людмила"/>
    <s v="Исакова"/>
    <x v="169"/>
  </r>
  <r>
    <n v="374"/>
    <n v="441"/>
    <n v="173"/>
    <n v="3"/>
    <n v="519"/>
    <x v="6"/>
    <x v="6"/>
    <n v="62"/>
    <x v="8"/>
    <n v="271.18181818181819"/>
    <n v="-0.36205162587998663"/>
    <x v="14"/>
    <n v="260.15789473684208"/>
    <d v="2022-04-20T00:00:00"/>
    <n v="678"/>
    <x v="131"/>
    <s v="Юрий Августович Исаков"/>
    <x v="1"/>
    <x v="2"/>
    <s v="Исаков Юрий Августович"/>
    <s v="Юрий"/>
    <x v="139"/>
  </r>
  <r>
    <n v="375"/>
    <n v="19"/>
    <n v="142"/>
    <n v="3"/>
    <n v="426"/>
    <x v="211"/>
    <x v="2"/>
    <n v="18"/>
    <x v="10"/>
    <n v="271.74545454545455"/>
    <n v="-0.47745216111334132"/>
    <x v="37"/>
    <n v="272.35294117647061"/>
    <d v="2022-01-17T00:00:00"/>
    <n v="579"/>
    <x v="184"/>
    <s v="Кира Степановна Рогова"/>
    <x v="1"/>
    <x v="3"/>
    <s v="Рогова Кира Степановна"/>
    <s v="Кира"/>
    <x v="186"/>
  </r>
  <r>
    <n v="376"/>
    <n v="340"/>
    <n v="157"/>
    <n v="2"/>
    <n v="314"/>
    <x v="263"/>
    <x v="10"/>
    <n v="376"/>
    <x v="11"/>
    <n v="262.63492063492066"/>
    <n v="-0.40221201498851689"/>
    <x v="17"/>
    <n v="311.33333333333331"/>
    <d v="2022-06-18T00:00:00"/>
    <n v="345"/>
    <x v="112"/>
    <s v="Лукин Борис Власович"/>
    <x v="0"/>
    <x v="1"/>
    <s v="Власович Лукин Борис"/>
    <s v="Лукин"/>
    <x v="39"/>
  </r>
  <r>
    <n v="377"/>
    <n v="142"/>
    <n v="160"/>
    <n v="4"/>
    <n v="640"/>
    <x v="29"/>
    <x v="2"/>
    <n v="459"/>
    <x v="12"/>
    <n v="274.16279069767444"/>
    <n v="-0.41640512342013747"/>
    <x v="65"/>
    <n v="258.30769230769232"/>
    <d v="2022-07-01T00:00:00"/>
    <n v="671"/>
    <x v="83"/>
    <s v="Назар Августович Назаров"/>
    <x v="0"/>
    <x v="2"/>
    <s v="Назаров Назар Августович"/>
    <s v="Назар"/>
    <x v="81"/>
  </r>
  <r>
    <n v="378"/>
    <n v="452"/>
    <n v="325"/>
    <n v="2"/>
    <n v="650"/>
    <x v="264"/>
    <x v="7"/>
    <n v="88"/>
    <x v="12"/>
    <n v="274.16279069767444"/>
    <n v="0.18542709305284588"/>
    <x v="18"/>
    <n v="253.6875"/>
    <d v="2022-03-10T00:00:00"/>
    <n v="530"/>
    <x v="185"/>
    <s v="Кузнецов Севастьян Валерьевич"/>
    <x v="0"/>
    <x v="3"/>
    <s v="Валерьевич Кузнецов Севастьян"/>
    <s v="Кузнецов"/>
    <x v="187"/>
  </r>
  <r>
    <n v="379"/>
    <n v="340"/>
    <n v="457"/>
    <n v="1"/>
    <n v="457"/>
    <x v="212"/>
    <x v="5"/>
    <n v="325"/>
    <x v="11"/>
    <n v="262.63492063492066"/>
    <n v="0.74005802006527244"/>
    <x v="17"/>
    <n v="311.33333333333331"/>
    <d v="2022-11-10T00:00:00"/>
    <n v="70"/>
    <x v="106"/>
    <s v="Васильев Милован Георгиевич"/>
    <x v="1"/>
    <x v="4"/>
    <s v="Георгиевич Васильев Милован"/>
    <s v="Васильев"/>
    <x v="113"/>
  </r>
  <r>
    <n v="380"/>
    <n v="466"/>
    <n v="425"/>
    <n v="5"/>
    <n v="2125"/>
    <x v="265"/>
    <x v="13"/>
    <n v="129"/>
    <x v="12"/>
    <n v="274.16279069767444"/>
    <n v="0.55017389091525981"/>
    <x v="76"/>
    <n v="369.2"/>
    <d v="2022-11-03T00:00:00"/>
    <n v="264"/>
    <x v="186"/>
    <s v="Ираида Егоровна Родионова"/>
    <x v="1"/>
    <x v="1"/>
    <s v="Родионова Ираида Егоровна"/>
    <s v="Ираида"/>
    <x v="185"/>
  </r>
  <r>
    <n v="381"/>
    <n v="71"/>
    <n v="125"/>
    <n v="4"/>
    <n v="500"/>
    <x v="248"/>
    <x v="9"/>
    <n v="19"/>
    <x v="2"/>
    <n v="283.468085106383"/>
    <n v="-0.55903325076934629"/>
    <x v="36"/>
    <n v="249.5"/>
    <d v="2022-12-07T00:00:00"/>
    <n v="280"/>
    <x v="187"/>
    <s v="Шубин Орест Августович"/>
    <x v="0"/>
    <x v="2"/>
    <s v="Августович Шубин Орест"/>
    <s v="Шубин"/>
    <x v="188"/>
  </r>
  <r>
    <n v="382"/>
    <n v="451"/>
    <n v="227"/>
    <n v="3"/>
    <n v="681"/>
    <x v="266"/>
    <x v="10"/>
    <n v="304"/>
    <x v="13"/>
    <n v="258.375"/>
    <n v="-0.12143202709240442"/>
    <x v="20"/>
    <n v="269.70588235294116"/>
    <d v="2022-11-21T00:00:00"/>
    <n v="212"/>
    <x v="130"/>
    <s v="Сорокина Марфа Викторовна"/>
    <x v="1"/>
    <x v="2"/>
    <s v="Викторовна Сорокина Марфа"/>
    <s v="Сорокина"/>
    <x v="91"/>
  </r>
  <r>
    <n v="383"/>
    <n v="116"/>
    <n v="426"/>
    <n v="5"/>
    <n v="2130"/>
    <x v="69"/>
    <x v="17"/>
    <n v="285"/>
    <x v="1"/>
    <n v="264.8679245283019"/>
    <n v="0.60834876763071666"/>
    <x v="13"/>
    <n v="320.84615384615387"/>
    <d v="2022-12-27T00:00:00"/>
    <n v="71"/>
    <x v="109"/>
    <s v="Лариса Степановна Гурьева"/>
    <x v="1"/>
    <x v="4"/>
    <s v="Гурьева Лариса Степановна"/>
    <s v="Лариса"/>
    <x v="189"/>
  </r>
  <r>
    <n v="384"/>
    <n v="480"/>
    <n v="70"/>
    <n v="1"/>
    <n v="70"/>
    <x v="212"/>
    <x v="2"/>
    <n v="464"/>
    <x v="15"/>
    <n v="294.95238095238096"/>
    <n v="-0.76267355505327739"/>
    <x v="53"/>
    <n v="322.54545454545456"/>
    <d v="2022-09-23T00:00:00"/>
    <n v="118"/>
    <x v="42"/>
    <s v="Носкова Ольга Ждановна"/>
    <x v="1"/>
    <x v="2"/>
    <s v="Ждановна Носкова Ольга"/>
    <s v="Носкова"/>
    <x v="107"/>
  </r>
  <r>
    <n v="385"/>
    <n v="409"/>
    <n v="386"/>
    <n v="1"/>
    <n v="386"/>
    <x v="231"/>
    <x v="5"/>
    <n v="461"/>
    <x v="12"/>
    <n v="274.16279069767444"/>
    <n v="0.4079226397489184"/>
    <x v="65"/>
    <n v="258.30769230769232"/>
    <d v="2022-04-16T00:00:00"/>
    <n v="525"/>
    <x v="188"/>
    <s v="Олимпиада Львовна Михайлова"/>
    <x v="0"/>
    <x v="0"/>
    <s v="Михайлова Олимпиада Львовна"/>
    <s v="Олимпиада"/>
    <x v="190"/>
  </r>
  <r>
    <n v="386"/>
    <n v="129"/>
    <n v="235"/>
    <n v="2"/>
    <n v="470"/>
    <x v="267"/>
    <x v="2"/>
    <n v="149"/>
    <x v="10"/>
    <n v="271.74545454545455"/>
    <n v="-0.13522012578616349"/>
    <x v="10"/>
    <n v="311.2"/>
    <d v="2022-11-17T00:00:00"/>
    <n v="325"/>
    <x v="57"/>
    <s v="Королев Феофан Бориславович"/>
    <x v="0"/>
    <x v="4"/>
    <s v="Бориславович Королев Феофан"/>
    <s v="Королев"/>
    <x v="31"/>
  </r>
  <r>
    <n v="387"/>
    <n v="283"/>
    <n v="107"/>
    <n v="3"/>
    <n v="321"/>
    <x v="152"/>
    <x v="10"/>
    <n v="222"/>
    <x v="17"/>
    <n v="267.85483870967744"/>
    <n v="-0.60052989703137238"/>
    <x v="27"/>
    <n v="288.23809523809524"/>
    <d v="2022-05-13T00:00:00"/>
    <n v="719"/>
    <x v="50"/>
    <s v="Эмилия Руслановна Шарапова"/>
    <x v="0"/>
    <x v="3"/>
    <s v="Шарапова Эмилия Руслановна"/>
    <s v="Эмилия"/>
    <x v="49"/>
  </r>
  <r>
    <n v="388"/>
    <n v="36"/>
    <n v="83"/>
    <n v="4"/>
    <n v="332"/>
    <x v="176"/>
    <x v="5"/>
    <n v="333"/>
    <x v="3"/>
    <n v="265.47674418604652"/>
    <n v="-0.6873549121808068"/>
    <x v="29"/>
    <n v="235.55555555555554"/>
    <d v="2022-10-23T00:00:00"/>
    <n v="408"/>
    <x v="31"/>
    <s v="Бобылев Никодим Виленович"/>
    <x v="0"/>
    <x v="2"/>
    <s v="Виленович Бобылев Никодим"/>
    <s v="Бобылев"/>
    <x v="2"/>
  </r>
  <r>
    <n v="389"/>
    <n v="290"/>
    <n v="50"/>
    <n v="5"/>
    <n v="250"/>
    <x v="268"/>
    <x v="9"/>
    <n v="495"/>
    <x v="0"/>
    <n v="252.76271186440678"/>
    <n v="-0.80218601220411723"/>
    <x v="0"/>
    <n v="240.5"/>
    <d v="2022-04-03T00:00:00"/>
    <n v="398"/>
    <x v="10"/>
    <s v="Мефодий Филиппович Воробьев"/>
    <x v="0"/>
    <x v="0"/>
    <s v="Воробьев Мефодий Филиппович"/>
    <s v="Мефодий"/>
    <x v="9"/>
  </r>
  <r>
    <n v="390"/>
    <n v="229"/>
    <n v="269"/>
    <n v="5"/>
    <n v="1345"/>
    <x v="199"/>
    <x v="6"/>
    <n v="278"/>
    <x v="10"/>
    <n v="271.74545454545455"/>
    <n v="-1.0103037602034015E-2"/>
    <x v="12"/>
    <n v="212.8125"/>
    <d v="2022-12-25T00:00:00"/>
    <n v="91"/>
    <x v="189"/>
    <s v="Савватий Богданович Фролов"/>
    <x v="1"/>
    <x v="0"/>
    <s v="Фролов Савватий Богданович"/>
    <s v="Савватий"/>
    <x v="191"/>
  </r>
  <r>
    <n v="391"/>
    <n v="313"/>
    <n v="385"/>
    <n v="4"/>
    <n v="1540"/>
    <x v="269"/>
    <x v="10"/>
    <n v="246"/>
    <x v="17"/>
    <n v="267.85483870967744"/>
    <n v="0.43734569759739861"/>
    <x v="35"/>
    <n v="250.25925925925927"/>
    <d v="2022-09-01T00:00:00"/>
    <n v="177"/>
    <x v="176"/>
    <s v="Евфросиния Тимофеевна Миронова"/>
    <x v="1"/>
    <x v="0"/>
    <s v="Миронова Евфросиния Тимофеевна"/>
    <s v="Евфросиния"/>
    <x v="118"/>
  </r>
  <r>
    <n v="392"/>
    <n v="368"/>
    <n v="64"/>
    <n v="5"/>
    <n v="320"/>
    <x v="270"/>
    <x v="4"/>
    <n v="480"/>
    <x v="11"/>
    <n v="262.63492063492066"/>
    <n v="-0.75631572585519158"/>
    <x v="47"/>
    <n v="271"/>
    <d v="2022-01-07T00:00:00"/>
    <n v="772"/>
    <x v="55"/>
    <s v="Юлия Кузьминична Капустина"/>
    <x v="0"/>
    <x v="0"/>
    <s v="Капустина Юлия Кузьминична"/>
    <s v="Юлия"/>
    <x v="12"/>
  </r>
  <r>
    <n v="393"/>
    <n v="322"/>
    <n v="223"/>
    <n v="2"/>
    <n v="446"/>
    <x v="271"/>
    <x v="7"/>
    <n v="205"/>
    <x v="18"/>
    <n v="255.11627906976744"/>
    <n v="-0.1258887876025524"/>
    <x v="67"/>
    <n v="251.91666666666666"/>
    <d v="2022-12-23T00:00:00"/>
    <n v="336"/>
    <x v="190"/>
    <s v="Назаров Пантелеймон Трофимович"/>
    <x v="0"/>
    <x v="2"/>
    <s v="Трофимович Назаров Пантелеймон"/>
    <s v="Назаров"/>
    <x v="192"/>
  </r>
  <r>
    <n v="394"/>
    <n v="206"/>
    <n v="226"/>
    <n v="2"/>
    <n v="452"/>
    <x v="131"/>
    <x v="7"/>
    <n v="357"/>
    <x v="15"/>
    <n v="294.95238095238096"/>
    <n v="-0.23377462060058118"/>
    <x v="41"/>
    <n v="274.77777777777777"/>
    <d v="2022-12-18T00:00:00"/>
    <n v="351"/>
    <x v="191"/>
    <s v="Любим Зиновьевич Брагин"/>
    <x v="0"/>
    <x v="0"/>
    <s v="Брагин Любим Зиновьевич"/>
    <s v="Любим"/>
    <x v="193"/>
  </r>
  <r>
    <n v="395"/>
    <n v="18"/>
    <n v="459"/>
    <n v="3"/>
    <n v="1377"/>
    <x v="272"/>
    <x v="8"/>
    <n v="152"/>
    <x v="6"/>
    <n v="258.5128205128205"/>
    <n v="0.77554056734774868"/>
    <x v="6"/>
    <n v="260.64705882352939"/>
    <d v="2022-08-18T00:00:00"/>
    <n v="551"/>
    <x v="192"/>
    <s v="Вероника Сергеевна Блинова"/>
    <x v="1"/>
    <x v="1"/>
    <s v="Блинова Вероника Сергеевна"/>
    <s v="Вероника"/>
    <x v="16"/>
  </r>
  <r>
    <n v="396"/>
    <n v="145"/>
    <n v="455"/>
    <n v="3"/>
    <n v="1365"/>
    <x v="273"/>
    <x v="14"/>
    <n v="323"/>
    <x v="4"/>
    <n v="250.48780487804879"/>
    <n v="0.81645569620253156"/>
    <x v="75"/>
    <n v="208"/>
    <d v="2022-09-17T00:00:00"/>
    <n v="552"/>
    <x v="85"/>
    <s v="Прасковья Яковлевна Белоусова"/>
    <x v="0"/>
    <x v="4"/>
    <s v="Белоусова Прасковья Яковлевна"/>
    <s v="Прасковья"/>
    <x v="194"/>
  </r>
  <r>
    <n v="397"/>
    <n v="491"/>
    <n v="193"/>
    <n v="1"/>
    <n v="193"/>
    <x v="274"/>
    <x v="6"/>
    <n v="185"/>
    <x v="4"/>
    <n v="250.48780487804879"/>
    <n v="-0.2295034079844207"/>
    <x v="4"/>
    <n v="159.19999999999999"/>
    <d v="2022-05-02T00:00:00"/>
    <n v="649"/>
    <x v="52"/>
    <s v="Родион Яковлевич Коновалов"/>
    <x v="1"/>
    <x v="0"/>
    <s v="Коновалов Родион Яковлевич"/>
    <s v="Родион"/>
    <x v="195"/>
  </r>
  <r>
    <n v="398"/>
    <n v="258"/>
    <n v="113"/>
    <n v="1"/>
    <n v="113"/>
    <x v="148"/>
    <x v="16"/>
    <n v="314"/>
    <x v="6"/>
    <n v="258.5128205128205"/>
    <n v="-0.56288434834358259"/>
    <x v="26"/>
    <n v="216.4"/>
    <d v="2022-12-04T00:00:00"/>
    <n v="390"/>
    <x v="193"/>
    <s v="Артемьева София Ильинична"/>
    <x v="1"/>
    <x v="2"/>
    <s v="Ильинична Артемьева София"/>
    <s v="Артемьева"/>
    <x v="196"/>
  </r>
  <r>
    <n v="399"/>
    <n v="29"/>
    <n v="91"/>
    <n v="5"/>
    <n v="455"/>
    <x v="275"/>
    <x v="0"/>
    <n v="476"/>
    <x v="1"/>
    <n v="264.8679245283019"/>
    <n v="-0.65643254024789854"/>
    <x v="1"/>
    <n v="238.16666666666666"/>
    <d v="2022-05-22T00:00:00"/>
    <n v="672"/>
    <x v="119"/>
    <s v="Дьячков Серафим Дорофеевич"/>
    <x v="0"/>
    <x v="3"/>
    <s v="Дорофеевич Дьячков Серафим"/>
    <s v="Дьячков"/>
    <x v="197"/>
  </r>
  <r>
    <n v="400"/>
    <n v="321"/>
    <n v="61"/>
    <n v="5"/>
    <n v="305"/>
    <x v="42"/>
    <x v="12"/>
    <n v="375"/>
    <x v="10"/>
    <n v="271.74545454545455"/>
    <n v="-0.77552522414023817"/>
    <x v="12"/>
    <n v="212.8125"/>
    <d v="2022-04-23T00:00:00"/>
    <n v="430"/>
    <x v="156"/>
    <s v="Боян Дорофеевич Калашников"/>
    <x v="0"/>
    <x v="2"/>
    <s v="Калашников Боян Дорофеевич"/>
    <s v="Боян"/>
    <x v="198"/>
  </r>
  <r>
    <n v="401"/>
    <n v="50"/>
    <n v="95"/>
    <n v="4"/>
    <n v="380"/>
    <x v="129"/>
    <x v="12"/>
    <n v="376"/>
    <x v="5"/>
    <n v="268.60344827586209"/>
    <n v="-0.64631876243661335"/>
    <x v="28"/>
    <n v="242.81818181818181"/>
    <d v="2022-06-18T00:00:00"/>
    <n v="339"/>
    <x v="112"/>
    <s v="Лукин Борис Власович"/>
    <x v="0"/>
    <x v="1"/>
    <s v="Власович Лукин Борис"/>
    <s v="Лукин"/>
    <x v="39"/>
  </r>
  <r>
    <n v="402"/>
    <n v="495"/>
    <n v="469"/>
    <n v="2"/>
    <n v="938"/>
    <x v="27"/>
    <x v="16"/>
    <n v="233"/>
    <x v="8"/>
    <n v="271.18181818181819"/>
    <n v="0.72946697955078776"/>
    <x v="8"/>
    <n v="291.45454545454544"/>
    <d v="2022-02-24T00:00:00"/>
    <n v="752"/>
    <x v="120"/>
    <s v="Синклитикия Никифоровна Овчинникова"/>
    <x v="0"/>
    <x v="4"/>
    <s v="Овчинникова Синклитикия Никифоровна"/>
    <s v="Синклитикия"/>
    <x v="199"/>
  </r>
  <r>
    <n v="403"/>
    <n v="207"/>
    <n v="237"/>
    <n v="2"/>
    <n v="474"/>
    <x v="138"/>
    <x v="3"/>
    <n v="69"/>
    <x v="0"/>
    <n v="252.76271186440678"/>
    <n v="-6.2361697847515551E-2"/>
    <x v="68"/>
    <n v="215.85714285714286"/>
    <d v="2022-01-26T00:00:00"/>
    <n v="494"/>
    <x v="143"/>
    <s v="Елизар Архипович Щербаков"/>
    <x v="1"/>
    <x v="4"/>
    <s v="Щербаков Елизар Архипович"/>
    <s v="Елизар"/>
    <x v="200"/>
  </r>
  <r>
    <n v="404"/>
    <n v="145"/>
    <n v="356"/>
    <n v="3"/>
    <n v="1068"/>
    <x v="276"/>
    <x v="0"/>
    <n v="254"/>
    <x v="4"/>
    <n v="250.48780487804879"/>
    <n v="0.42122687439143136"/>
    <x v="75"/>
    <n v="208"/>
    <d v="2022-10-28T00:00:00"/>
    <n v="66"/>
    <x v="194"/>
    <s v="Любовь Павловна Капустина"/>
    <x v="0"/>
    <x v="1"/>
    <s v="Капустина Любовь Павловна"/>
    <s v="Любовь"/>
    <x v="7"/>
  </r>
  <r>
    <n v="405"/>
    <n v="249"/>
    <n v="275"/>
    <n v="3"/>
    <n v="825"/>
    <x v="103"/>
    <x v="15"/>
    <n v="219"/>
    <x v="8"/>
    <n v="271.18181818181819"/>
    <n v="1.4079785450888282E-2"/>
    <x v="14"/>
    <n v="260.15789473684208"/>
    <d v="2022-01-24T00:00:00"/>
    <n v="454"/>
    <x v="73"/>
    <s v="Арсений Ермолаевич Емельянов"/>
    <x v="0"/>
    <x v="4"/>
    <s v="Емельянов Арсений Ермолаевич"/>
    <s v="Арсений"/>
    <x v="104"/>
  </r>
  <r>
    <n v="406"/>
    <n v="377"/>
    <n v="129"/>
    <n v="1"/>
    <n v="129"/>
    <x v="277"/>
    <x v="4"/>
    <n v="456"/>
    <x v="19"/>
    <n v="286.92307692307691"/>
    <n v="-0.55040214477211791"/>
    <x v="40"/>
    <n v="273.58333333333331"/>
    <d v="2022-02-26T00:00:00"/>
    <n v="613"/>
    <x v="145"/>
    <s v="Муравьева Алла Петровна"/>
    <x v="0"/>
    <x v="2"/>
    <s v="Петровна Муравьева Алла"/>
    <s v="Муравьева"/>
    <x v="138"/>
  </r>
  <r>
    <n v="407"/>
    <n v="427"/>
    <n v="499"/>
    <n v="4"/>
    <n v="1996"/>
    <x v="27"/>
    <x v="15"/>
    <n v="283"/>
    <x v="16"/>
    <n v="300.31818181818181"/>
    <n v="0.66157106099591356"/>
    <x v="57"/>
    <n v="316.60000000000002"/>
    <d v="2022-11-24T00:00:00"/>
    <n v="479"/>
    <x v="92"/>
    <s v="Кириллов Валерьян Иосипович"/>
    <x v="1"/>
    <x v="4"/>
    <s v="Иосипович Кириллов Валерьян"/>
    <s v="Кириллов"/>
    <x v="99"/>
  </r>
  <r>
    <n v="408"/>
    <n v="445"/>
    <n v="164"/>
    <n v="2"/>
    <n v="328"/>
    <x v="240"/>
    <x v="7"/>
    <n v="232"/>
    <x v="0"/>
    <n v="252.76271186440678"/>
    <n v="-0.35117012002950443"/>
    <x v="11"/>
    <n v="240.26666666666668"/>
    <d v="2022-12-28T00:00:00"/>
    <n v="335"/>
    <x v="195"/>
    <s v="Мария Анатольевна Смирнова"/>
    <x v="0"/>
    <x v="4"/>
    <s v="Смирнова Мария Анатольевна"/>
    <s v="Мария"/>
    <x v="101"/>
  </r>
  <r>
    <n v="409"/>
    <n v="336"/>
    <n v="265"/>
    <n v="3"/>
    <n v="795"/>
    <x v="278"/>
    <x v="1"/>
    <n v="434"/>
    <x v="14"/>
    <n v="273.72549019607845"/>
    <n v="-3.1876790830945634E-2"/>
    <x v="63"/>
    <n v="266.27272727272725"/>
    <d v="2022-06-18T00:00:00"/>
    <n v="394"/>
    <x v="112"/>
    <s v="Христофор Авдеевич Щукин"/>
    <x v="1"/>
    <x v="3"/>
    <s v="Щукин Христофор Авдеевич"/>
    <s v="Христофор"/>
    <x v="35"/>
  </r>
  <r>
    <n v="410"/>
    <n v="96"/>
    <n v="386"/>
    <n v="4"/>
    <n v="1544"/>
    <x v="279"/>
    <x v="9"/>
    <n v="252"/>
    <x v="1"/>
    <n v="264.8679245283019"/>
    <n v="0.45733010400341922"/>
    <x v="69"/>
    <n v="273.7"/>
    <d v="2022-03-23T00:00:00"/>
    <n v="502"/>
    <x v="3"/>
    <s v="Ладимир Гурьевич Егоров"/>
    <x v="1"/>
    <x v="2"/>
    <s v="Егоров Ладимир Гурьевич"/>
    <s v="Ладимир"/>
    <x v="64"/>
  </r>
  <r>
    <n v="411"/>
    <n v="117"/>
    <n v="288"/>
    <n v="5"/>
    <n v="1440"/>
    <x v="280"/>
    <x v="11"/>
    <n v="372"/>
    <x v="3"/>
    <n v="265.47674418604652"/>
    <n v="8.4840786649730715E-2"/>
    <x v="29"/>
    <n v="235.55555555555554"/>
    <d v="2022-07-30T00:00:00"/>
    <n v="576"/>
    <x v="170"/>
    <s v="Эдуард Фадеевич Сергеев"/>
    <x v="1"/>
    <x v="4"/>
    <s v="Сергеев Эдуард Фадеевич"/>
    <s v="Эдуард"/>
    <x v="201"/>
  </r>
  <r>
    <n v="412"/>
    <n v="440"/>
    <n v="201"/>
    <n v="5"/>
    <n v="1005"/>
    <x v="281"/>
    <x v="14"/>
    <n v="432"/>
    <x v="12"/>
    <n v="274.16279069767444"/>
    <n v="-0.26685893629654767"/>
    <x v="65"/>
    <n v="258.30769230769232"/>
    <d v="2022-06-06T00:00:00"/>
    <n v="515"/>
    <x v="196"/>
    <s v="Анастасия Игоревна Белова"/>
    <x v="1"/>
    <x v="4"/>
    <s v="Белова Анастасия Игоревна"/>
    <s v="Анастасия"/>
    <x v="100"/>
  </r>
  <r>
    <n v="413"/>
    <n v="51"/>
    <n v="271"/>
    <n v="4"/>
    <n v="1084"/>
    <x v="282"/>
    <x v="7"/>
    <n v="221"/>
    <x v="19"/>
    <n v="286.92307692307691"/>
    <n v="-5.5495978552278724E-2"/>
    <x v="42"/>
    <n v="312.66666666666669"/>
    <d v="2022-09-16T00:00:00"/>
    <n v="385"/>
    <x v="14"/>
    <s v="Демид Антонович Мясников"/>
    <x v="0"/>
    <x v="4"/>
    <s v="Мясников Демид Антонович"/>
    <s v="Демид"/>
    <x v="15"/>
  </r>
  <r>
    <n v="414"/>
    <n v="398"/>
    <n v="419"/>
    <n v="2"/>
    <n v="838"/>
    <x v="165"/>
    <x v="16"/>
    <n v="164"/>
    <x v="5"/>
    <n v="268.60344827586209"/>
    <n v="0.55992040567430501"/>
    <x v="5"/>
    <n v="281.96875"/>
    <d v="2022-04-27T00:00:00"/>
    <n v="657"/>
    <x v="15"/>
    <s v="Филимон Федотович Иванов"/>
    <x v="1"/>
    <x v="2"/>
    <s v="Иванов Филимон Федотович"/>
    <s v="Филимон"/>
    <x v="14"/>
  </r>
  <r>
    <n v="415"/>
    <n v="443"/>
    <n v="192"/>
    <n v="5"/>
    <n v="960"/>
    <x v="108"/>
    <x v="14"/>
    <n v="413"/>
    <x v="7"/>
    <n v="249.02380952380952"/>
    <n v="-0.22898938713070083"/>
    <x v="7"/>
    <n v="276.21052631578948"/>
    <d v="2022-05-18T00:00:00"/>
    <n v="542"/>
    <x v="9"/>
    <s v="Август Вячеславович Брагин"/>
    <x v="1"/>
    <x v="2"/>
    <s v="Брагин Август Вячеславович"/>
    <s v="Август"/>
    <x v="8"/>
  </r>
  <r>
    <n v="416"/>
    <n v="118"/>
    <n v="193"/>
    <n v="2"/>
    <n v="386"/>
    <x v="53"/>
    <x v="3"/>
    <n v="148"/>
    <x v="0"/>
    <n v="252.76271186440678"/>
    <n v="-0.23643800710789242"/>
    <x v="0"/>
    <n v="240.5"/>
    <d v="2022-05-19T00:00:00"/>
    <n v="656"/>
    <x v="197"/>
    <s v="Феврония Антоновна Кулагина"/>
    <x v="0"/>
    <x v="2"/>
    <s v="Кулагина Феврония Антоновна"/>
    <s v="Феврония"/>
    <x v="19"/>
  </r>
  <r>
    <n v="417"/>
    <n v="371"/>
    <n v="245"/>
    <n v="1"/>
    <n v="245"/>
    <x v="225"/>
    <x v="19"/>
    <n v="209"/>
    <x v="0"/>
    <n v="252.76271186440678"/>
    <n v="-3.0711459800174312E-2"/>
    <x v="45"/>
    <n v="293.41176470588238"/>
    <d v="2022-03-08T00:00:00"/>
    <n v="357"/>
    <x v="166"/>
    <s v="Ермакова Дарья Алексеевна"/>
    <x v="1"/>
    <x v="2"/>
    <s v="Алексеевна Ермакова Дарья"/>
    <s v="Ермакова"/>
    <x v="202"/>
  </r>
  <r>
    <n v="418"/>
    <n v="216"/>
    <n v="209"/>
    <n v="3"/>
    <n v="627"/>
    <x v="283"/>
    <x v="8"/>
    <n v="263"/>
    <x v="7"/>
    <n v="249.02380952380952"/>
    <n v="-0.16072282244956493"/>
    <x v="39"/>
    <n v="222.2"/>
    <d v="2022-02-20T00:00:00"/>
    <n v="745"/>
    <x v="198"/>
    <s v="Шестакова Элеонора Дмитриевна"/>
    <x v="0"/>
    <x v="4"/>
    <s v="Дмитриевна Шестакова Элеонора"/>
    <s v="Шестакова"/>
    <x v="29"/>
  </r>
  <r>
    <n v="419"/>
    <n v="390"/>
    <n v="120"/>
    <n v="1"/>
    <n v="120"/>
    <x v="105"/>
    <x v="6"/>
    <n v="449"/>
    <x v="5"/>
    <n v="268.60344827586209"/>
    <n v="-0.55324475255151162"/>
    <x v="32"/>
    <n v="254.18181818181819"/>
    <d v="2022-03-25T00:00:00"/>
    <n v="531"/>
    <x v="62"/>
    <s v="Пестов Измаил Глебович"/>
    <x v="1"/>
    <x v="4"/>
    <s v="Глебович Пестов Измаил"/>
    <s v="Пестов"/>
    <x v="60"/>
  </r>
  <r>
    <n v="420"/>
    <n v="14"/>
    <n v="251"/>
    <n v="1"/>
    <n v="251"/>
    <x v="79"/>
    <x v="15"/>
    <n v="321"/>
    <x v="5"/>
    <n v="268.60344827586209"/>
    <n v="-6.5536940753578632E-2"/>
    <x v="49"/>
    <n v="272.25"/>
    <d v="2022-07-14T00:00:00"/>
    <n v="516"/>
    <x v="19"/>
    <s v="Блинов Натан Всеволодович"/>
    <x v="1"/>
    <x v="4"/>
    <s v="Всеволодович Блинов Натан"/>
    <s v="Блинов"/>
    <x v="84"/>
  </r>
  <r>
    <n v="421"/>
    <n v="451"/>
    <n v="443"/>
    <n v="4"/>
    <n v="1772"/>
    <x v="95"/>
    <x v="18"/>
    <n v="101"/>
    <x v="13"/>
    <n v="258.375"/>
    <n v="0.71456216739235612"/>
    <x v="20"/>
    <n v="269.70588235294116"/>
    <d v="2022-06-15T00:00:00"/>
    <n v="483"/>
    <x v="199"/>
    <s v="Михей Феликсович Лихачев"/>
    <x v="1"/>
    <x v="2"/>
    <s v="Лихачев Михей Феликсович"/>
    <s v="Михей"/>
    <x v="203"/>
  </r>
  <r>
    <n v="422"/>
    <n v="312"/>
    <n v="234"/>
    <n v="1"/>
    <n v="234"/>
    <x v="284"/>
    <x v="9"/>
    <n v="124"/>
    <x v="16"/>
    <n v="300.31818181818181"/>
    <n v="-0.22082639624640532"/>
    <x v="51"/>
    <n v="331.16666666666669"/>
    <d v="2022-08-22T00:00:00"/>
    <n v="159"/>
    <x v="49"/>
    <s v="Ираклий Изотович Авдеев"/>
    <x v="0"/>
    <x v="2"/>
    <s v="Авдеев Ираклий Изотович"/>
    <s v="Ираклий"/>
    <x v="204"/>
  </r>
  <r>
    <n v="423"/>
    <n v="217"/>
    <n v="260"/>
    <n v="5"/>
    <n v="1300"/>
    <x v="180"/>
    <x v="4"/>
    <n v="257"/>
    <x v="10"/>
    <n v="271.74545454545455"/>
    <n v="-4.3222266827244726E-2"/>
    <x v="10"/>
    <n v="311.2"/>
    <d v="2022-05-20T00:00:00"/>
    <n v="317"/>
    <x v="118"/>
    <s v="Кононова Прасковья Павловна"/>
    <x v="1"/>
    <x v="2"/>
    <s v="Павловна Кононова Прасковья"/>
    <s v="Кононова"/>
    <x v="194"/>
  </r>
  <r>
    <n v="424"/>
    <n v="10"/>
    <n v="203"/>
    <n v="4"/>
    <n v="812"/>
    <x v="194"/>
    <x v="4"/>
    <n v="276"/>
    <x v="5"/>
    <n v="268.60344827586209"/>
    <n v="-0.24423903973297389"/>
    <x v="5"/>
    <n v="281.96875"/>
    <d v="2022-03-12T00:00:00"/>
    <n v="427"/>
    <x v="93"/>
    <s v="Лазарев Арефий Анатольевич"/>
    <x v="1"/>
    <x v="4"/>
    <s v="Анатольевич Лазарев Арефий"/>
    <s v="Лазарев"/>
    <x v="95"/>
  </r>
  <r>
    <n v="425"/>
    <n v="60"/>
    <n v="251"/>
    <n v="2"/>
    <n v="502"/>
    <x v="143"/>
    <x v="17"/>
    <n v="309"/>
    <x v="7"/>
    <n v="249.02380952380952"/>
    <n v="7.9357491155942483E-3"/>
    <x v="7"/>
    <n v="276.21052631578948"/>
    <d v="2022-05-30T00:00:00"/>
    <n v="491"/>
    <x v="91"/>
    <s v="Любомир Валерианович Туров"/>
    <x v="1"/>
    <x v="2"/>
    <s v="Туров Любомир Валерианович"/>
    <s v="Любомир"/>
    <x v="96"/>
  </r>
  <r>
    <n v="426"/>
    <n v="74"/>
    <n v="210"/>
    <n v="3"/>
    <n v="630"/>
    <x v="165"/>
    <x v="9"/>
    <n v="319"/>
    <x v="19"/>
    <n v="286.92307692307691"/>
    <n v="-0.26809651474530827"/>
    <x v="73"/>
    <n v="320.25"/>
    <d v="2022-04-23T00:00:00"/>
    <n v="661"/>
    <x v="156"/>
    <s v="Маркова Василиса Юрьевна"/>
    <x v="0"/>
    <x v="0"/>
    <s v="Юрьевна Маркова Василиса"/>
    <s v="Маркова"/>
    <x v="48"/>
  </r>
  <r>
    <n v="427"/>
    <n v="116"/>
    <n v="295"/>
    <n v="1"/>
    <n v="295"/>
    <x v="127"/>
    <x v="2"/>
    <n v="359"/>
    <x v="1"/>
    <n v="264.8679245283019"/>
    <n v="0.11376264425131777"/>
    <x v="13"/>
    <n v="320.84615384615387"/>
    <d v="2022-01-23T00:00:00"/>
    <n v="752"/>
    <x v="28"/>
    <s v="Дорофеев Тимур Валерьянович"/>
    <x v="1"/>
    <x v="2"/>
    <s v="Валерьянович Дорофеев Тимур"/>
    <s v="Дорофеев"/>
    <x v="76"/>
  </r>
  <r>
    <n v="428"/>
    <n v="401"/>
    <n v="78"/>
    <n v="3"/>
    <n v="234"/>
    <x v="285"/>
    <x v="2"/>
    <n v="395"/>
    <x v="8"/>
    <n v="271.18181818181819"/>
    <n v="-0.71237009721756617"/>
    <x v="8"/>
    <n v="291.45454545454544"/>
    <d v="2022-11-25T00:00:00"/>
    <n v="96"/>
    <x v="115"/>
    <s v="Якушев Мина Гавриилович"/>
    <x v="1"/>
    <x v="0"/>
    <s v="Гавриилович Якушев Мина"/>
    <s v="Якушев"/>
    <x v="124"/>
  </r>
  <r>
    <n v="429"/>
    <n v="348"/>
    <n v="162"/>
    <n v="2"/>
    <n v="324"/>
    <x v="286"/>
    <x v="11"/>
    <n v="107"/>
    <x v="14"/>
    <n v="273.72549019607845"/>
    <n v="-0.40816618911174785"/>
    <x v="63"/>
    <n v="266.27272727272725"/>
    <d v="2022-07-02T00:00:00"/>
    <n v="187"/>
    <x v="144"/>
    <s v="Большаков Антип Тихонович"/>
    <x v="1"/>
    <x v="4"/>
    <s v="Тихонович Большаков Антип"/>
    <s v="Большаков"/>
    <x v="67"/>
  </r>
  <r>
    <n v="430"/>
    <n v="382"/>
    <n v="278"/>
    <n v="2"/>
    <n v="556"/>
    <x v="287"/>
    <x v="17"/>
    <n v="103"/>
    <x v="4"/>
    <n v="250.48780487804879"/>
    <n v="0.10983446932814012"/>
    <x v="25"/>
    <n v="303.8235294117647"/>
    <d v="2022-08-14T00:00:00"/>
    <n v="411"/>
    <x v="129"/>
    <s v="Сергеев Панкратий Теймуразович"/>
    <x v="0"/>
    <x v="0"/>
    <s v="Теймуразович Сергеев Панкратий"/>
    <s v="Сергеев"/>
    <x v="205"/>
  </r>
  <r>
    <n v="431"/>
    <n v="477"/>
    <n v="420"/>
    <n v="1"/>
    <n v="420"/>
    <x v="250"/>
    <x v="3"/>
    <n v="221"/>
    <x v="3"/>
    <n v="265.47674418604652"/>
    <n v="0.58205948053085721"/>
    <x v="3"/>
    <n v="236.27586206896552"/>
    <d v="2022-09-16T00:00:00"/>
    <n v="412"/>
    <x v="14"/>
    <s v="Демид Антонович Мясников"/>
    <x v="0"/>
    <x v="4"/>
    <s v="Мясников Демид Антонович"/>
    <s v="Демид"/>
    <x v="15"/>
  </r>
  <r>
    <n v="432"/>
    <n v="91"/>
    <n v="413"/>
    <n v="2"/>
    <n v="826"/>
    <x v="87"/>
    <x v="11"/>
    <n v="31"/>
    <x v="11"/>
    <n v="262.63492063492066"/>
    <n v="0.57252508159071658"/>
    <x v="47"/>
    <n v="271"/>
    <d v="2022-01-19T00:00:00"/>
    <n v="603"/>
    <x v="146"/>
    <s v="Татьяна Павловна Павлова"/>
    <x v="1"/>
    <x v="3"/>
    <s v="Павлова Татьяна Павловна"/>
    <s v="Татьяна"/>
    <x v="43"/>
  </r>
  <r>
    <n v="433"/>
    <n v="52"/>
    <n v="272"/>
    <n v="3"/>
    <n v="816"/>
    <x v="288"/>
    <x v="1"/>
    <n v="306"/>
    <x v="1"/>
    <n v="264.8679245283019"/>
    <n v="2.6926912665621749E-2"/>
    <x v="1"/>
    <n v="238.16666666666666"/>
    <d v="2022-11-07T00:00:00"/>
    <n v="505"/>
    <x v="200"/>
    <s v="Поляков Силантий Адамович"/>
    <x v="0"/>
    <x v="3"/>
    <s v="Адамович Поляков Силантий"/>
    <s v="Поляков"/>
    <x v="34"/>
  </r>
  <r>
    <n v="434"/>
    <n v="438"/>
    <n v="435"/>
    <n v="1"/>
    <n v="435"/>
    <x v="213"/>
    <x v="19"/>
    <n v="383"/>
    <x v="7"/>
    <n v="249.02380952380952"/>
    <n v="0.74682091978200593"/>
    <x v="59"/>
    <n v="256.89999999999998"/>
    <d v="2022-11-11T00:00:00"/>
    <n v="266"/>
    <x v="138"/>
    <s v="Герасимов Родион Харитонович"/>
    <x v="1"/>
    <x v="3"/>
    <s v="Харитонович Герасимов Родион"/>
    <s v="Герасимов"/>
    <x v="80"/>
  </r>
  <r>
    <n v="435"/>
    <n v="384"/>
    <n v="303"/>
    <n v="2"/>
    <n v="606"/>
    <x v="4"/>
    <x v="6"/>
    <n v="235"/>
    <x v="0"/>
    <n v="252.76271186440678"/>
    <n v="0.1987527660430497"/>
    <x v="11"/>
    <n v="240.26666666666668"/>
    <d v="2022-03-15T00:00:00"/>
    <n v="516"/>
    <x v="133"/>
    <s v="Елисей Игнатович Лобанов"/>
    <x v="1"/>
    <x v="0"/>
    <s v="Лобанов Елисей Игнатович"/>
    <s v="Елисей"/>
    <x v="142"/>
  </r>
  <r>
    <n v="436"/>
    <n v="473"/>
    <n v="231"/>
    <n v="3"/>
    <n v="693"/>
    <x v="289"/>
    <x v="3"/>
    <n v="448"/>
    <x v="16"/>
    <n v="300.31818181818181"/>
    <n v="-0.2308158014227335"/>
    <x v="24"/>
    <n v="281.73333333333335"/>
    <d v="2022-07-28T00:00:00"/>
    <n v="304"/>
    <x v="63"/>
    <s v="Анжелика Валериевна Рожкова"/>
    <x v="1"/>
    <x v="2"/>
    <s v="Рожкова Анжелика Валериевна"/>
    <s v="Анжелика"/>
    <x v="136"/>
  </r>
  <r>
    <n v="437"/>
    <n v="383"/>
    <n v="429"/>
    <n v="4"/>
    <n v="1716"/>
    <x v="290"/>
    <x v="12"/>
    <n v="367"/>
    <x v="12"/>
    <n v="274.16279069767444"/>
    <n v="0.56476376282975638"/>
    <x v="65"/>
    <n v="258.30769230769232"/>
    <d v="2022-11-02T00:00:00"/>
    <n v="253"/>
    <x v="18"/>
    <s v="Эмилия Вадимовна Александрова"/>
    <x v="1"/>
    <x v="4"/>
    <s v="Александрова Эмилия Вадимовна"/>
    <s v="Эмилия"/>
    <x v="49"/>
  </r>
  <r>
    <n v="438"/>
    <n v="406"/>
    <n v="87"/>
    <n v="2"/>
    <n v="174"/>
    <x v="291"/>
    <x v="11"/>
    <n v="255"/>
    <x v="5"/>
    <n v="268.60344827586209"/>
    <n v="-0.676102445599846"/>
    <x v="5"/>
    <n v="281.96875"/>
    <d v="2022-08-20T00:00:00"/>
    <n v="273"/>
    <x v="124"/>
    <s v="Филимон Ефимьевич Беляков"/>
    <x v="0"/>
    <x v="3"/>
    <s v="Беляков Филимон Ефимьевич"/>
    <s v="Филимон"/>
    <x v="14"/>
  </r>
  <r>
    <n v="439"/>
    <n v="252"/>
    <n v="50"/>
    <n v="1"/>
    <n v="50"/>
    <x v="111"/>
    <x v="7"/>
    <n v="138"/>
    <x v="8"/>
    <n v="271.18181818181819"/>
    <n v="-0.81562185719074753"/>
    <x v="14"/>
    <n v="260.15789473684208"/>
    <d v="2022-06-11T00:00:00"/>
    <n v="237"/>
    <x v="201"/>
    <s v="Нинель Кузьминична Журавлева"/>
    <x v="0"/>
    <x v="3"/>
    <s v="Журавлева Нинель Кузьминична"/>
    <s v="Нинель"/>
    <x v="20"/>
  </r>
  <r>
    <n v="440"/>
    <n v="365"/>
    <n v="127"/>
    <n v="1"/>
    <n v="127"/>
    <x v="187"/>
    <x v="11"/>
    <n v="158"/>
    <x v="10"/>
    <n v="271.74545454545455"/>
    <n v="-0.53265087648869258"/>
    <x v="10"/>
    <n v="311.2"/>
    <d v="2022-07-10T00:00:00"/>
    <n v="599"/>
    <x v="168"/>
    <s v="Маркова Ксения Максимовна"/>
    <x v="1"/>
    <x v="0"/>
    <s v="Максимовна Маркова Ксения"/>
    <s v="Маркова"/>
    <x v="177"/>
  </r>
  <r>
    <n v="441"/>
    <n v="420"/>
    <n v="390"/>
    <n v="3"/>
    <n v="1170"/>
    <x v="87"/>
    <x v="1"/>
    <n v="217"/>
    <x v="16"/>
    <n v="300.31818181818181"/>
    <n v="0.29862267292265776"/>
    <x v="24"/>
    <n v="281.73333333333335"/>
    <d v="2022-09-22T00:00:00"/>
    <n v="357"/>
    <x v="164"/>
    <s v="Фомичев Ипполит Артурович"/>
    <x v="1"/>
    <x v="2"/>
    <s v="Артурович Фомичев Ипполит"/>
    <s v="Фомичев"/>
    <x v="116"/>
  </r>
  <r>
    <n v="442"/>
    <n v="97"/>
    <n v="298"/>
    <n v="2"/>
    <n v="596"/>
    <x v="246"/>
    <x v="9"/>
    <n v="102"/>
    <x v="2"/>
    <n v="283.468085106383"/>
    <n v="5.1264730165878403E-2"/>
    <x v="31"/>
    <n v="323.07692307692309"/>
    <d v="2022-06-11T00:00:00"/>
    <n v="379"/>
    <x v="201"/>
    <s v="Галактион Жанович Новиков"/>
    <x v="1"/>
    <x v="0"/>
    <s v="Новиков Галактион Жанович"/>
    <s v="Галактион"/>
    <x v="206"/>
  </r>
  <r>
    <n v="443"/>
    <n v="217"/>
    <n v="471"/>
    <n v="3"/>
    <n v="1413"/>
    <x v="292"/>
    <x v="6"/>
    <n v="425"/>
    <x v="10"/>
    <n v="271.74545454545455"/>
    <n v="0.73323966278602959"/>
    <x v="10"/>
    <n v="311.2"/>
    <d v="2022-08-09T00:00:00"/>
    <n v="424"/>
    <x v="202"/>
    <s v="Алевтина Ефимовна Белякова"/>
    <x v="1"/>
    <x v="0"/>
    <s v="Белякова Алевтина Ефимовна"/>
    <s v="Алевтина"/>
    <x v="132"/>
  </r>
  <r>
    <n v="444"/>
    <n v="47"/>
    <n v="315"/>
    <n v="3"/>
    <n v="945"/>
    <x v="222"/>
    <x v="14"/>
    <n v="140"/>
    <x v="10"/>
    <n v="271.74545454545455"/>
    <n v="0.15917302288237645"/>
    <x v="37"/>
    <n v="272.35294117647061"/>
    <d v="2022-03-07T00:00:00"/>
    <n v="735"/>
    <x v="70"/>
    <s v="Татьяна Михайловна Новикова"/>
    <x v="0"/>
    <x v="2"/>
    <s v="Новикова Татьяна Михайловна"/>
    <s v="Татьяна"/>
    <x v="43"/>
  </r>
  <r>
    <n v="445"/>
    <n v="346"/>
    <n v="267"/>
    <n v="3"/>
    <n v="801"/>
    <x v="38"/>
    <x v="13"/>
    <n v="385"/>
    <x v="8"/>
    <n v="271.18181818181819"/>
    <n v="-1.5420717398592076E-2"/>
    <x v="8"/>
    <n v="291.45454545454544"/>
    <d v="2022-07-11T00:00:00"/>
    <n v="653"/>
    <x v="46"/>
    <s v="Стрелков Геннадий Бориславович"/>
    <x v="1"/>
    <x v="3"/>
    <s v="Бориславович Стрелков Геннадий"/>
    <s v="Стрелков"/>
    <x v="44"/>
  </r>
  <r>
    <n v="446"/>
    <n v="47"/>
    <n v="476"/>
    <n v="4"/>
    <n v="1904"/>
    <x v="293"/>
    <x v="5"/>
    <n v="43"/>
    <x v="10"/>
    <n v="271.74545454545455"/>
    <n v="0.75163923457781334"/>
    <x v="37"/>
    <n v="272.35294117647061"/>
    <d v="2022-12-17T00:00:00"/>
    <n v="513"/>
    <x v="203"/>
    <s v="Куликова Евгения Григорьевна"/>
    <x v="0"/>
    <x v="2"/>
    <s v="Григорьевна Куликова Евгения"/>
    <s v="Куликова"/>
    <x v="51"/>
  </r>
  <r>
    <n v="447"/>
    <n v="290"/>
    <n v="97"/>
    <n v="4"/>
    <n v="388"/>
    <x v="294"/>
    <x v="11"/>
    <n v="326"/>
    <x v="0"/>
    <n v="252.76271186440678"/>
    <n v="-0.6162408636759874"/>
    <x v="0"/>
    <n v="240.5"/>
    <d v="2022-04-04T00:00:00"/>
    <n v="601"/>
    <x v="147"/>
    <s v="Кошелева Марина Рудольфовна"/>
    <x v="1"/>
    <x v="2"/>
    <s v="Рудольфовна Кошелева Марина"/>
    <s v="Кошелева"/>
    <x v="207"/>
  </r>
  <r>
    <n v="448"/>
    <n v="484"/>
    <n v="114"/>
    <n v="1"/>
    <n v="114"/>
    <x v="295"/>
    <x v="19"/>
    <n v="402"/>
    <x v="2"/>
    <n v="283.468085106383"/>
    <n v="-0.59783832470164389"/>
    <x v="31"/>
    <n v="323.07692307692309"/>
    <d v="2022-06-30T00:00:00"/>
    <n v="265"/>
    <x v="204"/>
    <s v="Пахом Даниилович Кузьмин"/>
    <x v="0"/>
    <x v="0"/>
    <s v="Кузьмин Пахом Даниилович"/>
    <s v="Пахом"/>
    <x v="208"/>
  </r>
  <r>
    <n v="449"/>
    <n v="192"/>
    <n v="147"/>
    <n v="1"/>
    <n v="147"/>
    <x v="296"/>
    <x v="7"/>
    <n v="23"/>
    <x v="10"/>
    <n v="271.74545454545455"/>
    <n v="-0.45905258932155757"/>
    <x v="37"/>
    <n v="272.35294117647061"/>
    <d v="2022-05-25T00:00:00"/>
    <n v="229"/>
    <x v="140"/>
    <s v="Морозова Феврония Николаевна"/>
    <x v="1"/>
    <x v="2"/>
    <s v="Николаевна Морозова Феврония"/>
    <s v="Морозова"/>
    <x v="19"/>
  </r>
  <r>
    <n v="450"/>
    <n v="187"/>
    <n v="185"/>
    <n v="2"/>
    <n v="370"/>
    <x v="246"/>
    <x v="8"/>
    <n v="468"/>
    <x v="3"/>
    <n v="265.47674418604652"/>
    <n v="-0.30314046690902718"/>
    <x v="16"/>
    <n v="276.67567567567568"/>
    <d v="2022-02-27T00:00:00"/>
    <n v="483"/>
    <x v="7"/>
    <s v="Дарья Степановна Потапова"/>
    <x v="0"/>
    <x v="0"/>
    <s v="Потапова Дарья Степановна"/>
    <s v="Дарья"/>
    <x v="202"/>
  </r>
  <r>
    <n v="451"/>
    <n v="429"/>
    <n v="368"/>
    <n v="2"/>
    <n v="736"/>
    <x v="297"/>
    <x v="6"/>
    <n v="16"/>
    <x v="18"/>
    <n v="255.11627906976744"/>
    <n v="0.44247948951686422"/>
    <x v="67"/>
    <n v="251.91666666666666"/>
    <d v="2022-06-01T00:00:00"/>
    <n v="295"/>
    <x v="90"/>
    <s v="Белозеров Лука Харлампьевич"/>
    <x v="1"/>
    <x v="3"/>
    <s v="Харлампьевич Белозеров Лука"/>
    <s v="Белозеров"/>
    <x v="89"/>
  </r>
  <r>
    <n v="452"/>
    <n v="93"/>
    <n v="387"/>
    <n v="2"/>
    <n v="774"/>
    <x v="298"/>
    <x v="8"/>
    <n v="156"/>
    <x v="8"/>
    <n v="271.18181818181819"/>
    <n v="0.42708682534361375"/>
    <x v="8"/>
    <n v="291.45454545454544"/>
    <d v="2022-12-10T00:00:00"/>
    <n v="314"/>
    <x v="134"/>
    <s v="Белов Симон Иосипович"/>
    <x v="0"/>
    <x v="3"/>
    <s v="Иосипович Белов Симон"/>
    <s v="Белов"/>
    <x v="143"/>
  </r>
  <r>
    <n v="453"/>
    <n v="57"/>
    <n v="174"/>
    <n v="2"/>
    <n v="348"/>
    <x v="62"/>
    <x v="7"/>
    <n v="141"/>
    <x v="2"/>
    <n v="283.468085106383"/>
    <n v="-0.38617428507092999"/>
    <x v="2"/>
    <n v="232.44444444444446"/>
    <d v="2022-07-01T00:00:00"/>
    <n v="230"/>
    <x v="83"/>
    <s v="Владимиров Орест Артемьевич"/>
    <x v="0"/>
    <x v="2"/>
    <s v="Артемьевич Владимиров Орест"/>
    <s v="Владимиров"/>
    <x v="209"/>
  </r>
  <r>
    <n v="454"/>
    <n v="198"/>
    <n v="438"/>
    <n v="4"/>
    <n v="1752"/>
    <x v="299"/>
    <x v="15"/>
    <n v="385"/>
    <x v="10"/>
    <n v="271.74545454545455"/>
    <n v="0.61180248896025691"/>
    <x v="15"/>
    <n v="316.58333333333331"/>
    <d v="2022-07-11T00:00:00"/>
    <n v="559"/>
    <x v="46"/>
    <s v="Стрелков Геннадий Бориславович"/>
    <x v="1"/>
    <x v="3"/>
    <s v="Бориславович Стрелков Геннадий"/>
    <s v="Стрелков"/>
    <x v="44"/>
  </r>
  <r>
    <n v="455"/>
    <n v="202"/>
    <n v="308"/>
    <n v="2"/>
    <n v="616"/>
    <x v="300"/>
    <x v="12"/>
    <n v="182"/>
    <x v="4"/>
    <n v="250.48780487804879"/>
    <n v="0.22960077896786757"/>
    <x v="25"/>
    <n v="303.8235294117647"/>
    <d v="2022-10-22T00:00:00"/>
    <n v="554"/>
    <x v="107"/>
    <s v="Калинин Никита Артурович"/>
    <x v="0"/>
    <x v="0"/>
    <s v="Артурович Калинин Никита"/>
    <s v="Калинин"/>
    <x v="162"/>
  </r>
  <r>
    <n v="456"/>
    <n v="427"/>
    <n v="240"/>
    <n v="1"/>
    <n v="240"/>
    <x v="301"/>
    <x v="2"/>
    <n v="225"/>
    <x v="16"/>
    <n v="300.31818181818181"/>
    <n v="-0.20084758589374907"/>
    <x v="57"/>
    <n v="316.60000000000002"/>
    <d v="2022-09-23T00:00:00"/>
    <n v="593"/>
    <x v="42"/>
    <s v="Зоя Вячеславовна Панова"/>
    <x v="0"/>
    <x v="1"/>
    <s v="Панова Зоя Вячеславовна"/>
    <s v="Зоя"/>
    <x v="5"/>
  </r>
  <r>
    <n v="457"/>
    <n v="272"/>
    <n v="67"/>
    <n v="3"/>
    <n v="201"/>
    <x v="245"/>
    <x v="5"/>
    <n v="151"/>
    <x v="18"/>
    <n v="255.11627906976744"/>
    <n v="-0.73737465815861447"/>
    <x v="72"/>
    <n v="252.09090909090909"/>
    <d v="2022-12-28T00:00:00"/>
    <n v="443"/>
    <x v="195"/>
    <s v="Лука Игнатьевич Власов"/>
    <x v="1"/>
    <x v="1"/>
    <s v="Власов Лука Игнатьевич"/>
    <s v="Лука"/>
    <x v="89"/>
  </r>
  <r>
    <n v="458"/>
    <n v="473"/>
    <n v="474"/>
    <n v="2"/>
    <n v="948"/>
    <x v="45"/>
    <x v="4"/>
    <n v="428"/>
    <x v="16"/>
    <n v="300.31818181818181"/>
    <n v="0.57832601785984572"/>
    <x v="24"/>
    <n v="281.73333333333335"/>
    <d v="2022-10-14T00:00:00"/>
    <n v="128"/>
    <x v="167"/>
    <s v="Лавр Харлампович Беляков"/>
    <x v="1"/>
    <x v="1"/>
    <s v="Беляков Лавр Харлампович"/>
    <s v="Лавр"/>
    <x v="210"/>
  </r>
  <r>
    <n v="459"/>
    <n v="189"/>
    <n v="275"/>
    <n v="4"/>
    <n v="1100"/>
    <x v="105"/>
    <x v="14"/>
    <n v="438"/>
    <x v="16"/>
    <n v="300.31818181818181"/>
    <n v="-8.4304525503254069E-2"/>
    <x v="38"/>
    <n v="264"/>
    <d v="2022-05-12T00:00:00"/>
    <n v="483"/>
    <x v="29"/>
    <s v="Прасковья Петровна Дементьева"/>
    <x v="0"/>
    <x v="0"/>
    <s v="Дементьева Прасковья Петровна"/>
    <s v="Прасковья"/>
    <x v="194"/>
  </r>
  <r>
    <n v="460"/>
    <n v="362"/>
    <n v="358"/>
    <n v="4"/>
    <n v="1432"/>
    <x v="14"/>
    <x v="3"/>
    <n v="465"/>
    <x v="16"/>
    <n v="300.31818181818181"/>
    <n v="0.19206901770849094"/>
    <x v="57"/>
    <n v="316.60000000000002"/>
    <d v="2022-04-20T00:00:00"/>
    <n v="301"/>
    <x v="131"/>
    <s v="Евдокия Ефимовна Карпова"/>
    <x v="1"/>
    <x v="0"/>
    <s v="Карпова Евдокия Ефимовна"/>
    <s v="Евдокия"/>
    <x v="47"/>
  </r>
  <r>
    <n v="461"/>
    <n v="345"/>
    <n v="455"/>
    <n v="5"/>
    <n v="2275"/>
    <x v="302"/>
    <x v="3"/>
    <n v="215"/>
    <x v="17"/>
    <n v="267.85483870967744"/>
    <n v="0.69868127897874377"/>
    <x v="27"/>
    <n v="288.23809523809524"/>
    <d v="2022-08-26T00:00:00"/>
    <n v="414"/>
    <x v="205"/>
    <s v="Корнил Адрианович Комиссаров"/>
    <x v="1"/>
    <x v="2"/>
    <s v="Комиссаров Корнил Адрианович"/>
    <s v="Корнил"/>
    <x v="211"/>
  </r>
  <r>
    <n v="462"/>
    <n v="461"/>
    <n v="443"/>
    <n v="3"/>
    <n v="1329"/>
    <x v="185"/>
    <x v="19"/>
    <n v="314"/>
    <x v="12"/>
    <n v="274.16279069767444"/>
    <n v="0.61582831453049436"/>
    <x v="76"/>
    <n v="369.2"/>
    <d v="2022-12-04T00:00:00"/>
    <n v="177"/>
    <x v="193"/>
    <s v="Артемьева София Ильинична"/>
    <x v="1"/>
    <x v="2"/>
    <s v="Ильинична Артемьева София"/>
    <s v="Артемьева"/>
    <x v="196"/>
  </r>
  <r>
    <n v="463"/>
    <n v="401"/>
    <n v="464"/>
    <n v="2"/>
    <n v="928"/>
    <x v="219"/>
    <x v="5"/>
    <n v="15"/>
    <x v="8"/>
    <n v="271.18181818181819"/>
    <n v="0.7110291652698626"/>
    <x v="8"/>
    <n v="291.45454545454544"/>
    <d v="2022-05-30T00:00:00"/>
    <n v="415"/>
    <x v="91"/>
    <s v="Алексей Трифонович Блинов"/>
    <x v="1"/>
    <x v="3"/>
    <s v="Блинов Алексей Трифонович"/>
    <s v="Алексей"/>
    <x v="212"/>
  </r>
  <r>
    <n v="464"/>
    <n v="427"/>
    <n v="307"/>
    <n v="5"/>
    <n v="1535"/>
    <x v="246"/>
    <x v="16"/>
    <n v="191"/>
    <x v="16"/>
    <n v="300.31818181818181"/>
    <n v="2.2249129710912641E-2"/>
    <x v="57"/>
    <n v="316.60000000000002"/>
    <d v="2022-11-01T00:00:00"/>
    <n v="236"/>
    <x v="165"/>
    <s v="Матвей Адамович Богданов"/>
    <x v="0"/>
    <x v="3"/>
    <s v="Богданов Матвей Адамович"/>
    <s v="Матвей"/>
    <x v="171"/>
  </r>
  <r>
    <n v="465"/>
    <n v="129"/>
    <n v="121"/>
    <n v="5"/>
    <n v="605"/>
    <x v="303"/>
    <x v="16"/>
    <n v="277"/>
    <x v="10"/>
    <n v="271.74545454545455"/>
    <n v="-0.55473036263883313"/>
    <x v="10"/>
    <n v="311.2"/>
    <d v="2022-07-08T00:00:00"/>
    <n v="406"/>
    <x v="1"/>
    <s v="Любомир Архипович Пономарев"/>
    <x v="0"/>
    <x v="2"/>
    <s v="Пономарев Любомир Архипович"/>
    <s v="Любомир"/>
    <x v="96"/>
  </r>
  <r>
    <n v="466"/>
    <n v="84"/>
    <n v="265"/>
    <n v="2"/>
    <n v="530"/>
    <x v="228"/>
    <x v="0"/>
    <n v="101"/>
    <x v="7"/>
    <n v="249.02380952380952"/>
    <n v="6.4155272970647381E-2"/>
    <x v="77"/>
    <n v="140"/>
    <d v="2022-06-15T00:00:00"/>
    <n v="340"/>
    <x v="199"/>
    <s v="Михей Феликсович Лихачев"/>
    <x v="1"/>
    <x v="2"/>
    <s v="Лихачев Михей Феликсович"/>
    <s v="Михей"/>
    <x v="203"/>
  </r>
  <r>
    <n v="467"/>
    <n v="172"/>
    <n v="451"/>
    <n v="2"/>
    <n v="902"/>
    <x v="256"/>
    <x v="18"/>
    <n v="141"/>
    <x v="12"/>
    <n v="274.16279069767444"/>
    <n v="0.64500805835948749"/>
    <x v="76"/>
    <n v="369.2"/>
    <d v="2022-07-01T00:00:00"/>
    <n v="474"/>
    <x v="83"/>
    <s v="Владимиров Орест Артемьевич"/>
    <x v="0"/>
    <x v="2"/>
    <s v="Артемьевич Владимиров Орест"/>
    <s v="Владимиров"/>
    <x v="209"/>
  </r>
  <r>
    <n v="468"/>
    <n v="348"/>
    <n v="212"/>
    <n v="5"/>
    <n v="1060"/>
    <x v="277"/>
    <x v="3"/>
    <n v="126"/>
    <x v="14"/>
    <n v="273.72549019607845"/>
    <n v="-0.22550143266475653"/>
    <x v="63"/>
    <n v="266.27272727272725"/>
    <d v="2022-09-18T00:00:00"/>
    <n v="409"/>
    <x v="80"/>
    <s v="тов. Копылова Жанна Архиповна"/>
    <x v="0"/>
    <x v="0"/>
    <s v="Жанна Архиповна тов. Копылова"/>
    <s v="Архиповна"/>
    <x v="77"/>
  </r>
  <r>
    <n v="469"/>
    <n v="171"/>
    <n v="336"/>
    <n v="4"/>
    <n v="1344"/>
    <x v="304"/>
    <x v="7"/>
    <n v="148"/>
    <x v="8"/>
    <n v="271.18181818181819"/>
    <n v="0.23902111967817641"/>
    <x v="8"/>
    <n v="291.45454545454544"/>
    <d v="2022-05-19T00:00:00"/>
    <n v="321"/>
    <x v="197"/>
    <s v="Феврония Антоновна Кулагина"/>
    <x v="0"/>
    <x v="2"/>
    <s v="Кулагина Феврония Антоновна"/>
    <s v="Феврония"/>
    <x v="19"/>
  </r>
  <r>
    <n v="470"/>
    <n v="70"/>
    <n v="407"/>
    <n v="2"/>
    <n v="814"/>
    <x v="91"/>
    <x v="6"/>
    <n v="334"/>
    <x v="13"/>
    <n v="258.375"/>
    <n v="0.57522980164489601"/>
    <x v="34"/>
    <n v="181.57142857142858"/>
    <d v="2022-11-16T00:00:00"/>
    <n v="316"/>
    <x v="40"/>
    <s v="Федотов Радислав Антонович"/>
    <x v="1"/>
    <x v="3"/>
    <s v="Антонович Федотов Радислав"/>
    <s v="Федотов"/>
    <x v="38"/>
  </r>
  <r>
    <n v="471"/>
    <n v="476"/>
    <n v="109"/>
    <n v="4"/>
    <n v="436"/>
    <x v="242"/>
    <x v="6"/>
    <n v="335"/>
    <x v="6"/>
    <n v="258.5128205128205"/>
    <n v="-0.5783574687561992"/>
    <x v="60"/>
    <n v="289.88888888888891"/>
    <d v="2022-02-27T00:00:00"/>
    <n v="468"/>
    <x v="7"/>
    <s v="Осипов Светозар Ефремович"/>
    <x v="1"/>
    <x v="0"/>
    <s v="Ефремович Осипов Светозар"/>
    <s v="Осипов"/>
    <x v="6"/>
  </r>
  <r>
    <n v="472"/>
    <n v="49"/>
    <n v="412"/>
    <n v="3"/>
    <n v="1236"/>
    <x v="153"/>
    <x v="8"/>
    <n v="370"/>
    <x v="13"/>
    <n v="258.375"/>
    <n v="0.59458151910982093"/>
    <x v="30"/>
    <n v="317.85714285714283"/>
    <d v="2022-06-14T00:00:00"/>
    <n v="439"/>
    <x v="136"/>
    <s v="Орехова Кира Натановна"/>
    <x v="0"/>
    <x v="4"/>
    <s v="Натановна Орехова Кира"/>
    <s v="Орехова"/>
    <x v="186"/>
  </r>
  <r>
    <n v="473"/>
    <n v="7"/>
    <n v="254"/>
    <n v="2"/>
    <n v="508"/>
    <x v="305"/>
    <x v="5"/>
    <n v="76"/>
    <x v="11"/>
    <n v="262.63492063492066"/>
    <n v="-3.2878036987791681E-2"/>
    <x v="21"/>
    <n v="238.72222222222223"/>
    <d v="2022-01-14T00:00:00"/>
    <n v="696"/>
    <x v="175"/>
    <s v="Федосеева Василиса Аскольдовна"/>
    <x v="0"/>
    <x v="1"/>
    <s v="Аскольдовна Федосеева Василиса"/>
    <s v="Федосеева"/>
    <x v="48"/>
  </r>
  <r>
    <n v="474"/>
    <n v="180"/>
    <n v="338"/>
    <n v="3"/>
    <n v="1014"/>
    <x v="19"/>
    <x v="12"/>
    <n v="25"/>
    <x v="14"/>
    <n v="273.72549019607845"/>
    <n v="0.2348137535816619"/>
    <x v="58"/>
    <n v="241.83333333333334"/>
    <d v="2022-01-21T00:00:00"/>
    <n v="576"/>
    <x v="5"/>
    <s v="Аггей Терентьевич Волков"/>
    <x v="0"/>
    <x v="4"/>
    <s v="Волков Аггей Терентьевич"/>
    <s v="Аггей"/>
    <x v="62"/>
  </r>
  <r>
    <n v="475"/>
    <n v="194"/>
    <n v="268"/>
    <n v="5"/>
    <n v="1340"/>
    <x v="306"/>
    <x v="16"/>
    <n v="80"/>
    <x v="1"/>
    <n v="264.8679245283019"/>
    <n v="1.1825046302892162E-2"/>
    <x v="69"/>
    <n v="273.7"/>
    <d v="2022-03-03T00:00:00"/>
    <n v="785"/>
    <x v="122"/>
    <s v="Рубен Димитриевич Веселов"/>
    <x v="1"/>
    <x v="1"/>
    <s v="Веселов Рубен Димитриевич"/>
    <s v="Рубен"/>
    <x v="213"/>
  </r>
  <r>
    <n v="476"/>
    <n v="312"/>
    <n v="223"/>
    <n v="2"/>
    <n v="446"/>
    <x v="140"/>
    <x v="4"/>
    <n v="276"/>
    <x v="16"/>
    <n v="300.31818181818181"/>
    <n v="-0.2574542152262751"/>
    <x v="51"/>
    <n v="331.16666666666669"/>
    <d v="2022-03-12T00:00:00"/>
    <n v="359"/>
    <x v="93"/>
    <s v="Лазарев Арефий Анатольевич"/>
    <x v="1"/>
    <x v="4"/>
    <s v="Анатольевич Лазарев Арефий"/>
    <s v="Лазарев"/>
    <x v="95"/>
  </r>
  <r>
    <n v="477"/>
    <n v="235"/>
    <n v="455"/>
    <n v="5"/>
    <n v="2275"/>
    <x v="123"/>
    <x v="17"/>
    <n v="71"/>
    <x v="16"/>
    <n v="300.31818181818181"/>
    <n v="0.51505978507643402"/>
    <x v="57"/>
    <n v="316.60000000000002"/>
    <d v="2022-07-20T00:00:00"/>
    <n v="276"/>
    <x v="75"/>
    <s v="Медведева Алина Алексеевна"/>
    <x v="0"/>
    <x v="3"/>
    <s v="Алексеевна Медведева Алина"/>
    <s v="Медведева"/>
    <x v="50"/>
  </r>
  <r>
    <n v="478"/>
    <n v="399"/>
    <n v="379"/>
    <n v="1"/>
    <n v="379"/>
    <x v="307"/>
    <x v="10"/>
    <n v="12"/>
    <x v="16"/>
    <n v="300.31818181818181"/>
    <n v="0.26199485394278788"/>
    <x v="24"/>
    <n v="281.73333333333335"/>
    <d v="2022-10-08T00:00:00"/>
    <n v="346"/>
    <x v="2"/>
    <s v="Никодим Игоревич Бобров"/>
    <x v="0"/>
    <x v="1"/>
    <s v="Бобров Никодим Игоревич"/>
    <s v="Никодим"/>
    <x v="2"/>
  </r>
  <r>
    <n v="479"/>
    <n v="494"/>
    <n v="216"/>
    <n v="3"/>
    <n v="648"/>
    <x v="118"/>
    <x v="17"/>
    <n v="9"/>
    <x v="11"/>
    <n v="262.63492063492066"/>
    <n v="-0.17756557476127166"/>
    <x v="47"/>
    <n v="271"/>
    <d v="2022-12-05T00:00:00"/>
    <n v="109"/>
    <x v="43"/>
    <s v="Устинов Милан Архипович"/>
    <x v="0"/>
    <x v="4"/>
    <s v="Архипович Устинов Милан"/>
    <s v="Устинов"/>
    <x v="155"/>
  </r>
  <r>
    <n v="480"/>
    <n v="458"/>
    <n v="469"/>
    <n v="4"/>
    <n v="1876"/>
    <x v="158"/>
    <x v="12"/>
    <n v="51"/>
    <x v="3"/>
    <n v="265.47674418604652"/>
    <n v="0.76663308659279039"/>
    <x v="3"/>
    <n v="236.27586206896552"/>
    <d v="2022-02-13T00:00:00"/>
    <n v="806"/>
    <x v="78"/>
    <s v="Костина Жанна Рубеновна"/>
    <x v="1"/>
    <x v="0"/>
    <s v="Рубеновна Костина Жанна"/>
    <s v="Костина"/>
    <x v="126"/>
  </r>
  <r>
    <n v="481"/>
    <n v="193"/>
    <n v="94"/>
    <n v="3"/>
    <n v="282"/>
    <x v="136"/>
    <x v="2"/>
    <n v="370"/>
    <x v="1"/>
    <n v="264.8679245283019"/>
    <n v="-0.64510614047585135"/>
    <x v="69"/>
    <n v="273.7"/>
    <d v="2022-06-14T00:00:00"/>
    <n v="380"/>
    <x v="136"/>
    <s v="Орехова Кира Натановна"/>
    <x v="0"/>
    <x v="4"/>
    <s v="Натановна Орехова Кира"/>
    <s v="Орехова"/>
    <x v="186"/>
  </r>
  <r>
    <n v="482"/>
    <n v="450"/>
    <n v="494"/>
    <n v="4"/>
    <n v="1976"/>
    <x v="78"/>
    <x v="15"/>
    <n v="17"/>
    <x v="16"/>
    <n v="300.31818181818181"/>
    <n v="0.64492205236869982"/>
    <x v="24"/>
    <n v="281.73333333333335"/>
    <d v="2022-11-12T00:00:00"/>
    <n v="127"/>
    <x v="206"/>
    <s v="Валентина Кирилловна Семенова"/>
    <x v="1"/>
    <x v="4"/>
    <s v="Семенова Валентина Кирилловна"/>
    <s v="Валентина"/>
    <x v="46"/>
  </r>
  <r>
    <n v="483"/>
    <n v="334"/>
    <n v="309"/>
    <n v="5"/>
    <n v="1545"/>
    <x v="308"/>
    <x v="7"/>
    <n v="39"/>
    <x v="15"/>
    <n v="294.95238095238096"/>
    <n v="4.7626735550532651E-2"/>
    <x v="41"/>
    <n v="274.77777777777777"/>
    <d v="2022-04-02T00:00:00"/>
    <n v="350"/>
    <x v="23"/>
    <s v="Бирюков Олимпий Иосифович"/>
    <x v="0"/>
    <x v="1"/>
    <s v="Иосифович Бирюков Олимпий"/>
    <s v="Бирюков"/>
    <x v="22"/>
  </r>
  <r>
    <n v="484"/>
    <n v="115"/>
    <n v="118"/>
    <n v="1"/>
    <n v="118"/>
    <x v="7"/>
    <x v="1"/>
    <n v="481"/>
    <x v="11"/>
    <n v="262.63492063492066"/>
    <n v="-0.55070711954550955"/>
    <x v="21"/>
    <n v="238.72222222222223"/>
    <d v="2022-07-14T00:00:00"/>
    <n v="571"/>
    <x v="19"/>
    <s v="Новикова Лидия Павловна"/>
    <x v="0"/>
    <x v="1"/>
    <s v="Павловна Новикова Лидия"/>
    <s v="Новикова"/>
    <x v="18"/>
  </r>
  <r>
    <n v="485"/>
    <n v="163"/>
    <n v="344"/>
    <n v="1"/>
    <n v="344"/>
    <x v="307"/>
    <x v="2"/>
    <n v="363"/>
    <x v="1"/>
    <n v="264.8679245283019"/>
    <n v="0.298760507194757"/>
    <x v="13"/>
    <n v="320.84615384615387"/>
    <d v="2022-04-24T00:00:00"/>
    <n v="513"/>
    <x v="20"/>
    <s v="Сорокина Феврония Натановна"/>
    <x v="1"/>
    <x v="0"/>
    <s v="Натановна Сорокина Феврония"/>
    <s v="Сорокина"/>
    <x v="19"/>
  </r>
  <r>
    <n v="486"/>
    <n v="321"/>
    <n v="322"/>
    <n v="3"/>
    <n v="966"/>
    <x v="309"/>
    <x v="6"/>
    <n v="328"/>
    <x v="10"/>
    <n v="271.74545454545455"/>
    <n v="0.18493242339087379"/>
    <x v="12"/>
    <n v="212.8125"/>
    <d v="2022-01-07T00:00:00"/>
    <n v="526"/>
    <x v="55"/>
    <s v="Регина Сергеевна Чернова"/>
    <x v="0"/>
    <x v="2"/>
    <s v="Чернова Регина Сергеевна"/>
    <s v="Регина"/>
    <x v="53"/>
  </r>
  <r>
    <n v="487"/>
    <n v="129"/>
    <n v="328"/>
    <n v="4"/>
    <n v="1312"/>
    <x v="310"/>
    <x v="3"/>
    <n v="127"/>
    <x v="10"/>
    <n v="271.74545454545455"/>
    <n v="0.20701190954101434"/>
    <x v="10"/>
    <n v="311.2"/>
    <d v="2022-12-19T00:00:00"/>
    <n v="390"/>
    <x v="128"/>
    <s v="Журавлев Аристарх Евсеевич"/>
    <x v="1"/>
    <x v="3"/>
    <s v="Евсеевич Журавлев Аристарх"/>
    <s v="Журавлев"/>
    <x v="214"/>
  </r>
  <r>
    <n v="488"/>
    <n v="12"/>
    <n v="357"/>
    <n v="1"/>
    <n v="357"/>
    <x v="150"/>
    <x v="2"/>
    <n v="221"/>
    <x v="3"/>
    <n v="265.47674418604652"/>
    <n v="0.34475055845122848"/>
    <x v="19"/>
    <n v="329.27272727272725"/>
    <d v="2022-09-16T00:00:00"/>
    <n v="549"/>
    <x v="14"/>
    <s v="Демид Антонович Мясников"/>
    <x v="0"/>
    <x v="4"/>
    <s v="Мясников Демид Антонович"/>
    <s v="Демид"/>
    <x v="15"/>
  </r>
  <r>
    <n v="489"/>
    <n v="104"/>
    <n v="276"/>
    <n v="2"/>
    <n v="552"/>
    <x v="126"/>
    <x v="6"/>
    <n v="134"/>
    <x v="9"/>
    <n v="263.25423728813558"/>
    <n v="4.841617306206536E-2"/>
    <x v="9"/>
    <n v="257.78260869565219"/>
    <d v="2022-07-11T00:00:00"/>
    <n v="619"/>
    <x v="46"/>
    <s v="Регина Кирилловна Нестерова"/>
    <x v="0"/>
    <x v="2"/>
    <s v="Нестерова Регина Кирилловна"/>
    <s v="Регина"/>
    <x v="53"/>
  </r>
  <r>
    <n v="490"/>
    <n v="61"/>
    <n v="170"/>
    <n v="2"/>
    <n v="340"/>
    <x v="257"/>
    <x v="3"/>
    <n v="374"/>
    <x v="9"/>
    <n v="263.25423728813558"/>
    <n v="-0.35423641514293069"/>
    <x v="33"/>
    <n v="248.5"/>
    <d v="2022-01-21T00:00:00"/>
    <n v="710"/>
    <x v="5"/>
    <s v="Калинина Ирина Филипповна"/>
    <x v="1"/>
    <x v="3"/>
    <s v="Филипповна Калинина Ирина"/>
    <s v="Калинина"/>
    <x v="4"/>
  </r>
  <r>
    <n v="491"/>
    <n v="202"/>
    <n v="89"/>
    <n v="1"/>
    <n v="89"/>
    <x v="311"/>
    <x v="0"/>
    <n v="441"/>
    <x v="4"/>
    <n v="250.48780487804879"/>
    <n v="-0.64469328140214222"/>
    <x v="25"/>
    <n v="303.8235294117647"/>
    <d v="2022-11-02T00:00:00"/>
    <n v="522"/>
    <x v="18"/>
    <s v="Силина Татьяна Аркадьевна"/>
    <x v="1"/>
    <x v="0"/>
    <s v="Аркадьевна Силина Татьяна"/>
    <s v="Силина"/>
    <x v="43"/>
  </r>
  <r>
    <n v="492"/>
    <n v="464"/>
    <n v="134"/>
    <n v="1"/>
    <n v="134"/>
    <x v="312"/>
    <x v="0"/>
    <n v="220"/>
    <x v="11"/>
    <n v="262.63492063492066"/>
    <n v="-0.48978605100930739"/>
    <x v="47"/>
    <n v="271"/>
    <d v="2022-01-09T00:00:00"/>
    <n v="508"/>
    <x v="81"/>
    <s v="Николай Феоктистович Дроздов"/>
    <x v="1"/>
    <x v="3"/>
    <s v="Дроздов Николай Феоктистович"/>
    <s v="Николай"/>
    <x v="163"/>
  </r>
  <r>
    <n v="493"/>
    <n v="335"/>
    <n v="436"/>
    <n v="1"/>
    <n v="436"/>
    <x v="313"/>
    <x v="6"/>
    <n v="235"/>
    <x v="16"/>
    <n v="300.31818181818181"/>
    <n v="0.45179355229302254"/>
    <x v="51"/>
    <n v="331.16666666666669"/>
    <d v="2022-03-15T00:00:00"/>
    <n v="772"/>
    <x v="133"/>
    <s v="Елисей Игнатович Лобанов"/>
    <x v="1"/>
    <x v="0"/>
    <s v="Лобанов Елисей Игнатович"/>
    <s v="Елисей"/>
    <x v="142"/>
  </r>
  <r>
    <n v="494"/>
    <n v="15"/>
    <n v="318"/>
    <n v="5"/>
    <n v="1590"/>
    <x v="269"/>
    <x v="18"/>
    <n v="323"/>
    <x v="0"/>
    <n v="252.76271186440678"/>
    <n v="0.25809696238181457"/>
    <x v="68"/>
    <n v="215.85714285714286"/>
    <d v="2022-09-17T00:00:00"/>
    <n v="161"/>
    <x v="85"/>
    <s v="Прасковья Яковлевна Белоусова"/>
    <x v="0"/>
    <x v="4"/>
    <s v="Белоусова Прасковья Яковлевна"/>
    <s v="Прасковья"/>
    <x v="194"/>
  </r>
  <r>
    <n v="495"/>
    <n v="441"/>
    <n v="183"/>
    <n v="1"/>
    <n v="183"/>
    <x v="90"/>
    <x v="6"/>
    <n v="296"/>
    <x v="8"/>
    <n v="271.18181818181819"/>
    <n v="-0.32517599731813607"/>
    <x v="14"/>
    <n v="260.15789473684208"/>
    <d v="2022-07-16T00:00:00"/>
    <n v="477"/>
    <x v="161"/>
    <s v="Исакова Людмила Олеговна"/>
    <x v="1"/>
    <x v="0"/>
    <s v="Олеговна Исакова Людмила"/>
    <s v="Исакова"/>
    <x v="169"/>
  </r>
  <r>
    <n v="496"/>
    <n v="149"/>
    <n v="448"/>
    <n v="2"/>
    <n v="896"/>
    <x v="129"/>
    <x v="8"/>
    <n v="206"/>
    <x v="17"/>
    <n v="267.85483870967744"/>
    <n v="0.67254772084060921"/>
    <x v="35"/>
    <n v="250.25925925925927"/>
    <d v="2022-01-07T00:00:00"/>
    <n v="501"/>
    <x v="55"/>
    <s v="Радислав Герасимович Колобов"/>
    <x v="1"/>
    <x v="2"/>
    <s v="Колобов Радислав Герасимович"/>
    <s v="Радислав"/>
    <x v="38"/>
  </r>
  <r>
    <n v="497"/>
    <n v="490"/>
    <n v="58"/>
    <n v="4"/>
    <n v="232"/>
    <x v="16"/>
    <x v="18"/>
    <n v="255"/>
    <x v="11"/>
    <n v="262.63492063492066"/>
    <n v="-0.77916112655626746"/>
    <x v="47"/>
    <n v="271"/>
    <d v="2022-08-20T00:00:00"/>
    <n v="423"/>
    <x v="124"/>
    <s v="Филимон Ефимьевич Беляков"/>
    <x v="0"/>
    <x v="3"/>
    <s v="Беляков Филимон Ефимьевич"/>
    <s v="Филимон"/>
    <x v="14"/>
  </r>
  <r>
    <n v="498"/>
    <n v="90"/>
    <n v="162"/>
    <n v="3"/>
    <n v="486"/>
    <x v="267"/>
    <x v="6"/>
    <n v="88"/>
    <x v="7"/>
    <n v="249.02380952380952"/>
    <n v="-0.34945979539152883"/>
    <x v="59"/>
    <n v="256.89999999999998"/>
    <d v="2022-03-10T00:00:00"/>
    <n v="577"/>
    <x v="185"/>
    <s v="Кузнецов Севастьян Валерьевич"/>
    <x v="0"/>
    <x v="3"/>
    <s v="Валерьевич Кузнецов Севастьян"/>
    <s v="Кузнецов"/>
    <x v="187"/>
  </r>
  <r>
    <n v="499"/>
    <n v="396"/>
    <n v="482"/>
    <n v="2"/>
    <n v="964"/>
    <x v="306"/>
    <x v="12"/>
    <n v="362"/>
    <x v="15"/>
    <n v="294.95238095238096"/>
    <n v="0.63416209234743293"/>
    <x v="41"/>
    <n v="274.77777777777777"/>
    <d v="2022-12-21T00:00:00"/>
    <n v="492"/>
    <x v="96"/>
    <s v="Авдей Брониславович Владимиров"/>
    <x v="1"/>
    <x v="2"/>
    <s v="Владимиров Авдей Брониславович"/>
    <s v="Авдей"/>
    <x v="98"/>
  </r>
  <r>
    <n v="500"/>
    <n v="323"/>
    <n v="64"/>
    <n v="4"/>
    <n v="256"/>
    <x v="6"/>
    <x v="1"/>
    <n v="265"/>
    <x v="6"/>
    <n v="258.5128205128205"/>
    <n v="-0.75243007339813528"/>
    <x v="6"/>
    <n v="260.64705882352939"/>
    <d v="2022-07-14T00:00:00"/>
    <n v="593"/>
    <x v="19"/>
    <s v="Баранов Эраст Терентьевич"/>
    <x v="1"/>
    <x v="0"/>
    <s v="Терентьевич Баранов Эраст"/>
    <s v="Баранов"/>
    <x v="173"/>
  </r>
  <r>
    <n v="501"/>
    <n v="451"/>
    <n v="187"/>
    <n v="4"/>
    <n v="748"/>
    <x v="264"/>
    <x v="11"/>
    <n v="164"/>
    <x v="13"/>
    <n v="258.375"/>
    <n v="-0.27624576681180457"/>
    <x v="20"/>
    <n v="269.70588235294116"/>
    <d v="2022-04-27T00:00:00"/>
    <n v="482"/>
    <x v="15"/>
    <s v="Филимон Федотович Иванов"/>
    <x v="1"/>
    <x v="2"/>
    <s v="Иванов Филимон Федотович"/>
    <s v="Филимон"/>
    <x v="14"/>
  </r>
  <r>
    <n v="502"/>
    <n v="348"/>
    <n v="461"/>
    <n v="3"/>
    <n v="1383"/>
    <x v="314"/>
    <x v="10"/>
    <n v="364"/>
    <x v="14"/>
    <n v="273.72549019607845"/>
    <n v="0.68416905444126064"/>
    <x v="63"/>
    <n v="266.27272727272725"/>
    <d v="2022-11-18T00:00:00"/>
    <n v="461"/>
    <x v="100"/>
    <s v="Родионова Евпраксия Олеговна"/>
    <x v="0"/>
    <x v="2"/>
    <s v="Олеговна Родионова Евпраксия"/>
    <s v="Родионова"/>
    <x v="105"/>
  </r>
  <r>
    <n v="503"/>
    <n v="111"/>
    <n v="321"/>
    <n v="5"/>
    <n v="1605"/>
    <x v="315"/>
    <x v="9"/>
    <n v="19"/>
    <x v="0"/>
    <n v="252.76271186440678"/>
    <n v="0.26996580164956741"/>
    <x v="11"/>
    <n v="240.26666666666668"/>
    <d v="2022-12-07T00:00:00"/>
    <n v="229"/>
    <x v="187"/>
    <s v="Шубин Орест Августович"/>
    <x v="0"/>
    <x v="2"/>
    <s v="Августович Шубин Орест"/>
    <s v="Шубин"/>
    <x v="188"/>
  </r>
  <r>
    <n v="504"/>
    <n v="234"/>
    <n v="244"/>
    <n v="3"/>
    <n v="732"/>
    <x v="138"/>
    <x v="12"/>
    <n v="453"/>
    <x v="8"/>
    <n v="271.18181818181819"/>
    <n v="-0.10023466309084816"/>
    <x v="8"/>
    <n v="291.45454545454544"/>
    <d v="2022-03-15T00:00:00"/>
    <n v="446"/>
    <x v="133"/>
    <s v="Никифоров Богдан Харитонович"/>
    <x v="0"/>
    <x v="2"/>
    <s v="Харитонович Никифоров Богдан"/>
    <s v="Никифоров"/>
    <x v="164"/>
  </r>
  <r>
    <n v="505"/>
    <n v="336"/>
    <n v="416"/>
    <n v="2"/>
    <n v="832"/>
    <x v="77"/>
    <x v="4"/>
    <n v="335"/>
    <x v="14"/>
    <n v="273.72549019607845"/>
    <n v="0.51977077363896829"/>
    <x v="63"/>
    <n v="266.27272727272725"/>
    <d v="2022-02-27T00:00:00"/>
    <n v="554"/>
    <x v="7"/>
    <s v="Осипов Светозар Ефремович"/>
    <x v="1"/>
    <x v="0"/>
    <s v="Ефремович Осипов Светозар"/>
    <s v="Осипов"/>
    <x v="6"/>
  </r>
  <r>
    <n v="506"/>
    <n v="441"/>
    <n v="293"/>
    <n v="3"/>
    <n v="879"/>
    <x v="260"/>
    <x v="16"/>
    <n v="136"/>
    <x v="8"/>
    <n v="271.18181818181819"/>
    <n v="8.0455916862219201E-2"/>
    <x v="14"/>
    <n v="260.15789473684208"/>
    <d v="2022-10-26T00:00:00"/>
    <n v="414"/>
    <x v="99"/>
    <s v="Зайцев Ефрем Даниилович"/>
    <x v="0"/>
    <x v="3"/>
    <s v="Даниилович Зайцев Ефрем"/>
    <s v="Зайцев"/>
    <x v="103"/>
  </r>
  <r>
    <n v="507"/>
    <n v="481"/>
    <n v="63"/>
    <n v="1"/>
    <n v="63"/>
    <x v="316"/>
    <x v="4"/>
    <n v="388"/>
    <x v="14"/>
    <n v="273.72549019607845"/>
    <n v="-0.76984240687679084"/>
    <x v="22"/>
    <n v="280.23809523809524"/>
    <d v="2022-01-20T00:00:00"/>
    <n v="720"/>
    <x v="97"/>
    <s v="Тимофеева Анастасия Натановна"/>
    <x v="0"/>
    <x v="2"/>
    <s v="Натановна Тимофеева Анастасия"/>
    <s v="Тимофеева"/>
    <x v="100"/>
  </r>
  <r>
    <n v="508"/>
    <n v="403"/>
    <n v="240"/>
    <n v="1"/>
    <n v="240"/>
    <x v="317"/>
    <x v="2"/>
    <n v="341"/>
    <x v="8"/>
    <n v="271.18181818181819"/>
    <n v="-0.11498491451558834"/>
    <x v="52"/>
    <n v="243.3"/>
    <d v="2022-06-12T00:00:00"/>
    <n v="635"/>
    <x v="153"/>
    <s v="Алевтина Архиповна Ефимова"/>
    <x v="1"/>
    <x v="2"/>
    <s v="Ефимова Алевтина Архиповна"/>
    <s v="Алевтина"/>
    <x v="132"/>
  </r>
  <r>
    <n v="509"/>
    <n v="137"/>
    <n v="432"/>
    <n v="5"/>
    <n v="2160"/>
    <x v="315"/>
    <x v="14"/>
    <n v="185"/>
    <x v="12"/>
    <n v="274.16279069767444"/>
    <n v="0.57570616676562891"/>
    <x v="18"/>
    <n v="253.6875"/>
    <d v="2022-05-02T00:00:00"/>
    <n v="448"/>
    <x v="52"/>
    <s v="Родион Яковлевич Коновалов"/>
    <x v="1"/>
    <x v="0"/>
    <s v="Коновалов Родион Яковлевич"/>
    <s v="Родион"/>
    <x v="195"/>
  </r>
  <r>
    <n v="510"/>
    <n v="246"/>
    <n v="196"/>
    <n v="5"/>
    <n v="980"/>
    <x v="233"/>
    <x v="7"/>
    <n v="437"/>
    <x v="11"/>
    <n v="262.63492063492066"/>
    <n v="-0.25371691043152433"/>
    <x v="21"/>
    <n v="238.72222222222223"/>
    <d v="2022-01-15T00:00:00"/>
    <n v="592"/>
    <x v="98"/>
    <s v="Мария Кузьминична Борисова"/>
    <x v="1"/>
    <x v="0"/>
    <s v="Борисова Мария Кузьминична"/>
    <s v="Мария"/>
    <x v="101"/>
  </r>
  <r>
    <n v="511"/>
    <n v="4"/>
    <n v="493"/>
    <n v="4"/>
    <n v="1972"/>
    <x v="318"/>
    <x v="8"/>
    <n v="263"/>
    <x v="13"/>
    <n v="258.375"/>
    <n v="0.90807934204160623"/>
    <x v="20"/>
    <n v="269.70588235294116"/>
    <d v="2022-02-20T00:00:00"/>
    <n v="543"/>
    <x v="198"/>
    <s v="Шестакова Элеонора Дмитриевна"/>
    <x v="0"/>
    <x v="4"/>
    <s v="Дмитриевна Шестакова Элеонора"/>
    <s v="Шестакова"/>
    <x v="29"/>
  </r>
  <r>
    <n v="512"/>
    <n v="484"/>
    <n v="436"/>
    <n v="2"/>
    <n v="872"/>
    <x v="204"/>
    <x v="7"/>
    <n v="358"/>
    <x v="2"/>
    <n v="283.468085106383"/>
    <n v="0.53809202131652012"/>
    <x v="31"/>
    <n v="323.07692307692309"/>
    <d v="2022-07-29T00:00:00"/>
    <n v="634"/>
    <x v="117"/>
    <s v="Евфросиния Петровна Чернова"/>
    <x v="0"/>
    <x v="3"/>
    <s v="Чернова Евфросиния Петровна"/>
    <s v="Евфросиния"/>
    <x v="118"/>
  </r>
  <r>
    <n v="513"/>
    <n v="60"/>
    <n v="412"/>
    <n v="5"/>
    <n v="2060"/>
    <x v="71"/>
    <x v="9"/>
    <n v="377"/>
    <x v="7"/>
    <n v="249.02380952380952"/>
    <n v="0.65446027344870461"/>
    <x v="7"/>
    <n v="276.21052631578948"/>
    <d v="2022-08-21T00:00:00"/>
    <n v="136"/>
    <x v="13"/>
    <s v="Виктория Наумовна Никитина"/>
    <x v="1"/>
    <x v="0"/>
    <s v="Никитина Виктория Наумовна"/>
    <s v="Виктория"/>
    <x v="137"/>
  </r>
  <r>
    <n v="514"/>
    <n v="477"/>
    <n v="117"/>
    <n v="3"/>
    <n v="351"/>
    <x v="319"/>
    <x v="15"/>
    <n v="450"/>
    <x v="3"/>
    <n v="265.47674418604652"/>
    <n v="-0.559283430423547"/>
    <x v="3"/>
    <n v="236.27586206896552"/>
    <d v="2022-02-27T00:00:00"/>
    <n v="628"/>
    <x v="7"/>
    <s v="Самуил Зиновьевич Фокин"/>
    <x v="0"/>
    <x v="2"/>
    <s v="Фокин Самуил Зиновьевич"/>
    <s v="Самуил"/>
    <x v="102"/>
  </r>
  <r>
    <n v="515"/>
    <n v="174"/>
    <n v="301"/>
    <n v="4"/>
    <n v="1204"/>
    <x v="320"/>
    <x v="6"/>
    <n v="210"/>
    <x v="8"/>
    <n v="271.18181818181819"/>
    <n v="0.10995641971169956"/>
    <x v="52"/>
    <n v="243.3"/>
    <d v="2022-02-10T00:00:00"/>
    <n v="780"/>
    <x v="207"/>
    <s v="Мартын Августович Баранов"/>
    <x v="1"/>
    <x v="0"/>
    <s v="Баранов Мартын Августович"/>
    <s v="Мартын"/>
    <x v="215"/>
  </r>
  <r>
    <n v="516"/>
    <n v="240"/>
    <n v="156"/>
    <n v="4"/>
    <n v="624"/>
    <x v="321"/>
    <x v="15"/>
    <n v="67"/>
    <x v="3"/>
    <n v="265.47674418604652"/>
    <n v="-0.41237790723139589"/>
    <x v="3"/>
    <n v="236.27586206896552"/>
    <d v="2022-06-19T00:00:00"/>
    <n v="586"/>
    <x v="208"/>
    <s v="Алла Геннадьевна Фомина"/>
    <x v="0"/>
    <x v="0"/>
    <s v="Фомина Алла Геннадьевна"/>
    <s v="Алла"/>
    <x v="138"/>
  </r>
  <r>
    <n v="517"/>
    <n v="299"/>
    <n v="141"/>
    <n v="4"/>
    <n v="564"/>
    <x v="322"/>
    <x v="10"/>
    <n v="125"/>
    <x v="8"/>
    <n v="271.18181818181819"/>
    <n v="-0.48005363727790817"/>
    <x v="14"/>
    <n v="260.15789473684208"/>
    <d v="2022-05-20T00:00:00"/>
    <n v="568"/>
    <x v="118"/>
    <s v="Копылова Эмилия Тарасовна"/>
    <x v="1"/>
    <x v="2"/>
    <s v="Тарасовна Копылова Эмилия"/>
    <s v="Копылова"/>
    <x v="49"/>
  </r>
  <r>
    <n v="518"/>
    <n v="481"/>
    <n v="463"/>
    <n v="2"/>
    <n v="926"/>
    <x v="97"/>
    <x v="14"/>
    <n v="213"/>
    <x v="14"/>
    <n v="273.72549019607845"/>
    <n v="0.69147564469914036"/>
    <x v="22"/>
    <n v="280.23809523809524"/>
    <d v="2022-06-21T00:00:00"/>
    <n v="438"/>
    <x v="209"/>
    <s v="Власов Адриан Чеславович"/>
    <x v="1"/>
    <x v="0"/>
    <s v="Чеславович Власов Адриан"/>
    <s v="Власов"/>
    <x v="150"/>
  </r>
  <r>
    <n v="519"/>
    <n v="213"/>
    <n v="432"/>
    <n v="3"/>
    <n v="1296"/>
    <x v="41"/>
    <x v="13"/>
    <n v="254"/>
    <x v="0"/>
    <n v="252.76271186440678"/>
    <n v="0.70911285455642736"/>
    <x v="0"/>
    <n v="240.5"/>
    <d v="2022-10-28T00:00:00"/>
    <n v="334"/>
    <x v="194"/>
    <s v="Любовь Павловна Капустина"/>
    <x v="0"/>
    <x v="1"/>
    <s v="Капустина Любовь Павловна"/>
    <s v="Любовь"/>
    <x v="7"/>
  </r>
  <r>
    <n v="520"/>
    <n v="484"/>
    <n v="238"/>
    <n v="2"/>
    <n v="476"/>
    <x v="323"/>
    <x v="6"/>
    <n v="252"/>
    <x v="2"/>
    <n v="283.468085106383"/>
    <n v="-0.16039930946483527"/>
    <x v="31"/>
    <n v="323.07692307692309"/>
    <d v="2022-03-23T00:00:00"/>
    <n v="721"/>
    <x v="3"/>
    <s v="Ладимир Гурьевич Егоров"/>
    <x v="1"/>
    <x v="2"/>
    <s v="Егоров Ладимир Гурьевич"/>
    <s v="Ладимир"/>
    <x v="64"/>
  </r>
  <r>
    <n v="521"/>
    <n v="479"/>
    <n v="131"/>
    <n v="5"/>
    <n v="655"/>
    <x v="324"/>
    <x v="4"/>
    <n v="164"/>
    <x v="4"/>
    <n v="250.48780487804879"/>
    <n v="-0.47702044790652387"/>
    <x v="56"/>
    <n v="247.66666666666666"/>
    <d v="2022-04-27T00:00:00"/>
    <n v="287"/>
    <x v="15"/>
    <s v="Филимон Федотович Иванов"/>
    <x v="1"/>
    <x v="2"/>
    <s v="Иванов Филимон Федотович"/>
    <s v="Филимон"/>
    <x v="14"/>
  </r>
  <r>
    <n v="522"/>
    <n v="159"/>
    <n v="225"/>
    <n v="1"/>
    <n v="225"/>
    <x v="325"/>
    <x v="13"/>
    <n v="258"/>
    <x v="18"/>
    <n v="255.11627906976744"/>
    <n v="-0.11804922515952598"/>
    <x v="61"/>
    <n v="274.28571428571428"/>
    <d v="2022-06-05T00:00:00"/>
    <n v="299"/>
    <x v="104"/>
    <s v="Василиса Леоновна Назарова"/>
    <x v="0"/>
    <x v="3"/>
    <s v="Назарова Василиса Леоновна"/>
    <s v="Василиса"/>
    <x v="48"/>
  </r>
  <r>
    <n v="523"/>
    <n v="110"/>
    <n v="279"/>
    <n v="1"/>
    <n v="279"/>
    <x v="326"/>
    <x v="10"/>
    <n v="290"/>
    <x v="3"/>
    <n v="265.47674418604652"/>
    <n v="5.0939512066926484E-2"/>
    <x v="16"/>
    <n v="276.67567567567568"/>
    <d v="2022-08-04T00:00:00"/>
    <n v="534"/>
    <x v="157"/>
    <s v="Николай Гавриилович Савин"/>
    <x v="0"/>
    <x v="2"/>
    <s v="Савин Николай Гавриилович"/>
    <s v="Николай"/>
    <x v="163"/>
  </r>
  <r>
    <n v="524"/>
    <n v="224"/>
    <n v="161"/>
    <n v="2"/>
    <n v="322"/>
    <x v="327"/>
    <x v="10"/>
    <n v="336"/>
    <x v="14"/>
    <n v="273.72549019607845"/>
    <n v="-0.41181948424068771"/>
    <x v="22"/>
    <n v="280.23809523809524"/>
    <d v="2022-10-22T00:00:00"/>
    <n v="321"/>
    <x v="107"/>
    <s v="Григорьева Ульяна Артемовна"/>
    <x v="1"/>
    <x v="0"/>
    <s v="Артемовна Григорьева Ульяна"/>
    <s v="Григорьева"/>
    <x v="25"/>
  </r>
  <r>
    <n v="525"/>
    <n v="126"/>
    <n v="267"/>
    <n v="1"/>
    <n v="267"/>
    <x v="63"/>
    <x v="16"/>
    <n v="437"/>
    <x v="0"/>
    <n v="252.76271186440678"/>
    <n v="5.6326694830014068E-2"/>
    <x v="45"/>
    <n v="293.41176470588238"/>
    <d v="2022-01-15T00:00:00"/>
    <n v="413"/>
    <x v="98"/>
    <s v="Мария Кузьминична Борисова"/>
    <x v="1"/>
    <x v="0"/>
    <s v="Борисова Мария Кузьминична"/>
    <s v="Мария"/>
    <x v="101"/>
  </r>
  <r>
    <n v="526"/>
    <n v="344"/>
    <n v="110"/>
    <n v="4"/>
    <n v="440"/>
    <x v="328"/>
    <x v="17"/>
    <n v="294"/>
    <x v="5"/>
    <n v="268.60344827586209"/>
    <n v="-0.59047435650555236"/>
    <x v="32"/>
    <n v="254.18181818181819"/>
    <d v="2022-11-14T00:00:00"/>
    <n v="405"/>
    <x v="210"/>
    <s v="Давыд Филатович Мухин"/>
    <x v="0"/>
    <x v="3"/>
    <s v="Мухин Давыд Филатович"/>
    <s v="Давыд"/>
    <x v="156"/>
  </r>
  <r>
    <n v="527"/>
    <n v="447"/>
    <n v="316"/>
    <n v="1"/>
    <n v="316"/>
    <x v="329"/>
    <x v="9"/>
    <n v="297"/>
    <x v="9"/>
    <n v="263.25423728813558"/>
    <n v="0.20036054596961117"/>
    <x v="33"/>
    <n v="248.5"/>
    <d v="2022-04-15T00:00:00"/>
    <n v="455"/>
    <x v="163"/>
    <s v="Нестеров Чеслав Аверьянович"/>
    <x v="1"/>
    <x v="3"/>
    <s v="Аверьянович Нестеров Чеслав"/>
    <s v="Нестеров"/>
    <x v="71"/>
  </r>
  <r>
    <n v="528"/>
    <n v="450"/>
    <n v="228"/>
    <n v="4"/>
    <n v="912"/>
    <x v="164"/>
    <x v="7"/>
    <n v="27"/>
    <x v="16"/>
    <n v="300.31818181818181"/>
    <n v="-0.24080520659906157"/>
    <x v="24"/>
    <n v="281.73333333333335"/>
    <d v="2022-01-25T00:00:00"/>
    <n v="607"/>
    <x v="211"/>
    <s v="Аггей Валентинович Артемьев"/>
    <x v="1"/>
    <x v="3"/>
    <s v="Артемьев Аггей Валентинович"/>
    <s v="Аггей"/>
    <x v="62"/>
  </r>
  <r>
    <n v="529"/>
    <n v="60"/>
    <n v="100"/>
    <n v="1"/>
    <n v="100"/>
    <x v="330"/>
    <x v="19"/>
    <n v="102"/>
    <x v="7"/>
    <n v="249.02380952380952"/>
    <n v="-0.59843197246390667"/>
    <x v="7"/>
    <n v="276.21052631578948"/>
    <d v="2022-06-11T00:00:00"/>
    <n v="674"/>
    <x v="201"/>
    <s v="Галактион Жанович Новиков"/>
    <x v="1"/>
    <x v="0"/>
    <s v="Новиков Галактион Жанович"/>
    <s v="Галактион"/>
    <x v="206"/>
  </r>
  <r>
    <n v="530"/>
    <n v="42"/>
    <n v="332"/>
    <n v="2"/>
    <n v="664"/>
    <x v="316"/>
    <x v="0"/>
    <n v="323"/>
    <x v="13"/>
    <n v="258.375"/>
    <n v="0.28495403967102084"/>
    <x v="34"/>
    <n v="181.57142857142858"/>
    <d v="2022-09-17T00:00:00"/>
    <n v="480"/>
    <x v="85"/>
    <s v="Прасковья Яковлевна Белоусова"/>
    <x v="0"/>
    <x v="4"/>
    <s v="Белоусова Прасковья Яковлевна"/>
    <s v="Прасковья"/>
    <x v="194"/>
  </r>
  <r>
    <n v="531"/>
    <n v="267"/>
    <n v="65"/>
    <n v="2"/>
    <n v="130"/>
    <x v="213"/>
    <x v="17"/>
    <n v="53"/>
    <x v="4"/>
    <n v="250.48780487804879"/>
    <n v="-0.740506329113924"/>
    <x v="75"/>
    <n v="208"/>
    <d v="2022-02-01T00:00:00"/>
    <n v="549"/>
    <x v="212"/>
    <s v="Антонина Борисовна Жданова"/>
    <x v="1"/>
    <x v="2"/>
    <s v="Жданова Антонина Борисовна"/>
    <s v="Антонина"/>
    <x v="184"/>
  </r>
  <r>
    <n v="532"/>
    <n v="161"/>
    <n v="489"/>
    <n v="5"/>
    <n v="2445"/>
    <x v="39"/>
    <x v="5"/>
    <n v="143"/>
    <x v="15"/>
    <n v="294.95238095238096"/>
    <n v="0.65789473684210531"/>
    <x v="23"/>
    <n v="318.81818181818181"/>
    <d v="2022-02-09T00:00:00"/>
    <n v="516"/>
    <x v="84"/>
    <s v="Маслов Захар Феофанович"/>
    <x v="1"/>
    <x v="2"/>
    <s v="Феофанович Маслов Захар"/>
    <s v="Маслов"/>
    <x v="216"/>
  </r>
  <r>
    <n v="533"/>
    <n v="83"/>
    <n v="315"/>
    <n v="2"/>
    <n v="630"/>
    <x v="150"/>
    <x v="8"/>
    <n v="135"/>
    <x v="5"/>
    <n v="268.60344827586209"/>
    <n v="0.17273252455228172"/>
    <x v="32"/>
    <n v="254.18181818181819"/>
    <d v="2022-02-10T00:00:00"/>
    <n v="767"/>
    <x v="207"/>
    <s v="Станислав Ильясович Ширяев"/>
    <x v="0"/>
    <x v="2"/>
    <s v="Ширяев Станислав Ильясович"/>
    <s v="Станислав"/>
    <x v="161"/>
  </r>
  <r>
    <n v="534"/>
    <n v="315"/>
    <n v="348"/>
    <n v="2"/>
    <n v="696"/>
    <x v="331"/>
    <x v="4"/>
    <n v="402"/>
    <x v="9"/>
    <n v="263.25423728813558"/>
    <n v="0.32191604429564769"/>
    <x v="43"/>
    <n v="287.10000000000002"/>
    <d v="2022-06-30T00:00:00"/>
    <n v="260"/>
    <x v="204"/>
    <s v="Пахом Даниилович Кузьмин"/>
    <x v="0"/>
    <x v="0"/>
    <s v="Кузьмин Пахом Даниилович"/>
    <s v="Пахом"/>
    <x v="208"/>
  </r>
  <r>
    <n v="535"/>
    <n v="121"/>
    <n v="77"/>
    <n v="1"/>
    <n v="77"/>
    <x v="332"/>
    <x v="3"/>
    <n v="279"/>
    <x v="14"/>
    <n v="273.72549019607845"/>
    <n v="-0.71869627507163325"/>
    <x v="22"/>
    <n v="280.23809523809524"/>
    <d v="2022-08-13T00:00:00"/>
    <n v="261"/>
    <x v="213"/>
    <s v="Наталья Геннадьевна Колесникова"/>
    <x v="0"/>
    <x v="0"/>
    <s v="Колесникова Наталья Геннадьевна"/>
    <s v="Наталья"/>
    <x v="217"/>
  </r>
  <r>
    <n v="536"/>
    <n v="371"/>
    <n v="62"/>
    <n v="5"/>
    <n v="310"/>
    <x v="333"/>
    <x v="2"/>
    <n v="385"/>
    <x v="0"/>
    <n v="252.76271186440678"/>
    <n v="-0.75471065513310531"/>
    <x v="45"/>
    <n v="293.41176470588238"/>
    <d v="2022-07-11T00:00:00"/>
    <n v="577"/>
    <x v="46"/>
    <s v="Стрелков Геннадий Бориславович"/>
    <x v="1"/>
    <x v="3"/>
    <s v="Бориславович Стрелков Геннадий"/>
    <s v="Стрелков"/>
    <x v="44"/>
  </r>
  <r>
    <n v="537"/>
    <n v="169"/>
    <n v="429"/>
    <n v="2"/>
    <n v="858"/>
    <x v="148"/>
    <x v="18"/>
    <n v="326"/>
    <x v="12"/>
    <n v="274.16279069767444"/>
    <n v="0.56476376282975638"/>
    <x v="65"/>
    <n v="258.30769230769232"/>
    <d v="2022-04-04T00:00:00"/>
    <n v="634"/>
    <x v="147"/>
    <s v="Кошелева Марина Рудольфовна"/>
    <x v="1"/>
    <x v="2"/>
    <s v="Рудольфовна Кошелева Марина"/>
    <s v="Кошелева"/>
    <x v="207"/>
  </r>
  <r>
    <n v="538"/>
    <n v="433"/>
    <n v="115"/>
    <n v="4"/>
    <n v="460"/>
    <x v="334"/>
    <x v="17"/>
    <n v="138"/>
    <x v="6"/>
    <n v="258.5128205128205"/>
    <n v="-0.55514778813727439"/>
    <x v="6"/>
    <n v="260.64705882352939"/>
    <d v="2022-06-11T00:00:00"/>
    <n v="480"/>
    <x v="201"/>
    <s v="Нинель Кузьминична Журавлева"/>
    <x v="0"/>
    <x v="3"/>
    <s v="Журавлева Нинель Кузьминична"/>
    <s v="Нинель"/>
    <x v="20"/>
  </r>
  <r>
    <n v="539"/>
    <n v="43"/>
    <n v="158"/>
    <n v="5"/>
    <n v="790"/>
    <x v="330"/>
    <x v="8"/>
    <n v="271"/>
    <x v="2"/>
    <n v="283.468085106383"/>
    <n v="-0.44261802897245373"/>
    <x v="31"/>
    <n v="323.07692307692309"/>
    <d v="2022-11-27T00:00:00"/>
    <n v="505"/>
    <x v="36"/>
    <s v="Ермаков Степан Егорович"/>
    <x v="1"/>
    <x v="1"/>
    <s v="Егорович Ермаков Степан"/>
    <s v="Ермаков"/>
    <x v="218"/>
  </r>
  <r>
    <n v="540"/>
    <n v="453"/>
    <n v="318"/>
    <n v="4"/>
    <n v="1272"/>
    <x v="335"/>
    <x v="8"/>
    <n v="408"/>
    <x v="3"/>
    <n v="265.47674418604652"/>
    <n v="0.19784503525907748"/>
    <x v="19"/>
    <n v="329.27272727272725"/>
    <d v="2022-10-23T00:00:00"/>
    <n v="498"/>
    <x v="31"/>
    <s v="Юлия Вячеславовна Журавлева"/>
    <x v="1"/>
    <x v="2"/>
    <s v="Журавлева Юлия Вячеславовна"/>
    <s v="Юлия"/>
    <x v="12"/>
  </r>
  <r>
    <n v="541"/>
    <n v="403"/>
    <n v="184"/>
    <n v="5"/>
    <n v="920"/>
    <x v="336"/>
    <x v="3"/>
    <n v="444"/>
    <x v="8"/>
    <n v="271.18181818181819"/>
    <n v="-0.32148843446195108"/>
    <x v="52"/>
    <n v="243.3"/>
    <d v="2022-05-07T00:00:00"/>
    <n v="690"/>
    <x v="214"/>
    <s v="Маслова Анастасия Станиславовна"/>
    <x v="0"/>
    <x v="2"/>
    <s v="Станиславовна Маслова Анастасия"/>
    <s v="Маслова"/>
    <x v="100"/>
  </r>
  <r>
    <n v="542"/>
    <n v="248"/>
    <n v="497"/>
    <n v="2"/>
    <n v="994"/>
    <x v="137"/>
    <x v="9"/>
    <n v="116"/>
    <x v="17"/>
    <n v="267.85483870967744"/>
    <n v="0.85548262780755091"/>
    <x v="66"/>
    <n v="273.625"/>
    <d v="2022-03-23T00:00:00"/>
    <n v="408"/>
    <x v="3"/>
    <s v="Носкова Вера Федоровна"/>
    <x v="1"/>
    <x v="2"/>
    <s v="Федоровна Носкова Вера"/>
    <s v="Носкова"/>
    <x v="1"/>
  </r>
  <r>
    <n v="543"/>
    <n v="492"/>
    <n v="469"/>
    <n v="4"/>
    <n v="1876"/>
    <x v="337"/>
    <x v="2"/>
    <n v="38"/>
    <x v="6"/>
    <n v="258.5128205128205"/>
    <n v="0.81422336837928988"/>
    <x v="54"/>
    <n v="292.66666666666669"/>
    <d v="2022-09-15T00:00:00"/>
    <n v="567"/>
    <x v="183"/>
    <s v="Ираида Феликсовна Белоусова"/>
    <x v="1"/>
    <x v="4"/>
    <s v="Белоусова Ираида Феликсовна"/>
    <s v="Ираида"/>
    <x v="185"/>
  </r>
  <r>
    <n v="544"/>
    <n v="428"/>
    <n v="263"/>
    <n v="4"/>
    <n v="1052"/>
    <x v="258"/>
    <x v="14"/>
    <n v="136"/>
    <x v="17"/>
    <n v="267.85483870967744"/>
    <n v="-1.8124887095803066E-2"/>
    <x v="35"/>
    <n v="250.25925925925927"/>
    <d v="2022-10-26T00:00:00"/>
    <n v="525"/>
    <x v="99"/>
    <s v="Зайцев Ефрем Даниилович"/>
    <x v="0"/>
    <x v="3"/>
    <s v="Даниилович Зайцев Ефрем"/>
    <s v="Зайцев"/>
    <x v="103"/>
  </r>
  <r>
    <n v="545"/>
    <n v="91"/>
    <n v="335"/>
    <n v="2"/>
    <n v="670"/>
    <x v="338"/>
    <x v="15"/>
    <n v="310"/>
    <x v="11"/>
    <n v="262.63492063492066"/>
    <n v="0.27553487247673147"/>
    <x v="47"/>
    <n v="271"/>
    <d v="2022-09-03T00:00:00"/>
    <n v="379"/>
    <x v="33"/>
    <s v="Феофан Гурьевич Дорофеев"/>
    <x v="1"/>
    <x v="4"/>
    <s v="Дорофеев Феофан Гурьевич"/>
    <s v="Феофан"/>
    <x v="31"/>
  </r>
  <r>
    <n v="546"/>
    <n v="122"/>
    <n v="309"/>
    <n v="3"/>
    <n v="927"/>
    <x v="339"/>
    <x v="11"/>
    <n v="263"/>
    <x v="12"/>
    <n v="274.16279069767444"/>
    <n v="0.12706760539485962"/>
    <x v="50"/>
    <n v="280.66666666666669"/>
    <d v="2022-02-20T00:00:00"/>
    <n v="461"/>
    <x v="198"/>
    <s v="Шестакова Элеонора Дмитриевна"/>
    <x v="0"/>
    <x v="4"/>
    <s v="Дмитриевна Шестакова Элеонора"/>
    <s v="Шестакова"/>
    <x v="29"/>
  </r>
  <r>
    <n v="547"/>
    <n v="444"/>
    <n v="59"/>
    <n v="2"/>
    <n v="118"/>
    <x v="340"/>
    <x v="19"/>
    <n v="381"/>
    <x v="9"/>
    <n v="263.25423728813558"/>
    <n v="-0.77588204996137011"/>
    <x v="33"/>
    <n v="248.5"/>
    <d v="2022-06-02T00:00:00"/>
    <n v="549"/>
    <x v="77"/>
    <s v="Раиса Станиславовна Чернова"/>
    <x v="1"/>
    <x v="0"/>
    <s v="Чернова Раиса Станиславовна"/>
    <s v="Раиса"/>
    <x v="93"/>
  </r>
  <r>
    <n v="548"/>
    <n v="334"/>
    <n v="459"/>
    <n v="5"/>
    <n v="2295"/>
    <x v="341"/>
    <x v="0"/>
    <n v="167"/>
    <x v="15"/>
    <n v="294.95238095238096"/>
    <n v="0.55618340329350979"/>
    <x v="41"/>
    <n v="274.77777777777777"/>
    <d v="2022-01-02T00:00:00"/>
    <n v="583"/>
    <x v="22"/>
    <s v="Жуков Никифор Фомич"/>
    <x v="0"/>
    <x v="0"/>
    <s v="Фомич Жуков Никифор"/>
    <s v="Жуков"/>
    <x v="69"/>
  </r>
  <r>
    <n v="549"/>
    <n v="431"/>
    <n v="149"/>
    <n v="5"/>
    <n v="745"/>
    <x v="305"/>
    <x v="15"/>
    <n v="12"/>
    <x v="4"/>
    <n v="250.48780487804879"/>
    <n v="-0.40516066212268742"/>
    <x v="56"/>
    <n v="247.66666666666666"/>
    <d v="2022-10-08T00:00:00"/>
    <n v="429"/>
    <x v="2"/>
    <s v="Никодим Игоревич Бобров"/>
    <x v="0"/>
    <x v="1"/>
    <s v="Бобров Никодим Игоревич"/>
    <s v="Никодим"/>
    <x v="2"/>
  </r>
  <r>
    <n v="550"/>
    <n v="62"/>
    <n v="88"/>
    <n v="1"/>
    <n v="88"/>
    <x v="342"/>
    <x v="6"/>
    <n v="44"/>
    <x v="6"/>
    <n v="258.5128205128205"/>
    <n v="-0.65959135092243604"/>
    <x v="60"/>
    <n v="289.88888888888891"/>
    <d v="2022-05-20T00:00:00"/>
    <n v="249"/>
    <x v="118"/>
    <s v="Кир Васильевич Горбунов"/>
    <x v="1"/>
    <x v="1"/>
    <s v="Горбунов Кир Васильевич"/>
    <s v="Кир"/>
    <x v="127"/>
  </r>
  <r>
    <n v="551"/>
    <n v="458"/>
    <n v="79"/>
    <n v="2"/>
    <n v="158"/>
    <x v="343"/>
    <x v="14"/>
    <n v="133"/>
    <x v="3"/>
    <n v="265.47674418604652"/>
    <n v="-0.70242214532871972"/>
    <x v="3"/>
    <n v="236.27586206896552"/>
    <d v="2022-01-27T00:00:00"/>
    <n v="435"/>
    <x v="132"/>
    <s v="Марфа Георгиевна Титова"/>
    <x v="1"/>
    <x v="0"/>
    <s v="Титова Марфа Георгиевна"/>
    <s v="Марфа"/>
    <x v="91"/>
  </r>
  <r>
    <n v="552"/>
    <n v="119"/>
    <n v="369"/>
    <n v="2"/>
    <n v="738"/>
    <x v="175"/>
    <x v="12"/>
    <n v="21"/>
    <x v="2"/>
    <n v="283.468085106383"/>
    <n v="0.30173384372888989"/>
    <x v="31"/>
    <n v="323.07692307692309"/>
    <d v="2022-11-16T00:00:00"/>
    <n v="224"/>
    <x v="40"/>
    <s v="Никита Венедиктович Третьяков"/>
    <x v="0"/>
    <x v="1"/>
    <s v="Третьяков Никита Венедиктович"/>
    <s v="Никита"/>
    <x v="162"/>
  </r>
  <r>
    <n v="553"/>
    <n v="388"/>
    <n v="107"/>
    <n v="1"/>
    <n v="107"/>
    <x v="344"/>
    <x v="4"/>
    <n v="179"/>
    <x v="6"/>
    <n v="258.5128205128205"/>
    <n v="-0.5860940289625074"/>
    <x v="6"/>
    <n v="260.64705882352939"/>
    <d v="2022-09-29T00:00:00"/>
    <n v="304"/>
    <x v="34"/>
    <s v="Капустина Тамара Валериевна"/>
    <x v="0"/>
    <x v="2"/>
    <s v="Валериевна Капустина Тамара"/>
    <s v="Капустина"/>
    <x v="32"/>
  </r>
  <r>
    <n v="554"/>
    <n v="303"/>
    <n v="258"/>
    <n v="4"/>
    <n v="1032"/>
    <x v="185"/>
    <x v="10"/>
    <n v="300"/>
    <x v="12"/>
    <n v="274.16279069767444"/>
    <n v="-5.89532615149716E-2"/>
    <x v="65"/>
    <n v="258.30769230769232"/>
    <d v="2022-09-20T00:00:00"/>
    <n v="252"/>
    <x v="215"/>
    <s v="Копылов Мартьян Августович"/>
    <x v="0"/>
    <x v="3"/>
    <s v="Августович Копылов Мартьян"/>
    <s v="Копылов"/>
    <x v="219"/>
  </r>
  <r>
    <n v="555"/>
    <n v="160"/>
    <n v="400"/>
    <n v="3"/>
    <n v="1200"/>
    <x v="345"/>
    <x v="19"/>
    <n v="134"/>
    <x v="18"/>
    <n v="255.11627906976744"/>
    <n v="0.56791248860528709"/>
    <x v="34"/>
    <n v="250.30769230769232"/>
    <d v="2022-07-11T00:00:00"/>
    <n v="428"/>
    <x v="46"/>
    <s v="Регина Кирилловна Нестерова"/>
    <x v="0"/>
    <x v="2"/>
    <s v="Нестерова Регина Кирилловна"/>
    <s v="Регина"/>
    <x v="53"/>
  </r>
  <r>
    <n v="556"/>
    <n v="66"/>
    <n v="230"/>
    <n v="2"/>
    <n v="460"/>
    <x v="289"/>
    <x v="13"/>
    <n v="391"/>
    <x v="7"/>
    <n v="249.02380952380952"/>
    <n v="-7.639353666698534E-2"/>
    <x v="39"/>
    <n v="222.2"/>
    <d v="2022-04-24T00:00:00"/>
    <n v="399"/>
    <x v="20"/>
    <s v="Вероника Геннадьевна Воронова"/>
    <x v="0"/>
    <x v="4"/>
    <s v="Воронова Вероника Геннадьевна"/>
    <s v="Вероника"/>
    <x v="16"/>
  </r>
  <r>
    <n v="557"/>
    <n v="125"/>
    <n v="187"/>
    <n v="5"/>
    <n v="935"/>
    <x v="22"/>
    <x v="15"/>
    <n v="54"/>
    <x v="13"/>
    <n v="258.375"/>
    <n v="-0.27624576681180457"/>
    <x v="61"/>
    <n v="187"/>
    <d v="2022-10-13T00:00:00"/>
    <n v="180"/>
    <x v="216"/>
    <s v="Рогов Сила Гордеевич"/>
    <x v="1"/>
    <x v="1"/>
    <s v="Гордеевич Рогов Сила"/>
    <s v="Рогов"/>
    <x v="36"/>
  </r>
  <r>
    <n v="558"/>
    <n v="280"/>
    <n v="234"/>
    <n v="2"/>
    <n v="468"/>
    <x v="346"/>
    <x v="4"/>
    <n v="19"/>
    <x v="11"/>
    <n v="262.63492063492066"/>
    <n v="-0.10902937265804435"/>
    <x v="21"/>
    <n v="238.72222222222223"/>
    <d v="2022-12-07T00:00:00"/>
    <n v="186"/>
    <x v="187"/>
    <s v="Шубин Орест Августович"/>
    <x v="0"/>
    <x v="2"/>
    <s v="Августович Шубин Орест"/>
    <s v="Шубин"/>
    <x v="188"/>
  </r>
  <r>
    <n v="559"/>
    <n v="309"/>
    <n v="368"/>
    <n v="3"/>
    <n v="1104"/>
    <x v="111"/>
    <x v="7"/>
    <n v="340"/>
    <x v="17"/>
    <n v="267.85483870967744"/>
    <n v="0.37387848497621468"/>
    <x v="27"/>
    <n v="288.23809523809524"/>
    <d v="2022-12-01T00:00:00"/>
    <n v="64"/>
    <x v="76"/>
    <s v="Леон Аверьянович Захаров"/>
    <x v="1"/>
    <x v="2"/>
    <s v="Захаров Леон Аверьянович"/>
    <s v="Леон"/>
    <x v="220"/>
  </r>
  <r>
    <n v="560"/>
    <n v="317"/>
    <n v="267"/>
    <n v="3"/>
    <n v="801"/>
    <x v="193"/>
    <x v="18"/>
    <n v="71"/>
    <x v="5"/>
    <n v="268.60344827586209"/>
    <n v="-5.9695744271135442E-3"/>
    <x v="5"/>
    <n v="281.96875"/>
    <d v="2022-07-20T00:00:00"/>
    <n v="634"/>
    <x v="75"/>
    <s v="Медведева Алина Алексеевна"/>
    <x v="0"/>
    <x v="3"/>
    <s v="Алексеевна Медведева Алина"/>
    <s v="Медведева"/>
    <x v="50"/>
  </r>
  <r>
    <n v="561"/>
    <n v="260"/>
    <n v="370"/>
    <n v="5"/>
    <n v="1850"/>
    <x v="347"/>
    <x v="10"/>
    <n v="102"/>
    <x v="1"/>
    <n v="264.8679245283019"/>
    <n v="0.39692263855250021"/>
    <x v="13"/>
    <n v="320.84615384615387"/>
    <d v="2022-06-11T00:00:00"/>
    <n v="235"/>
    <x v="201"/>
    <s v="Галактион Жанович Новиков"/>
    <x v="1"/>
    <x v="0"/>
    <s v="Новиков Галактион Жанович"/>
    <s v="Галактион"/>
    <x v="206"/>
  </r>
  <r>
    <n v="562"/>
    <n v="448"/>
    <n v="170"/>
    <n v="1"/>
    <n v="170"/>
    <x v="263"/>
    <x v="18"/>
    <n v="43"/>
    <x v="9"/>
    <n v="263.25423728813558"/>
    <n v="-0.35423641514293069"/>
    <x v="9"/>
    <n v="257.78260869565219"/>
    <d v="2022-12-17T00:00:00"/>
    <n v="163"/>
    <x v="203"/>
    <s v="Куликова Евгения Григорьевна"/>
    <x v="0"/>
    <x v="2"/>
    <s v="Григорьевна Куликова Евгения"/>
    <s v="Куликова"/>
    <x v="51"/>
  </r>
  <r>
    <n v="563"/>
    <n v="158"/>
    <n v="71"/>
    <n v="2"/>
    <n v="142"/>
    <x v="137"/>
    <x v="5"/>
    <n v="29"/>
    <x v="0"/>
    <n v="252.76271186440678"/>
    <n v="-0.71910413732984646"/>
    <x v="11"/>
    <n v="240.26666666666668"/>
    <d v="2022-05-23T00:00:00"/>
    <n v="347"/>
    <x v="162"/>
    <s v="Вишняков Ярослав Анатольевич"/>
    <x v="0"/>
    <x v="2"/>
    <s v="Анатольевич Вишняков Ярослав"/>
    <s v="Вишняков"/>
    <x v="170"/>
  </r>
  <r>
    <n v="564"/>
    <n v="274"/>
    <n v="472"/>
    <n v="3"/>
    <n v="1416"/>
    <x v="306"/>
    <x v="1"/>
    <n v="272"/>
    <x v="15"/>
    <n v="294.95238095238096"/>
    <n v="0.60025831449790124"/>
    <x v="23"/>
    <n v="318.81818181818181"/>
    <d v="2022-04-17T00:00:00"/>
    <n v="740"/>
    <x v="217"/>
    <s v="Захар Артемьевич Воробьев"/>
    <x v="1"/>
    <x v="4"/>
    <s v="Воробьев Захар Артемьевич"/>
    <s v="Захар"/>
    <x v="216"/>
  </r>
  <r>
    <n v="565"/>
    <n v="471"/>
    <n v="294"/>
    <n v="2"/>
    <n v="588"/>
    <x v="348"/>
    <x v="3"/>
    <n v="370"/>
    <x v="4"/>
    <n v="250.48780487804879"/>
    <n v="0.17370983446932819"/>
    <x v="4"/>
    <n v="159.19999999999999"/>
    <d v="2022-06-14T00:00:00"/>
    <n v="386"/>
    <x v="136"/>
    <s v="Орехова Кира Натановна"/>
    <x v="0"/>
    <x v="4"/>
    <s v="Натановна Орехова Кира"/>
    <s v="Орехова"/>
    <x v="186"/>
  </r>
  <r>
    <n v="566"/>
    <n v="398"/>
    <n v="65"/>
    <n v="4"/>
    <n v="260"/>
    <x v="349"/>
    <x v="7"/>
    <n v="165"/>
    <x v="5"/>
    <n v="268.60344827586209"/>
    <n v="-0.75800757429873555"/>
    <x v="5"/>
    <n v="281.96875"/>
    <d v="2022-02-07T00:00:00"/>
    <n v="456"/>
    <x v="86"/>
    <s v="Вадим Артёмович Анисимов"/>
    <x v="0"/>
    <x v="4"/>
    <s v="Анисимов Вадим Артёмович"/>
    <s v="Вадим"/>
    <x v="87"/>
  </r>
  <r>
    <n v="567"/>
    <n v="395"/>
    <n v="454"/>
    <n v="5"/>
    <n v="2270"/>
    <x v="350"/>
    <x v="4"/>
    <n v="147"/>
    <x v="1"/>
    <n v="264.8679245283019"/>
    <n v="0.71406183216982466"/>
    <x v="64"/>
    <n v="236.91666666666666"/>
    <d v="2022-09-23T00:00:00"/>
    <n v="451"/>
    <x v="42"/>
    <s v="Бирюкова Агафья Артемовна"/>
    <x v="0"/>
    <x v="2"/>
    <s v="Артемовна Бирюкова Агафья"/>
    <s v="Бирюкова"/>
    <x v="134"/>
  </r>
  <r>
    <n v="568"/>
    <n v="424"/>
    <n v="472"/>
    <n v="3"/>
    <n v="1416"/>
    <x v="56"/>
    <x v="14"/>
    <n v="181"/>
    <x v="2"/>
    <n v="283.468085106383"/>
    <n v="0.66509044509494841"/>
    <x v="31"/>
    <n v="323.07692307692309"/>
    <d v="2022-01-07T00:00:00"/>
    <n v="855"/>
    <x v="55"/>
    <s v="Русаков Модест Захарьевич"/>
    <x v="0"/>
    <x v="3"/>
    <s v="Захарьевич Русаков Модест"/>
    <s v="Русаков"/>
    <x v="145"/>
  </r>
  <r>
    <n v="569"/>
    <n v="474"/>
    <n v="261"/>
    <n v="2"/>
    <n v="522"/>
    <x v="320"/>
    <x v="19"/>
    <n v="88"/>
    <x v="15"/>
    <n v="294.95238095238096"/>
    <n v="-0.11511139812721993"/>
    <x v="23"/>
    <n v="318.81818181818181"/>
    <d v="2022-03-10T00:00:00"/>
    <n v="752"/>
    <x v="185"/>
    <s v="Кузнецов Севастьян Валерьевич"/>
    <x v="0"/>
    <x v="3"/>
    <s v="Валерьевич Кузнецов Севастьян"/>
    <s v="Кузнецов"/>
    <x v="187"/>
  </r>
  <r>
    <n v="570"/>
    <n v="346"/>
    <n v="390"/>
    <n v="5"/>
    <n v="1950"/>
    <x v="351"/>
    <x v="12"/>
    <n v="10"/>
    <x v="8"/>
    <n v="271.18181818181819"/>
    <n v="0.43814951391216894"/>
    <x v="8"/>
    <n v="291.45454545454544"/>
    <d v="2022-11-16T00:00:00"/>
    <n v="521"/>
    <x v="40"/>
    <s v="Давыдов Амос Владиславович"/>
    <x v="1"/>
    <x v="3"/>
    <s v="Владиславович Давыдов Амос"/>
    <s v="Давыдов"/>
    <x v="182"/>
  </r>
  <r>
    <n v="571"/>
    <n v="132"/>
    <n v="497"/>
    <n v="4"/>
    <n v="1988"/>
    <x v="195"/>
    <x v="19"/>
    <n v="364"/>
    <x v="6"/>
    <n v="258.5128205128205"/>
    <n v="0.92253521126760574"/>
    <x v="6"/>
    <n v="260.64705882352939"/>
    <d v="2022-11-18T00:00:00"/>
    <n v="104"/>
    <x v="100"/>
    <s v="Родионова Евпраксия Олеговна"/>
    <x v="0"/>
    <x v="2"/>
    <s v="Олеговна Родионова Евпраксия"/>
    <s v="Родионова"/>
    <x v="105"/>
  </r>
  <r>
    <n v="572"/>
    <n v="17"/>
    <n v="363"/>
    <n v="4"/>
    <n v="1452"/>
    <x v="352"/>
    <x v="12"/>
    <n v="277"/>
    <x v="7"/>
    <n v="249.02380952380952"/>
    <n v="0.45769193995601887"/>
    <x v="7"/>
    <n v="276.21052631578948"/>
    <d v="2022-07-08T00:00:00"/>
    <n v="441"/>
    <x v="1"/>
    <s v="Любомир Архипович Пономарев"/>
    <x v="0"/>
    <x v="2"/>
    <s v="Пономарев Любомир Архипович"/>
    <s v="Любомир"/>
    <x v="96"/>
  </r>
  <r>
    <n v="573"/>
    <n v="63"/>
    <n v="251"/>
    <n v="1"/>
    <n v="251"/>
    <x v="242"/>
    <x v="11"/>
    <n v="214"/>
    <x v="6"/>
    <n v="258.5128205128205"/>
    <n v="-2.9061694108311831E-2"/>
    <x v="60"/>
    <n v="289.88888888888891"/>
    <d v="2022-02-09T00:00:00"/>
    <n v="486"/>
    <x v="84"/>
    <s v="Михеев Андроник Ефимьевич"/>
    <x v="0"/>
    <x v="2"/>
    <s v="Ефимьевич Михеев Андроник"/>
    <s v="Михеев"/>
    <x v="221"/>
  </r>
  <r>
    <n v="574"/>
    <n v="89"/>
    <n v="492"/>
    <n v="2"/>
    <n v="984"/>
    <x v="296"/>
    <x v="9"/>
    <n v="402"/>
    <x v="17"/>
    <n v="267.85483870967744"/>
    <n v="0.83681580056602622"/>
    <x v="27"/>
    <n v="288.23809523809524"/>
    <d v="2022-06-30T00:00:00"/>
    <n v="193"/>
    <x v="204"/>
    <s v="Пахом Даниилович Кузьмин"/>
    <x v="0"/>
    <x v="0"/>
    <s v="Кузьмин Пахом Даниилович"/>
    <s v="Пахом"/>
    <x v="208"/>
  </r>
  <r>
    <n v="575"/>
    <n v="260"/>
    <n v="449"/>
    <n v="1"/>
    <n v="449"/>
    <x v="115"/>
    <x v="16"/>
    <n v="490"/>
    <x v="1"/>
    <n v="264.8679245283019"/>
    <n v="0.69518449921641245"/>
    <x v="13"/>
    <n v="320.84615384615387"/>
    <d v="2022-02-11T00:00:00"/>
    <n v="422"/>
    <x v="16"/>
    <s v="Кудрявцев Демид Ерофеевич"/>
    <x v="1"/>
    <x v="2"/>
    <s v="Ерофеевич Кудрявцев Демид"/>
    <s v="Кудрявцев"/>
    <x v="15"/>
  </r>
  <r>
    <n v="576"/>
    <n v="27"/>
    <n v="193"/>
    <n v="1"/>
    <n v="193"/>
    <x v="353"/>
    <x v="7"/>
    <n v="151"/>
    <x v="3"/>
    <n v="265.47674418604652"/>
    <n v="-0.27300600061320135"/>
    <x v="16"/>
    <n v="276.67567567567568"/>
    <d v="2022-12-28T00:00:00"/>
    <n v="138"/>
    <x v="195"/>
    <s v="Лука Игнатьевич Власов"/>
    <x v="1"/>
    <x v="1"/>
    <s v="Власов Лука Игнатьевич"/>
    <s v="Лука"/>
    <x v="89"/>
  </r>
  <r>
    <n v="577"/>
    <n v="221"/>
    <n v="406"/>
    <n v="3"/>
    <n v="1218"/>
    <x v="354"/>
    <x v="19"/>
    <n v="409"/>
    <x v="14"/>
    <n v="273.72549019607845"/>
    <n v="0.48323782234957013"/>
    <x v="22"/>
    <n v="280.23809523809524"/>
    <d v="2022-11-04T00:00:00"/>
    <n v="130"/>
    <x v="101"/>
    <s v="Лаврентьева Маргарита Артемовна"/>
    <x v="1"/>
    <x v="3"/>
    <s v="Артемовна Лаврентьева Маргарита"/>
    <s v="Лаврентьева"/>
    <x v="97"/>
  </r>
  <r>
    <n v="578"/>
    <n v="127"/>
    <n v="384"/>
    <n v="2"/>
    <n v="768"/>
    <x v="168"/>
    <x v="11"/>
    <n v="348"/>
    <x v="4"/>
    <n v="250.48780487804879"/>
    <n v="0.53300876338851011"/>
    <x v="75"/>
    <n v="208"/>
    <d v="2022-01-08T00:00:00"/>
    <n v="441"/>
    <x v="218"/>
    <s v="Измаил Глебович Зыков"/>
    <x v="0"/>
    <x v="3"/>
    <s v="Зыков Измаил Глебович"/>
    <s v="Измаил"/>
    <x v="60"/>
  </r>
  <r>
    <n v="579"/>
    <n v="464"/>
    <n v="356"/>
    <n v="4"/>
    <n v="1424"/>
    <x v="173"/>
    <x v="11"/>
    <n v="255"/>
    <x v="11"/>
    <n v="262.63492063492066"/>
    <n v="0.35549377493049672"/>
    <x v="47"/>
    <n v="271"/>
    <d v="2022-08-20T00:00:00"/>
    <n v="238"/>
    <x v="124"/>
    <s v="Филимон Ефимьевич Беляков"/>
    <x v="0"/>
    <x v="3"/>
    <s v="Беляков Филимон Ефимьевич"/>
    <s v="Филимон"/>
    <x v="14"/>
  </r>
  <r>
    <n v="580"/>
    <n v="426"/>
    <n v="438"/>
    <n v="1"/>
    <n v="438"/>
    <x v="261"/>
    <x v="2"/>
    <n v="27"/>
    <x v="2"/>
    <n v="283.468085106383"/>
    <n v="0.54514748930421075"/>
    <x v="46"/>
    <n v="321.63636363636363"/>
    <d v="2022-01-25T00:00:00"/>
    <n v="346"/>
    <x v="211"/>
    <s v="Аггей Валентинович Артемьев"/>
    <x v="1"/>
    <x v="3"/>
    <s v="Артемьев Аггей Валентинович"/>
    <s v="Аггей"/>
    <x v="62"/>
  </r>
  <r>
    <n v="581"/>
    <n v="224"/>
    <n v="232"/>
    <n v="5"/>
    <n v="1160"/>
    <x v="274"/>
    <x v="19"/>
    <n v="219"/>
    <x v="14"/>
    <n v="273.72549019607845"/>
    <n v="-0.15243553008596"/>
    <x v="22"/>
    <n v="280.23809523809524"/>
    <d v="2022-01-24T00:00:00"/>
    <n v="747"/>
    <x v="73"/>
    <s v="Арсений Ермолаевич Емельянов"/>
    <x v="0"/>
    <x v="4"/>
    <s v="Емельянов Арсений Ермолаевич"/>
    <s v="Арсений"/>
    <x v="104"/>
  </r>
  <r>
    <n v="582"/>
    <n v="198"/>
    <n v="383"/>
    <n v="2"/>
    <n v="766"/>
    <x v="355"/>
    <x v="5"/>
    <n v="272"/>
    <x v="10"/>
    <n v="271.74545454545455"/>
    <n v="0.40940719925063562"/>
    <x v="15"/>
    <n v="316.58333333333331"/>
    <d v="2022-04-17T00:00:00"/>
    <n v="725"/>
    <x v="217"/>
    <s v="Захар Артемьевич Воробьев"/>
    <x v="1"/>
    <x v="4"/>
    <s v="Воробьев Захар Артемьевич"/>
    <s v="Захар"/>
    <x v="216"/>
  </r>
  <r>
    <n v="583"/>
    <n v="233"/>
    <n v="419"/>
    <n v="5"/>
    <n v="2095"/>
    <x v="310"/>
    <x v="17"/>
    <n v="388"/>
    <x v="9"/>
    <n v="263.25423728813558"/>
    <n v="0.59161730620654129"/>
    <x v="9"/>
    <n v="257.78260869565219"/>
    <d v="2022-01-20T00:00:00"/>
    <n v="723"/>
    <x v="97"/>
    <s v="Тимофеева Анастасия Натановна"/>
    <x v="0"/>
    <x v="2"/>
    <s v="Натановна Тимофеева Анастасия"/>
    <s v="Тимофеева"/>
    <x v="100"/>
  </r>
  <r>
    <n v="584"/>
    <n v="355"/>
    <n v="210"/>
    <n v="1"/>
    <n v="210"/>
    <x v="302"/>
    <x v="6"/>
    <n v="446"/>
    <x v="7"/>
    <n v="249.02380952380952"/>
    <n v="-0.15670714217420401"/>
    <x v="7"/>
    <n v="276.21052631578948"/>
    <d v="2022-04-20T00:00:00"/>
    <n v="542"/>
    <x v="131"/>
    <s v="Лора Вадимовна Турова"/>
    <x v="0"/>
    <x v="4"/>
    <s v="Турова Лора Вадимовна"/>
    <s v="Лора"/>
    <x v="37"/>
  </r>
  <r>
    <n v="585"/>
    <n v="118"/>
    <n v="214"/>
    <n v="2"/>
    <n v="428"/>
    <x v="18"/>
    <x v="6"/>
    <n v="138"/>
    <x v="0"/>
    <n v="252.76271186440678"/>
    <n v="-0.15335613223362166"/>
    <x v="0"/>
    <n v="240.5"/>
    <d v="2022-06-11T00:00:00"/>
    <n v="335"/>
    <x v="201"/>
    <s v="Нинель Кузьминична Журавлева"/>
    <x v="0"/>
    <x v="3"/>
    <s v="Журавлева Нинель Кузьминична"/>
    <s v="Нинель"/>
    <x v="20"/>
  </r>
  <r>
    <n v="586"/>
    <n v="414"/>
    <n v="115"/>
    <n v="2"/>
    <n v="230"/>
    <x v="309"/>
    <x v="4"/>
    <n v="402"/>
    <x v="12"/>
    <n v="274.16279069767444"/>
    <n v="-0.58054118245822384"/>
    <x v="18"/>
    <n v="253.6875"/>
    <d v="2022-06-30T00:00:00"/>
    <n v="352"/>
    <x v="204"/>
    <s v="Пахом Даниилович Кузьмин"/>
    <x v="0"/>
    <x v="0"/>
    <s v="Кузьмин Пахом Даниилович"/>
    <s v="Пахом"/>
    <x v="208"/>
  </r>
  <r>
    <n v="587"/>
    <n v="405"/>
    <n v="340"/>
    <n v="1"/>
    <n v="340"/>
    <x v="302"/>
    <x v="3"/>
    <n v="351"/>
    <x v="16"/>
    <n v="300.31818181818181"/>
    <n v="0.1321325866505223"/>
    <x v="51"/>
    <n v="331.16666666666669"/>
    <d v="2022-10-29T00:00:00"/>
    <n v="350"/>
    <x v="69"/>
    <s v="Щукина Элеонора Робертовна"/>
    <x v="0"/>
    <x v="2"/>
    <s v="Робертовна Щукина Элеонора"/>
    <s v="Щукина"/>
    <x v="29"/>
  </r>
  <r>
    <n v="588"/>
    <n v="313"/>
    <n v="392"/>
    <n v="5"/>
    <n v="1960"/>
    <x v="73"/>
    <x v="0"/>
    <n v="40"/>
    <x v="17"/>
    <n v="267.85483870967744"/>
    <n v="0.46347925573553317"/>
    <x v="35"/>
    <n v="250.25925925925927"/>
    <d v="2022-10-21T00:00:00"/>
    <n v="254"/>
    <x v="48"/>
    <s v="Амвросий Артемьевич Гаврилов"/>
    <x v="1"/>
    <x v="2"/>
    <s v="Гаврилов Амвросий Артемьевич"/>
    <s v="Амвросий"/>
    <x v="222"/>
  </r>
  <r>
    <n v="589"/>
    <n v="113"/>
    <n v="378"/>
    <n v="1"/>
    <n v="378"/>
    <x v="104"/>
    <x v="2"/>
    <n v="19"/>
    <x v="5"/>
    <n v="268.60344827586209"/>
    <n v="0.4072790294627382"/>
    <x v="28"/>
    <n v="242.81818181818181"/>
    <d v="2022-12-07T00:00:00"/>
    <n v="375"/>
    <x v="187"/>
    <s v="Шубин Орест Августович"/>
    <x v="0"/>
    <x v="2"/>
    <s v="Августович Шубин Орест"/>
    <s v="Шубин"/>
    <x v="188"/>
  </r>
  <r>
    <n v="590"/>
    <n v="474"/>
    <n v="204"/>
    <n v="2"/>
    <n v="408"/>
    <x v="6"/>
    <x v="15"/>
    <n v="153"/>
    <x v="15"/>
    <n v="294.95238095238096"/>
    <n v="-0.30836293186955122"/>
    <x v="23"/>
    <n v="318.81818181818181"/>
    <d v="2022-08-29T00:00:00"/>
    <n v="547"/>
    <x v="108"/>
    <s v="Маслов Сократ Анатольевич"/>
    <x v="1"/>
    <x v="2"/>
    <s v="Анатольевич Маслов Сократ"/>
    <s v="Маслов"/>
    <x v="59"/>
  </r>
  <r>
    <n v="591"/>
    <n v="361"/>
    <n v="69"/>
    <n v="1"/>
    <n v="69"/>
    <x v="304"/>
    <x v="19"/>
    <n v="355"/>
    <x v="10"/>
    <n v="271.74545454545455"/>
    <n v="-0.74608590927338425"/>
    <x v="12"/>
    <n v="212.8125"/>
    <d v="2022-03-11T00:00:00"/>
    <n v="390"/>
    <x v="169"/>
    <s v="Назарова Ия Ивановна"/>
    <x v="1"/>
    <x v="2"/>
    <s v="Ивановна Назарова Ия"/>
    <s v="Назарова"/>
    <x v="42"/>
  </r>
  <r>
    <n v="592"/>
    <n v="291"/>
    <n v="455"/>
    <n v="5"/>
    <n v="2275"/>
    <x v="213"/>
    <x v="10"/>
    <n v="245"/>
    <x v="6"/>
    <n v="258.5128205128205"/>
    <n v="0.76006744693513206"/>
    <x v="60"/>
    <n v="289.88888888888891"/>
    <d v="2022-05-14T00:00:00"/>
    <n v="447"/>
    <x v="219"/>
    <s v="Феврония Юрьевна Шубина"/>
    <x v="1"/>
    <x v="0"/>
    <s v="Шубина Феврония Юрьевна"/>
    <s v="Феврония"/>
    <x v="19"/>
  </r>
  <r>
    <n v="593"/>
    <n v="360"/>
    <n v="137"/>
    <n v="2"/>
    <n v="274"/>
    <x v="356"/>
    <x v="14"/>
    <n v="80"/>
    <x v="1"/>
    <n v="264.8679245283019"/>
    <n v="-0.48276107707650662"/>
    <x v="64"/>
    <n v="236.91666666666666"/>
    <d v="2022-03-03T00:00:00"/>
    <n v="695"/>
    <x v="122"/>
    <s v="Рубен Димитриевич Веселов"/>
    <x v="1"/>
    <x v="1"/>
    <s v="Веселов Рубен Димитриевич"/>
    <s v="Рубен"/>
    <x v="213"/>
  </r>
  <r>
    <n v="594"/>
    <n v="182"/>
    <n v="152"/>
    <n v="3"/>
    <n v="456"/>
    <x v="357"/>
    <x v="14"/>
    <n v="466"/>
    <x v="1"/>
    <n v="264.8679245283019"/>
    <n v="-0.42612907821627011"/>
    <x v="13"/>
    <n v="320.84615384615387"/>
    <d v="2022-07-30T00:00:00"/>
    <n v="281"/>
    <x v="170"/>
    <s v="Никитина Лора Георгиевна"/>
    <x v="0"/>
    <x v="1"/>
    <s v="Георгиевна Никитина Лора"/>
    <s v="Никитина"/>
    <x v="37"/>
  </r>
  <r>
    <n v="595"/>
    <n v="490"/>
    <n v="170"/>
    <n v="5"/>
    <n v="850"/>
    <x v="18"/>
    <x v="9"/>
    <n v="317"/>
    <x v="11"/>
    <n v="262.63492063492066"/>
    <n v="-0.35271364680285267"/>
    <x v="47"/>
    <n v="271"/>
    <d v="2022-07-28T00:00:00"/>
    <n v="288"/>
    <x v="63"/>
    <s v="Ильина Милица Захаровна"/>
    <x v="1"/>
    <x v="2"/>
    <s v="Захаровна Ильина Милица"/>
    <s v="Ильина"/>
    <x v="61"/>
  </r>
  <r>
    <n v="596"/>
    <n v="215"/>
    <n v="496"/>
    <n v="2"/>
    <n v="992"/>
    <x v="358"/>
    <x v="4"/>
    <n v="342"/>
    <x v="5"/>
    <n v="268.60344827586209"/>
    <n v="0.84658835612041838"/>
    <x v="5"/>
    <n v="281.96875"/>
    <d v="2022-01-09T00:00:00"/>
    <n v="834"/>
    <x v="81"/>
    <s v="Фёкла Феликсовна Харитонова"/>
    <x v="0"/>
    <x v="4"/>
    <s v="Харитонова Фёкла Феликсовна"/>
    <s v="Фёкла"/>
    <x v="94"/>
  </r>
  <r>
    <n v="597"/>
    <n v="137"/>
    <n v="411"/>
    <n v="1"/>
    <n v="411"/>
    <x v="231"/>
    <x v="19"/>
    <n v="130"/>
    <x v="12"/>
    <n v="274.16279069767444"/>
    <n v="0.49910933921452183"/>
    <x v="18"/>
    <n v="253.6875"/>
    <d v="2022-10-29T00:00:00"/>
    <n v="329"/>
    <x v="69"/>
    <s v="Виктор Жанович Никифоров"/>
    <x v="1"/>
    <x v="4"/>
    <s v="Никифоров Виктор Жанович"/>
    <s v="Виктор"/>
    <x v="68"/>
  </r>
  <r>
    <n v="598"/>
    <n v="75"/>
    <n v="240"/>
    <n v="4"/>
    <n v="960"/>
    <x v="359"/>
    <x v="14"/>
    <n v="53"/>
    <x v="2"/>
    <n v="283.468085106383"/>
    <n v="-0.15334384147714486"/>
    <x v="36"/>
    <n v="249.5"/>
    <d v="2022-02-01T00:00:00"/>
    <n v="555"/>
    <x v="212"/>
    <s v="Антонина Борисовна Жданова"/>
    <x v="1"/>
    <x v="2"/>
    <s v="Жданова Антонина Борисовна"/>
    <s v="Антонина"/>
    <x v="184"/>
  </r>
  <r>
    <n v="599"/>
    <n v="359"/>
    <n v="302"/>
    <n v="4"/>
    <n v="1208"/>
    <x v="183"/>
    <x v="14"/>
    <n v="122"/>
    <x v="10"/>
    <n v="271.74545454545455"/>
    <n v="0.11133413622373878"/>
    <x v="15"/>
    <n v="316.58333333333331"/>
    <d v="2022-05-02T00:00:00"/>
    <n v="512"/>
    <x v="52"/>
    <s v="Максим Анатольевич Семенов"/>
    <x v="1"/>
    <x v="1"/>
    <s v="Семенов Максим Анатольевич"/>
    <s v="Максим"/>
    <x v="223"/>
  </r>
  <r>
    <n v="600"/>
    <n v="364"/>
    <n v="138"/>
    <n v="4"/>
    <n v="552"/>
    <x v="294"/>
    <x v="14"/>
    <n v="199"/>
    <x v="0"/>
    <n v="252.76271186440678"/>
    <n v="-0.45403339368336348"/>
    <x v="45"/>
    <n v="293.41176470588238"/>
    <d v="2022-06-03T00:00:00"/>
    <n v="541"/>
    <x v="220"/>
    <s v="Горбунова Алевтина Максимовна"/>
    <x v="0"/>
    <x v="0"/>
    <s v="Максимовна Горбунова Алевтина"/>
    <s v="Горбунова"/>
    <x v="132"/>
  </r>
  <r>
    <n v="601"/>
    <n v="197"/>
    <n v="309"/>
    <n v="4"/>
    <n v="1236"/>
    <x v="155"/>
    <x v="7"/>
    <n v="52"/>
    <x v="2"/>
    <n v="283.468085106383"/>
    <n v="9.0069804098175998E-2"/>
    <x v="2"/>
    <n v="232.44444444444446"/>
    <d v="2022-12-22T00:00:00"/>
    <n v="295"/>
    <x v="114"/>
    <s v="Глафира Николаевна Мельникова"/>
    <x v="0"/>
    <x v="2"/>
    <s v="Мельникова Глафира Николаевна"/>
    <s v="Глафира"/>
    <x v="123"/>
  </r>
  <r>
    <n v="602"/>
    <n v="157"/>
    <n v="473"/>
    <n v="5"/>
    <n v="2365"/>
    <x v="139"/>
    <x v="14"/>
    <n v="477"/>
    <x v="11"/>
    <n v="262.63492063492066"/>
    <n v="0.80097908860147449"/>
    <x v="21"/>
    <n v="238.72222222222223"/>
    <d v="2022-06-26T00:00:00"/>
    <n v="274"/>
    <x v="6"/>
    <s v="Зоя Кирилловна Брагина"/>
    <x v="0"/>
    <x v="0"/>
    <s v="Брагина Зоя Кирилловна"/>
    <s v="Зоя"/>
    <x v="5"/>
  </r>
  <r>
    <n v="603"/>
    <n v="105"/>
    <n v="187"/>
    <n v="1"/>
    <n v="187"/>
    <x v="123"/>
    <x v="11"/>
    <n v="24"/>
    <x v="12"/>
    <n v="274.16279069767444"/>
    <n v="-0.31792348799728565"/>
    <x v="50"/>
    <n v="280.66666666666669"/>
    <d v="2022-02-17T00:00:00"/>
    <n v="429"/>
    <x v="26"/>
    <s v="Кудрявцева Ульяна Филипповна"/>
    <x v="0"/>
    <x v="0"/>
    <s v="Филипповна Кудрявцева Ульяна"/>
    <s v="Кудрявцева"/>
    <x v="25"/>
  </r>
  <r>
    <n v="604"/>
    <n v="479"/>
    <n v="314"/>
    <n v="3"/>
    <n v="942"/>
    <x v="360"/>
    <x v="8"/>
    <n v="293"/>
    <x v="4"/>
    <n v="250.48780487804879"/>
    <n v="0.25355404089581302"/>
    <x v="56"/>
    <n v="247.66666666666666"/>
    <d v="2022-01-12T00:00:00"/>
    <n v="856"/>
    <x v="94"/>
    <s v="Брагин Любомир Гертрудович"/>
    <x v="0"/>
    <x v="1"/>
    <s v="Гертрудович Брагин Любомир"/>
    <s v="Брагин"/>
    <x v="96"/>
  </r>
  <r>
    <n v="605"/>
    <n v="285"/>
    <n v="122"/>
    <n v="5"/>
    <n v="610"/>
    <x v="107"/>
    <x v="9"/>
    <n v="447"/>
    <x v="3"/>
    <n v="265.47674418604652"/>
    <n v="-0.5404493889886558"/>
    <x v="16"/>
    <n v="276.67567567567568"/>
    <d v="2022-12-03T00:00:00"/>
    <n v="61"/>
    <x v="221"/>
    <s v="Жанна Станиславовна Семенова"/>
    <x v="0"/>
    <x v="4"/>
    <s v="Семенова Жанна Станиславовна"/>
    <s v="Жанна"/>
    <x v="126"/>
  </r>
  <r>
    <n v="606"/>
    <n v="93"/>
    <n v="184"/>
    <n v="2"/>
    <n v="368"/>
    <x v="0"/>
    <x v="11"/>
    <n v="163"/>
    <x v="8"/>
    <n v="271.18181818181819"/>
    <n v="-0.32148843446195108"/>
    <x v="8"/>
    <n v="291.45454545454544"/>
    <d v="2022-01-10T00:00:00"/>
    <n v="616"/>
    <x v="222"/>
    <s v="Виктория Ильинична Соколова"/>
    <x v="0"/>
    <x v="0"/>
    <s v="Соколова Виктория Ильинична"/>
    <s v="Виктория"/>
    <x v="137"/>
  </r>
  <r>
    <n v="607"/>
    <n v="199"/>
    <n v="172"/>
    <n v="3"/>
    <n v="516"/>
    <x v="361"/>
    <x v="14"/>
    <n v="421"/>
    <x v="3"/>
    <n v="265.47674418604652"/>
    <n v="-0.35210897463974422"/>
    <x v="3"/>
    <n v="236.27586206896552"/>
    <d v="2022-02-28T00:00:00"/>
    <n v="603"/>
    <x v="154"/>
    <s v="Красильников Павел Ермилович"/>
    <x v="1"/>
    <x v="2"/>
    <s v="Ермилович Красильников Павел"/>
    <s v="Красильников"/>
    <x v="109"/>
  </r>
  <r>
    <n v="608"/>
    <n v="122"/>
    <n v="482"/>
    <n v="4"/>
    <n v="1928"/>
    <x v="123"/>
    <x v="15"/>
    <n v="320"/>
    <x v="12"/>
    <n v="274.16279069767444"/>
    <n v="0.75807956569683599"/>
    <x v="50"/>
    <n v="280.66666666666669"/>
    <d v="2022-11-04T00:00:00"/>
    <n v="169"/>
    <x v="101"/>
    <s v="Новикова Ия Рубеновна"/>
    <x v="1"/>
    <x v="1"/>
    <s v="Рубеновна Новикова Ия"/>
    <s v="Новикова"/>
    <x v="42"/>
  </r>
  <r>
    <n v="609"/>
    <n v="415"/>
    <n v="350"/>
    <n v="1"/>
    <n v="350"/>
    <x v="362"/>
    <x v="0"/>
    <n v="199"/>
    <x v="14"/>
    <n v="273.72549019607845"/>
    <n v="0.27865329512893977"/>
    <x v="22"/>
    <n v="280.23809523809524"/>
    <d v="2022-06-03T00:00:00"/>
    <n v="643"/>
    <x v="220"/>
    <s v="Горбунова Алевтина Максимовна"/>
    <x v="0"/>
    <x v="0"/>
    <s v="Максимовна Горбунова Алевтина"/>
    <s v="Горбунова"/>
    <x v="132"/>
  </r>
  <r>
    <n v="610"/>
    <n v="315"/>
    <n v="232"/>
    <n v="1"/>
    <n v="232"/>
    <x v="363"/>
    <x v="5"/>
    <n v="247"/>
    <x v="9"/>
    <n v="263.25423728813558"/>
    <n v="-0.11872263713623488"/>
    <x v="43"/>
    <n v="287.10000000000002"/>
    <d v="2022-07-20T00:00:00"/>
    <n v="167"/>
    <x v="75"/>
    <s v="Филиппов Павел Игнатович"/>
    <x v="0"/>
    <x v="0"/>
    <s v="Игнатович Филиппов Павел"/>
    <s v="Филиппов"/>
    <x v="109"/>
  </r>
  <r>
    <n v="611"/>
    <n v="25"/>
    <n v="222"/>
    <n v="1"/>
    <n v="222"/>
    <x v="58"/>
    <x v="3"/>
    <n v="364"/>
    <x v="14"/>
    <n v="273.72549019607845"/>
    <n v="-0.18896848137535827"/>
    <x v="58"/>
    <n v="241.83333333333334"/>
    <d v="2022-11-18T00:00:00"/>
    <n v="362"/>
    <x v="100"/>
    <s v="Родионова Евпраксия Олеговна"/>
    <x v="0"/>
    <x v="2"/>
    <s v="Олеговна Родионова Евпраксия"/>
    <s v="Родионова"/>
    <x v="105"/>
  </r>
  <r>
    <n v="612"/>
    <n v="207"/>
    <n v="152"/>
    <n v="3"/>
    <n v="456"/>
    <x v="236"/>
    <x v="3"/>
    <n v="173"/>
    <x v="0"/>
    <n v="252.76271186440678"/>
    <n v="-0.39864547710051634"/>
    <x v="68"/>
    <n v="215.85714285714286"/>
    <d v="2022-04-22T00:00:00"/>
    <n v="549"/>
    <x v="105"/>
    <s v="Гаврилов Матвей Трифонович"/>
    <x v="1"/>
    <x v="2"/>
    <s v="Трифонович Гаврилов Матвей"/>
    <s v="Гаврилов"/>
    <x v="171"/>
  </r>
  <r>
    <n v="613"/>
    <n v="180"/>
    <n v="284"/>
    <n v="1"/>
    <n v="284"/>
    <x v="33"/>
    <x v="1"/>
    <n v="485"/>
    <x v="14"/>
    <n v="273.72549019607845"/>
    <n v="3.7535816618911033E-2"/>
    <x v="58"/>
    <n v="241.83333333333334"/>
    <d v="2022-06-11T00:00:00"/>
    <n v="544"/>
    <x v="201"/>
    <s v="Пономарев Творимир Демидович"/>
    <x v="1"/>
    <x v="2"/>
    <s v="Демидович Пономарев Творимир"/>
    <s v="Пономарев"/>
    <x v="224"/>
  </r>
  <r>
    <n v="614"/>
    <n v="117"/>
    <n v="208"/>
    <n v="3"/>
    <n v="624"/>
    <x v="330"/>
    <x v="0"/>
    <n v="401"/>
    <x v="3"/>
    <n v="265.47674418604652"/>
    <n v="-0.21650387630852785"/>
    <x v="29"/>
    <n v="235.55555555555554"/>
    <d v="2022-10-22T00:00:00"/>
    <n v="541"/>
    <x v="107"/>
    <s v="Екатерина Рудольфовна Кулакова"/>
    <x v="1"/>
    <x v="2"/>
    <s v="Кулакова Екатерина Рудольфовна"/>
    <s v="Екатерина"/>
    <x v="146"/>
  </r>
  <r>
    <n v="615"/>
    <n v="211"/>
    <n v="338"/>
    <n v="4"/>
    <n v="1352"/>
    <x v="249"/>
    <x v="3"/>
    <n v="379"/>
    <x v="4"/>
    <n v="250.48780487804879"/>
    <n v="0.3493670886075948"/>
    <x v="25"/>
    <n v="303.8235294117647"/>
    <d v="2022-01-20T00:00:00"/>
    <n v="646"/>
    <x v="97"/>
    <s v="Соколова Кира Дмитриевна"/>
    <x v="1"/>
    <x v="4"/>
    <s v="Дмитриевна Соколова Кира"/>
    <s v="Соколова"/>
    <x v="186"/>
  </r>
  <r>
    <n v="616"/>
    <n v="26"/>
    <n v="143"/>
    <n v="2"/>
    <n v="286"/>
    <x v="330"/>
    <x v="14"/>
    <n v="183"/>
    <x v="10"/>
    <n v="271.74545454545455"/>
    <n v="-0.47377224675498464"/>
    <x v="12"/>
    <n v="212.8125"/>
    <d v="2022-12-05T00:00:00"/>
    <n v="497"/>
    <x v="43"/>
    <s v="Ия Никифоровна Лапина"/>
    <x v="0"/>
    <x v="4"/>
    <s v="Лапина Ия Никифоровна"/>
    <s v="Ия"/>
    <x v="42"/>
  </r>
  <r>
    <n v="617"/>
    <n v="22"/>
    <n v="217"/>
    <n v="3"/>
    <n v="651"/>
    <x v="309"/>
    <x v="12"/>
    <n v="37"/>
    <x v="17"/>
    <n v="267.85483870967744"/>
    <n v="-0.18985969771782985"/>
    <x v="35"/>
    <n v="250.25925925925927"/>
    <d v="2022-06-16T00:00:00"/>
    <n v="366"/>
    <x v="21"/>
    <s v="Кулакова Нина Семеновна"/>
    <x v="0"/>
    <x v="3"/>
    <s v="Семеновна Кулакова Нина"/>
    <s v="Кулакова"/>
    <x v="120"/>
  </r>
  <r>
    <n v="618"/>
    <n v="150"/>
    <n v="347"/>
    <n v="3"/>
    <n v="1041"/>
    <x v="364"/>
    <x v="2"/>
    <n v="201"/>
    <x v="6"/>
    <n v="258.5128205128205"/>
    <n v="0.34229319579448525"/>
    <x v="6"/>
    <n v="260.64705882352939"/>
    <d v="2022-10-09T00:00:00"/>
    <n v="136"/>
    <x v="223"/>
    <s v="Новиков Ростислав Августович"/>
    <x v="0"/>
    <x v="4"/>
    <s v="Августович Новиков Ростислав"/>
    <s v="Новиков"/>
    <x v="225"/>
  </r>
  <r>
    <n v="619"/>
    <n v="268"/>
    <n v="55"/>
    <n v="2"/>
    <n v="110"/>
    <x v="302"/>
    <x v="11"/>
    <n v="424"/>
    <x v="13"/>
    <n v="258.375"/>
    <n v="-0.78713110788582485"/>
    <x v="34"/>
    <n v="181.57142857142858"/>
    <d v="2022-01-24T00:00:00"/>
    <n v="628"/>
    <x v="73"/>
    <s v="Ефремов Епифан Ильич"/>
    <x v="0"/>
    <x v="2"/>
    <s v="Ильич Ефремов Епифан"/>
    <s v="Ефремов"/>
    <x v="72"/>
  </r>
  <r>
    <n v="620"/>
    <n v="67"/>
    <n v="142"/>
    <n v="4"/>
    <n v="568"/>
    <x v="294"/>
    <x v="0"/>
    <n v="69"/>
    <x v="9"/>
    <n v="263.25423728813558"/>
    <n v="-0.46059747617821267"/>
    <x v="43"/>
    <n v="287.10000000000002"/>
    <d v="2022-01-26T00:00:00"/>
    <n v="669"/>
    <x v="143"/>
    <s v="Елизар Архипович Щербаков"/>
    <x v="1"/>
    <x v="4"/>
    <s v="Щербаков Елизар Архипович"/>
    <s v="Елизар"/>
    <x v="200"/>
  </r>
  <r>
    <n v="621"/>
    <n v="453"/>
    <n v="459"/>
    <n v="1"/>
    <n v="459"/>
    <x v="10"/>
    <x v="7"/>
    <n v="498"/>
    <x v="3"/>
    <n v="265.47674418604652"/>
    <n v="0.72896500372300821"/>
    <x v="19"/>
    <n v="329.27272727272725"/>
    <d v="2022-06-09T00:00:00"/>
    <n v="415"/>
    <x v="224"/>
    <s v="Моисеев Евстафий Чеславович"/>
    <x v="0"/>
    <x v="3"/>
    <s v="Чеславович Моисеев Евстафий"/>
    <s v="Моисеев"/>
    <x v="226"/>
  </r>
  <r>
    <n v="622"/>
    <n v="191"/>
    <n v="58"/>
    <n v="1"/>
    <n v="58"/>
    <x v="57"/>
    <x v="11"/>
    <n v="237"/>
    <x v="19"/>
    <n v="286.92307692307691"/>
    <n v="-0.79785522788203755"/>
    <x v="40"/>
    <n v="273.58333333333331"/>
    <d v="2022-11-21T00:00:00"/>
    <n v="95"/>
    <x v="130"/>
    <s v="Елизавета Артемовна Данилова"/>
    <x v="0"/>
    <x v="2"/>
    <s v="Данилова Елизавета Артемовна"/>
    <s v="Елизавета"/>
    <x v="70"/>
  </r>
  <r>
    <n v="623"/>
    <n v="49"/>
    <n v="465"/>
    <n v="2"/>
    <n v="930"/>
    <x v="365"/>
    <x v="2"/>
    <n v="365"/>
    <x v="13"/>
    <n v="258.375"/>
    <n v="0.79970972423802622"/>
    <x v="30"/>
    <n v="317.85714285714283"/>
    <d v="2022-10-07T00:00:00"/>
    <n v="309"/>
    <x v="71"/>
    <s v="Абрамова Елизавета Эдуардовна"/>
    <x v="1"/>
    <x v="1"/>
    <s v="Эдуардовна Абрамова Елизавета"/>
    <s v="Абрамова"/>
    <x v="70"/>
  </r>
  <r>
    <n v="624"/>
    <n v="313"/>
    <n v="152"/>
    <n v="1"/>
    <n v="152"/>
    <x v="366"/>
    <x v="8"/>
    <n v="127"/>
    <x v="17"/>
    <n v="267.85483870967744"/>
    <n v="-0.43252845185765043"/>
    <x v="35"/>
    <n v="250.25925925925927"/>
    <d v="2022-12-19T00:00:00"/>
    <n v="100"/>
    <x v="128"/>
    <s v="Журавлев Аристарх Евсеевич"/>
    <x v="1"/>
    <x v="3"/>
    <s v="Евсеевич Журавлев Аристарх"/>
    <s v="Журавлев"/>
    <x v="214"/>
  </r>
  <r>
    <n v="625"/>
    <n v="245"/>
    <n v="144"/>
    <n v="4"/>
    <n v="576"/>
    <x v="292"/>
    <x v="15"/>
    <n v="314"/>
    <x v="0"/>
    <n v="252.76271186440678"/>
    <n v="-0.43029571514785758"/>
    <x v="0"/>
    <n v="240.5"/>
    <d v="2022-12-04T00:00:00"/>
    <n v="307"/>
    <x v="193"/>
    <s v="Артемьева София Ильинична"/>
    <x v="1"/>
    <x v="2"/>
    <s v="Ильинична Артемьева София"/>
    <s v="Артемьева"/>
    <x v="196"/>
  </r>
  <r>
    <n v="626"/>
    <n v="194"/>
    <n v="478"/>
    <n v="3"/>
    <n v="1434"/>
    <x v="111"/>
    <x v="8"/>
    <n v="403"/>
    <x v="1"/>
    <n v="264.8679245283019"/>
    <n v="0.80467303034620308"/>
    <x v="69"/>
    <n v="273.7"/>
    <d v="2022-02-02T00:00:00"/>
    <n v="366"/>
    <x v="225"/>
    <s v="Фаина Аркадьевна Веселова"/>
    <x v="1"/>
    <x v="2"/>
    <s v="Веселова Фаина Аркадьевна"/>
    <s v="Фаина"/>
    <x v="227"/>
  </r>
  <r>
    <n v="627"/>
    <n v="154"/>
    <n v="75"/>
    <n v="1"/>
    <n v="75"/>
    <x v="336"/>
    <x v="6"/>
    <n v="255"/>
    <x v="4"/>
    <n v="250.48780487804879"/>
    <n v="-0.70058422590068159"/>
    <x v="4"/>
    <n v="159.19999999999999"/>
    <d v="2022-08-20T00:00:00"/>
    <n v="585"/>
    <x v="124"/>
    <s v="Филимон Ефимьевич Беляков"/>
    <x v="0"/>
    <x v="3"/>
    <s v="Беляков Филимон Ефимьевич"/>
    <s v="Филимон"/>
    <x v="14"/>
  </r>
  <r>
    <n v="628"/>
    <n v="462"/>
    <n v="147"/>
    <n v="5"/>
    <n v="735"/>
    <x v="367"/>
    <x v="15"/>
    <n v="229"/>
    <x v="13"/>
    <n v="258.375"/>
    <n v="-0.43105950653120462"/>
    <x v="20"/>
    <n v="269.70588235294116"/>
    <d v="2022-07-24T00:00:00"/>
    <n v="347"/>
    <x v="45"/>
    <s v="Самойлова Татьяна Эльдаровна"/>
    <x v="1"/>
    <x v="1"/>
    <s v="Эльдаровна Самойлова Татьяна"/>
    <s v="Самойлова"/>
    <x v="43"/>
  </r>
  <r>
    <n v="629"/>
    <n v="310"/>
    <n v="404"/>
    <n v="4"/>
    <n v="1616"/>
    <x v="173"/>
    <x v="3"/>
    <n v="179"/>
    <x v="3"/>
    <n v="265.47674418604652"/>
    <n v="0.52179054793920554"/>
    <x v="16"/>
    <n v="276.67567567567568"/>
    <d v="2022-09-29T00:00:00"/>
    <n v="198"/>
    <x v="34"/>
    <s v="Капустина Тамара Валериевна"/>
    <x v="0"/>
    <x v="2"/>
    <s v="Валериевна Капустина Тамара"/>
    <s v="Капустина"/>
    <x v="32"/>
  </r>
  <r>
    <n v="630"/>
    <n v="422"/>
    <n v="361"/>
    <n v="1"/>
    <n v="361"/>
    <x v="114"/>
    <x v="7"/>
    <n v="277"/>
    <x v="7"/>
    <n v="249.02380952380952"/>
    <n v="0.4496605794052968"/>
    <x v="59"/>
    <n v="256.89999999999998"/>
    <d v="2022-07-08T00:00:00"/>
    <n v="611"/>
    <x v="1"/>
    <s v="Любомир Архипович Пономарев"/>
    <x v="0"/>
    <x v="2"/>
    <s v="Пономарев Любомир Архипович"/>
    <s v="Любомир"/>
    <x v="96"/>
  </r>
  <r>
    <n v="631"/>
    <n v="453"/>
    <n v="404"/>
    <n v="5"/>
    <n v="2020"/>
    <x v="177"/>
    <x v="0"/>
    <n v="460"/>
    <x v="3"/>
    <n v="265.47674418604652"/>
    <n v="0.52179054793920554"/>
    <x v="19"/>
    <n v="329.27272727272725"/>
    <d v="2022-09-17T00:00:00"/>
    <n v="287"/>
    <x v="85"/>
    <s v="Алевтина Егоровна Кузнецова"/>
    <x v="1"/>
    <x v="2"/>
    <s v="Кузнецова Алевтина Егоровна"/>
    <s v="Алевтина"/>
    <x v="132"/>
  </r>
  <r>
    <n v="632"/>
    <n v="337"/>
    <n v="132"/>
    <n v="3"/>
    <n v="396"/>
    <x v="308"/>
    <x v="18"/>
    <n v="434"/>
    <x v="3"/>
    <n v="265.47674418604652"/>
    <n v="-0.50278130611887351"/>
    <x v="16"/>
    <n v="276.67567567567568"/>
    <d v="2022-06-18T00:00:00"/>
    <n v="273"/>
    <x v="112"/>
    <s v="Христофор Авдеевич Щукин"/>
    <x v="1"/>
    <x v="3"/>
    <s v="Щукин Христофор Авдеевич"/>
    <s v="Христофор"/>
    <x v="35"/>
  </r>
  <r>
    <n v="633"/>
    <n v="258"/>
    <n v="333"/>
    <n v="4"/>
    <n v="1332"/>
    <x v="180"/>
    <x v="3"/>
    <n v="62"/>
    <x v="6"/>
    <n v="258.5128205128205"/>
    <n v="0.28813727435032743"/>
    <x v="26"/>
    <n v="216.4"/>
    <d v="2022-04-20T00:00:00"/>
    <n v="347"/>
    <x v="131"/>
    <s v="Юрий Августович Исаков"/>
    <x v="1"/>
    <x v="2"/>
    <s v="Исаков Юрий Августович"/>
    <s v="Юрий"/>
    <x v="139"/>
  </r>
  <r>
    <n v="634"/>
    <n v="111"/>
    <n v="420"/>
    <n v="1"/>
    <n v="420"/>
    <x v="368"/>
    <x v="1"/>
    <n v="13"/>
    <x v="0"/>
    <n v="252.76271186440678"/>
    <n v="0.66163749748541534"/>
    <x v="11"/>
    <n v="240.26666666666668"/>
    <d v="2022-06-12T00:00:00"/>
    <n v="571"/>
    <x v="153"/>
    <s v="Максимова Елена Валериевна"/>
    <x v="1"/>
    <x v="2"/>
    <s v="Валериевна Максимова Елена"/>
    <s v="Максимова"/>
    <x v="133"/>
  </r>
  <r>
    <n v="635"/>
    <n v="4"/>
    <n v="151"/>
    <n v="4"/>
    <n v="604"/>
    <x v="369"/>
    <x v="10"/>
    <n v="116"/>
    <x v="13"/>
    <n v="258.375"/>
    <n v="-0.41557813255926468"/>
    <x v="20"/>
    <n v="269.70588235294116"/>
    <d v="2022-03-23T00:00:00"/>
    <n v="643"/>
    <x v="3"/>
    <s v="Носкова Вера Федоровна"/>
    <x v="1"/>
    <x v="2"/>
    <s v="Федоровна Носкова Вера"/>
    <s v="Носкова"/>
    <x v="1"/>
  </r>
  <r>
    <n v="636"/>
    <n v="266"/>
    <n v="141"/>
    <n v="5"/>
    <n v="705"/>
    <x v="25"/>
    <x v="3"/>
    <n v="50"/>
    <x v="6"/>
    <n v="258.5128205128205"/>
    <n v="-0.45457250545526673"/>
    <x v="6"/>
    <n v="260.64705882352939"/>
    <d v="2022-01-15T00:00:00"/>
    <n v="598"/>
    <x v="98"/>
    <s v="Гостомысл Фомич Одинцов"/>
    <x v="0"/>
    <x v="0"/>
    <s v="Одинцов Гостомысл Фомич"/>
    <s v="Гостомысл"/>
    <x v="228"/>
  </r>
  <r>
    <n v="637"/>
    <n v="143"/>
    <n v="339"/>
    <n v="1"/>
    <n v="339"/>
    <x v="102"/>
    <x v="3"/>
    <n v="197"/>
    <x v="0"/>
    <n v="252.76271186440678"/>
    <n v="0.34117883725608533"/>
    <x v="68"/>
    <n v="215.85714285714286"/>
    <d v="2022-08-12T00:00:00"/>
    <n v="228"/>
    <x v="226"/>
    <s v="г-жа Миронова Клавдия Феликсовна"/>
    <x v="1"/>
    <x v="3"/>
    <s v="Клавдия Феликсовна г-жа Миронова"/>
    <s v="Феликсовна"/>
    <x v="229"/>
  </r>
  <r>
    <n v="638"/>
    <n v="475"/>
    <n v="206"/>
    <n v="3"/>
    <n v="618"/>
    <x v="86"/>
    <x v="11"/>
    <n v="243"/>
    <x v="16"/>
    <n v="300.31818181818181"/>
    <n v="-0.31406084455880123"/>
    <x v="57"/>
    <n v="316.60000000000002"/>
    <d v="2022-04-30T00:00:00"/>
    <n v="743"/>
    <x v="227"/>
    <s v="Марфа Эдуардовна Макарова"/>
    <x v="1"/>
    <x v="2"/>
    <s v="Макарова Марфа Эдуардовна"/>
    <s v="Марфа"/>
    <x v="91"/>
  </r>
  <r>
    <n v="639"/>
    <n v="52"/>
    <n v="105"/>
    <n v="2"/>
    <n v="210"/>
    <x v="250"/>
    <x v="0"/>
    <n v="275"/>
    <x v="1"/>
    <n v="264.8679245283019"/>
    <n v="-0.60357600797834454"/>
    <x v="1"/>
    <n v="238.16666666666666"/>
    <d v="2022-03-31T00:00:00"/>
    <n v="581"/>
    <x v="135"/>
    <s v="Андрон Валерьевич Морозов"/>
    <x v="1"/>
    <x v="4"/>
    <s v="Морозов Андрон Валерьевич"/>
    <s v="Андрон"/>
    <x v="144"/>
  </r>
  <r>
    <n v="640"/>
    <n v="47"/>
    <n v="356"/>
    <n v="3"/>
    <n v="1068"/>
    <x v="370"/>
    <x v="7"/>
    <n v="45"/>
    <x v="10"/>
    <n v="271.74545454545455"/>
    <n v="0.31004951157500327"/>
    <x v="37"/>
    <n v="272.35294117647061"/>
    <d v="2022-04-11T00:00:00"/>
    <n v="626"/>
    <x v="180"/>
    <s v="Елизар Харлампьевич Мамонтов"/>
    <x v="0"/>
    <x v="0"/>
    <s v="Мамонтов Елизар Харлампьевич"/>
    <s v="Елизар"/>
    <x v="200"/>
  </r>
  <r>
    <n v="641"/>
    <n v="122"/>
    <n v="240"/>
    <n v="1"/>
    <n v="240"/>
    <x v="205"/>
    <x v="1"/>
    <n v="419"/>
    <x v="12"/>
    <n v="274.16279069767444"/>
    <n v="-0.12460768513020615"/>
    <x v="50"/>
    <n v="280.66666666666669"/>
    <d v="2022-11-04T00:00:00"/>
    <n v="92"/>
    <x v="101"/>
    <s v="Жданов Аверьян Валерьевич"/>
    <x v="0"/>
    <x v="4"/>
    <s v="Валерьевич Жданов Аверьян"/>
    <s v="Жданов"/>
    <x v="108"/>
  </r>
  <r>
    <n v="642"/>
    <n v="422"/>
    <n v="290"/>
    <n v="5"/>
    <n v="1450"/>
    <x v="257"/>
    <x v="4"/>
    <n v="125"/>
    <x v="7"/>
    <n v="249.02380952380952"/>
    <n v="0.16454727985467055"/>
    <x v="59"/>
    <n v="256.89999999999998"/>
    <d v="2022-05-20T00:00:00"/>
    <n v="591"/>
    <x v="118"/>
    <s v="Копылова Эмилия Тарасовна"/>
    <x v="1"/>
    <x v="2"/>
    <s v="Тарасовна Копылова Эмилия"/>
    <s v="Копылова"/>
    <x v="49"/>
  </r>
  <r>
    <n v="643"/>
    <n v="479"/>
    <n v="405"/>
    <n v="4"/>
    <n v="1620"/>
    <x v="74"/>
    <x v="11"/>
    <n v="242"/>
    <x v="4"/>
    <n v="250.48780487804879"/>
    <n v="0.61684518013631928"/>
    <x v="56"/>
    <n v="247.66666666666666"/>
    <d v="2022-07-05T00:00:00"/>
    <n v="555"/>
    <x v="0"/>
    <s v="Октябрина Павловна Зимина"/>
    <x v="1"/>
    <x v="2"/>
    <s v="Зимина Октябрина Павловна"/>
    <s v="Октябрина"/>
    <x v="230"/>
  </r>
  <r>
    <n v="644"/>
    <n v="99"/>
    <n v="281"/>
    <n v="5"/>
    <n v="1405"/>
    <x v="184"/>
    <x v="7"/>
    <n v="329"/>
    <x v="4"/>
    <n v="250.48780487804879"/>
    <n v="0.12181110029211295"/>
    <x v="75"/>
    <n v="208"/>
    <d v="2022-04-02T00:00:00"/>
    <n v="486"/>
    <x v="23"/>
    <s v="Маслова Агафья Юрьевна"/>
    <x v="0"/>
    <x v="1"/>
    <s v="Юрьевна Маслова Агафья"/>
    <s v="Маслова"/>
    <x v="134"/>
  </r>
  <r>
    <n v="645"/>
    <n v="272"/>
    <n v="207"/>
    <n v="5"/>
    <n v="1035"/>
    <x v="289"/>
    <x v="19"/>
    <n v="42"/>
    <x v="18"/>
    <n v="255.11627906976744"/>
    <n v="-0.18860528714676394"/>
    <x v="72"/>
    <n v="252.09090909090909"/>
    <d v="2022-08-10T00:00:00"/>
    <n v="291"/>
    <x v="61"/>
    <s v="Панфил Федотович Шаров"/>
    <x v="0"/>
    <x v="4"/>
    <s v="Шаров Панфил Федотович"/>
    <s v="Панфил"/>
    <x v="58"/>
  </r>
  <r>
    <n v="646"/>
    <n v="493"/>
    <n v="378"/>
    <n v="2"/>
    <n v="756"/>
    <x v="371"/>
    <x v="14"/>
    <n v="229"/>
    <x v="4"/>
    <n v="250.48780487804879"/>
    <n v="0.50905550146056466"/>
    <x v="25"/>
    <n v="303.8235294117647"/>
    <d v="2022-07-24T00:00:00"/>
    <n v="558"/>
    <x v="45"/>
    <s v="Самойлова Татьяна Эльдаровна"/>
    <x v="1"/>
    <x v="1"/>
    <s v="Эльдаровна Самойлова Татьяна"/>
    <s v="Самойлова"/>
    <x v="43"/>
  </r>
  <r>
    <n v="647"/>
    <n v="360"/>
    <n v="120"/>
    <n v="2"/>
    <n v="240"/>
    <x v="111"/>
    <x v="19"/>
    <n v="306"/>
    <x v="1"/>
    <n v="264.8679245283019"/>
    <n v="-0.54694400911810803"/>
    <x v="64"/>
    <n v="236.91666666666666"/>
    <d v="2022-11-07T00:00:00"/>
    <n v="88"/>
    <x v="200"/>
    <s v="Поляков Силантий Адамович"/>
    <x v="0"/>
    <x v="3"/>
    <s v="Адамович Поляков Силантий"/>
    <s v="Поляков"/>
    <x v="34"/>
  </r>
  <r>
    <n v="648"/>
    <n v="215"/>
    <n v="440"/>
    <n v="2"/>
    <n v="880"/>
    <x v="34"/>
    <x v="10"/>
    <n v="292"/>
    <x v="5"/>
    <n v="268.60344827586209"/>
    <n v="0.63810257397779058"/>
    <x v="5"/>
    <n v="281.96875"/>
    <d v="2022-02-16T00:00:00"/>
    <n v="773"/>
    <x v="41"/>
    <s v="Тимофеев Аполлинарий Фомич"/>
    <x v="1"/>
    <x v="2"/>
    <s v="Фомич Тимофеев Аполлинарий"/>
    <s v="Тимофеев"/>
    <x v="166"/>
  </r>
  <r>
    <n v="649"/>
    <n v="292"/>
    <n v="327"/>
    <n v="5"/>
    <n v="1635"/>
    <x v="123"/>
    <x v="12"/>
    <n v="275"/>
    <x v="19"/>
    <n v="286.92307692307691"/>
    <n v="0.13967828418230566"/>
    <x v="42"/>
    <n v="312.66666666666669"/>
    <d v="2022-03-31T00:00:00"/>
    <n v="387"/>
    <x v="135"/>
    <s v="Андрон Валерьевич Морозов"/>
    <x v="1"/>
    <x v="4"/>
    <s v="Морозов Андрон Валерьевич"/>
    <s v="Андрон"/>
    <x v="144"/>
  </r>
  <r>
    <n v="650"/>
    <n v="307"/>
    <n v="407"/>
    <n v="1"/>
    <n v="407"/>
    <x v="342"/>
    <x v="12"/>
    <n v="103"/>
    <x v="11"/>
    <n v="262.63492063492066"/>
    <n v="0.54967968088964092"/>
    <x v="17"/>
    <n v="311.33333333333331"/>
    <d v="2022-08-14T00:00:00"/>
    <n v="163"/>
    <x v="129"/>
    <s v="Сергеев Панкратий Теймуразович"/>
    <x v="0"/>
    <x v="0"/>
    <s v="Теймуразович Сергеев Панкратий"/>
    <s v="Сергеев"/>
    <x v="205"/>
  </r>
  <r>
    <n v="651"/>
    <n v="473"/>
    <n v="343"/>
    <n v="5"/>
    <n v="1715"/>
    <x v="372"/>
    <x v="3"/>
    <n v="460"/>
    <x v="16"/>
    <n v="300.31818181818181"/>
    <n v="0.14212199182685037"/>
    <x v="24"/>
    <n v="281.73333333333335"/>
    <d v="2022-09-17T00:00:00"/>
    <n v="265"/>
    <x v="85"/>
    <s v="Алевтина Егоровна Кузнецова"/>
    <x v="1"/>
    <x v="2"/>
    <s v="Кузнецова Алевтина Егоровна"/>
    <s v="Алевтина"/>
    <x v="132"/>
  </r>
  <r>
    <n v="652"/>
    <n v="112"/>
    <n v="237"/>
    <n v="3"/>
    <n v="711"/>
    <x v="82"/>
    <x v="17"/>
    <n v="342"/>
    <x v="15"/>
    <n v="294.95238095238096"/>
    <n v="-0.19648046496609628"/>
    <x v="53"/>
    <n v="322.54545454545456"/>
    <d v="2022-01-09T00:00:00"/>
    <n v="509"/>
    <x v="81"/>
    <s v="Фёкла Феликсовна Харитонова"/>
    <x v="0"/>
    <x v="4"/>
    <s v="Харитонова Фёкла Феликсовна"/>
    <s v="Фёкла"/>
    <x v="94"/>
  </r>
  <r>
    <n v="653"/>
    <n v="131"/>
    <n v="116"/>
    <n v="5"/>
    <n v="580"/>
    <x v="238"/>
    <x v="1"/>
    <n v="246"/>
    <x v="5"/>
    <n v="268.60344827586209"/>
    <n v="-0.568136594133128"/>
    <x v="32"/>
    <n v="254.18181818181819"/>
    <d v="2022-09-01T00:00:00"/>
    <n v="379"/>
    <x v="176"/>
    <s v="Евфросиния Тимофеевна Миронова"/>
    <x v="1"/>
    <x v="0"/>
    <s v="Миронова Евфросиния Тимофеевна"/>
    <s v="Евфросиния"/>
    <x v="118"/>
  </r>
  <r>
    <n v="654"/>
    <n v="230"/>
    <n v="453"/>
    <n v="3"/>
    <n v="1359"/>
    <x v="371"/>
    <x v="19"/>
    <n v="175"/>
    <x v="5"/>
    <n v="268.60344827586209"/>
    <n v="0.68650105911804338"/>
    <x v="5"/>
    <n v="281.96875"/>
    <d v="2022-01-04T00:00:00"/>
    <n v="759"/>
    <x v="125"/>
    <s v="Валерия Семеновна Потапова"/>
    <x v="1"/>
    <x v="2"/>
    <s v="Потапова Валерия Семеновна"/>
    <s v="Валерия"/>
    <x v="130"/>
  </r>
  <r>
    <n v="655"/>
    <n v="39"/>
    <n v="375"/>
    <n v="2"/>
    <n v="750"/>
    <x v="148"/>
    <x v="14"/>
    <n v="366"/>
    <x v="11"/>
    <n v="262.63492063492066"/>
    <n v="0.4278375438172366"/>
    <x v="47"/>
    <n v="271"/>
    <d v="2022-09-23T00:00:00"/>
    <n v="462"/>
    <x v="42"/>
    <s v="Анна Альбертовна Никифорова"/>
    <x v="1"/>
    <x v="0"/>
    <s v="Никифорова Анна Альбертовна"/>
    <s v="Анна"/>
    <x v="121"/>
  </r>
  <r>
    <n v="656"/>
    <n v="481"/>
    <n v="374"/>
    <n v="5"/>
    <n v="1870"/>
    <x v="26"/>
    <x v="14"/>
    <n v="254"/>
    <x v="14"/>
    <n v="273.72549019607845"/>
    <n v="0.36633237822349551"/>
    <x v="22"/>
    <n v="280.23809523809524"/>
    <d v="2022-10-28T00:00:00"/>
    <n v="237"/>
    <x v="194"/>
    <s v="Любовь Павловна Капустина"/>
    <x v="0"/>
    <x v="1"/>
    <s v="Капустина Любовь Павловна"/>
    <s v="Любовь"/>
    <x v="7"/>
  </r>
  <r>
    <n v="657"/>
    <n v="438"/>
    <n v="81"/>
    <n v="4"/>
    <n v="324"/>
    <x v="79"/>
    <x v="16"/>
    <n v="79"/>
    <x v="7"/>
    <n v="249.02380952380952"/>
    <n v="-0.67472989769576441"/>
    <x v="59"/>
    <n v="256.89999999999998"/>
    <d v="2022-06-04T00:00:00"/>
    <n v="556"/>
    <x v="228"/>
    <s v="Васильева Анжелика Наумовна"/>
    <x v="1"/>
    <x v="4"/>
    <s v="Наумовна Васильева Анжелика"/>
    <s v="Васильева"/>
    <x v="136"/>
  </r>
  <r>
    <n v="658"/>
    <n v="316"/>
    <n v="428"/>
    <n v="3"/>
    <n v="1284"/>
    <x v="44"/>
    <x v="4"/>
    <n v="70"/>
    <x v="3"/>
    <n v="265.47674418604652"/>
    <n v="0.61219394682668304"/>
    <x v="3"/>
    <n v="236.27586206896552"/>
    <d v="2022-01-30T00:00:00"/>
    <n v="796"/>
    <x v="229"/>
    <s v="Эммануил Валерьевич Королев"/>
    <x v="0"/>
    <x v="3"/>
    <s v="Королев Эммануил Валерьевич"/>
    <s v="Эммануил"/>
    <x v="65"/>
  </r>
  <r>
    <n v="659"/>
    <n v="174"/>
    <n v="456"/>
    <n v="3"/>
    <n v="1368"/>
    <x v="181"/>
    <x v="15"/>
    <n v="76"/>
    <x v="8"/>
    <n v="271.18181818181819"/>
    <n v="0.68152866242038224"/>
    <x v="52"/>
    <n v="243.3"/>
    <d v="2022-01-14T00:00:00"/>
    <n v="707"/>
    <x v="175"/>
    <s v="Федосеева Василиса Аскольдовна"/>
    <x v="0"/>
    <x v="1"/>
    <s v="Аскольдовна Федосеева Василиса"/>
    <s v="Федосеева"/>
    <x v="48"/>
  </r>
  <r>
    <n v="660"/>
    <n v="228"/>
    <n v="247"/>
    <n v="4"/>
    <n v="988"/>
    <x v="373"/>
    <x v="11"/>
    <n v="147"/>
    <x v="13"/>
    <n v="258.375"/>
    <n v="-4.4025157232704393E-2"/>
    <x v="34"/>
    <n v="181.57142857142858"/>
    <d v="2022-09-23T00:00:00"/>
    <n v="588"/>
    <x v="42"/>
    <s v="Бирюкова Агафья Артемовна"/>
    <x v="0"/>
    <x v="2"/>
    <s v="Артемовна Бирюкова Агафья"/>
    <s v="Бирюкова"/>
    <x v="134"/>
  </r>
  <r>
    <n v="661"/>
    <n v="269"/>
    <n v="455"/>
    <n v="5"/>
    <n v="2275"/>
    <x v="42"/>
    <x v="3"/>
    <n v="345"/>
    <x v="0"/>
    <n v="252.76271186440678"/>
    <n v="0.80010728894253336"/>
    <x v="45"/>
    <n v="293.41176470588238"/>
    <d v="2022-05-24T00:00:00"/>
    <n v="399"/>
    <x v="174"/>
    <s v="Лыткина Ираида Александровна"/>
    <x v="0"/>
    <x v="1"/>
    <s v="Александровна Лыткина Ираида"/>
    <s v="Лыткина"/>
    <x v="185"/>
  </r>
  <r>
    <n v="662"/>
    <n v="461"/>
    <n v="388"/>
    <n v="4"/>
    <n v="1552"/>
    <x v="374"/>
    <x v="13"/>
    <n v="303"/>
    <x v="12"/>
    <n v="274.16279069767444"/>
    <n v="0.41521757570616669"/>
    <x v="76"/>
    <n v="369.2"/>
    <d v="2022-05-08T00:00:00"/>
    <n v="604"/>
    <x v="24"/>
    <s v="Чеслав Виленович Шестаков"/>
    <x v="1"/>
    <x v="0"/>
    <s v="Шестаков Чеслав Виленович"/>
    <s v="Чеслав"/>
    <x v="23"/>
  </r>
  <r>
    <n v="663"/>
    <n v="151"/>
    <n v="496"/>
    <n v="3"/>
    <n v="1488"/>
    <x v="345"/>
    <x v="14"/>
    <n v="436"/>
    <x v="15"/>
    <n v="294.95238095238096"/>
    <n v="0.68162738133677747"/>
    <x v="53"/>
    <n v="322.54545454545456"/>
    <d v="2022-05-02T00:00:00"/>
    <n v="498"/>
    <x v="52"/>
    <s v="Миронов Аверкий Зиновьевич"/>
    <x v="1"/>
    <x v="2"/>
    <s v="Зиновьевич Миронов Аверкий"/>
    <s v="Миронов"/>
    <x v="131"/>
  </r>
  <r>
    <n v="664"/>
    <n v="386"/>
    <n v="295"/>
    <n v="3"/>
    <n v="885"/>
    <x v="40"/>
    <x v="11"/>
    <n v="25"/>
    <x v="18"/>
    <n v="255.11627906976744"/>
    <n v="0.15633546034639934"/>
    <x v="67"/>
    <n v="251.91666666666666"/>
    <d v="2022-01-21T00:00:00"/>
    <n v="612"/>
    <x v="5"/>
    <s v="Аггей Терентьевич Волков"/>
    <x v="0"/>
    <x v="4"/>
    <s v="Волков Аггей Терентьевич"/>
    <s v="Аггей"/>
    <x v="62"/>
  </r>
  <r>
    <n v="665"/>
    <n v="452"/>
    <n v="226"/>
    <n v="4"/>
    <n v="904"/>
    <x v="135"/>
    <x v="19"/>
    <n v="33"/>
    <x v="12"/>
    <n v="274.16279069767444"/>
    <n v="-0.17567223683094413"/>
    <x v="18"/>
    <n v="253.6875"/>
    <d v="2022-06-18T00:00:00"/>
    <n v="423"/>
    <x v="112"/>
    <s v="Фомичева Феврония Даниловна"/>
    <x v="1"/>
    <x v="2"/>
    <s v="Даниловна Фомичева Феврония"/>
    <s v="Фомичева"/>
    <x v="19"/>
  </r>
  <r>
    <n v="666"/>
    <n v="37"/>
    <n v="411"/>
    <n v="5"/>
    <n v="2055"/>
    <x v="375"/>
    <x v="13"/>
    <n v="7"/>
    <x v="1"/>
    <n v="264.8679245283019"/>
    <n v="0.55171676877048004"/>
    <x v="1"/>
    <n v="238.16666666666666"/>
    <d v="2022-11-28T00:00:00"/>
    <n v="247"/>
    <x v="17"/>
    <s v="Баранова Раиса Эльдаровна"/>
    <x v="0"/>
    <x v="2"/>
    <s v="Эльдаровна Баранова Раиса"/>
    <s v="Баранова"/>
    <x v="93"/>
  </r>
  <r>
    <n v="667"/>
    <n v="27"/>
    <n v="301"/>
    <n v="1"/>
    <n v="301"/>
    <x v="286"/>
    <x v="14"/>
    <n v="494"/>
    <x v="3"/>
    <n v="265.47674418604652"/>
    <n v="0.13380929438044764"/>
    <x v="16"/>
    <n v="276.67567567567568"/>
    <d v="2022-06-26T00:00:00"/>
    <n v="193"/>
    <x v="6"/>
    <s v="г-жа Ефимова Анна Филипповна"/>
    <x v="1"/>
    <x v="1"/>
    <s v="Анна Филипповна г-жа Ефимова"/>
    <s v="Филипповна"/>
    <x v="231"/>
  </r>
  <r>
    <n v="668"/>
    <n v="435"/>
    <n v="452"/>
    <n v="4"/>
    <n v="1808"/>
    <x v="83"/>
    <x v="5"/>
    <n v="420"/>
    <x v="10"/>
    <n v="271.74545454545455"/>
    <n v="0.66332128997725137"/>
    <x v="37"/>
    <n v="272.35294117647061"/>
    <d v="2022-05-17T00:00:00"/>
    <n v="229"/>
    <x v="111"/>
    <s v="Тихонова Евфросиния Феликсовна"/>
    <x v="1"/>
    <x v="3"/>
    <s v="Феликсовна Тихонова Евфросиния"/>
    <s v="Тихонова"/>
    <x v="118"/>
  </r>
  <r>
    <n v="669"/>
    <n v="101"/>
    <n v="293"/>
    <n v="1"/>
    <n v="293"/>
    <x v="153"/>
    <x v="14"/>
    <n v="75"/>
    <x v="8"/>
    <n v="271.18181818181819"/>
    <n v="8.0455916862219201E-2"/>
    <x v="52"/>
    <n v="243.3"/>
    <d v="2022-08-23T00:00:00"/>
    <n v="369"/>
    <x v="74"/>
    <s v="Леонид Арсенович Давыдов"/>
    <x v="1"/>
    <x v="3"/>
    <s v="Давыдов Леонид Арсенович"/>
    <s v="Леонид"/>
    <x v="73"/>
  </r>
  <r>
    <n v="670"/>
    <n v="423"/>
    <n v="382"/>
    <n v="2"/>
    <n v="764"/>
    <x v="141"/>
    <x v="8"/>
    <n v="83"/>
    <x v="14"/>
    <n v="273.72549019607845"/>
    <n v="0.39555873925501417"/>
    <x v="22"/>
    <n v="280.23809523809524"/>
    <d v="2022-06-27T00:00:00"/>
    <n v="544"/>
    <x v="230"/>
    <s v="г-н Зуев Трифон Зиновьевич"/>
    <x v="0"/>
    <x v="4"/>
    <s v="Трифон Зиновьевич г-н Зуев"/>
    <s v="Зиновьевич"/>
    <x v="232"/>
  </r>
  <r>
    <n v="671"/>
    <n v="411"/>
    <n v="158"/>
    <n v="3"/>
    <n v="474"/>
    <x v="124"/>
    <x v="8"/>
    <n v="109"/>
    <x v="16"/>
    <n v="300.31818181818181"/>
    <n v="-0.47389132738005146"/>
    <x v="24"/>
    <n v="281.73333333333335"/>
    <d v="2022-06-20T00:00:00"/>
    <n v="338"/>
    <x v="171"/>
    <s v="Гурьева Людмила Владимировна"/>
    <x v="0"/>
    <x v="3"/>
    <s v="Владимировна Гурьева Людмила"/>
    <s v="Гурьева"/>
    <x v="174"/>
  </r>
  <r>
    <n v="672"/>
    <n v="381"/>
    <n v="296"/>
    <n v="4"/>
    <n v="1184"/>
    <x v="136"/>
    <x v="12"/>
    <n v="465"/>
    <x v="6"/>
    <n v="258.5128205128205"/>
    <n v="0.14501091053362436"/>
    <x v="54"/>
    <n v="292.66666666666669"/>
    <d v="2022-04-20T00:00:00"/>
    <n v="435"/>
    <x v="131"/>
    <s v="Евдокия Ефимовна Карпова"/>
    <x v="1"/>
    <x v="0"/>
    <s v="Карпова Евдокия Ефимовна"/>
    <s v="Евдокия"/>
    <x v="47"/>
  </r>
  <r>
    <n v="673"/>
    <n v="400"/>
    <n v="345"/>
    <n v="2"/>
    <n v="690"/>
    <x v="376"/>
    <x v="14"/>
    <n v="18"/>
    <x v="15"/>
    <n v="294.95238095238096"/>
    <n v="0.16968033580884723"/>
    <x v="53"/>
    <n v="322.54545454545456"/>
    <d v="2022-01-17T00:00:00"/>
    <n v="565"/>
    <x v="184"/>
    <s v="Кира Степановна Рогова"/>
    <x v="1"/>
    <x v="3"/>
    <s v="Рогова Кира Степановна"/>
    <s v="Кира"/>
    <x v="186"/>
  </r>
  <r>
    <n v="674"/>
    <n v="389"/>
    <n v="155"/>
    <n v="4"/>
    <n v="620"/>
    <x v="145"/>
    <x v="19"/>
    <n v="376"/>
    <x v="8"/>
    <n v="271.18181818181819"/>
    <n v="-0.42842775729131743"/>
    <x v="52"/>
    <n v="243.3"/>
    <d v="2022-06-18T00:00:00"/>
    <n v="682"/>
    <x v="112"/>
    <s v="Лукин Борис Власович"/>
    <x v="0"/>
    <x v="1"/>
    <s v="Власович Лукин Борис"/>
    <s v="Лукин"/>
    <x v="39"/>
  </r>
  <r>
    <n v="675"/>
    <n v="227"/>
    <n v="300"/>
    <n v="4"/>
    <n v="1200"/>
    <x v="140"/>
    <x v="8"/>
    <n v="88"/>
    <x v="3"/>
    <n v="265.47674418604652"/>
    <n v="0.13004248609346947"/>
    <x v="19"/>
    <n v="329.27272727272725"/>
    <d v="2022-03-10T00:00:00"/>
    <n v="361"/>
    <x v="185"/>
    <s v="Кузнецов Севастьян Валерьевич"/>
    <x v="0"/>
    <x v="3"/>
    <s v="Валерьевич Кузнецов Севастьян"/>
    <s v="Кузнецов"/>
    <x v="187"/>
  </r>
  <r>
    <n v="676"/>
    <n v="243"/>
    <n v="371"/>
    <n v="3"/>
    <n v="1113"/>
    <x v="138"/>
    <x v="1"/>
    <n v="352"/>
    <x v="13"/>
    <n v="258.375"/>
    <n v="0.4358974358974359"/>
    <x v="20"/>
    <n v="269.70588235294116"/>
    <d v="2022-01-12T00:00:00"/>
    <n v="508"/>
    <x v="94"/>
    <s v="Нестерова Таисия Яковлевна"/>
    <x v="1"/>
    <x v="2"/>
    <s v="Яковлевна Нестерова Таисия"/>
    <s v="Нестерова"/>
    <x v="111"/>
  </r>
  <r>
    <n v="677"/>
    <n v="187"/>
    <n v="273"/>
    <n v="3"/>
    <n v="819"/>
    <x v="15"/>
    <x v="16"/>
    <n v="452"/>
    <x v="3"/>
    <n v="265.47674418604652"/>
    <n v="2.8338662345057219E-2"/>
    <x v="16"/>
    <n v="276.67567567567568"/>
    <d v="2022-07-27T00:00:00"/>
    <n v="211"/>
    <x v="72"/>
    <s v="Чеслав Бориславович Мамонтов"/>
    <x v="0"/>
    <x v="2"/>
    <s v="Мамонтов Чеслав Бориславович"/>
    <s v="Чеслав"/>
    <x v="233"/>
  </r>
  <r>
    <n v="678"/>
    <n v="441"/>
    <n v="147"/>
    <n v="3"/>
    <n v="441"/>
    <x v="39"/>
    <x v="9"/>
    <n v="449"/>
    <x v="8"/>
    <n v="271.18181818181819"/>
    <n v="-0.4579282601407979"/>
    <x v="14"/>
    <n v="260.15789473684208"/>
    <d v="2022-03-25T00:00:00"/>
    <n v="472"/>
    <x v="62"/>
    <s v="Пестов Измаил Глебович"/>
    <x v="1"/>
    <x v="4"/>
    <s v="Глебович Пестов Измаил"/>
    <s v="Пестов"/>
    <x v="60"/>
  </r>
  <r>
    <n v="679"/>
    <n v="446"/>
    <n v="440"/>
    <n v="5"/>
    <n v="2200"/>
    <x v="11"/>
    <x v="16"/>
    <n v="197"/>
    <x v="14"/>
    <n v="273.72549019607845"/>
    <n v="0.60744985673352425"/>
    <x v="44"/>
    <n v="320.57142857142856"/>
    <d v="2022-08-12T00:00:00"/>
    <n v="609"/>
    <x v="226"/>
    <s v="г-жа Миронова Клавдия Феликсовна"/>
    <x v="1"/>
    <x v="3"/>
    <s v="Клавдия Феликсовна г-жа Миронова"/>
    <s v="Феликсовна"/>
    <x v="229"/>
  </r>
  <r>
    <n v="680"/>
    <n v="55"/>
    <n v="227"/>
    <n v="4"/>
    <n v="908"/>
    <x v="109"/>
    <x v="0"/>
    <n v="70"/>
    <x v="18"/>
    <n v="255.11627906976744"/>
    <n v="-0.11020966271649957"/>
    <x v="61"/>
    <n v="274.28571428571428"/>
    <d v="2022-01-30T00:00:00"/>
    <n v="747"/>
    <x v="229"/>
    <s v="Эммануил Валерьевич Королев"/>
    <x v="0"/>
    <x v="3"/>
    <s v="Королев Эммануил Валерьевич"/>
    <s v="Эммануил"/>
    <x v="65"/>
  </r>
  <r>
    <n v="681"/>
    <n v="27"/>
    <n v="415"/>
    <n v="4"/>
    <n v="1660"/>
    <x v="377"/>
    <x v="17"/>
    <n v="345"/>
    <x v="3"/>
    <n v="265.47674418604652"/>
    <n v="0.5632254390959659"/>
    <x v="16"/>
    <n v="276.67567567567568"/>
    <d v="2022-05-24T00:00:00"/>
    <n v="524"/>
    <x v="174"/>
    <s v="Лыткина Ираида Александровна"/>
    <x v="0"/>
    <x v="1"/>
    <s v="Александровна Лыткина Ираида"/>
    <s v="Лыткина"/>
    <x v="185"/>
  </r>
  <r>
    <n v="682"/>
    <n v="110"/>
    <n v="84"/>
    <n v="5"/>
    <n v="420"/>
    <x v="119"/>
    <x v="5"/>
    <n v="225"/>
    <x v="3"/>
    <n v="265.47674418604652"/>
    <n v="-0.68358810389382851"/>
    <x v="16"/>
    <n v="276.67567567567568"/>
    <d v="2022-09-23T00:00:00"/>
    <n v="202"/>
    <x v="42"/>
    <s v="Зоя Вячеславовна Панова"/>
    <x v="0"/>
    <x v="1"/>
    <s v="Панова Зоя Вячеславовна"/>
    <s v="Зоя"/>
    <x v="5"/>
  </r>
  <r>
    <n v="683"/>
    <n v="196"/>
    <n v="196"/>
    <n v="4"/>
    <n v="784"/>
    <x v="378"/>
    <x v="13"/>
    <n v="8"/>
    <x v="17"/>
    <n v="267.85483870967744"/>
    <n v="-0.26826037213223342"/>
    <x v="27"/>
    <n v="288.23809523809524"/>
    <d v="2022-11-18T00:00:00"/>
    <n v="61"/>
    <x v="100"/>
    <s v="Ирина Макаровна Шарова"/>
    <x v="0"/>
    <x v="1"/>
    <s v="Шарова Ирина Макаровна"/>
    <s v="Ирина"/>
    <x v="4"/>
  </r>
  <r>
    <n v="684"/>
    <n v="271"/>
    <n v="123"/>
    <n v="2"/>
    <n v="246"/>
    <x v="252"/>
    <x v="3"/>
    <n v="11"/>
    <x v="11"/>
    <n v="262.63492063492066"/>
    <n v="-0.53166928562794635"/>
    <x v="47"/>
    <n v="271"/>
    <d v="2022-05-09T00:00:00"/>
    <n v="660"/>
    <x v="68"/>
    <s v="Силин Антип Ильясович"/>
    <x v="1"/>
    <x v="4"/>
    <s v="Ильясович Силин Антип"/>
    <s v="Силин"/>
    <x v="67"/>
  </r>
  <r>
    <n v="685"/>
    <n v="189"/>
    <n v="356"/>
    <n v="1"/>
    <n v="356"/>
    <x v="137"/>
    <x v="16"/>
    <n v="388"/>
    <x v="16"/>
    <n v="300.31818181818181"/>
    <n v="0.18540941425760549"/>
    <x v="38"/>
    <n v="264"/>
    <d v="2022-01-20T00:00:00"/>
    <n v="470"/>
    <x v="97"/>
    <s v="Тимофеева Анастасия Натановна"/>
    <x v="0"/>
    <x v="2"/>
    <s v="Натановна Тимофеева Анастасия"/>
    <s v="Тимофеева"/>
    <x v="100"/>
  </r>
  <r>
    <n v="686"/>
    <n v="372"/>
    <n v="166"/>
    <n v="5"/>
    <n v="830"/>
    <x v="379"/>
    <x v="15"/>
    <n v="40"/>
    <x v="7"/>
    <n v="249.02380952380952"/>
    <n v="-0.33339707429008503"/>
    <x v="39"/>
    <n v="222.2"/>
    <d v="2022-10-21T00:00:00"/>
    <n v="576"/>
    <x v="48"/>
    <s v="Амвросий Артемьевич Гаврилов"/>
    <x v="1"/>
    <x v="2"/>
    <s v="Гаврилов Амвросий Артемьевич"/>
    <s v="Амвросий"/>
    <x v="222"/>
  </r>
  <r>
    <n v="687"/>
    <n v="205"/>
    <n v="156"/>
    <n v="4"/>
    <n v="624"/>
    <x v="360"/>
    <x v="4"/>
    <n v="286"/>
    <x v="3"/>
    <n v="265.47674418604652"/>
    <n v="-0.41237790723139589"/>
    <x v="3"/>
    <n v="236.27586206896552"/>
    <d v="2022-01-02T00:00:00"/>
    <n v="866"/>
    <x v="22"/>
    <s v="г-н Савельев Федосий Феоктистович"/>
    <x v="1"/>
    <x v="4"/>
    <s v="Федосий Феоктистович г-н Савельев"/>
    <s v="Феоктистович"/>
    <x v="115"/>
  </r>
  <r>
    <n v="688"/>
    <n v="187"/>
    <n v="496"/>
    <n v="4"/>
    <n v="1984"/>
    <x v="380"/>
    <x v="2"/>
    <n v="448"/>
    <x v="3"/>
    <n v="265.47674418604652"/>
    <n v="0.86833691034120264"/>
    <x v="16"/>
    <n v="276.67567567567568"/>
    <d v="2022-07-28T00:00:00"/>
    <n v="545"/>
    <x v="63"/>
    <s v="Анжелика Валериевна Рожкова"/>
    <x v="1"/>
    <x v="2"/>
    <s v="Рожкова Анжелика Валериевна"/>
    <s v="Анжелика"/>
    <x v="136"/>
  </r>
  <r>
    <n v="689"/>
    <n v="194"/>
    <n v="257"/>
    <n v="5"/>
    <n v="1285"/>
    <x v="381"/>
    <x v="1"/>
    <n v="291"/>
    <x v="1"/>
    <n v="264.8679245283019"/>
    <n v="-2.9705086194614649E-2"/>
    <x v="69"/>
    <n v="273.7"/>
    <d v="2022-05-29T00:00:00"/>
    <n v="412"/>
    <x v="56"/>
    <s v="Кононова Элеонора Юрьевна"/>
    <x v="0"/>
    <x v="4"/>
    <s v="Юрьевна Кононова Элеонора"/>
    <s v="Кононова"/>
    <x v="29"/>
  </r>
  <r>
    <n v="690"/>
    <n v="51"/>
    <n v="476"/>
    <n v="2"/>
    <n v="952"/>
    <x v="382"/>
    <x v="18"/>
    <n v="480"/>
    <x v="19"/>
    <n v="286.92307692307691"/>
    <n v="0.65898123324396796"/>
    <x v="42"/>
    <n v="312.66666666666669"/>
    <d v="2022-01-07T00:00:00"/>
    <n v="452"/>
    <x v="55"/>
    <s v="Юлия Кузьминична Капустина"/>
    <x v="0"/>
    <x v="0"/>
    <s v="Капустина Юлия Кузьминична"/>
    <s v="Юлия"/>
    <x v="12"/>
  </r>
  <r>
    <n v="691"/>
    <n v="80"/>
    <n v="232"/>
    <n v="2"/>
    <n v="464"/>
    <x v="17"/>
    <x v="8"/>
    <n v="418"/>
    <x v="17"/>
    <n v="267.85483870967744"/>
    <n v="-0.1338592159932559"/>
    <x v="66"/>
    <n v="273.625"/>
    <d v="2022-05-19T00:00:00"/>
    <n v="416"/>
    <x v="197"/>
    <s v="Любовь Богдановна Новикова"/>
    <x v="0"/>
    <x v="1"/>
    <s v="Новикова Любовь Богдановна"/>
    <s v="Любовь"/>
    <x v="7"/>
  </r>
  <r>
    <n v="692"/>
    <n v="474"/>
    <n v="252"/>
    <n v="3"/>
    <n v="756"/>
    <x v="293"/>
    <x v="5"/>
    <n v="470"/>
    <x v="15"/>
    <n v="294.95238095238096"/>
    <n v="-0.14562479819179852"/>
    <x v="23"/>
    <n v="318.81818181818181"/>
    <d v="2022-05-09T00:00:00"/>
    <n v="735"/>
    <x v="68"/>
    <s v="Русакова Полина Михайловна"/>
    <x v="0"/>
    <x v="4"/>
    <s v="Михайловна Русакова Полина"/>
    <s v="Русакова"/>
    <x v="28"/>
  </r>
  <r>
    <n v="693"/>
    <n v="215"/>
    <n v="485"/>
    <n v="4"/>
    <n v="1940"/>
    <x v="107"/>
    <x v="1"/>
    <n v="318"/>
    <x v="5"/>
    <n v="268.60344827586209"/>
    <n v="0.80563579177097355"/>
    <x v="5"/>
    <n v="281.96875"/>
    <d v="2022-11-27T00:00:00"/>
    <n v="67"/>
    <x v="36"/>
    <s v="Поляков Боян Андреевич"/>
    <x v="0"/>
    <x v="0"/>
    <s v="Андреевич Поляков Боян"/>
    <s v="Поляков"/>
    <x v="34"/>
  </r>
  <r>
    <n v="694"/>
    <n v="36"/>
    <n v="150"/>
    <n v="2"/>
    <n v="300"/>
    <x v="211"/>
    <x v="12"/>
    <n v="283"/>
    <x v="3"/>
    <n v="265.47674418604652"/>
    <n v="-0.43497875695326527"/>
    <x v="29"/>
    <n v="235.55555555555554"/>
    <d v="2022-11-24T00:00:00"/>
    <n v="268"/>
    <x v="92"/>
    <s v="Кириллов Валерьян Иосипович"/>
    <x v="1"/>
    <x v="4"/>
    <s v="Иосипович Кириллов Валерьян"/>
    <s v="Кириллов"/>
    <x v="99"/>
  </r>
  <r>
    <n v="695"/>
    <n v="400"/>
    <n v="474"/>
    <n v="4"/>
    <n v="1896"/>
    <x v="383"/>
    <x v="9"/>
    <n v="191"/>
    <x v="15"/>
    <n v="294.95238095238096"/>
    <n v="0.60703907006780744"/>
    <x v="53"/>
    <n v="322.54545454545456"/>
    <d v="2022-11-01T00:00:00"/>
    <n v="126"/>
    <x v="165"/>
    <s v="Матвей Адамович Богданов"/>
    <x v="0"/>
    <x v="3"/>
    <s v="Богданов Матвей Адамович"/>
    <s v="Матвей"/>
    <x v="171"/>
  </r>
  <r>
    <n v="696"/>
    <n v="80"/>
    <n v="135"/>
    <n v="2"/>
    <n v="270"/>
    <x v="384"/>
    <x v="9"/>
    <n v="123"/>
    <x v="17"/>
    <n v="267.85483870967744"/>
    <n v="-0.49599566447883425"/>
    <x v="66"/>
    <n v="273.625"/>
    <d v="2022-02-08T00:00:00"/>
    <n v="696"/>
    <x v="231"/>
    <s v="Ермаков Всеслав Эдуардович"/>
    <x v="1"/>
    <x v="2"/>
    <s v="Эдуардович Ермаков Всеслав"/>
    <s v="Ермаков"/>
    <x v="234"/>
  </r>
  <r>
    <n v="697"/>
    <n v="413"/>
    <n v="178"/>
    <n v="5"/>
    <n v="890"/>
    <x v="99"/>
    <x v="2"/>
    <n v="380"/>
    <x v="7"/>
    <n v="249.02380952380952"/>
    <n v="-0.28520891098575385"/>
    <x v="7"/>
    <n v="276.21052631578948"/>
    <d v="2022-01-02T00:00:00"/>
    <n v="532"/>
    <x v="22"/>
    <s v="Бурова Марфа Игоревна"/>
    <x v="0"/>
    <x v="2"/>
    <s v="Игоревна Бурова Марфа"/>
    <s v="Бурова"/>
    <x v="91"/>
  </r>
  <r>
    <n v="698"/>
    <n v="10"/>
    <n v="112"/>
    <n v="3"/>
    <n v="336"/>
    <x v="252"/>
    <x v="2"/>
    <n v="442"/>
    <x v="5"/>
    <n v="268.60344827586209"/>
    <n v="-0.58302843571474416"/>
    <x v="5"/>
    <n v="281.96875"/>
    <d v="2022-07-04T00:00:00"/>
    <n v="604"/>
    <x v="232"/>
    <s v="Гордей Матвеевич Медведев"/>
    <x v="1"/>
    <x v="4"/>
    <s v="Медведев Гордей Матвеевич"/>
    <s v="Гордей"/>
    <x v="235"/>
  </r>
  <r>
    <n v="699"/>
    <n v="14"/>
    <n v="338"/>
    <n v="4"/>
    <n v="1352"/>
    <x v="385"/>
    <x v="5"/>
    <n v="218"/>
    <x v="5"/>
    <n v="268.60344827586209"/>
    <n v="0.25836061364657548"/>
    <x v="49"/>
    <n v="272.25"/>
    <d v="2022-06-09T00:00:00"/>
    <n v="243"/>
    <x v="224"/>
    <s v="Алевтина Алексеевна Исакова"/>
    <x v="1"/>
    <x v="0"/>
    <s v="Исакова Алевтина Алексеевна"/>
    <s v="Алевтина"/>
    <x v="132"/>
  </r>
  <r>
    <n v="700"/>
    <n v="423"/>
    <n v="277"/>
    <n v="5"/>
    <n v="1385"/>
    <x v="376"/>
    <x v="4"/>
    <n v="331"/>
    <x v="14"/>
    <n v="273.72549019607845"/>
    <n v="1.1962750716332238E-2"/>
    <x v="22"/>
    <n v="280.23809523809524"/>
    <d v="2022-09-09T00:00:00"/>
    <n v="330"/>
    <x v="233"/>
    <s v="Мартынов Фома Гордеевич"/>
    <x v="1"/>
    <x v="0"/>
    <s v="Гордеевич Мартынов Фома"/>
    <s v="Мартынов"/>
    <x v="106"/>
  </r>
  <r>
    <n v="701"/>
    <n v="138"/>
    <n v="427"/>
    <n v="5"/>
    <n v="2135"/>
    <x v="279"/>
    <x v="4"/>
    <n v="196"/>
    <x v="11"/>
    <n v="262.63492063492066"/>
    <n v="0.62583101655989348"/>
    <x v="47"/>
    <n v="271"/>
    <d v="2022-10-01T00:00:00"/>
    <n v="310"/>
    <x v="234"/>
    <s v="Петрова Майя Богдановна"/>
    <x v="0"/>
    <x v="2"/>
    <s v="Богдановна Петрова Майя"/>
    <s v="Петрова"/>
    <x v="26"/>
  </r>
  <r>
    <n v="702"/>
    <n v="498"/>
    <n v="169"/>
    <n v="4"/>
    <n v="676"/>
    <x v="37"/>
    <x v="17"/>
    <n v="36"/>
    <x v="15"/>
    <n v="294.95238095238096"/>
    <n v="-0.42702615434291247"/>
    <x v="41"/>
    <n v="274.77777777777777"/>
    <d v="2022-05-19T00:00:00"/>
    <n v="429"/>
    <x v="197"/>
    <s v="Бобылева Анна Мироновна"/>
    <x v="1"/>
    <x v="2"/>
    <s v="Мироновна Бобылева Анна"/>
    <s v="Бобылева"/>
    <x v="121"/>
  </r>
  <r>
    <n v="703"/>
    <n v="46"/>
    <n v="228"/>
    <n v="5"/>
    <n v="1140"/>
    <x v="386"/>
    <x v="3"/>
    <n v="272"/>
    <x v="9"/>
    <n v="263.25423728813558"/>
    <n v="-0.13391707442698941"/>
    <x v="55"/>
    <n v="293.66666666666669"/>
    <d v="2022-04-17T00:00:00"/>
    <n v="349"/>
    <x v="217"/>
    <s v="Захар Артемьевич Воробьев"/>
    <x v="1"/>
    <x v="4"/>
    <s v="Воробьев Захар Артемьевич"/>
    <s v="Захар"/>
    <x v="216"/>
  </r>
  <r>
    <n v="704"/>
    <n v="1"/>
    <n v="322"/>
    <n v="2"/>
    <n v="644"/>
    <x v="387"/>
    <x v="15"/>
    <n v="22"/>
    <x v="18"/>
    <n v="255.11627906976744"/>
    <n v="0.26216955332725611"/>
    <x v="72"/>
    <n v="252.09090909090909"/>
    <d v="2022-11-05T00:00:00"/>
    <n v="552"/>
    <x v="235"/>
    <s v="Кудряшов Влас Алексеевич"/>
    <x v="0"/>
    <x v="1"/>
    <s v="Алексеевич Кудряшов Влас"/>
    <s v="Кудряшов"/>
    <x v="10"/>
  </r>
  <r>
    <n v="705"/>
    <n v="478"/>
    <n v="342"/>
    <n v="3"/>
    <n v="1026"/>
    <x v="214"/>
    <x v="6"/>
    <n v="360"/>
    <x v="17"/>
    <n v="267.85483870967744"/>
    <n v="0.27681098332028653"/>
    <x v="27"/>
    <n v="288.23809523809524"/>
    <d v="2022-06-16T00:00:00"/>
    <n v="309"/>
    <x v="21"/>
    <s v="Миронов Фома Вилорович"/>
    <x v="1"/>
    <x v="1"/>
    <s v="Вилорович Миронов Фома"/>
    <s v="Миронов"/>
    <x v="106"/>
  </r>
  <r>
    <n v="706"/>
    <n v="444"/>
    <n v="315"/>
    <n v="4"/>
    <n v="1260"/>
    <x v="146"/>
    <x v="4"/>
    <n v="414"/>
    <x v="9"/>
    <n v="263.25423728813558"/>
    <n v="0.19656193664692245"/>
    <x v="33"/>
    <n v="248.5"/>
    <d v="2022-08-21T00:00:00"/>
    <n v="247"/>
    <x v="13"/>
    <s v="Юлия Леоновна Наумова"/>
    <x v="1"/>
    <x v="1"/>
    <s v="Наумова Юлия Леоновна"/>
    <s v="Юлия"/>
    <x v="12"/>
  </r>
  <r>
    <n v="707"/>
    <n v="110"/>
    <n v="473"/>
    <n v="2"/>
    <n v="946"/>
    <x v="273"/>
    <x v="17"/>
    <n v="152"/>
    <x v="3"/>
    <n v="265.47674418604652"/>
    <n v="0.78170031974070331"/>
    <x v="16"/>
    <n v="276.67567567567568"/>
    <d v="2022-08-18T00:00:00"/>
    <n v="582"/>
    <x v="192"/>
    <s v="Вероника Сергеевна Блинова"/>
    <x v="1"/>
    <x v="1"/>
    <s v="Блинова Вероника Сергеевна"/>
    <s v="Вероника"/>
    <x v="16"/>
  </r>
  <r>
    <n v="708"/>
    <n v="191"/>
    <n v="248"/>
    <n v="2"/>
    <n v="496"/>
    <x v="359"/>
    <x v="11"/>
    <n v="177"/>
    <x v="19"/>
    <n v="286.92307692307691"/>
    <n v="-0.13565683646112592"/>
    <x v="40"/>
    <n v="273.58333333333331"/>
    <d v="2022-10-23T00:00:00"/>
    <n v="291"/>
    <x v="31"/>
    <s v="Иванна Захаровна Сергеева"/>
    <x v="1"/>
    <x v="4"/>
    <s v="Сергеева Иванна Захаровна"/>
    <s v="Иванна"/>
    <x v="55"/>
  </r>
  <r>
    <n v="709"/>
    <n v="198"/>
    <n v="335"/>
    <n v="3"/>
    <n v="1005"/>
    <x v="75"/>
    <x v="10"/>
    <n v="111"/>
    <x v="10"/>
    <n v="271.74545454545455"/>
    <n v="0.23277131004951146"/>
    <x v="15"/>
    <n v="316.58333333333331"/>
    <d v="2022-08-31T00:00:00"/>
    <n v="360"/>
    <x v="79"/>
    <s v="Эмилия Олеговна Калинина"/>
    <x v="0"/>
    <x v="0"/>
    <s v="Калинина Эмилия Олеговна"/>
    <s v="Эмилия"/>
    <x v="49"/>
  </r>
  <r>
    <n v="710"/>
    <n v="93"/>
    <n v="343"/>
    <n v="3"/>
    <n v="1029"/>
    <x v="71"/>
    <x v="18"/>
    <n v="281"/>
    <x v="8"/>
    <n v="271.18181818181819"/>
    <n v="0.26483405967147156"/>
    <x v="8"/>
    <n v="291.45454545454544"/>
    <d v="2022-05-30T00:00:00"/>
    <n v="219"/>
    <x v="91"/>
    <s v="Гурьев Евсей Гертрудович"/>
    <x v="1"/>
    <x v="0"/>
    <s v="Гертрудович Гурьев Евсей"/>
    <s v="Гурьев"/>
    <x v="90"/>
  </r>
  <r>
    <n v="711"/>
    <n v="385"/>
    <n v="309"/>
    <n v="1"/>
    <n v="309"/>
    <x v="388"/>
    <x v="6"/>
    <n v="177"/>
    <x v="3"/>
    <n v="265.47674418604652"/>
    <n v="0.16394376067627348"/>
    <x v="19"/>
    <n v="329.27272727272725"/>
    <d v="2022-10-23T00:00:00"/>
    <n v="243"/>
    <x v="31"/>
    <s v="Иванна Захаровна Сергеева"/>
    <x v="1"/>
    <x v="4"/>
    <s v="Сергеева Иванна Захаровна"/>
    <s v="Иванна"/>
    <x v="55"/>
  </r>
  <r>
    <n v="712"/>
    <n v="456"/>
    <n v="196"/>
    <n v="4"/>
    <n v="784"/>
    <x v="201"/>
    <x v="4"/>
    <n v="446"/>
    <x v="19"/>
    <n v="286.92307692307691"/>
    <n v="-0.31689008042895439"/>
    <x v="40"/>
    <n v="273.58333333333331"/>
    <d v="2022-04-20T00:00:00"/>
    <n v="335"/>
    <x v="131"/>
    <s v="Лора Вадимовна Турова"/>
    <x v="0"/>
    <x v="4"/>
    <s v="Турова Лора Вадимовна"/>
    <s v="Лора"/>
    <x v="37"/>
  </r>
  <r>
    <n v="713"/>
    <n v="147"/>
    <n v="258"/>
    <n v="5"/>
    <n v="1290"/>
    <x v="53"/>
    <x v="3"/>
    <n v="202"/>
    <x v="17"/>
    <n v="267.85483870967744"/>
    <n v="-3.6791714337327752E-2"/>
    <x v="35"/>
    <n v="250.25925925925927"/>
    <d v="2022-07-24T00:00:00"/>
    <n v="590"/>
    <x v="45"/>
    <s v="Сазонова Оксана Александровна"/>
    <x v="1"/>
    <x v="1"/>
    <s v="Александровна Сазонова Оксана"/>
    <s v="Сазонова"/>
    <x v="119"/>
  </r>
  <r>
    <n v="714"/>
    <n v="47"/>
    <n v="496"/>
    <n v="2"/>
    <n v="992"/>
    <x v="41"/>
    <x v="2"/>
    <n v="140"/>
    <x v="10"/>
    <n v="271.74545454545455"/>
    <n v="0.82523752174494835"/>
    <x v="37"/>
    <n v="272.35294117647061"/>
    <d v="2022-03-07T00:00:00"/>
    <n v="569"/>
    <x v="70"/>
    <s v="Татьяна Михайловна Новикова"/>
    <x v="0"/>
    <x v="2"/>
    <s v="Новикова Татьяна Михайловна"/>
    <s v="Татьяна"/>
    <x v="43"/>
  </r>
  <r>
    <n v="715"/>
    <n v="369"/>
    <n v="202"/>
    <n v="5"/>
    <n v="1010"/>
    <x v="388"/>
    <x v="13"/>
    <n v="321"/>
    <x v="15"/>
    <n v="294.95238095238096"/>
    <n v="-0.31514368743945753"/>
    <x v="41"/>
    <n v="274.77777777777777"/>
    <d v="2022-07-14T00:00:00"/>
    <n v="344"/>
    <x v="19"/>
    <s v="Блинов Натан Всеволодович"/>
    <x v="1"/>
    <x v="4"/>
    <s v="Всеволодович Блинов Натан"/>
    <s v="Блинов"/>
    <x v="84"/>
  </r>
  <r>
    <n v="716"/>
    <n v="296"/>
    <n v="155"/>
    <n v="1"/>
    <n v="155"/>
    <x v="6"/>
    <x v="18"/>
    <n v="188"/>
    <x v="18"/>
    <n v="255.11627906976744"/>
    <n v="-0.39243391066545119"/>
    <x v="34"/>
    <n v="250.30769230769232"/>
    <d v="2022-08-28T00:00:00"/>
    <n v="548"/>
    <x v="236"/>
    <s v="Харлампий Демьянович Алексеев"/>
    <x v="1"/>
    <x v="4"/>
    <s v="Алексеев Харлампий Демьянович"/>
    <s v="Харлампий"/>
    <x v="236"/>
  </r>
  <r>
    <n v="717"/>
    <n v="448"/>
    <n v="72"/>
    <n v="5"/>
    <n v="360"/>
    <x v="190"/>
    <x v="10"/>
    <n v="63"/>
    <x v="9"/>
    <n v="263.25423728813558"/>
    <n v="-0.72650012876641767"/>
    <x v="9"/>
    <n v="257.78260869565219"/>
    <d v="2022-05-03T00:00:00"/>
    <n v="725"/>
    <x v="8"/>
    <s v="Горшкова Клавдия Борисовна"/>
    <x v="0"/>
    <x v="3"/>
    <s v="Борисовна Горшкова Клавдия"/>
    <s v="Горшкова"/>
    <x v="175"/>
  </r>
  <r>
    <n v="718"/>
    <n v="38"/>
    <n v="191"/>
    <n v="5"/>
    <n v="955"/>
    <x v="383"/>
    <x v="14"/>
    <n v="25"/>
    <x v="17"/>
    <n v="267.85483870967744"/>
    <n v="-0.2869271993737581"/>
    <x v="27"/>
    <n v="288.23809523809524"/>
    <d v="2022-01-21T00:00:00"/>
    <n v="410"/>
    <x v="5"/>
    <s v="Аггей Терентьевич Волков"/>
    <x v="0"/>
    <x v="4"/>
    <s v="Волков Аггей Терентьевич"/>
    <s v="Аггей"/>
    <x v="62"/>
  </r>
  <r>
    <n v="719"/>
    <n v="272"/>
    <n v="362"/>
    <n v="2"/>
    <n v="724"/>
    <x v="115"/>
    <x v="18"/>
    <n v="409"/>
    <x v="18"/>
    <n v="255.11627906976744"/>
    <n v="0.41896080218778486"/>
    <x v="72"/>
    <n v="252.09090909090909"/>
    <d v="2022-11-04T00:00:00"/>
    <n v="156"/>
    <x v="101"/>
    <s v="Лаврентьева Маргарита Артемовна"/>
    <x v="1"/>
    <x v="3"/>
    <s v="Артемовна Лаврентьева Маргарита"/>
    <s v="Лаврентьева"/>
    <x v="97"/>
  </r>
  <r>
    <n v="720"/>
    <n v="426"/>
    <n v="394"/>
    <n v="5"/>
    <n v="1970"/>
    <x v="6"/>
    <x v="15"/>
    <n v="386"/>
    <x v="2"/>
    <n v="283.468085106383"/>
    <n v="0.38992719357502059"/>
    <x v="46"/>
    <n v="321.63636363636363"/>
    <d v="2022-06-22T00:00:00"/>
    <n v="615"/>
    <x v="95"/>
    <s v="Маргарита Ждановна Зуева"/>
    <x v="0"/>
    <x v="0"/>
    <s v="Зуева Маргарита Ждановна"/>
    <s v="Маргарита"/>
    <x v="97"/>
  </r>
  <r>
    <n v="721"/>
    <n v="378"/>
    <n v="203"/>
    <n v="4"/>
    <n v="812"/>
    <x v="20"/>
    <x v="8"/>
    <n v="238"/>
    <x v="5"/>
    <n v="268.60344827586209"/>
    <n v="-0.24423903973297389"/>
    <x v="5"/>
    <n v="281.96875"/>
    <d v="2022-12-14T00:00:00"/>
    <n v="335"/>
    <x v="237"/>
    <s v="Григорьев Сократ Ануфриевич"/>
    <x v="0"/>
    <x v="3"/>
    <s v="Ануфриевич Григорьев Сократ"/>
    <s v="Григорьев"/>
    <x v="59"/>
  </r>
  <r>
    <n v="722"/>
    <n v="134"/>
    <n v="450"/>
    <n v="5"/>
    <n v="2250"/>
    <x v="353"/>
    <x v="0"/>
    <n v="480"/>
    <x v="6"/>
    <n v="258.5128205128205"/>
    <n v="0.74072604641936124"/>
    <x v="6"/>
    <n v="260.64705882352939"/>
    <d v="2022-01-07T00:00:00"/>
    <n v="493"/>
    <x v="55"/>
    <s v="Юлия Кузьминична Капустина"/>
    <x v="0"/>
    <x v="0"/>
    <s v="Капустина Юлия Кузьминична"/>
    <s v="Юлия"/>
    <x v="12"/>
  </r>
  <r>
    <n v="723"/>
    <n v="485"/>
    <n v="323"/>
    <n v="1"/>
    <n v="323"/>
    <x v="389"/>
    <x v="17"/>
    <n v="157"/>
    <x v="3"/>
    <n v="265.47674418604652"/>
    <n v="0.2166790766939688"/>
    <x v="3"/>
    <n v="236.27586206896552"/>
    <d v="2022-08-10T00:00:00"/>
    <n v="361"/>
    <x v="61"/>
    <s v="Елена Эдуардовна Кудряшова"/>
    <x v="1"/>
    <x v="2"/>
    <s v="Кудряшова Елена Эдуардовна"/>
    <s v="Елена"/>
    <x v="178"/>
  </r>
  <r>
    <n v="724"/>
    <n v="400"/>
    <n v="358"/>
    <n v="4"/>
    <n v="1432"/>
    <x v="130"/>
    <x v="2"/>
    <n v="9"/>
    <x v="15"/>
    <n v="294.95238095238096"/>
    <n v="0.21375524701323867"/>
    <x v="53"/>
    <n v="322.54545454545456"/>
    <d v="2022-12-05T00:00:00"/>
    <n v="203"/>
    <x v="43"/>
    <s v="Устинов Милан Архипович"/>
    <x v="0"/>
    <x v="4"/>
    <s v="Архипович Устинов Милан"/>
    <s v="Устинов"/>
    <x v="155"/>
  </r>
  <r>
    <n v="725"/>
    <n v="28"/>
    <n v="459"/>
    <n v="1"/>
    <n v="459"/>
    <x v="288"/>
    <x v="0"/>
    <n v="63"/>
    <x v="18"/>
    <n v="255.11627906976744"/>
    <n v="0.79917958067456696"/>
    <x v="61"/>
    <n v="274.28571428571428"/>
    <d v="2022-05-03T00:00:00"/>
    <n v="693"/>
    <x v="8"/>
    <s v="Горшкова Клавдия Борисовна"/>
    <x v="0"/>
    <x v="3"/>
    <s v="Борисовна Горшкова Клавдия"/>
    <s v="Горшкова"/>
    <x v="175"/>
  </r>
  <r>
    <n v="726"/>
    <n v="195"/>
    <n v="497"/>
    <n v="5"/>
    <n v="2485"/>
    <x v="10"/>
    <x v="16"/>
    <n v="105"/>
    <x v="16"/>
    <n v="300.31818181818181"/>
    <n v="0.65491145754502811"/>
    <x v="51"/>
    <n v="331.16666666666669"/>
    <d v="2022-12-23T00:00:00"/>
    <n v="218"/>
    <x v="190"/>
    <s v="Овчинникова Зоя Вячеславовна"/>
    <x v="0"/>
    <x v="0"/>
    <s v="Вячеславовна Овчинникова Зоя"/>
    <s v="Овчинникова"/>
    <x v="5"/>
  </r>
  <r>
    <n v="727"/>
    <n v="398"/>
    <n v="361"/>
    <n v="1"/>
    <n v="361"/>
    <x v="127"/>
    <x v="7"/>
    <n v="40"/>
    <x v="5"/>
    <n v="268.60344827586209"/>
    <n v="0.34398870274086901"/>
    <x v="5"/>
    <n v="281.96875"/>
    <d v="2022-10-21T00:00:00"/>
    <n v="481"/>
    <x v="48"/>
    <s v="Амвросий Артемьевич Гаврилов"/>
    <x v="1"/>
    <x v="2"/>
    <s v="Гаврилов Амвросий Артемьевич"/>
    <s v="Амвросий"/>
    <x v="222"/>
  </r>
  <r>
    <n v="728"/>
    <n v="77"/>
    <n v="160"/>
    <n v="2"/>
    <n v="320"/>
    <x v="236"/>
    <x v="11"/>
    <n v="260"/>
    <x v="3"/>
    <n v="265.47674418604652"/>
    <n v="-0.39731067408348297"/>
    <x v="16"/>
    <n v="276.67567567567568"/>
    <d v="2022-06-17T00:00:00"/>
    <n v="493"/>
    <x v="238"/>
    <s v="Титова Ксения Дмитриевна"/>
    <x v="0"/>
    <x v="3"/>
    <s v="Дмитриевна Титова Ксения"/>
    <s v="Титова"/>
    <x v="177"/>
  </r>
  <r>
    <n v="729"/>
    <n v="128"/>
    <n v="419"/>
    <n v="5"/>
    <n v="2095"/>
    <x v="224"/>
    <x v="4"/>
    <n v="220"/>
    <x v="10"/>
    <n v="271.74545454545455"/>
    <n v="0.54188411615147869"/>
    <x v="15"/>
    <n v="316.58333333333331"/>
    <d v="2022-01-09T00:00:00"/>
    <n v="373"/>
    <x v="81"/>
    <s v="Николай Феоктистович Дроздов"/>
    <x v="1"/>
    <x v="3"/>
    <s v="Дроздов Николай Феоктистович"/>
    <s v="Николай"/>
    <x v="163"/>
  </r>
  <r>
    <n v="730"/>
    <n v="328"/>
    <n v="429"/>
    <n v="4"/>
    <n v="1716"/>
    <x v="58"/>
    <x v="7"/>
    <n v="88"/>
    <x v="14"/>
    <n v="273.72549019607845"/>
    <n v="0.56726361031518602"/>
    <x v="58"/>
    <n v="241.83333333333334"/>
    <d v="2022-03-10T00:00:00"/>
    <n v="615"/>
    <x v="185"/>
    <s v="Кузнецов Севастьян Валерьевич"/>
    <x v="0"/>
    <x v="3"/>
    <s v="Валерьевич Кузнецов Севастьян"/>
    <s v="Кузнецов"/>
    <x v="187"/>
  </r>
  <r>
    <n v="731"/>
    <n v="455"/>
    <n v="72"/>
    <n v="2"/>
    <n v="144"/>
    <x v="246"/>
    <x v="5"/>
    <n v="66"/>
    <x v="1"/>
    <n v="264.8679245283019"/>
    <n v="-0.72816640547086475"/>
    <x v="64"/>
    <n v="236.91666666666666"/>
    <d v="2022-08-04T00:00:00"/>
    <n v="325"/>
    <x v="157"/>
    <s v="Клавдия Богдановна Ковалева"/>
    <x v="1"/>
    <x v="2"/>
    <s v="Ковалева Клавдия Богдановна"/>
    <s v="Клавдия"/>
    <x v="175"/>
  </r>
  <r>
    <n v="732"/>
    <n v="371"/>
    <n v="97"/>
    <n v="3"/>
    <n v="291"/>
    <x v="390"/>
    <x v="1"/>
    <n v="15"/>
    <x v="0"/>
    <n v="252.76271186440678"/>
    <n v="-0.6162408636759874"/>
    <x v="45"/>
    <n v="293.41176470588238"/>
    <d v="2022-05-30T00:00:00"/>
    <n v="423"/>
    <x v="91"/>
    <s v="Алексей Трифонович Блинов"/>
    <x v="1"/>
    <x v="3"/>
    <s v="Блинов Алексей Трифонович"/>
    <s v="Алексей"/>
    <x v="212"/>
  </r>
  <r>
    <n v="733"/>
    <n v="486"/>
    <n v="57"/>
    <n v="2"/>
    <n v="114"/>
    <x v="287"/>
    <x v="0"/>
    <n v="485"/>
    <x v="1"/>
    <n v="264.8679245283019"/>
    <n v="-0.78479840433110137"/>
    <x v="1"/>
    <n v="238.16666666666666"/>
    <d v="2022-06-11T00:00:00"/>
    <n v="475"/>
    <x v="201"/>
    <s v="Пономарев Творимир Демидович"/>
    <x v="1"/>
    <x v="2"/>
    <s v="Демидович Пономарев Творимир"/>
    <s v="Пономарев"/>
    <x v="224"/>
  </r>
  <r>
    <n v="734"/>
    <n v="359"/>
    <n v="126"/>
    <n v="4"/>
    <n v="504"/>
    <x v="391"/>
    <x v="7"/>
    <n v="394"/>
    <x v="10"/>
    <n v="271.74545454545455"/>
    <n v="-0.53633079084704938"/>
    <x v="15"/>
    <n v="316.58333333333331"/>
    <d v="2022-05-27T00:00:00"/>
    <n v="357"/>
    <x v="239"/>
    <s v="Князев Платон Андреевич"/>
    <x v="0"/>
    <x v="2"/>
    <s v="Андреевич Князев Платон"/>
    <s v="Князев"/>
    <x v="237"/>
  </r>
  <r>
    <n v="735"/>
    <n v="267"/>
    <n v="54"/>
    <n v="2"/>
    <n v="108"/>
    <x v="170"/>
    <x v="15"/>
    <n v="290"/>
    <x v="4"/>
    <n v="250.48780487804879"/>
    <n v="-0.78442064264849076"/>
    <x v="75"/>
    <n v="208"/>
    <d v="2022-08-04T00:00:00"/>
    <n v="474"/>
    <x v="157"/>
    <s v="Николай Гавриилович Савин"/>
    <x v="0"/>
    <x v="2"/>
    <s v="Савин Николай Гавриилович"/>
    <s v="Николай"/>
    <x v="163"/>
  </r>
  <r>
    <n v="736"/>
    <n v="52"/>
    <n v="150"/>
    <n v="4"/>
    <n v="600"/>
    <x v="392"/>
    <x v="3"/>
    <n v="279"/>
    <x v="1"/>
    <n v="264.8679245283019"/>
    <n v="-0.43368001139763501"/>
    <x v="1"/>
    <n v="238.16666666666666"/>
    <d v="2022-08-13T00:00:00"/>
    <n v="517"/>
    <x v="213"/>
    <s v="Наталья Геннадьевна Колесникова"/>
    <x v="0"/>
    <x v="0"/>
    <s v="Колесникова Наталья Геннадьевна"/>
    <s v="Наталья"/>
    <x v="217"/>
  </r>
  <r>
    <n v="737"/>
    <n v="187"/>
    <n v="233"/>
    <n v="4"/>
    <n v="932"/>
    <x v="372"/>
    <x v="9"/>
    <n v="245"/>
    <x v="3"/>
    <n v="265.47674418604652"/>
    <n v="-0.12233366913407206"/>
    <x v="16"/>
    <n v="276.67567567567568"/>
    <d v="2022-05-14T00:00:00"/>
    <n v="391"/>
    <x v="219"/>
    <s v="Феврония Юрьевна Шубина"/>
    <x v="1"/>
    <x v="0"/>
    <s v="Шубина Феврония Юрьевна"/>
    <s v="Феврония"/>
    <x v="19"/>
  </r>
  <r>
    <n v="738"/>
    <n v="118"/>
    <n v="156"/>
    <n v="5"/>
    <n v="780"/>
    <x v="392"/>
    <x v="13"/>
    <n v="261"/>
    <x v="0"/>
    <n v="252.76271186440678"/>
    <n v="-0.38282035807684567"/>
    <x v="0"/>
    <n v="240.5"/>
    <d v="2022-10-14T00:00:00"/>
    <n v="455"/>
    <x v="167"/>
    <s v="Евсеев Ратмир Артемьевич"/>
    <x v="0"/>
    <x v="2"/>
    <s v="Артемьевич Евсеев Ратмир"/>
    <s v="Евсеев"/>
    <x v="176"/>
  </r>
  <r>
    <n v="739"/>
    <n v="218"/>
    <n v="383"/>
    <n v="2"/>
    <n v="766"/>
    <x v="109"/>
    <x v="1"/>
    <n v="9"/>
    <x v="19"/>
    <n v="286.92307692307691"/>
    <n v="0.33485254691689015"/>
    <x v="42"/>
    <n v="312.66666666666669"/>
    <d v="2022-12-05T00:00:00"/>
    <n v="438"/>
    <x v="43"/>
    <s v="Устинов Милан Архипович"/>
    <x v="0"/>
    <x v="4"/>
    <s v="Архипович Устинов Милан"/>
    <s v="Устинов"/>
    <x v="155"/>
  </r>
  <r>
    <n v="740"/>
    <n v="46"/>
    <n v="370"/>
    <n v="5"/>
    <n v="1850"/>
    <x v="393"/>
    <x v="17"/>
    <n v="103"/>
    <x v="9"/>
    <n v="263.25423728813558"/>
    <n v="0.40548544939479791"/>
    <x v="55"/>
    <n v="293.66666666666669"/>
    <d v="2022-08-14T00:00:00"/>
    <n v="247"/>
    <x v="129"/>
    <s v="Сергеев Панкратий Теймуразович"/>
    <x v="0"/>
    <x v="0"/>
    <s v="Теймуразович Сергеев Панкратий"/>
    <s v="Сергеев"/>
    <x v="205"/>
  </r>
  <r>
    <n v="741"/>
    <n v="263"/>
    <n v="173"/>
    <n v="3"/>
    <n v="519"/>
    <x v="394"/>
    <x v="14"/>
    <n v="142"/>
    <x v="9"/>
    <n v="263.25423728813558"/>
    <n v="-0.34284058717486476"/>
    <x v="55"/>
    <n v="293.66666666666669"/>
    <d v="2022-05-02T00:00:00"/>
    <n v="707"/>
    <x v="52"/>
    <s v="Агата Геннадьевна Колесникова"/>
    <x v="1"/>
    <x v="2"/>
    <s v="Колесникова Агата Геннадьевна"/>
    <s v="Агата"/>
    <x v="11"/>
  </r>
  <r>
    <n v="742"/>
    <n v="201"/>
    <n v="113"/>
    <n v="5"/>
    <n v="565"/>
    <x v="107"/>
    <x v="13"/>
    <n v="470"/>
    <x v="2"/>
    <n v="283.468085106383"/>
    <n v="-0.60136605869548898"/>
    <x v="36"/>
    <n v="249.5"/>
    <d v="2022-05-09T00:00:00"/>
    <n v="269"/>
    <x v="68"/>
    <s v="Русакова Полина Михайловна"/>
    <x v="0"/>
    <x v="4"/>
    <s v="Михайловна Русакова Полина"/>
    <s v="Русакова"/>
    <x v="28"/>
  </r>
  <r>
    <n v="743"/>
    <n v="434"/>
    <n v="366"/>
    <n v="4"/>
    <n v="1464"/>
    <x v="229"/>
    <x v="5"/>
    <n v="490"/>
    <x v="11"/>
    <n v="262.63492063492066"/>
    <n v="0.39356944276562289"/>
    <x v="47"/>
    <n v="271"/>
    <d v="2022-02-11T00:00:00"/>
    <n v="504"/>
    <x v="16"/>
    <s v="Кудрявцев Демид Ерофеевич"/>
    <x v="1"/>
    <x v="2"/>
    <s v="Ерофеевич Кудрявцев Демид"/>
    <s v="Кудрявцев"/>
    <x v="15"/>
  </r>
  <r>
    <n v="744"/>
    <n v="99"/>
    <n v="92"/>
    <n v="4"/>
    <n v="368"/>
    <x v="339"/>
    <x v="6"/>
    <n v="255"/>
    <x v="4"/>
    <n v="250.48780487804879"/>
    <n v="-0.63271665043816938"/>
    <x v="75"/>
    <n v="208"/>
    <d v="2022-08-20T00:00:00"/>
    <n v="280"/>
    <x v="124"/>
    <s v="Филимон Ефимьевич Беляков"/>
    <x v="0"/>
    <x v="3"/>
    <s v="Беляков Филимон Ефимьевич"/>
    <s v="Филимон"/>
    <x v="14"/>
  </r>
  <r>
    <n v="745"/>
    <n v="357"/>
    <n v="290"/>
    <n v="4"/>
    <n v="1160"/>
    <x v="93"/>
    <x v="5"/>
    <n v="422"/>
    <x v="10"/>
    <n v="271.74545454545455"/>
    <n v="6.7175163923457681E-2"/>
    <x v="37"/>
    <n v="272.35294117647061"/>
    <d v="2022-08-11T00:00:00"/>
    <n v="293"/>
    <x v="25"/>
    <s v="Виноградов Карл Алексеевич"/>
    <x v="1"/>
    <x v="3"/>
    <s v="Алексеевич Виноградов Карл"/>
    <s v="Виноградов"/>
    <x v="24"/>
  </r>
  <r>
    <n v="746"/>
    <n v="337"/>
    <n v="453"/>
    <n v="4"/>
    <n v="1812"/>
    <x v="373"/>
    <x v="18"/>
    <n v="115"/>
    <x v="3"/>
    <n v="265.47674418604652"/>
    <n v="0.70636415400113872"/>
    <x v="16"/>
    <n v="276.67567567567568"/>
    <d v="2022-09-28T00:00:00"/>
    <n v="583"/>
    <x v="60"/>
    <s v="Галина Кирилловна Прохорова"/>
    <x v="0"/>
    <x v="1"/>
    <s v="Прохорова Галина Кирилловна"/>
    <s v="Галина"/>
    <x v="57"/>
  </r>
  <r>
    <n v="747"/>
    <n v="230"/>
    <n v="104"/>
    <n v="4"/>
    <n v="416"/>
    <x v="324"/>
    <x v="4"/>
    <n v="163"/>
    <x v="5"/>
    <n v="268.60344827586209"/>
    <n v="-0.61281211887797682"/>
    <x v="5"/>
    <n v="281.96875"/>
    <d v="2022-01-10T00:00:00"/>
    <n v="394"/>
    <x v="222"/>
    <s v="Виктория Ильинична Соколова"/>
    <x v="0"/>
    <x v="0"/>
    <s v="Соколова Виктория Ильинична"/>
    <s v="Виктория"/>
    <x v="137"/>
  </r>
  <r>
    <n v="748"/>
    <n v="293"/>
    <n v="57"/>
    <n v="5"/>
    <n v="285"/>
    <x v="78"/>
    <x v="18"/>
    <n v="248"/>
    <x v="17"/>
    <n v="267.85483870967744"/>
    <n v="-0.78719816944661891"/>
    <x v="35"/>
    <n v="250.25925925925927"/>
    <d v="2022-05-13T00:00:00"/>
    <n v="310"/>
    <x v="50"/>
    <s v="Меркушева Марина Наумовна"/>
    <x v="1"/>
    <x v="2"/>
    <s v="Наумовна Меркушева Марина"/>
    <s v="Меркушева"/>
    <x v="207"/>
  </r>
  <r>
    <n v="749"/>
    <n v="254"/>
    <n v="326"/>
    <n v="1"/>
    <n v="326"/>
    <x v="126"/>
    <x v="2"/>
    <n v="201"/>
    <x v="1"/>
    <n v="264.8679245283019"/>
    <n v="0.23080210856247318"/>
    <x v="1"/>
    <n v="238.16666666666666"/>
    <d v="2022-10-09T00:00:00"/>
    <n v="529"/>
    <x v="223"/>
    <s v="Новиков Ростислав Августович"/>
    <x v="0"/>
    <x v="4"/>
    <s v="Августович Новиков Ростислав"/>
    <s v="Новиков"/>
    <x v="225"/>
  </r>
  <r>
    <n v="750"/>
    <n v="248"/>
    <n v="176"/>
    <n v="5"/>
    <n v="880"/>
    <x v="76"/>
    <x v="8"/>
    <n v="434"/>
    <x v="17"/>
    <n v="267.85483870967744"/>
    <n v="-0.34292768109833205"/>
    <x v="66"/>
    <n v="273.625"/>
    <d v="2022-06-18T00:00:00"/>
    <n v="216"/>
    <x v="112"/>
    <s v="Христофор Авдеевич Щукин"/>
    <x v="1"/>
    <x v="3"/>
    <s v="Щукин Христофор Авдеевич"/>
    <s v="Христофор"/>
    <x v="35"/>
  </r>
  <r>
    <n v="751"/>
    <n v="156"/>
    <n v="490"/>
    <n v="1"/>
    <n v="490"/>
    <x v="395"/>
    <x v="9"/>
    <n v="140"/>
    <x v="12"/>
    <n v="274.16279069767444"/>
    <n v="0.78725930952582912"/>
    <x v="50"/>
    <n v="280.66666666666669"/>
    <d v="2022-03-07T00:00:00"/>
    <n v="610"/>
    <x v="70"/>
    <s v="Татьяна Михайловна Новикова"/>
    <x v="0"/>
    <x v="2"/>
    <s v="Новикова Татьяна Михайловна"/>
    <s v="Татьяна"/>
    <x v="43"/>
  </r>
  <r>
    <n v="752"/>
    <n v="370"/>
    <n v="95"/>
    <n v="5"/>
    <n v="475"/>
    <x v="143"/>
    <x v="5"/>
    <n v="250"/>
    <x v="5"/>
    <n v="268.60344827586209"/>
    <n v="-0.64631876243661335"/>
    <x v="5"/>
    <n v="281.96875"/>
    <d v="2022-10-22T00:00:00"/>
    <n v="346"/>
    <x v="107"/>
    <s v="г-н Копылов Лаврентий Артемьевич"/>
    <x v="0"/>
    <x v="2"/>
    <s v="Лаврентий Артемьевич г-н Копылов"/>
    <s v="Артемьевич"/>
    <x v="114"/>
  </r>
  <r>
    <n v="753"/>
    <n v="61"/>
    <n v="183"/>
    <n v="5"/>
    <n v="915"/>
    <x v="396"/>
    <x v="9"/>
    <n v="191"/>
    <x v="9"/>
    <n v="263.25423728813558"/>
    <n v="-0.30485449394797837"/>
    <x v="33"/>
    <n v="248.5"/>
    <d v="2022-11-01T00:00:00"/>
    <n v="196"/>
    <x v="165"/>
    <s v="Матвей Адамович Богданов"/>
    <x v="0"/>
    <x v="3"/>
    <s v="Богданов Матвей Адамович"/>
    <s v="Матвей"/>
    <x v="171"/>
  </r>
  <r>
    <n v="754"/>
    <n v="246"/>
    <n v="302"/>
    <n v="5"/>
    <n v="1510"/>
    <x v="313"/>
    <x v="5"/>
    <n v="336"/>
    <x v="11"/>
    <n v="262.63492063492066"/>
    <n v="0.14988516862081469"/>
    <x v="21"/>
    <n v="238.72222222222223"/>
    <d v="2022-10-22T00:00:00"/>
    <n v="551"/>
    <x v="107"/>
    <s v="Григорьева Ульяна Артемовна"/>
    <x v="1"/>
    <x v="0"/>
    <s v="Артемовна Григорьева Ульяна"/>
    <s v="Григорьева"/>
    <x v="25"/>
  </r>
  <r>
    <n v="755"/>
    <n v="322"/>
    <n v="417"/>
    <n v="2"/>
    <n v="834"/>
    <x v="8"/>
    <x v="16"/>
    <n v="3"/>
    <x v="18"/>
    <n v="255.11627906976744"/>
    <n v="0.6345487693710119"/>
    <x v="67"/>
    <n v="251.91666666666666"/>
    <d v="2022-04-15T00:00:00"/>
    <n v="710"/>
    <x v="163"/>
    <s v="Якушева Светлана Даниловна"/>
    <x v="1"/>
    <x v="3"/>
    <s v="Даниловна Якушева Светлана"/>
    <s v="Якушева"/>
    <x v="152"/>
  </r>
  <r>
    <n v="756"/>
    <n v="51"/>
    <n v="439"/>
    <n v="5"/>
    <n v="2195"/>
    <x v="151"/>
    <x v="9"/>
    <n v="435"/>
    <x v="19"/>
    <n v="286.92307692307691"/>
    <n v="0.53002680965147464"/>
    <x v="42"/>
    <n v="312.66666666666669"/>
    <d v="2022-02-26T00:00:00"/>
    <n v="735"/>
    <x v="145"/>
    <s v="Тихонова Ираида Ефимовна"/>
    <x v="1"/>
    <x v="0"/>
    <s v="Ефимовна Тихонова Ираида"/>
    <s v="Тихонова"/>
    <x v="185"/>
  </r>
  <r>
    <n v="757"/>
    <n v="189"/>
    <n v="136"/>
    <n v="5"/>
    <n v="680"/>
    <x v="250"/>
    <x v="18"/>
    <n v="80"/>
    <x v="16"/>
    <n v="300.31818181818181"/>
    <n v="-0.54714696533979112"/>
    <x v="38"/>
    <n v="264"/>
    <d v="2022-03-03T00:00:00"/>
    <n v="609"/>
    <x v="122"/>
    <s v="Рубен Димитриевич Веселов"/>
    <x v="1"/>
    <x v="1"/>
    <s v="Веселов Рубен Димитриевич"/>
    <s v="Рубен"/>
    <x v="213"/>
  </r>
  <r>
    <n v="758"/>
    <n v="67"/>
    <n v="274"/>
    <n v="4"/>
    <n v="1096"/>
    <x v="397"/>
    <x v="2"/>
    <n v="262"/>
    <x v="9"/>
    <n v="263.25423728813558"/>
    <n v="4.0818954416688147E-2"/>
    <x v="43"/>
    <n v="287.10000000000002"/>
    <d v="2022-08-05T00:00:00"/>
    <n v="520"/>
    <x v="240"/>
    <s v="г-жа Воробьева Иванна Юрьевна"/>
    <x v="0"/>
    <x v="4"/>
    <s v="Иванна Юрьевна г-жа Воробьева"/>
    <s v="Юрьевна"/>
    <x v="238"/>
  </r>
  <r>
    <n v="759"/>
    <n v="301"/>
    <n v="189"/>
    <n v="3"/>
    <n v="567"/>
    <x v="389"/>
    <x v="15"/>
    <n v="43"/>
    <x v="12"/>
    <n v="274.16279069767444"/>
    <n v="-0.31062855204003736"/>
    <x v="18"/>
    <n v="253.6875"/>
    <d v="2022-12-17T00:00:00"/>
    <n v="232"/>
    <x v="203"/>
    <s v="Куликова Евгения Григорьевна"/>
    <x v="0"/>
    <x v="2"/>
    <s v="Григорьевна Куликова Евгения"/>
    <s v="Куликова"/>
    <x v="51"/>
  </r>
  <r>
    <n v="760"/>
    <n v="463"/>
    <n v="77"/>
    <n v="4"/>
    <n v="308"/>
    <x v="374"/>
    <x v="13"/>
    <n v="163"/>
    <x v="7"/>
    <n v="249.02380952380952"/>
    <n v="-0.69079261879720821"/>
    <x v="39"/>
    <n v="222.2"/>
    <d v="2022-01-10T00:00:00"/>
    <n v="722"/>
    <x v="222"/>
    <s v="Виктория Ильинична Соколова"/>
    <x v="0"/>
    <x v="0"/>
    <s v="Соколова Виктория Ильинична"/>
    <s v="Виктория"/>
    <x v="137"/>
  </r>
  <r>
    <n v="761"/>
    <n v="151"/>
    <n v="239"/>
    <n v="2"/>
    <n v="478"/>
    <x v="398"/>
    <x v="6"/>
    <n v="386"/>
    <x v="15"/>
    <n v="294.95238095238096"/>
    <n v="-0.18969970939618985"/>
    <x v="53"/>
    <n v="322.54545454545456"/>
    <d v="2022-06-22T00:00:00"/>
    <n v="322"/>
    <x v="95"/>
    <s v="Маргарита Ждановна Зуева"/>
    <x v="0"/>
    <x v="0"/>
    <s v="Зуева Маргарита Ждановна"/>
    <s v="Маргарита"/>
    <x v="97"/>
  </r>
  <r>
    <n v="762"/>
    <n v="398"/>
    <n v="464"/>
    <n v="5"/>
    <n v="2320"/>
    <x v="28"/>
    <x v="3"/>
    <n v="342"/>
    <x v="5"/>
    <n v="268.60344827586209"/>
    <n v="0.72745362346748821"/>
    <x v="5"/>
    <n v="281.96875"/>
    <d v="2022-01-09T00:00:00"/>
    <n v="470"/>
    <x v="81"/>
    <s v="Фёкла Феликсовна Харитонова"/>
    <x v="0"/>
    <x v="4"/>
    <s v="Харитонова Фёкла Феликсовна"/>
    <s v="Фёкла"/>
    <x v="94"/>
  </r>
  <r>
    <n v="763"/>
    <n v="483"/>
    <n v="140"/>
    <n v="5"/>
    <n v="700"/>
    <x v="20"/>
    <x v="3"/>
    <n v="7"/>
    <x v="19"/>
    <n v="286.92307692307691"/>
    <n v="-0.51206434316353877"/>
    <x v="42"/>
    <n v="312.66666666666669"/>
    <d v="2022-11-28T00:00:00"/>
    <n v="351"/>
    <x v="17"/>
    <s v="Баранова Раиса Эльдаровна"/>
    <x v="0"/>
    <x v="2"/>
    <s v="Эльдаровна Баранова Раиса"/>
    <s v="Баранова"/>
    <x v="93"/>
  </r>
  <r>
    <n v="764"/>
    <n v="86"/>
    <n v="353"/>
    <n v="2"/>
    <n v="706"/>
    <x v="399"/>
    <x v="19"/>
    <n v="264"/>
    <x v="0"/>
    <n v="252.76271186440678"/>
    <n v="0.39656675383893236"/>
    <x v="45"/>
    <n v="293.41176470588238"/>
    <d v="2022-12-12T00:00:00"/>
    <n v="426"/>
    <x v="241"/>
    <s v="Любомир Ермолаевич Стрелков"/>
    <x v="1"/>
    <x v="1"/>
    <s v="Стрелков Любомир Ермолаевич"/>
    <s v="Любомир"/>
    <x v="96"/>
  </r>
  <r>
    <n v="765"/>
    <n v="158"/>
    <n v="318"/>
    <n v="5"/>
    <n v="1590"/>
    <x v="347"/>
    <x v="7"/>
    <n v="99"/>
    <x v="0"/>
    <n v="252.76271186440678"/>
    <n v="0.25809696238181457"/>
    <x v="11"/>
    <n v="240.26666666666668"/>
    <d v="2022-11-21T00:00:00"/>
    <n v="72"/>
    <x v="130"/>
    <s v="Галина Семеновна Петухова"/>
    <x v="1"/>
    <x v="2"/>
    <s v="Петухова Галина Семеновна"/>
    <s v="Галина"/>
    <x v="57"/>
  </r>
  <r>
    <n v="766"/>
    <n v="199"/>
    <n v="80"/>
    <n v="5"/>
    <n v="400"/>
    <x v="306"/>
    <x v="9"/>
    <n v="404"/>
    <x v="3"/>
    <n v="265.47674418604652"/>
    <n v="-0.69865533704174143"/>
    <x v="3"/>
    <n v="236.27586206896552"/>
    <d v="2022-12-18T00:00:00"/>
    <n v="495"/>
    <x v="191"/>
    <s v="Кириллова Пелагея Юльевна"/>
    <x v="1"/>
    <x v="3"/>
    <s v="Юльевна Кириллова Пелагея"/>
    <s v="Кириллова"/>
    <x v="181"/>
  </r>
  <r>
    <n v="767"/>
    <n v="259"/>
    <n v="90"/>
    <n v="4"/>
    <n v="360"/>
    <x v="18"/>
    <x v="4"/>
    <n v="79"/>
    <x v="9"/>
    <n v="263.25423728813558"/>
    <n v="-0.65812516095802209"/>
    <x v="9"/>
    <n v="257.78260869565219"/>
    <d v="2022-06-04T00:00:00"/>
    <n v="342"/>
    <x v="228"/>
    <s v="Васильева Анжелика Наумовна"/>
    <x v="1"/>
    <x v="4"/>
    <s v="Наумовна Васильева Анжелика"/>
    <s v="Васильева"/>
    <x v="136"/>
  </r>
  <r>
    <n v="768"/>
    <n v="468"/>
    <n v="167"/>
    <n v="4"/>
    <n v="668"/>
    <x v="237"/>
    <x v="19"/>
    <n v="377"/>
    <x v="9"/>
    <n v="263.25423728813558"/>
    <n v="-0.36563224311099662"/>
    <x v="43"/>
    <n v="287.10000000000002"/>
    <d v="2022-08-21T00:00:00"/>
    <n v="417"/>
    <x v="13"/>
    <s v="Виктория Наумовна Никитина"/>
    <x v="1"/>
    <x v="0"/>
    <s v="Никитина Виктория Наумовна"/>
    <s v="Виктория"/>
    <x v="137"/>
  </r>
  <r>
    <n v="769"/>
    <n v="4"/>
    <n v="478"/>
    <n v="4"/>
    <n v="1912"/>
    <x v="303"/>
    <x v="13"/>
    <n v="146"/>
    <x v="13"/>
    <n v="258.375"/>
    <n v="0.85002418964683124"/>
    <x v="20"/>
    <n v="269.70588235294116"/>
    <d v="2022-02-25T00:00:00"/>
    <n v="539"/>
    <x v="242"/>
    <s v="Еремей Бориславович Воронов"/>
    <x v="1"/>
    <x v="1"/>
    <s v="Воронов Еремей Бориславович"/>
    <s v="Еремей"/>
    <x v="17"/>
  </r>
  <r>
    <n v="770"/>
    <n v="155"/>
    <n v="310"/>
    <n v="4"/>
    <n v="1240"/>
    <x v="71"/>
    <x v="11"/>
    <n v="346"/>
    <x v="9"/>
    <n v="263.25423728813558"/>
    <n v="0.17756889003347931"/>
    <x v="33"/>
    <n v="248.5"/>
    <d v="2022-03-16T00:00:00"/>
    <n v="294"/>
    <x v="58"/>
    <s v="Капитон Харитонович Родионов"/>
    <x v="0"/>
    <x v="2"/>
    <s v="Родионов Капитон Харитонович"/>
    <s v="Капитон"/>
    <x v="56"/>
  </r>
  <r>
    <n v="771"/>
    <n v="413"/>
    <n v="210"/>
    <n v="5"/>
    <n v="1050"/>
    <x v="387"/>
    <x v="11"/>
    <n v="436"/>
    <x v="7"/>
    <n v="249.02380952380952"/>
    <n v="-0.15670714217420401"/>
    <x v="7"/>
    <n v="276.21052631578948"/>
    <d v="2022-05-02T00:00:00"/>
    <n v="739"/>
    <x v="52"/>
    <s v="Миронов Аверкий Зиновьевич"/>
    <x v="1"/>
    <x v="2"/>
    <s v="Зиновьевич Миронов Аверкий"/>
    <s v="Миронов"/>
    <x v="131"/>
  </r>
  <r>
    <n v="772"/>
    <n v="200"/>
    <n v="67"/>
    <n v="1"/>
    <n v="67"/>
    <x v="400"/>
    <x v="6"/>
    <n v="103"/>
    <x v="14"/>
    <n v="273.72549019607845"/>
    <n v="-0.75522922636103151"/>
    <x v="63"/>
    <n v="266.27272727272725"/>
    <d v="2022-08-14T00:00:00"/>
    <n v="376"/>
    <x v="129"/>
    <s v="Сергеев Панкратий Теймуразович"/>
    <x v="0"/>
    <x v="0"/>
    <s v="Теймуразович Сергеев Панкратий"/>
    <s v="Сергеев"/>
    <x v="205"/>
  </r>
  <r>
    <n v="773"/>
    <n v="295"/>
    <n v="294"/>
    <n v="5"/>
    <n v="1470"/>
    <x v="191"/>
    <x v="18"/>
    <n v="493"/>
    <x v="2"/>
    <n v="283.468085106383"/>
    <n v="3.715379419049758E-2"/>
    <x v="36"/>
    <n v="249.5"/>
    <d v="2022-10-21T00:00:00"/>
    <n v="292"/>
    <x v="48"/>
    <s v="Кондратьева Валентина Львовна"/>
    <x v="0"/>
    <x v="3"/>
    <s v="Львовна Кондратьева Валентина"/>
    <s v="Кондратьева"/>
    <x v="46"/>
  </r>
  <r>
    <n v="774"/>
    <n v="39"/>
    <n v="404"/>
    <n v="2"/>
    <n v="808"/>
    <x v="149"/>
    <x v="7"/>
    <n v="252"/>
    <x v="11"/>
    <n v="262.63492063492066"/>
    <n v="0.53825698053910287"/>
    <x v="47"/>
    <n v="271"/>
    <d v="2022-03-23T00:00:00"/>
    <n v="532"/>
    <x v="3"/>
    <s v="Ладимир Гурьевич Егоров"/>
    <x v="1"/>
    <x v="2"/>
    <s v="Егоров Ладимир Гурьевич"/>
    <s v="Ладимир"/>
    <x v="64"/>
  </r>
  <r>
    <n v="775"/>
    <n v="228"/>
    <n v="98"/>
    <n v="2"/>
    <n v="196"/>
    <x v="314"/>
    <x v="4"/>
    <n v="338"/>
    <x v="13"/>
    <n v="258.375"/>
    <n v="-0.62070633768746974"/>
    <x v="34"/>
    <n v="181.57142857142858"/>
    <d v="2022-01-16T00:00:00"/>
    <n v="767"/>
    <x v="4"/>
    <s v="Александра Геннадиевна Филатова"/>
    <x v="1"/>
    <x v="4"/>
    <s v="Филатова Александра Геннадиевна"/>
    <s v="Александра"/>
    <x v="3"/>
  </r>
  <r>
    <n v="776"/>
    <n v="37"/>
    <n v="139"/>
    <n v="3"/>
    <n v="417"/>
    <x v="366"/>
    <x v="9"/>
    <n v="397"/>
    <x v="1"/>
    <n v="264.8679245283019"/>
    <n v="-0.47521014389514182"/>
    <x v="1"/>
    <n v="238.16666666666666"/>
    <d v="2022-06-16T00:00:00"/>
    <n v="286"/>
    <x v="21"/>
    <s v="Нинель Натановна Лазарева"/>
    <x v="1"/>
    <x v="1"/>
    <s v="Лазарева Нинель Натановна"/>
    <s v="Нинель"/>
    <x v="20"/>
  </r>
  <r>
    <n v="777"/>
    <n v="62"/>
    <n v="241"/>
    <n v="2"/>
    <n v="482"/>
    <x v="277"/>
    <x v="0"/>
    <n v="247"/>
    <x v="6"/>
    <n v="258.5128205128205"/>
    <n v="-6.7744495139853145E-2"/>
    <x v="60"/>
    <n v="289.88888888888891"/>
    <d v="2022-07-20T00:00:00"/>
    <n v="469"/>
    <x v="75"/>
    <s v="Филиппов Павел Игнатович"/>
    <x v="0"/>
    <x v="0"/>
    <s v="Игнатович Филиппов Павел"/>
    <s v="Филиппов"/>
    <x v="109"/>
  </r>
  <r>
    <n v="778"/>
    <n v="468"/>
    <n v="182"/>
    <n v="5"/>
    <n v="910"/>
    <x v="186"/>
    <x v="16"/>
    <n v="445"/>
    <x v="9"/>
    <n v="263.25423728813558"/>
    <n v="-0.30865310327066697"/>
    <x v="43"/>
    <n v="287.10000000000002"/>
    <d v="2022-04-25T00:00:00"/>
    <n v="329"/>
    <x v="243"/>
    <s v="Марфа Архиповна Белоусова"/>
    <x v="1"/>
    <x v="2"/>
    <s v="Белоусова Марфа Архиповна"/>
    <s v="Марфа"/>
    <x v="91"/>
  </r>
  <r>
    <n v="779"/>
    <n v="497"/>
    <n v="275"/>
    <n v="4"/>
    <n v="1100"/>
    <x v="401"/>
    <x v="3"/>
    <n v="477"/>
    <x v="17"/>
    <n v="267.85483870967744"/>
    <n v="2.667549828385618E-2"/>
    <x v="35"/>
    <n v="250.25925925925927"/>
    <d v="2022-06-26T00:00:00"/>
    <n v="498"/>
    <x v="6"/>
    <s v="Зоя Кирилловна Брагина"/>
    <x v="0"/>
    <x v="0"/>
    <s v="Брагина Зоя Кирилловна"/>
    <s v="Зоя"/>
    <x v="5"/>
  </r>
  <r>
    <n v="780"/>
    <n v="372"/>
    <n v="182"/>
    <n v="2"/>
    <n v="364"/>
    <x v="140"/>
    <x v="14"/>
    <n v="402"/>
    <x v="7"/>
    <n v="249.02380952380952"/>
    <n v="-0.26914618988431016"/>
    <x v="39"/>
    <n v="222.2"/>
    <d v="2022-06-30T00:00:00"/>
    <n v="249"/>
    <x v="204"/>
    <s v="Пахом Даниилович Кузьмин"/>
    <x v="0"/>
    <x v="0"/>
    <s v="Кузьмин Пахом Даниилович"/>
    <s v="Пахом"/>
    <x v="208"/>
  </r>
  <r>
    <n v="781"/>
    <n v="354"/>
    <n v="203"/>
    <n v="5"/>
    <n v="1015"/>
    <x v="43"/>
    <x v="17"/>
    <n v="265"/>
    <x v="8"/>
    <n v="271.18181818181819"/>
    <n v="-0.25142474019443517"/>
    <x v="14"/>
    <n v="260.15789473684208"/>
    <d v="2022-07-14T00:00:00"/>
    <n v="478"/>
    <x v="19"/>
    <s v="Баранов Эраст Терентьевич"/>
    <x v="1"/>
    <x v="0"/>
    <s v="Терентьевич Баранов Эраст"/>
    <s v="Баранов"/>
    <x v="173"/>
  </r>
  <r>
    <n v="782"/>
    <n v="460"/>
    <n v="103"/>
    <n v="5"/>
    <n v="515"/>
    <x v="158"/>
    <x v="12"/>
    <n v="124"/>
    <x v="7"/>
    <n v="249.02380952380952"/>
    <n v="-0.58638493163782379"/>
    <x v="77"/>
    <n v="140"/>
    <d v="2022-08-22T00:00:00"/>
    <n v="616"/>
    <x v="49"/>
    <s v="Ираклий Изотович Авдеев"/>
    <x v="0"/>
    <x v="2"/>
    <s v="Авдеев Ираклий Изотович"/>
    <s v="Ираклий"/>
    <x v="204"/>
  </r>
  <r>
    <n v="783"/>
    <n v="63"/>
    <n v="344"/>
    <n v="2"/>
    <n v="688"/>
    <x v="40"/>
    <x v="13"/>
    <n v="208"/>
    <x v="6"/>
    <n v="258.5128205128205"/>
    <n v="0.33068835548502284"/>
    <x v="60"/>
    <n v="289.88888888888891"/>
    <d v="2022-06-24T00:00:00"/>
    <n v="458"/>
    <x v="244"/>
    <s v="Эммануил Филимонович Захаров"/>
    <x v="1"/>
    <x v="3"/>
    <s v="Захаров Эммануил Филимонович"/>
    <s v="Эммануил"/>
    <x v="65"/>
  </r>
  <r>
    <n v="784"/>
    <n v="467"/>
    <n v="436"/>
    <n v="3"/>
    <n v="1308"/>
    <x v="148"/>
    <x v="5"/>
    <n v="343"/>
    <x v="3"/>
    <n v="265.47674418604652"/>
    <n v="0.64232841312250888"/>
    <x v="3"/>
    <n v="236.27586206896552"/>
    <d v="2022-11-09T00:00:00"/>
    <n v="415"/>
    <x v="245"/>
    <s v="Абрамов Амвросий Богданович"/>
    <x v="1"/>
    <x v="3"/>
    <s v="Богданович Абрамов Амвросий"/>
    <s v="Абрамов"/>
    <x v="222"/>
  </r>
  <r>
    <n v="785"/>
    <n v="184"/>
    <n v="79"/>
    <n v="4"/>
    <n v="316"/>
    <x v="313"/>
    <x v="1"/>
    <n v="394"/>
    <x v="17"/>
    <n v="267.85483870967744"/>
    <n v="-0.7050641295839104"/>
    <x v="70"/>
    <n v="268"/>
    <d v="2022-05-27T00:00:00"/>
    <n v="699"/>
    <x v="239"/>
    <s v="Князев Платон Андреевич"/>
    <x v="0"/>
    <x v="2"/>
    <s v="Андреевич Князев Платон"/>
    <s v="Князев"/>
    <x v="237"/>
  </r>
  <r>
    <n v="786"/>
    <n v="265"/>
    <n v="339"/>
    <n v="3"/>
    <n v="1017"/>
    <x v="378"/>
    <x v="1"/>
    <n v="242"/>
    <x v="10"/>
    <n v="271.74545454545455"/>
    <n v="0.24749096748293864"/>
    <x v="15"/>
    <n v="316.58333333333331"/>
    <d v="2022-07-05T00:00:00"/>
    <n v="197"/>
    <x v="0"/>
    <s v="Октябрина Павловна Зимина"/>
    <x v="1"/>
    <x v="2"/>
    <s v="Зимина Октябрина Павловна"/>
    <s v="Октябрина"/>
    <x v="230"/>
  </r>
  <r>
    <n v="787"/>
    <n v="130"/>
    <n v="319"/>
    <n v="3"/>
    <n v="957"/>
    <x v="279"/>
    <x v="19"/>
    <n v="56"/>
    <x v="1"/>
    <n v="264.8679245283019"/>
    <n v="0.20437384242769618"/>
    <x v="1"/>
    <n v="238.16666666666666"/>
    <d v="2022-04-11T00:00:00"/>
    <n v="483"/>
    <x v="180"/>
    <s v="Пелагея Антоновна Цветкова"/>
    <x v="1"/>
    <x v="4"/>
    <s v="Цветкова Пелагея Антоновна"/>
    <s v="Пелагея"/>
    <x v="181"/>
  </r>
  <r>
    <n v="788"/>
    <n v="443"/>
    <n v="348"/>
    <n v="3"/>
    <n v="1044"/>
    <x v="71"/>
    <x v="16"/>
    <n v="324"/>
    <x v="7"/>
    <n v="249.02380952380952"/>
    <n v="0.3974567358256047"/>
    <x v="7"/>
    <n v="276.21052631578948"/>
    <d v="2022-07-19T00:00:00"/>
    <n v="169"/>
    <x v="32"/>
    <s v="Алексеев Касьян Ефимович"/>
    <x v="1"/>
    <x v="0"/>
    <s v="Ефимович Алексеев Касьян"/>
    <s v="Алексеев"/>
    <x v="30"/>
  </r>
  <r>
    <n v="789"/>
    <n v="408"/>
    <n v="60"/>
    <n v="4"/>
    <n v="240"/>
    <x v="227"/>
    <x v="7"/>
    <n v="486"/>
    <x v="9"/>
    <n v="263.25423728813558"/>
    <n v="-0.7720834406386814"/>
    <x v="33"/>
    <n v="248.5"/>
    <d v="2022-06-11T00:00:00"/>
    <n v="576"/>
    <x v="201"/>
    <s v="Волков Викентий Герасимович"/>
    <x v="0"/>
    <x v="2"/>
    <s v="Герасимович Волков Викентий"/>
    <s v="Волков"/>
    <x v="239"/>
  </r>
  <r>
    <n v="790"/>
    <n v="249"/>
    <n v="125"/>
    <n v="5"/>
    <n v="625"/>
    <x v="197"/>
    <x v="3"/>
    <n v="71"/>
    <x v="8"/>
    <n v="271.18181818181819"/>
    <n v="-0.539054642976869"/>
    <x v="14"/>
    <n v="260.15789473684208"/>
    <d v="2022-07-20T00:00:00"/>
    <n v="560"/>
    <x v="75"/>
    <s v="Медведева Алина Алексеевна"/>
    <x v="0"/>
    <x v="3"/>
    <s v="Алексеевна Медведева Алина"/>
    <s v="Медведева"/>
    <x v="50"/>
  </r>
  <r>
    <n v="791"/>
    <n v="241"/>
    <n v="490"/>
    <n v="1"/>
    <n v="490"/>
    <x v="305"/>
    <x v="7"/>
    <n v="299"/>
    <x v="19"/>
    <n v="286.92307692307691"/>
    <n v="0.70777479892761397"/>
    <x v="40"/>
    <n v="273.58333333333331"/>
    <d v="2022-04-15T00:00:00"/>
    <n v="605"/>
    <x v="163"/>
    <s v="Одинцов Анисим Евсеевич"/>
    <x v="1"/>
    <x v="3"/>
    <s v="Евсеевич Одинцов Анисим"/>
    <s v="Одинцов"/>
    <x v="240"/>
  </r>
  <r>
    <n v="792"/>
    <n v="202"/>
    <n v="298"/>
    <n v="4"/>
    <n v="1192"/>
    <x v="364"/>
    <x v="16"/>
    <n v="265"/>
    <x v="4"/>
    <n v="250.48780487804879"/>
    <n v="0.18967867575462516"/>
    <x v="25"/>
    <n v="303.8235294117647"/>
    <d v="2022-07-14T00:00:00"/>
    <n v="223"/>
    <x v="19"/>
    <s v="Баранов Эраст Терентьевич"/>
    <x v="1"/>
    <x v="0"/>
    <s v="Терентьевич Баранов Эраст"/>
    <s v="Баранов"/>
    <x v="173"/>
  </r>
  <r>
    <n v="793"/>
    <n v="376"/>
    <n v="441"/>
    <n v="2"/>
    <n v="882"/>
    <x v="323"/>
    <x v="17"/>
    <n v="272"/>
    <x v="17"/>
    <n v="267.85483870967744"/>
    <n v="0.64641416270247465"/>
    <x v="66"/>
    <n v="273.625"/>
    <d v="2022-04-17T00:00:00"/>
    <n v="696"/>
    <x v="217"/>
    <s v="Захар Артемьевич Воробьев"/>
    <x v="1"/>
    <x v="4"/>
    <s v="Воробьев Захар Артемьевич"/>
    <s v="Захар"/>
    <x v="216"/>
  </r>
  <r>
    <n v="794"/>
    <n v="371"/>
    <n v="126"/>
    <n v="5"/>
    <n v="630"/>
    <x v="402"/>
    <x v="5"/>
    <n v="371"/>
    <x v="0"/>
    <n v="252.76271186440678"/>
    <n v="-0.5015087507543754"/>
    <x v="45"/>
    <n v="293.41176470588238"/>
    <d v="2022-10-10T00:00:00"/>
    <n v="386"/>
    <x v="54"/>
    <s v="Регина Сергеевна Ефимова"/>
    <x v="1"/>
    <x v="3"/>
    <s v="Ефимова Регина Сергеевна"/>
    <s v="Регина"/>
    <x v="53"/>
  </r>
  <r>
    <n v="795"/>
    <n v="308"/>
    <n v="416"/>
    <n v="4"/>
    <n v="1664"/>
    <x v="256"/>
    <x v="6"/>
    <n v="360"/>
    <x v="17"/>
    <n v="267.85483870967744"/>
    <n v="0.55308002649485144"/>
    <x v="35"/>
    <n v="250.25925925925927"/>
    <d v="2022-06-16T00:00:00"/>
    <n v="489"/>
    <x v="21"/>
    <s v="Миронов Фома Вилорович"/>
    <x v="1"/>
    <x v="1"/>
    <s v="Вилорович Миронов Фома"/>
    <s v="Миронов"/>
    <x v="106"/>
  </r>
  <r>
    <n v="796"/>
    <n v="146"/>
    <n v="387"/>
    <n v="4"/>
    <n v="1548"/>
    <x v="22"/>
    <x v="2"/>
    <n v="368"/>
    <x v="5"/>
    <n v="268.60344827586209"/>
    <n v="0.44078567302137484"/>
    <x v="28"/>
    <n v="242.81818181818181"/>
    <d v="2022-11-07T00:00:00"/>
    <n v="155"/>
    <x v="200"/>
    <s v="Никодим Арсенович Потапов"/>
    <x v="0"/>
    <x v="0"/>
    <s v="Потапов Никодим Арсенович"/>
    <s v="Никодим"/>
    <x v="2"/>
  </r>
  <r>
    <n v="797"/>
    <n v="77"/>
    <n v="151"/>
    <n v="2"/>
    <n v="302"/>
    <x v="228"/>
    <x v="19"/>
    <n v="481"/>
    <x v="3"/>
    <n v="265.47674418604652"/>
    <n v="-0.43121194866628709"/>
    <x v="16"/>
    <n v="276.67567567567568"/>
    <d v="2022-07-14T00:00:00"/>
    <n v="311"/>
    <x v="19"/>
    <s v="Новикова Лидия Павловна"/>
    <x v="0"/>
    <x v="1"/>
    <s v="Павловна Новикова Лидия"/>
    <s v="Новикова"/>
    <x v="18"/>
  </r>
  <r>
    <n v="798"/>
    <n v="407"/>
    <n v="157"/>
    <n v="3"/>
    <n v="471"/>
    <x v="403"/>
    <x v="1"/>
    <n v="354"/>
    <x v="17"/>
    <n v="267.85483870967744"/>
    <n v="-0.41386162461612575"/>
    <x v="70"/>
    <n v="268"/>
    <d v="2022-09-07T00:00:00"/>
    <n v="464"/>
    <x v="127"/>
    <s v="Анжела Ивановна Григорьева"/>
    <x v="1"/>
    <x v="0"/>
    <s v="Григорьева Анжела Ивановна"/>
    <s v="Анжела"/>
    <x v="88"/>
  </r>
  <r>
    <n v="799"/>
    <n v="357"/>
    <n v="55"/>
    <n v="5"/>
    <n v="275"/>
    <x v="74"/>
    <x v="16"/>
    <n v="8"/>
    <x v="10"/>
    <n v="271.74545454545455"/>
    <n v="-0.79760471029037872"/>
    <x v="37"/>
    <n v="272.35294117647061"/>
    <d v="2022-11-18T00:00:00"/>
    <n v="419"/>
    <x v="100"/>
    <s v="Ирина Макаровна Шарова"/>
    <x v="0"/>
    <x v="1"/>
    <s v="Шарова Ирина Макаровна"/>
    <s v="Ирина"/>
    <x v="4"/>
  </r>
  <r>
    <n v="800"/>
    <n v="409"/>
    <n v="235"/>
    <n v="5"/>
    <n v="1175"/>
    <x v="111"/>
    <x v="8"/>
    <n v="1"/>
    <x v="12"/>
    <n v="274.16279069767444"/>
    <n v="-0.14284502502332685"/>
    <x v="65"/>
    <n v="258.30769230769232"/>
    <d v="2022-01-24T00:00:00"/>
    <n v="375"/>
    <x v="73"/>
    <s v="Потап Егорович Лапин"/>
    <x v="0"/>
    <x v="2"/>
    <s v="Лапин Потап Егорович"/>
    <s v="Потап"/>
    <x v="167"/>
  </r>
  <r>
    <n v="801"/>
    <n v="148"/>
    <n v="474"/>
    <n v="4"/>
    <n v="1896"/>
    <x v="289"/>
    <x v="11"/>
    <n v="333"/>
    <x v="5"/>
    <n v="268.60344827586209"/>
    <n v="0.76468322742152872"/>
    <x v="5"/>
    <n v="281.96875"/>
    <d v="2022-10-23T00:00:00"/>
    <n v="217"/>
    <x v="31"/>
    <s v="Бобылев Никодим Виленович"/>
    <x v="0"/>
    <x v="2"/>
    <s v="Виленович Бобылев Никодим"/>
    <s v="Бобылев"/>
    <x v="2"/>
  </r>
  <r>
    <n v="802"/>
    <n v="63"/>
    <n v="479"/>
    <n v="4"/>
    <n v="1916"/>
    <x v="90"/>
    <x v="3"/>
    <n v="396"/>
    <x v="6"/>
    <n v="258.5128205128205"/>
    <n v="0.85290616941083131"/>
    <x v="60"/>
    <n v="289.88888888888891"/>
    <d v="2022-11-06T00:00:00"/>
    <n v="364"/>
    <x v="88"/>
    <s v="Ермаков Вадим Юлианович"/>
    <x v="1"/>
    <x v="3"/>
    <s v="Юлианович Ермаков Вадим"/>
    <s v="Ермаков"/>
    <x v="87"/>
  </r>
  <r>
    <n v="803"/>
    <n v="410"/>
    <n v="320"/>
    <n v="4"/>
    <n v="1280"/>
    <x v="210"/>
    <x v="8"/>
    <n v="401"/>
    <x v="14"/>
    <n v="273.72549019607845"/>
    <n v="0.16905444126074487"/>
    <x v="44"/>
    <n v="320.57142857142856"/>
    <d v="2022-10-22T00:00:00"/>
    <n v="189"/>
    <x v="107"/>
    <s v="Екатерина Рудольфовна Кулакова"/>
    <x v="1"/>
    <x v="2"/>
    <s v="Кулакова Екатерина Рудольфовна"/>
    <s v="Екатерина"/>
    <x v="146"/>
  </r>
  <r>
    <n v="804"/>
    <n v="223"/>
    <n v="477"/>
    <n v="4"/>
    <n v="1908"/>
    <x v="239"/>
    <x v="7"/>
    <n v="121"/>
    <x v="8"/>
    <n v="271.18181818181819"/>
    <n v="0.75896748240026812"/>
    <x v="8"/>
    <n v="291.45454545454544"/>
    <d v="2022-07-21T00:00:00"/>
    <n v="301"/>
    <x v="141"/>
    <s v="Сысоева Светлана Захаровна"/>
    <x v="0"/>
    <x v="2"/>
    <s v="Захаровна Сысоева Светлана"/>
    <s v="Сысоева"/>
    <x v="152"/>
  </r>
  <r>
    <n v="805"/>
    <n v="35"/>
    <n v="277"/>
    <n v="4"/>
    <n v="1108"/>
    <x v="387"/>
    <x v="2"/>
    <n v="108"/>
    <x v="18"/>
    <n v="255.11627906976744"/>
    <n v="8.5779398359161263E-2"/>
    <x v="34"/>
    <n v="250.30769230769232"/>
    <d v="2022-10-01T00:00:00"/>
    <n v="587"/>
    <x v="234"/>
    <s v="Алла Рудольфовна Сидорова"/>
    <x v="0"/>
    <x v="0"/>
    <s v="Сидорова Алла Рудольфовна"/>
    <s v="Алла"/>
    <x v="138"/>
  </r>
  <r>
    <n v="806"/>
    <n v="398"/>
    <n v="127"/>
    <n v="5"/>
    <n v="635"/>
    <x v="156"/>
    <x v="7"/>
    <n v="191"/>
    <x v="5"/>
    <n v="268.60344827586209"/>
    <n v="-0.52718402978368317"/>
    <x v="5"/>
    <n v="281.96875"/>
    <d v="2022-11-01T00:00:00"/>
    <n v="387"/>
    <x v="165"/>
    <s v="Матвей Адамович Богданов"/>
    <x v="0"/>
    <x v="3"/>
    <s v="Богданов Матвей Адамович"/>
    <s v="Матвей"/>
    <x v="171"/>
  </r>
  <r>
    <n v="807"/>
    <n v="132"/>
    <n v="154"/>
    <n v="3"/>
    <n v="462"/>
    <x v="404"/>
    <x v="11"/>
    <n v="443"/>
    <x v="6"/>
    <n v="258.5128205128205"/>
    <n v="-0.40428486411426301"/>
    <x v="6"/>
    <n v="260.64705882352939"/>
    <d v="2022-03-29T00:00:00"/>
    <n v="645"/>
    <x v="30"/>
    <s v="Агата Олеговна Мартынова"/>
    <x v="0"/>
    <x v="2"/>
    <s v="Мартынова Агата Олеговна"/>
    <s v="Агата"/>
    <x v="11"/>
  </r>
  <r>
    <n v="808"/>
    <n v="415"/>
    <n v="84"/>
    <n v="5"/>
    <n v="420"/>
    <x v="303"/>
    <x v="18"/>
    <n v="191"/>
    <x v="14"/>
    <n v="273.72549019607845"/>
    <n v="-0.69312320916905446"/>
    <x v="22"/>
    <n v="280.23809523809524"/>
    <d v="2022-11-01T00:00:00"/>
    <n v="290"/>
    <x v="165"/>
    <s v="Матвей Адамович Богданов"/>
    <x v="0"/>
    <x v="3"/>
    <s v="Богданов Матвей Адамович"/>
    <s v="Матвей"/>
    <x v="171"/>
  </r>
  <r>
    <n v="809"/>
    <n v="384"/>
    <n v="423"/>
    <n v="5"/>
    <n v="2115"/>
    <x v="253"/>
    <x v="17"/>
    <n v="249"/>
    <x v="0"/>
    <n v="252.76271186440678"/>
    <n v="0.6735063367531684"/>
    <x v="11"/>
    <n v="240.26666666666668"/>
    <d v="2022-08-08T00:00:00"/>
    <n v="565"/>
    <x v="139"/>
    <s v="Абрамов Адриан Фролович"/>
    <x v="0"/>
    <x v="2"/>
    <s v="Фролович Абрамов Адриан"/>
    <s v="Абрамов"/>
    <x v="150"/>
  </r>
  <r>
    <n v="810"/>
    <n v="311"/>
    <n v="470"/>
    <n v="2"/>
    <n v="940"/>
    <x v="310"/>
    <x v="11"/>
    <n v="418"/>
    <x v="3"/>
    <n v="265.47674418604652"/>
    <n v="0.77039989487976879"/>
    <x v="16"/>
    <n v="276.67567567567568"/>
    <d v="2022-05-19T00:00:00"/>
    <n v="604"/>
    <x v="197"/>
    <s v="Любовь Богдановна Новикова"/>
    <x v="0"/>
    <x v="1"/>
    <s v="Новикова Любовь Богдановна"/>
    <s v="Любовь"/>
    <x v="7"/>
  </r>
  <r>
    <n v="811"/>
    <n v="328"/>
    <n v="59"/>
    <n v="1"/>
    <n v="59"/>
    <x v="140"/>
    <x v="14"/>
    <n v="126"/>
    <x v="14"/>
    <n v="273.72549019607845"/>
    <n v="-0.78445558739255017"/>
    <x v="58"/>
    <n v="241.83333333333334"/>
    <d v="2022-09-18T00:00:00"/>
    <n v="169"/>
    <x v="80"/>
    <s v="тов. Копылова Жанна Архиповна"/>
    <x v="0"/>
    <x v="0"/>
    <s v="Жанна Архиповна тов. Копылова"/>
    <s v="Архиповна"/>
    <x v="77"/>
  </r>
  <r>
    <n v="812"/>
    <n v="74"/>
    <n v="332"/>
    <n v="3"/>
    <n v="996"/>
    <x v="67"/>
    <x v="16"/>
    <n v="497"/>
    <x v="19"/>
    <n v="286.92307692307691"/>
    <n v="0.15710455764075082"/>
    <x v="73"/>
    <n v="320.25"/>
    <d v="2022-09-22T00:00:00"/>
    <n v="174"/>
    <x v="164"/>
    <s v="Валерьян Федосеевич Цветков"/>
    <x v="1"/>
    <x v="0"/>
    <s v="Цветков Валерьян Федосеевич"/>
    <s v="Валерьян"/>
    <x v="99"/>
  </r>
  <r>
    <n v="813"/>
    <n v="152"/>
    <n v="94"/>
    <n v="5"/>
    <n v="470"/>
    <x v="92"/>
    <x v="16"/>
    <n v="332"/>
    <x v="2"/>
    <n v="283.468085106383"/>
    <n v="-0.66839300457854844"/>
    <x v="36"/>
    <n v="249.5"/>
    <d v="2022-10-24T00:00:00"/>
    <n v="84"/>
    <x v="12"/>
    <s v="Агата Юрьевна Галкина"/>
    <x v="1"/>
    <x v="0"/>
    <s v="Галкина Агата Юрьевна"/>
    <s v="Агата"/>
    <x v="11"/>
  </r>
  <r>
    <n v="814"/>
    <n v="319"/>
    <n v="148"/>
    <n v="1"/>
    <n v="148"/>
    <x v="376"/>
    <x v="6"/>
    <n v="445"/>
    <x v="9"/>
    <n v="263.25423728813558"/>
    <n v="-0.43780582024208081"/>
    <x v="33"/>
    <n v="248.5"/>
    <d v="2022-04-25T00:00:00"/>
    <n v="467"/>
    <x v="243"/>
    <s v="Марфа Архиповна Белоусова"/>
    <x v="1"/>
    <x v="2"/>
    <s v="Белоусова Марфа Архиповна"/>
    <s v="Марфа"/>
    <x v="91"/>
  </r>
  <r>
    <n v="815"/>
    <n v="19"/>
    <n v="378"/>
    <n v="2"/>
    <n v="756"/>
    <x v="362"/>
    <x v="15"/>
    <n v="167"/>
    <x v="10"/>
    <n v="271.74545454545455"/>
    <n v="0.39100762745885187"/>
    <x v="37"/>
    <n v="272.35294117647061"/>
    <d v="2022-01-02T00:00:00"/>
    <n v="795"/>
    <x v="22"/>
    <s v="Жуков Никифор Фомич"/>
    <x v="0"/>
    <x v="0"/>
    <s v="Фомич Жуков Никифор"/>
    <s v="Жуков"/>
    <x v="69"/>
  </r>
  <r>
    <n v="816"/>
    <n v="242"/>
    <n v="265"/>
    <n v="4"/>
    <n v="1060"/>
    <x v="286"/>
    <x v="19"/>
    <n v="415"/>
    <x v="4"/>
    <n v="250.48780487804879"/>
    <n v="5.7935735150924872E-2"/>
    <x v="25"/>
    <n v="303.8235294117647"/>
    <d v="2022-04-10T00:00:00"/>
    <n v="270"/>
    <x v="59"/>
    <s v="Капитон Феликсович Кабанов"/>
    <x v="0"/>
    <x v="3"/>
    <s v="Кабанов Капитон Феликсович"/>
    <s v="Капитон"/>
    <x v="56"/>
  </r>
  <r>
    <n v="817"/>
    <n v="354"/>
    <n v="431"/>
    <n v="1"/>
    <n v="431"/>
    <x v="405"/>
    <x v="12"/>
    <n v="229"/>
    <x v="8"/>
    <n v="271.18181818181819"/>
    <n v="0.58933959101575595"/>
    <x v="14"/>
    <n v="260.15789473684208"/>
    <d v="2022-07-24T00:00:00"/>
    <n v="653"/>
    <x v="45"/>
    <s v="Самойлова Татьяна Эльдаровна"/>
    <x v="1"/>
    <x v="1"/>
    <s v="Эльдаровна Самойлова Татьяна"/>
    <s v="Самойлова"/>
    <x v="43"/>
  </r>
  <r>
    <n v="818"/>
    <n v="354"/>
    <n v="382"/>
    <n v="4"/>
    <n v="1528"/>
    <x v="80"/>
    <x v="8"/>
    <n v="119"/>
    <x v="8"/>
    <n v="271.18181818181819"/>
    <n v="0.40864901106268858"/>
    <x v="14"/>
    <n v="260.15789473684208"/>
    <d v="2022-05-09T00:00:00"/>
    <n v="249"/>
    <x v="68"/>
    <s v="Никитин Светозар Харлампьевич"/>
    <x v="1"/>
    <x v="2"/>
    <s v="Харлампьевич Никитин Светозар"/>
    <s v="Никитин"/>
    <x v="85"/>
  </r>
  <r>
    <n v="819"/>
    <n v="245"/>
    <n v="281"/>
    <n v="1"/>
    <n v="281"/>
    <x v="255"/>
    <x v="3"/>
    <n v="341"/>
    <x v="0"/>
    <n v="252.76271186440678"/>
    <n v="0.11171461141286132"/>
    <x v="0"/>
    <n v="240.5"/>
    <d v="2022-06-12T00:00:00"/>
    <n v="312"/>
    <x v="153"/>
    <s v="Алевтина Архиповна Ефимова"/>
    <x v="1"/>
    <x v="2"/>
    <s v="Ефимова Алевтина Архиповна"/>
    <s v="Алевтина"/>
    <x v="132"/>
  </r>
  <r>
    <n v="820"/>
    <n v="386"/>
    <n v="149"/>
    <n v="5"/>
    <n v="745"/>
    <x v="130"/>
    <x v="0"/>
    <n v="407"/>
    <x v="18"/>
    <n v="255.11627906976744"/>
    <n v="-0.41595259799453055"/>
    <x v="67"/>
    <n v="251.91666666666666"/>
    <d v="2022-03-01T00:00:00"/>
    <n v="482"/>
    <x v="47"/>
    <s v="Карп Афанасьевич Фомичев"/>
    <x v="0"/>
    <x v="1"/>
    <s v="Фомичев Карп Афанасьевич"/>
    <s v="Карп"/>
    <x v="45"/>
  </r>
  <r>
    <n v="821"/>
    <n v="434"/>
    <n v="257"/>
    <n v="2"/>
    <n v="514"/>
    <x v="406"/>
    <x v="2"/>
    <n v="264"/>
    <x v="11"/>
    <n v="262.63492063492066"/>
    <n v="-2.1455336637253852E-2"/>
    <x v="47"/>
    <n v="271"/>
    <d v="2022-12-12T00:00:00"/>
    <n v="221"/>
    <x v="241"/>
    <s v="Любомир Ермолаевич Стрелков"/>
    <x v="1"/>
    <x v="1"/>
    <s v="Стрелков Любомир Ермолаевич"/>
    <s v="Любомир"/>
    <x v="96"/>
  </r>
  <r>
    <n v="822"/>
    <n v="402"/>
    <n v="218"/>
    <n v="1"/>
    <n v="218"/>
    <x v="197"/>
    <x v="6"/>
    <n v="91"/>
    <x v="16"/>
    <n v="300.31818181818181"/>
    <n v="-0.27410322385348873"/>
    <x v="51"/>
    <n v="331.16666666666669"/>
    <d v="2022-05-06T00:00:00"/>
    <n v="635"/>
    <x v="246"/>
    <s v="Стрелкова Наина Эдуардовна"/>
    <x v="1"/>
    <x v="2"/>
    <s v="Эдуардовна Стрелкова Наина"/>
    <s v="Стрелкова"/>
    <x v="83"/>
  </r>
  <r>
    <n v="823"/>
    <n v="326"/>
    <n v="198"/>
    <n v="2"/>
    <n v="396"/>
    <x v="193"/>
    <x v="2"/>
    <n v="362"/>
    <x v="18"/>
    <n v="255.11627906976744"/>
    <n v="-0.22388331814038287"/>
    <x v="67"/>
    <n v="251.91666666666666"/>
    <d v="2022-12-21T00:00:00"/>
    <n v="480"/>
    <x v="96"/>
    <s v="Авдей Брониславович Владимиров"/>
    <x v="1"/>
    <x v="2"/>
    <s v="Владимиров Авдей Брониславович"/>
    <s v="Авдей"/>
    <x v="98"/>
  </r>
  <r>
    <n v="824"/>
    <n v="491"/>
    <n v="111"/>
    <n v="4"/>
    <n v="444"/>
    <x v="279"/>
    <x v="1"/>
    <n v="473"/>
    <x v="4"/>
    <n v="250.48780487804879"/>
    <n v="-0.5568646543330088"/>
    <x v="4"/>
    <n v="159.19999999999999"/>
    <d v="2022-08-26T00:00:00"/>
    <n v="346"/>
    <x v="205"/>
    <s v="Ипат Дмитриевич Панов"/>
    <x v="0"/>
    <x v="2"/>
    <s v="Панов Ипат Дмитриевич"/>
    <s v="Ипат"/>
    <x v="241"/>
  </r>
  <r>
    <n v="825"/>
    <n v="240"/>
    <n v="306"/>
    <n v="5"/>
    <n v="1530"/>
    <x v="407"/>
    <x v="19"/>
    <n v="482"/>
    <x v="3"/>
    <n v="265.47674418604652"/>
    <n v="0.15264333581533873"/>
    <x v="3"/>
    <n v="236.27586206896552"/>
    <d v="2022-04-28T00:00:00"/>
    <n v="640"/>
    <x v="247"/>
    <s v="Творимир Артурович Гришин"/>
    <x v="1"/>
    <x v="3"/>
    <s v="Гришин Творимир Артурович"/>
    <s v="Творимир"/>
    <x v="242"/>
  </r>
  <r>
    <n v="826"/>
    <n v="352"/>
    <n v="391"/>
    <n v="1"/>
    <n v="391"/>
    <x v="26"/>
    <x v="12"/>
    <n v="367"/>
    <x v="9"/>
    <n v="263.25423728813558"/>
    <n v="0.48525624517125943"/>
    <x v="33"/>
    <n v="248.5"/>
    <d v="2022-11-02T00:00:00"/>
    <n v="232"/>
    <x v="18"/>
    <s v="Эмилия Вадимовна Александрова"/>
    <x v="1"/>
    <x v="4"/>
    <s v="Александрова Эмилия Вадимовна"/>
    <s v="Эмилия"/>
    <x v="49"/>
  </r>
  <r>
    <n v="827"/>
    <n v="305"/>
    <n v="252"/>
    <n v="1"/>
    <n v="252"/>
    <x v="152"/>
    <x v="10"/>
    <n v="172"/>
    <x v="2"/>
    <n v="283.468085106383"/>
    <n v="-0.11101103355100206"/>
    <x v="46"/>
    <n v="321.63636363636363"/>
    <d v="2022-06-25T00:00:00"/>
    <n v="676"/>
    <x v="113"/>
    <s v="Русаков Лев Тимурович"/>
    <x v="1"/>
    <x v="2"/>
    <s v="Тимурович Русаков Лев"/>
    <s v="Русаков"/>
    <x v="122"/>
  </r>
  <r>
    <n v="828"/>
    <n v="269"/>
    <n v="398"/>
    <n v="4"/>
    <n v="1592"/>
    <x v="137"/>
    <x v="15"/>
    <n v="466"/>
    <x v="0"/>
    <n v="252.76271186440678"/>
    <n v="0.57459934285522696"/>
    <x v="45"/>
    <n v="293.41176470588238"/>
    <d v="2022-07-30T00:00:00"/>
    <n v="279"/>
    <x v="170"/>
    <s v="Никитина Лора Георгиевна"/>
    <x v="0"/>
    <x v="1"/>
    <s v="Георгиевна Никитина Лора"/>
    <s v="Никитина"/>
    <x v="37"/>
  </r>
  <r>
    <n v="829"/>
    <n v="380"/>
    <n v="100"/>
    <n v="2"/>
    <n v="200"/>
    <x v="96"/>
    <x v="9"/>
    <n v="57"/>
    <x v="17"/>
    <n v="267.85483870967744"/>
    <n v="-0.62666345516950683"/>
    <x v="35"/>
    <n v="250.25925925925927"/>
    <d v="2022-04-18T00:00:00"/>
    <n v="413"/>
    <x v="178"/>
    <s v="Константин Ефимьевич Колесников"/>
    <x v="1"/>
    <x v="2"/>
    <s v="Колесников Константин Ефимьевич"/>
    <s v="Константин"/>
    <x v="179"/>
  </r>
  <r>
    <n v="830"/>
    <n v="44"/>
    <n v="310"/>
    <n v="3"/>
    <n v="930"/>
    <x v="35"/>
    <x v="7"/>
    <n v="48"/>
    <x v="15"/>
    <n v="294.95238095238096"/>
    <n v="5.1017113335485975E-2"/>
    <x v="53"/>
    <n v="322.54545454545456"/>
    <d v="2022-10-22T00:00:00"/>
    <n v="115"/>
    <x v="107"/>
    <s v="Лаврентьева Вера Владиславовна"/>
    <x v="1"/>
    <x v="0"/>
    <s v="Владиславовна Лаврентьева Вера"/>
    <s v="Лаврентьева"/>
    <x v="1"/>
  </r>
  <r>
    <n v="831"/>
    <n v="183"/>
    <n v="286"/>
    <n v="2"/>
    <n v="572"/>
    <x v="172"/>
    <x v="14"/>
    <n v="11"/>
    <x v="17"/>
    <n v="267.85483870967744"/>
    <n v="6.774251821521049E-2"/>
    <x v="35"/>
    <n v="250.25925925925927"/>
    <d v="2022-05-09T00:00:00"/>
    <n v="293"/>
    <x v="68"/>
    <s v="Силин Антип Ильясович"/>
    <x v="1"/>
    <x v="4"/>
    <s v="Ильясович Силин Антип"/>
    <s v="Силин"/>
    <x v="67"/>
  </r>
  <r>
    <n v="832"/>
    <n v="65"/>
    <n v="201"/>
    <n v="2"/>
    <n v="402"/>
    <x v="384"/>
    <x v="1"/>
    <n v="125"/>
    <x v="16"/>
    <n v="300.31818181818181"/>
    <n v="-0.33070985318601487"/>
    <x v="24"/>
    <n v="281.73333333333335"/>
    <d v="2022-05-20T00:00:00"/>
    <n v="595"/>
    <x v="118"/>
    <s v="Копылова Эмилия Тарасовна"/>
    <x v="1"/>
    <x v="2"/>
    <s v="Тарасовна Копылова Эмилия"/>
    <s v="Копылова"/>
    <x v="49"/>
  </r>
  <r>
    <n v="833"/>
    <n v="425"/>
    <n v="258"/>
    <n v="4"/>
    <n v="1032"/>
    <x v="406"/>
    <x v="15"/>
    <n v="72"/>
    <x v="1"/>
    <n v="264.8679245283019"/>
    <n v="-2.5929619603932252E-2"/>
    <x v="13"/>
    <n v="320.84615384615387"/>
    <d v="2022-12-11T00:00:00"/>
    <n v="222"/>
    <x v="182"/>
    <s v="Фомина Антонина Павловна"/>
    <x v="0"/>
    <x v="4"/>
    <s v="Павловна Фомина Антонина"/>
    <s v="Фомина"/>
    <x v="184"/>
  </r>
  <r>
    <n v="834"/>
    <n v="230"/>
    <n v="179"/>
    <n v="4"/>
    <n v="716"/>
    <x v="408"/>
    <x v="19"/>
    <n v="68"/>
    <x v="5"/>
    <n v="268.60344827586209"/>
    <n v="-0.33359008922267164"/>
    <x v="5"/>
    <n v="281.96875"/>
    <d v="2022-11-17T00:00:00"/>
    <n v="513"/>
    <x v="57"/>
    <s v="Иванна Наумовна Иванова"/>
    <x v="0"/>
    <x v="0"/>
    <s v="Иванова Иванна Наумовна"/>
    <s v="Иванна"/>
    <x v="55"/>
  </r>
  <r>
    <n v="835"/>
    <n v="497"/>
    <n v="113"/>
    <n v="2"/>
    <n v="226"/>
    <x v="244"/>
    <x v="17"/>
    <n v="219"/>
    <x v="17"/>
    <n v="267.85483870967744"/>
    <n v="-0.57812970434154276"/>
    <x v="35"/>
    <n v="250.25925925925927"/>
    <d v="2022-01-24T00:00:00"/>
    <n v="658"/>
    <x v="73"/>
    <s v="Арсений Ермолаевич Емельянов"/>
    <x v="0"/>
    <x v="4"/>
    <s v="Емельянов Арсений Ермолаевич"/>
    <s v="Арсений"/>
    <x v="104"/>
  </r>
  <r>
    <n v="836"/>
    <n v="82"/>
    <n v="73"/>
    <n v="1"/>
    <n v="73"/>
    <x v="409"/>
    <x v="8"/>
    <n v="218"/>
    <x v="11"/>
    <n v="262.63492063492066"/>
    <n v="-0.72204762480357787"/>
    <x v="62"/>
    <n v="168"/>
    <d v="2022-06-09T00:00:00"/>
    <n v="438"/>
    <x v="224"/>
    <s v="Алевтина Алексеевна Исакова"/>
    <x v="1"/>
    <x v="0"/>
    <s v="Исакова Алевтина Алексеевна"/>
    <s v="Алевтина"/>
    <x v="132"/>
  </r>
  <r>
    <n v="837"/>
    <n v="104"/>
    <n v="420"/>
    <n v="2"/>
    <n v="840"/>
    <x v="189"/>
    <x v="2"/>
    <n v="26"/>
    <x v="9"/>
    <n v="263.25423728813558"/>
    <n v="0.59541591552923001"/>
    <x v="9"/>
    <n v="257.78260869565219"/>
    <d v="2022-09-15T00:00:00"/>
    <n v="608"/>
    <x v="183"/>
    <s v="Корнилов Леон Иосипович"/>
    <x v="0"/>
    <x v="4"/>
    <s v="Иосипович Корнилов Леон"/>
    <s v="Корнилов"/>
    <x v="220"/>
  </r>
  <r>
    <n v="838"/>
    <n v="364"/>
    <n v="496"/>
    <n v="1"/>
    <n v="496"/>
    <x v="410"/>
    <x v="2"/>
    <n v="417"/>
    <x v="0"/>
    <n v="252.76271186440678"/>
    <n v="0.96231475893515728"/>
    <x v="45"/>
    <n v="293.41176470588238"/>
    <d v="2022-02-16T00:00:00"/>
    <n v="452"/>
    <x v="41"/>
    <s v="Игнатова Вера Вячеславовна"/>
    <x v="1"/>
    <x v="4"/>
    <s v="Вячеславовна Игнатова Вера"/>
    <s v="Игнатова"/>
    <x v="1"/>
  </r>
  <r>
    <n v="839"/>
    <n v="334"/>
    <n v="223"/>
    <n v="2"/>
    <n v="446"/>
    <x v="43"/>
    <x v="4"/>
    <n v="216"/>
    <x v="15"/>
    <n v="294.95238095238096"/>
    <n v="-0.24394575395544082"/>
    <x v="41"/>
    <n v="274.77777777777777"/>
    <d v="2022-04-04T00:00:00"/>
    <n v="579"/>
    <x v="147"/>
    <s v="Никонов Софон Авдеевич"/>
    <x v="1"/>
    <x v="4"/>
    <s v="Авдеевич Никонов Софон"/>
    <s v="Никонов"/>
    <x v="157"/>
  </r>
  <r>
    <n v="840"/>
    <n v="356"/>
    <n v="97"/>
    <n v="2"/>
    <n v="194"/>
    <x v="9"/>
    <x v="3"/>
    <n v="491"/>
    <x v="2"/>
    <n v="283.468085106383"/>
    <n v="-0.65780980259701272"/>
    <x v="46"/>
    <n v="321.63636363636363"/>
    <d v="2022-07-10T00:00:00"/>
    <n v="280"/>
    <x v="168"/>
    <s v="Михайлова Лора Наумовна"/>
    <x v="0"/>
    <x v="2"/>
    <s v="Наумовна Михайлова Лора"/>
    <s v="Михайлова"/>
    <x v="37"/>
  </r>
  <r>
    <n v="841"/>
    <n v="446"/>
    <n v="445"/>
    <n v="5"/>
    <n v="2225"/>
    <x v="69"/>
    <x v="15"/>
    <n v="307"/>
    <x v="14"/>
    <n v="273.72549019607845"/>
    <n v="0.62571633237822333"/>
    <x v="44"/>
    <n v="320.57142857142856"/>
    <d v="2022-07-22T00:00:00"/>
    <n v="229"/>
    <x v="173"/>
    <s v="Клавдия Константиновна Хохлова"/>
    <x v="0"/>
    <x v="1"/>
    <s v="Хохлова Клавдия Константиновна"/>
    <s v="Клавдия"/>
    <x v="175"/>
  </r>
  <r>
    <n v="842"/>
    <n v="88"/>
    <n v="206"/>
    <n v="4"/>
    <n v="824"/>
    <x v="395"/>
    <x v="15"/>
    <n v="492"/>
    <x v="18"/>
    <n v="255.11627906976744"/>
    <n v="-0.1925250683682771"/>
    <x v="34"/>
    <n v="250.30769230769232"/>
    <d v="2022-05-07T00:00:00"/>
    <n v="549"/>
    <x v="214"/>
    <s v="Феликс Ааронович Яковлев"/>
    <x v="0"/>
    <x v="3"/>
    <s v="Яковлев Феликс Ааронович"/>
    <s v="Феликс"/>
    <x v="243"/>
  </r>
  <r>
    <n v="843"/>
    <n v="347"/>
    <n v="265"/>
    <n v="1"/>
    <n v="265"/>
    <x v="394"/>
    <x v="11"/>
    <n v="264"/>
    <x v="3"/>
    <n v="265.47674418604652"/>
    <n v="-1.7958039507687262E-3"/>
    <x v="16"/>
    <n v="276.67567567567568"/>
    <d v="2022-12-12T00:00:00"/>
    <n v="483"/>
    <x v="241"/>
    <s v="Любомир Ермолаевич Стрелков"/>
    <x v="1"/>
    <x v="1"/>
    <s v="Стрелков Любомир Ермолаевич"/>
    <s v="Любомир"/>
    <x v="96"/>
  </r>
  <r>
    <n v="844"/>
    <n v="342"/>
    <n v="269"/>
    <n v="4"/>
    <n v="1076"/>
    <x v="411"/>
    <x v="13"/>
    <n v="190"/>
    <x v="4"/>
    <n v="250.48780487804879"/>
    <n v="7.3904576436222058E-2"/>
    <x v="25"/>
    <n v="303.8235294117647"/>
    <d v="2022-05-08T00:00:00"/>
    <n v="404"/>
    <x v="24"/>
    <s v="Валентина Захаровна Боброва"/>
    <x v="1"/>
    <x v="1"/>
    <s v="Боброва Валентина Захаровна"/>
    <s v="Валентина"/>
    <x v="46"/>
  </r>
  <r>
    <n v="845"/>
    <n v="474"/>
    <n v="405"/>
    <n v="2"/>
    <n v="810"/>
    <x v="394"/>
    <x v="8"/>
    <n v="18"/>
    <x v="15"/>
    <n v="294.95238095238096"/>
    <n v="0.37310300290603804"/>
    <x v="23"/>
    <n v="318.81818181818181"/>
    <d v="2022-01-17T00:00:00"/>
    <n v="812"/>
    <x v="184"/>
    <s v="Кира Степановна Рогова"/>
    <x v="1"/>
    <x v="3"/>
    <s v="Рогова Кира Степановна"/>
    <s v="Кира"/>
    <x v="186"/>
  </r>
  <r>
    <n v="846"/>
    <n v="69"/>
    <n v="197"/>
    <n v="2"/>
    <n v="394"/>
    <x v="183"/>
    <x v="13"/>
    <n v="125"/>
    <x v="14"/>
    <n v="273.72549019607845"/>
    <n v="-0.28030085959885398"/>
    <x v="63"/>
    <n v="266.27272727272725"/>
    <d v="2022-05-20T00:00:00"/>
    <n v="494"/>
    <x v="118"/>
    <s v="Копылова Эмилия Тарасовна"/>
    <x v="1"/>
    <x v="2"/>
    <s v="Тарасовна Копылова Эмилия"/>
    <s v="Копылова"/>
    <x v="49"/>
  </r>
  <r>
    <n v="847"/>
    <n v="206"/>
    <n v="93"/>
    <n v="2"/>
    <n v="186"/>
    <x v="412"/>
    <x v="9"/>
    <n v="155"/>
    <x v="15"/>
    <n v="294.95238095238096"/>
    <n v="-0.68469486599935425"/>
    <x v="41"/>
    <n v="274.77777777777777"/>
    <d v="2022-01-03T00:00:00"/>
    <n v="590"/>
    <x v="248"/>
    <s v="Емельянов Игорь Андреевич"/>
    <x v="1"/>
    <x v="3"/>
    <s v="Андреевич Емельянов Игорь"/>
    <s v="Емельянов"/>
    <x v="244"/>
  </r>
  <r>
    <n v="848"/>
    <n v="319"/>
    <n v="193"/>
    <n v="1"/>
    <n v="193"/>
    <x v="193"/>
    <x v="7"/>
    <n v="43"/>
    <x v="9"/>
    <n v="263.25423728813558"/>
    <n v="-0.26686840072109197"/>
    <x v="33"/>
    <n v="248.5"/>
    <d v="2022-12-17T00:00:00"/>
    <n v="484"/>
    <x v="203"/>
    <s v="Куликова Евгения Григорьевна"/>
    <x v="0"/>
    <x v="2"/>
    <s v="Григорьевна Куликова Евгения"/>
    <s v="Куликова"/>
    <x v="51"/>
  </r>
  <r>
    <n v="849"/>
    <n v="59"/>
    <n v="150"/>
    <n v="4"/>
    <n v="600"/>
    <x v="390"/>
    <x v="9"/>
    <n v="343"/>
    <x v="0"/>
    <n v="252.76271186440678"/>
    <n v="-0.40655803661235168"/>
    <x v="0"/>
    <n v="240.5"/>
    <d v="2022-11-09T00:00:00"/>
    <n v="260"/>
    <x v="245"/>
    <s v="Абрамов Амвросий Богданович"/>
    <x v="1"/>
    <x v="3"/>
    <s v="Богданович Абрамов Амвросий"/>
    <s v="Абрамов"/>
    <x v="222"/>
  </r>
  <r>
    <n v="850"/>
    <n v="16"/>
    <n v="207"/>
    <n v="2"/>
    <n v="414"/>
    <x v="170"/>
    <x v="3"/>
    <n v="26"/>
    <x v="11"/>
    <n v="262.63492063492066"/>
    <n v="-0.21183367581288537"/>
    <x v="47"/>
    <n v="271"/>
    <d v="2022-09-15T00:00:00"/>
    <n v="432"/>
    <x v="183"/>
    <s v="Корнилов Леон Иосипович"/>
    <x v="0"/>
    <x v="4"/>
    <s v="Иосипович Корнилов Леон"/>
    <s v="Корнилов"/>
    <x v="220"/>
  </r>
  <r>
    <n v="851"/>
    <n v="220"/>
    <n v="305"/>
    <n v="4"/>
    <n v="1220"/>
    <x v="398"/>
    <x v="6"/>
    <n v="306"/>
    <x v="8"/>
    <n v="271.18181818181819"/>
    <n v="0.12470667113643974"/>
    <x v="48"/>
    <n v="281.75"/>
    <d v="2022-11-07T00:00:00"/>
    <n v="184"/>
    <x v="200"/>
    <s v="Поляков Силантий Адамович"/>
    <x v="0"/>
    <x v="3"/>
    <s v="Адамович Поляков Силантий"/>
    <s v="Поляков"/>
    <x v="34"/>
  </r>
  <r>
    <n v="852"/>
    <n v="474"/>
    <n v="171"/>
    <n v="3"/>
    <n v="513"/>
    <x v="225"/>
    <x v="3"/>
    <n v="260"/>
    <x v="15"/>
    <n v="294.95238095238096"/>
    <n v="-0.42024539877300615"/>
    <x v="23"/>
    <n v="318.81818181818181"/>
    <d v="2022-06-17T00:00:00"/>
    <n v="256"/>
    <x v="238"/>
    <s v="Титова Ксения Дмитриевна"/>
    <x v="0"/>
    <x v="3"/>
    <s v="Дмитриевна Титова Ксения"/>
    <s v="Титова"/>
    <x v="177"/>
  </r>
  <r>
    <n v="853"/>
    <n v="118"/>
    <n v="466"/>
    <n v="3"/>
    <n v="1398"/>
    <x v="15"/>
    <x v="14"/>
    <n v="188"/>
    <x v="0"/>
    <n v="252.76271186440678"/>
    <n v="0.84362636625762755"/>
    <x v="0"/>
    <n v="240.5"/>
    <d v="2022-08-28T00:00:00"/>
    <n v="179"/>
    <x v="236"/>
    <s v="Харлампий Демьянович Алексеев"/>
    <x v="1"/>
    <x v="4"/>
    <s v="Алексеев Харлампий Демьянович"/>
    <s v="Харлампий"/>
    <x v="236"/>
  </r>
  <r>
    <n v="854"/>
    <n v="207"/>
    <n v="57"/>
    <n v="2"/>
    <n v="114"/>
    <x v="314"/>
    <x v="13"/>
    <n v="152"/>
    <x v="0"/>
    <n v="252.76271186440678"/>
    <n v="-0.7744920539126936"/>
    <x v="68"/>
    <n v="215.85714285714286"/>
    <d v="2022-08-18T00:00:00"/>
    <n v="553"/>
    <x v="192"/>
    <s v="Вероника Сергеевна Блинова"/>
    <x v="1"/>
    <x v="1"/>
    <s v="Блинова Вероника Сергеевна"/>
    <s v="Вероника"/>
    <x v="16"/>
  </r>
  <r>
    <n v="855"/>
    <n v="239"/>
    <n v="397"/>
    <n v="2"/>
    <n v="794"/>
    <x v="48"/>
    <x v="6"/>
    <n v="65"/>
    <x v="9"/>
    <n v="263.25423728813558"/>
    <n v="0.50804790110739129"/>
    <x v="33"/>
    <n v="248.5"/>
    <d v="2022-03-03T00:00:00"/>
    <n v="775"/>
    <x v="122"/>
    <s v="Самойлова Жанна Семеновна"/>
    <x v="1"/>
    <x v="3"/>
    <s v="Семеновна Самойлова Жанна"/>
    <s v="Самойлова"/>
    <x v="126"/>
  </r>
  <r>
    <n v="856"/>
    <n v="367"/>
    <n v="289"/>
    <n v="1"/>
    <n v="289"/>
    <x v="146"/>
    <x v="1"/>
    <n v="281"/>
    <x v="19"/>
    <n v="286.92307692307691"/>
    <n v="7.238605898123307E-3"/>
    <x v="40"/>
    <n v="273.58333333333331"/>
    <d v="2022-05-30T00:00:00"/>
    <n v="330"/>
    <x v="91"/>
    <s v="Гурьев Евсей Гертрудович"/>
    <x v="1"/>
    <x v="0"/>
    <s v="Гертрудович Гурьев Евсей"/>
    <s v="Гурьев"/>
    <x v="90"/>
  </r>
  <r>
    <n v="857"/>
    <n v="87"/>
    <n v="191"/>
    <n v="3"/>
    <n v="573"/>
    <x v="30"/>
    <x v="18"/>
    <n v="430"/>
    <x v="7"/>
    <n v="249.02380952380952"/>
    <n v="-0.23300506740606175"/>
    <x v="7"/>
    <n v="276.21052631578948"/>
    <d v="2022-08-26T00:00:00"/>
    <n v="326"/>
    <x v="205"/>
    <s v="Любосмысл Тихонович Веселов"/>
    <x v="1"/>
    <x v="4"/>
    <s v="Веселов Любосмысл Тихонович"/>
    <s v="Любосмысл"/>
    <x v="245"/>
  </r>
  <r>
    <n v="858"/>
    <n v="309"/>
    <n v="244"/>
    <n v="3"/>
    <n v="732"/>
    <x v="262"/>
    <x v="19"/>
    <n v="299"/>
    <x v="17"/>
    <n v="267.85483870967744"/>
    <n v="-8.9058830613596762E-2"/>
    <x v="27"/>
    <n v="288.23809523809524"/>
    <d v="2022-04-15T00:00:00"/>
    <n v="708"/>
    <x v="163"/>
    <s v="Одинцов Анисим Евсеевич"/>
    <x v="1"/>
    <x v="3"/>
    <s v="Евсеевич Одинцов Анисим"/>
    <s v="Одинцов"/>
    <x v="240"/>
  </r>
  <r>
    <n v="859"/>
    <n v="271"/>
    <n v="392"/>
    <n v="3"/>
    <n v="1176"/>
    <x v="130"/>
    <x v="11"/>
    <n v="132"/>
    <x v="11"/>
    <n v="262.63492063492066"/>
    <n v="0.49256617913695133"/>
    <x v="47"/>
    <n v="271"/>
    <d v="2022-02-09T00:00:00"/>
    <n v="502"/>
    <x v="84"/>
    <s v="Лазарев Софон Якубович"/>
    <x v="0"/>
    <x v="3"/>
    <s v="Якубович Лазарев Софон"/>
    <s v="Лазарев"/>
    <x v="82"/>
  </r>
  <r>
    <n v="860"/>
    <n v="354"/>
    <n v="493"/>
    <n v="2"/>
    <n v="986"/>
    <x v="413"/>
    <x v="16"/>
    <n v="68"/>
    <x v="8"/>
    <n v="271.18181818181819"/>
    <n v="0.81796848809922884"/>
    <x v="14"/>
    <n v="260.15789473684208"/>
    <d v="2022-11-17T00:00:00"/>
    <n v="438"/>
    <x v="57"/>
    <s v="Иванна Наумовна Иванова"/>
    <x v="0"/>
    <x v="0"/>
    <s v="Иванова Иванна Наумовна"/>
    <s v="Иванна"/>
    <x v="55"/>
  </r>
  <r>
    <n v="861"/>
    <n v="266"/>
    <n v="339"/>
    <n v="5"/>
    <n v="1695"/>
    <x v="362"/>
    <x v="1"/>
    <n v="42"/>
    <x v="6"/>
    <n v="258.5128205128205"/>
    <n v="0.31134695496925224"/>
    <x v="6"/>
    <n v="260.64705882352939"/>
    <d v="2022-08-10T00:00:00"/>
    <n v="575"/>
    <x v="61"/>
    <s v="Панфил Федотович Шаров"/>
    <x v="0"/>
    <x v="4"/>
    <s v="Шаров Панфил Федотович"/>
    <s v="Панфил"/>
    <x v="58"/>
  </r>
  <r>
    <n v="862"/>
    <n v="441"/>
    <n v="316"/>
    <n v="4"/>
    <n v="1264"/>
    <x v="300"/>
    <x v="14"/>
    <n v="488"/>
    <x v="8"/>
    <n v="271.18181818181819"/>
    <n v="0.16526986255447529"/>
    <x v="14"/>
    <n v="260.15789473684208"/>
    <d v="2022-06-26T00:00:00"/>
    <n v="672"/>
    <x v="6"/>
    <s v="Ольга Аскольдовна Данилова"/>
    <x v="0"/>
    <x v="1"/>
    <s v="Данилова Ольга Аскольдовна"/>
    <s v="Ольга"/>
    <x v="107"/>
  </r>
  <r>
    <n v="863"/>
    <n v="245"/>
    <n v="284"/>
    <n v="4"/>
    <n v="1136"/>
    <x v="204"/>
    <x v="7"/>
    <n v="324"/>
    <x v="0"/>
    <n v="252.76271186440678"/>
    <n v="0.12358345068061416"/>
    <x v="0"/>
    <n v="240.5"/>
    <d v="2022-07-19T00:00:00"/>
    <n v="644"/>
    <x v="32"/>
    <s v="Алексеев Касьян Ефимович"/>
    <x v="1"/>
    <x v="0"/>
    <s v="Ефимович Алексеев Касьян"/>
    <s v="Алексеев"/>
    <x v="30"/>
  </r>
  <r>
    <n v="864"/>
    <n v="369"/>
    <n v="206"/>
    <n v="4"/>
    <n v="824"/>
    <x v="265"/>
    <x v="9"/>
    <n v="346"/>
    <x v="15"/>
    <n v="294.95238095238096"/>
    <n v="-0.30158217629964479"/>
    <x v="41"/>
    <n v="274.77777777777777"/>
    <d v="2022-03-16T00:00:00"/>
    <n v="496"/>
    <x v="58"/>
    <s v="Капитон Харитонович Родионов"/>
    <x v="0"/>
    <x v="2"/>
    <s v="Родионов Капитон Харитонович"/>
    <s v="Капитон"/>
    <x v="56"/>
  </r>
  <r>
    <n v="865"/>
    <n v="176"/>
    <n v="217"/>
    <n v="4"/>
    <n v="868"/>
    <x v="414"/>
    <x v="4"/>
    <n v="313"/>
    <x v="0"/>
    <n v="252.76271186440678"/>
    <n v="-0.14148729296586871"/>
    <x v="0"/>
    <n v="240.5"/>
    <d v="2022-12-01T00:00:00"/>
    <n v="239"/>
    <x v="76"/>
    <s v="Федотова Ангелина Максимовна"/>
    <x v="0"/>
    <x v="0"/>
    <s v="Максимовна Федотова Ангелина"/>
    <s v="Федотова"/>
    <x v="74"/>
  </r>
  <r>
    <n v="866"/>
    <n v="467"/>
    <n v="72"/>
    <n v="2"/>
    <n v="144"/>
    <x v="415"/>
    <x v="5"/>
    <n v="233"/>
    <x v="3"/>
    <n v="265.47674418604652"/>
    <n v="-0.72878980333756727"/>
    <x v="3"/>
    <n v="236.27586206896552"/>
    <d v="2022-02-24T00:00:00"/>
    <n v="434"/>
    <x v="120"/>
    <s v="Синклитикия Никифоровна Овчинникова"/>
    <x v="0"/>
    <x v="4"/>
    <s v="Овчинникова Синклитикия Никифоровна"/>
    <s v="Синклитикия"/>
    <x v="199"/>
  </r>
  <r>
    <n v="867"/>
    <n v="237"/>
    <n v="121"/>
    <n v="3"/>
    <n v="363"/>
    <x v="416"/>
    <x v="18"/>
    <n v="77"/>
    <x v="17"/>
    <n v="267.85483870967744"/>
    <n v="-0.54826278075510326"/>
    <x v="27"/>
    <n v="288.23809523809524"/>
    <d v="2022-03-24T00:00:00"/>
    <n v="596"/>
    <x v="148"/>
    <s v="Фокин Глеб Елизарович"/>
    <x v="1"/>
    <x v="2"/>
    <s v="Елизарович Фокин Глеб"/>
    <s v="Фокин"/>
    <x v="158"/>
  </r>
  <r>
    <n v="868"/>
    <n v="300"/>
    <n v="140"/>
    <n v="4"/>
    <n v="560"/>
    <x v="321"/>
    <x v="9"/>
    <n v="107"/>
    <x v="0"/>
    <n v="252.76271186440678"/>
    <n v="-0.44612083417152815"/>
    <x v="0"/>
    <n v="240.5"/>
    <d v="2022-07-02T00:00:00"/>
    <n v="573"/>
    <x v="144"/>
    <s v="Большаков Антип Тихонович"/>
    <x v="1"/>
    <x v="4"/>
    <s v="Тихонович Большаков Антип"/>
    <s v="Большаков"/>
    <x v="67"/>
  </r>
  <r>
    <n v="869"/>
    <n v="137"/>
    <n v="295"/>
    <n v="2"/>
    <n v="590"/>
    <x v="417"/>
    <x v="13"/>
    <n v="375"/>
    <x v="12"/>
    <n v="274.16279069767444"/>
    <n v="7.6003053694121636E-2"/>
    <x v="18"/>
    <n v="253.6875"/>
    <d v="2022-04-23T00:00:00"/>
    <n v="437"/>
    <x v="156"/>
    <s v="Боян Дорофеевич Калашников"/>
    <x v="0"/>
    <x v="2"/>
    <s v="Калашников Боян Дорофеевич"/>
    <s v="Боян"/>
    <x v="198"/>
  </r>
  <r>
    <n v="870"/>
    <n v="194"/>
    <n v="325"/>
    <n v="4"/>
    <n v="1300"/>
    <x v="407"/>
    <x v="12"/>
    <n v="62"/>
    <x v="1"/>
    <n v="264.8679245283019"/>
    <n v="0.22702664197179079"/>
    <x v="69"/>
    <n v="273.7"/>
    <d v="2022-04-20T00:00:00"/>
    <n v="648"/>
    <x v="131"/>
    <s v="Юрий Августович Исаков"/>
    <x v="1"/>
    <x v="2"/>
    <s v="Исаков Юрий Августович"/>
    <s v="Юрий"/>
    <x v="139"/>
  </r>
  <r>
    <n v="871"/>
    <n v="215"/>
    <n v="147"/>
    <n v="3"/>
    <n v="441"/>
    <x v="77"/>
    <x v="5"/>
    <n v="368"/>
    <x v="5"/>
    <n v="268.60344827586209"/>
    <n v="-0.45272482187560181"/>
    <x v="5"/>
    <n v="281.96875"/>
    <d v="2022-11-07T00:00:00"/>
    <n v="301"/>
    <x v="200"/>
    <s v="Никодим Арсенович Потапов"/>
    <x v="0"/>
    <x v="0"/>
    <s v="Потапов Никодим Арсенович"/>
    <s v="Никодим"/>
    <x v="2"/>
  </r>
  <r>
    <n v="872"/>
    <n v="307"/>
    <n v="419"/>
    <n v="1"/>
    <n v="419"/>
    <x v="81"/>
    <x v="17"/>
    <n v="64"/>
    <x v="11"/>
    <n v="262.63492063492066"/>
    <n v="0.59537048229179246"/>
    <x v="17"/>
    <n v="311.33333333333331"/>
    <d v="2022-05-26T00:00:00"/>
    <n v="482"/>
    <x v="35"/>
    <s v="Ратибор Арсеньевич Петров"/>
    <x v="0"/>
    <x v="0"/>
    <s v="Петров Ратибор Арсеньевич"/>
    <s v="Ратибор"/>
    <x v="33"/>
  </r>
  <r>
    <n v="873"/>
    <n v="424"/>
    <n v="457"/>
    <n v="1"/>
    <n v="457"/>
    <x v="26"/>
    <x v="10"/>
    <n v="286"/>
    <x v="2"/>
    <n v="283.468085106383"/>
    <n v="0.61217443518726999"/>
    <x v="31"/>
    <n v="323.07692307692309"/>
    <d v="2022-01-02T00:00:00"/>
    <n v="536"/>
    <x v="22"/>
    <s v="г-н Савельев Федосий Феоктистович"/>
    <x v="1"/>
    <x v="4"/>
    <s v="Федосий Феоктистович г-н Савельев"/>
    <s v="Феоктистович"/>
    <x v="115"/>
  </r>
  <r>
    <n v="874"/>
    <n v="439"/>
    <n v="392"/>
    <n v="2"/>
    <n v="784"/>
    <x v="414"/>
    <x v="7"/>
    <n v="74"/>
    <x v="5"/>
    <n v="268.60344827586209"/>
    <n v="0.45940047499839509"/>
    <x v="28"/>
    <n v="242.81818181818181"/>
    <d v="2022-10-23T00:00:00"/>
    <n v="278"/>
    <x v="31"/>
    <s v="Любовь Романовна Данилова"/>
    <x v="1"/>
    <x v="2"/>
    <s v="Данилова Любовь Романовна"/>
    <s v="Любовь"/>
    <x v="7"/>
  </r>
  <r>
    <n v="875"/>
    <n v="83"/>
    <n v="282"/>
    <n v="5"/>
    <n v="1410"/>
    <x v="418"/>
    <x v="4"/>
    <n v="6"/>
    <x v="5"/>
    <n v="268.60344827586209"/>
    <n v="4.9874831503947448E-2"/>
    <x v="32"/>
    <n v="254.18181818181819"/>
    <d v="2022-05-29T00:00:00"/>
    <n v="260"/>
    <x v="56"/>
    <s v="Эмилия Болеславовна Цветкова"/>
    <x v="1"/>
    <x v="3"/>
    <s v="Цветкова Эмилия Болеславовна"/>
    <s v="Эмилия"/>
    <x v="49"/>
  </r>
  <r>
    <n v="876"/>
    <n v="329"/>
    <n v="265"/>
    <n v="2"/>
    <n v="530"/>
    <x v="152"/>
    <x v="14"/>
    <n v="258"/>
    <x v="1"/>
    <n v="264.8679245283019"/>
    <n v="4.9864653084474853E-4"/>
    <x v="64"/>
    <n v="236.91666666666666"/>
    <d v="2022-06-05T00:00:00"/>
    <n v="696"/>
    <x v="104"/>
    <s v="Василиса Леоновна Назарова"/>
    <x v="0"/>
    <x v="3"/>
    <s v="Назарова Василиса Леоновна"/>
    <s v="Василиса"/>
    <x v="48"/>
  </r>
  <r>
    <n v="877"/>
    <n v="91"/>
    <n v="146"/>
    <n v="1"/>
    <n v="146"/>
    <x v="179"/>
    <x v="16"/>
    <n v="138"/>
    <x v="11"/>
    <n v="262.63492063492066"/>
    <n v="-0.44409524960715585"/>
    <x v="47"/>
    <n v="271"/>
    <d v="2022-06-11T00:00:00"/>
    <n v="299"/>
    <x v="201"/>
    <s v="Нинель Кузьминична Журавлева"/>
    <x v="0"/>
    <x v="3"/>
    <s v="Журавлева Нинель Кузьминична"/>
    <s v="Нинель"/>
    <x v="20"/>
  </r>
  <r>
    <n v="878"/>
    <n v="296"/>
    <n v="58"/>
    <n v="2"/>
    <n v="116"/>
    <x v="419"/>
    <x v="0"/>
    <n v="419"/>
    <x v="18"/>
    <n v="255.11627906976744"/>
    <n v="-0.7726526891522334"/>
    <x v="34"/>
    <n v="250.30769230769232"/>
    <d v="2022-11-04T00:00:00"/>
    <n v="532"/>
    <x v="101"/>
    <s v="Жданов Аверьян Валерьевич"/>
    <x v="0"/>
    <x v="4"/>
    <s v="Валерьевич Жданов Аверьян"/>
    <s v="Жданов"/>
    <x v="108"/>
  </r>
  <r>
    <n v="879"/>
    <n v="437"/>
    <n v="379"/>
    <n v="2"/>
    <n v="758"/>
    <x v="34"/>
    <x v="17"/>
    <n v="148"/>
    <x v="8"/>
    <n v="271.18181818181819"/>
    <n v="0.39758632249413339"/>
    <x v="48"/>
    <n v="281.75"/>
    <d v="2022-05-19T00:00:00"/>
    <n v="681"/>
    <x v="197"/>
    <s v="Феврония Антоновна Кулагина"/>
    <x v="0"/>
    <x v="2"/>
    <s v="Кулагина Феврония Антоновна"/>
    <s v="Феврония"/>
    <x v="19"/>
  </r>
  <r>
    <n v="880"/>
    <n v="193"/>
    <n v="201"/>
    <n v="4"/>
    <n v="804"/>
    <x v="334"/>
    <x v="6"/>
    <n v="105"/>
    <x v="1"/>
    <n v="264.8679245283019"/>
    <n v="-0.24113121527283088"/>
    <x v="69"/>
    <n v="273.7"/>
    <d v="2022-12-23T00:00:00"/>
    <n v="285"/>
    <x v="190"/>
    <s v="Овчинникова Зоя Вячеславовна"/>
    <x v="0"/>
    <x v="0"/>
    <s v="Вячеславовна Овчинникова Зоя"/>
    <s v="Овчинникова"/>
    <x v="5"/>
  </r>
  <r>
    <n v="881"/>
    <n v="144"/>
    <n v="337"/>
    <n v="3"/>
    <n v="1011"/>
    <x v="103"/>
    <x v="16"/>
    <n v="365"/>
    <x v="3"/>
    <n v="265.47674418604652"/>
    <n v="0.2694143927116639"/>
    <x v="29"/>
    <n v="235.55555555555554"/>
    <d v="2022-10-07T00:00:00"/>
    <n v="198"/>
    <x v="71"/>
    <s v="Абрамова Елизавета Эдуардовна"/>
    <x v="1"/>
    <x v="1"/>
    <s v="Эдуардовна Абрамова Елизавета"/>
    <s v="Абрамова"/>
    <x v="70"/>
  </r>
  <r>
    <n v="882"/>
    <n v="27"/>
    <n v="160"/>
    <n v="1"/>
    <n v="160"/>
    <x v="162"/>
    <x v="8"/>
    <n v="416"/>
    <x v="3"/>
    <n v="265.47674418604652"/>
    <n v="-0.39731067408348297"/>
    <x v="16"/>
    <n v="276.67567567567568"/>
    <d v="2022-05-22T00:00:00"/>
    <n v="573"/>
    <x v="119"/>
    <s v="Зуев Гостомысл Игоревич"/>
    <x v="1"/>
    <x v="4"/>
    <s v="Игоревич Зуев Гостомысл"/>
    <s v="Зуев"/>
    <x v="128"/>
  </r>
  <r>
    <n v="883"/>
    <n v="375"/>
    <n v="197"/>
    <n v="5"/>
    <n v="985"/>
    <x v="27"/>
    <x v="7"/>
    <n v="315"/>
    <x v="3"/>
    <n v="265.47674418604652"/>
    <n v="-0.25793876746528843"/>
    <x v="3"/>
    <n v="236.27586206896552"/>
    <d v="2022-07-05T00:00:00"/>
    <n v="621"/>
    <x v="0"/>
    <s v="Фадей Ефимович Калинин"/>
    <x v="0"/>
    <x v="0"/>
    <s v="Калинин Фадей Ефимович"/>
    <s v="Фадей"/>
    <x v="0"/>
  </r>
  <r>
    <n v="884"/>
    <n v="453"/>
    <n v="437"/>
    <n v="2"/>
    <n v="874"/>
    <x v="11"/>
    <x v="17"/>
    <n v="81"/>
    <x v="3"/>
    <n v="265.47674418604652"/>
    <n v="0.64609522140948705"/>
    <x v="19"/>
    <n v="329.27272727272725"/>
    <d v="2022-09-21T00:00:00"/>
    <n v="569"/>
    <x v="177"/>
    <s v="Ксения Кузьминична Авдеева"/>
    <x v="0"/>
    <x v="2"/>
    <s v="Авдеева Ксения Кузьминична"/>
    <s v="Ксения"/>
    <x v="177"/>
  </r>
  <r>
    <n v="885"/>
    <n v="388"/>
    <n v="205"/>
    <n v="2"/>
    <n v="410"/>
    <x v="358"/>
    <x v="13"/>
    <n v="262"/>
    <x v="6"/>
    <n v="258.5128205128205"/>
    <n v="-0.20700257885340201"/>
    <x v="6"/>
    <n v="260.64705882352939"/>
    <d v="2022-08-05T00:00:00"/>
    <n v="626"/>
    <x v="240"/>
    <s v="г-жа Воробьева Иванна Юрьевна"/>
    <x v="0"/>
    <x v="4"/>
    <s v="Иванна Юрьевна г-жа Воробьева"/>
    <s v="Юрьевна"/>
    <x v="238"/>
  </r>
  <r>
    <n v="886"/>
    <n v="312"/>
    <n v="476"/>
    <n v="2"/>
    <n v="952"/>
    <x v="367"/>
    <x v="16"/>
    <n v="239"/>
    <x v="16"/>
    <n v="300.31818181818181"/>
    <n v="0.58498562131073117"/>
    <x v="51"/>
    <n v="331.16666666666669"/>
    <d v="2022-07-25T00:00:00"/>
    <n v="346"/>
    <x v="37"/>
    <s v="Иванов Христофор Ильясович"/>
    <x v="1"/>
    <x v="0"/>
    <s v="Ильясович Иванов Христофор"/>
    <s v="Иванов"/>
    <x v="35"/>
  </r>
  <r>
    <n v="887"/>
    <n v="486"/>
    <n v="230"/>
    <n v="2"/>
    <n v="460"/>
    <x v="267"/>
    <x v="1"/>
    <n v="358"/>
    <x v="1"/>
    <n v="264.8679245283019"/>
    <n v="-0.13164268414304037"/>
    <x v="1"/>
    <n v="238.16666666666666"/>
    <d v="2022-07-29T00:00:00"/>
    <n v="436"/>
    <x v="117"/>
    <s v="Евфросиния Петровна Чернова"/>
    <x v="0"/>
    <x v="3"/>
    <s v="Чернова Евфросиния Петровна"/>
    <s v="Евфросиния"/>
    <x v="118"/>
  </r>
  <r>
    <n v="888"/>
    <n v="295"/>
    <n v="219"/>
    <n v="5"/>
    <n v="1095"/>
    <x v="153"/>
    <x v="11"/>
    <n v="331"/>
    <x v="2"/>
    <n v="283.468085106383"/>
    <n v="-0.22742625534789462"/>
    <x v="36"/>
    <n v="249.5"/>
    <d v="2022-09-09T00:00:00"/>
    <n v="352"/>
    <x v="233"/>
    <s v="Мартынов Фома Гордеевич"/>
    <x v="1"/>
    <x v="0"/>
    <s v="Гордеевич Мартынов Фома"/>
    <s v="Мартынов"/>
    <x v="106"/>
  </r>
  <r>
    <n v="889"/>
    <n v="1"/>
    <n v="206"/>
    <n v="3"/>
    <n v="618"/>
    <x v="285"/>
    <x v="5"/>
    <n v="31"/>
    <x v="18"/>
    <n v="255.11627906976744"/>
    <n v="-0.1925250683682771"/>
    <x v="72"/>
    <n v="252.09090909090909"/>
    <d v="2022-01-19T00:00:00"/>
    <n v="406"/>
    <x v="146"/>
    <s v="Татьяна Павловна Павлова"/>
    <x v="1"/>
    <x v="3"/>
    <s v="Павлова Татьяна Павловна"/>
    <s v="Татьяна"/>
    <x v="43"/>
  </r>
  <r>
    <n v="890"/>
    <n v="347"/>
    <n v="343"/>
    <n v="3"/>
    <n v="1029"/>
    <x v="420"/>
    <x v="2"/>
    <n v="74"/>
    <x v="3"/>
    <n v="265.47674418604652"/>
    <n v="0.29201524243353338"/>
    <x v="16"/>
    <n v="276.67567567567568"/>
    <d v="2022-10-23T00:00:00"/>
    <n v="80"/>
    <x v="31"/>
    <s v="Любовь Романовна Данилова"/>
    <x v="1"/>
    <x v="2"/>
    <s v="Данилова Любовь Романовна"/>
    <s v="Любовь"/>
    <x v="7"/>
  </r>
  <r>
    <n v="891"/>
    <n v="308"/>
    <n v="147"/>
    <n v="2"/>
    <n v="294"/>
    <x v="207"/>
    <x v="11"/>
    <n v="80"/>
    <x v="17"/>
    <n v="267.85483870967744"/>
    <n v="-0.45119527909917512"/>
    <x v="35"/>
    <n v="250.25925925925927"/>
    <d v="2022-03-03T00:00:00"/>
    <n v="638"/>
    <x v="122"/>
    <s v="Рубен Димитриевич Веселов"/>
    <x v="1"/>
    <x v="1"/>
    <s v="Веселов Рубен Димитриевич"/>
    <s v="Рубен"/>
    <x v="213"/>
  </r>
  <r>
    <n v="892"/>
    <n v="52"/>
    <n v="423"/>
    <n v="3"/>
    <n v="1269"/>
    <x v="336"/>
    <x v="6"/>
    <n v="496"/>
    <x v="1"/>
    <n v="264.8679245283019"/>
    <n v="0.59702236785866925"/>
    <x v="1"/>
    <n v="238.16666666666666"/>
    <d v="2022-11-02T00:00:00"/>
    <n v="511"/>
    <x v="18"/>
    <s v="Вишняков Фома Викентьевич"/>
    <x v="0"/>
    <x v="3"/>
    <s v="Викентьевич Вишняков Фома"/>
    <s v="Вишняков"/>
    <x v="106"/>
  </r>
  <r>
    <n v="893"/>
    <n v="75"/>
    <n v="494"/>
    <n v="4"/>
    <n v="1976"/>
    <x v="421"/>
    <x v="3"/>
    <n v="477"/>
    <x v="2"/>
    <n v="283.468085106383"/>
    <n v="0.7427005929595436"/>
    <x v="36"/>
    <n v="249.5"/>
    <d v="2022-06-26T00:00:00"/>
    <n v="292"/>
    <x v="6"/>
    <s v="Зоя Кирилловна Брагина"/>
    <x v="0"/>
    <x v="0"/>
    <s v="Брагина Зоя Кирилловна"/>
    <s v="Зоя"/>
    <x v="5"/>
  </r>
  <r>
    <n v="894"/>
    <n v="148"/>
    <n v="270"/>
    <n v="2"/>
    <n v="540"/>
    <x v="292"/>
    <x v="5"/>
    <n v="196"/>
    <x v="5"/>
    <n v="268.60344827586209"/>
    <n v="5.199306759098743E-3"/>
    <x v="5"/>
    <n v="281.96875"/>
    <d v="2022-10-01T00:00:00"/>
    <n v="371"/>
    <x v="234"/>
    <s v="Петрова Майя Богдановна"/>
    <x v="0"/>
    <x v="2"/>
    <s v="Богдановна Петрова Майя"/>
    <s v="Петрова"/>
    <x v="26"/>
  </r>
  <r>
    <n v="895"/>
    <n v="481"/>
    <n v="470"/>
    <n v="2"/>
    <n v="940"/>
    <x v="422"/>
    <x v="1"/>
    <n v="400"/>
    <x v="14"/>
    <n v="273.72549019607845"/>
    <n v="0.71704871060171915"/>
    <x v="22"/>
    <n v="280.23809523809524"/>
    <d v="2022-07-23T00:00:00"/>
    <n v="336"/>
    <x v="249"/>
    <s v="Константинов Милован Денисович"/>
    <x v="0"/>
    <x v="1"/>
    <s v="Денисович Константинов Милован"/>
    <s v="Константинов"/>
    <x v="113"/>
  </r>
  <r>
    <n v="896"/>
    <n v="194"/>
    <n v="278"/>
    <n v="4"/>
    <n v="1112"/>
    <x v="369"/>
    <x v="9"/>
    <n v="271"/>
    <x v="1"/>
    <n v="264.8679245283019"/>
    <n v="4.9579712209716353E-2"/>
    <x v="69"/>
    <n v="273.7"/>
    <d v="2022-11-27T00:00:00"/>
    <n v="394"/>
    <x v="36"/>
    <s v="Ермаков Степан Егорович"/>
    <x v="1"/>
    <x v="1"/>
    <s v="Егорович Ермаков Степан"/>
    <s v="Ермаков"/>
    <x v="218"/>
  </r>
  <r>
    <n v="897"/>
    <n v="422"/>
    <n v="244"/>
    <n v="3"/>
    <n v="732"/>
    <x v="243"/>
    <x v="5"/>
    <n v="265"/>
    <x v="7"/>
    <n v="249.02380952380952"/>
    <n v="-2.0174012811932318E-2"/>
    <x v="59"/>
    <n v="256.89999999999998"/>
    <d v="2022-07-14T00:00:00"/>
    <n v="614"/>
    <x v="19"/>
    <s v="Баранов Эраст Терентьевич"/>
    <x v="1"/>
    <x v="0"/>
    <s v="Терентьевич Баранов Эраст"/>
    <s v="Баранов"/>
    <x v="173"/>
  </r>
  <r>
    <n v="898"/>
    <n v="52"/>
    <n v="142"/>
    <n v="3"/>
    <n v="426"/>
    <x v="363"/>
    <x v="10"/>
    <n v="366"/>
    <x v="1"/>
    <n v="264.8679245283019"/>
    <n v="-0.46388374412309452"/>
    <x v="1"/>
    <n v="238.16666666666666"/>
    <d v="2022-09-23T00:00:00"/>
    <n v="102"/>
    <x v="42"/>
    <s v="Анна Альбертовна Никифорова"/>
    <x v="1"/>
    <x v="0"/>
    <s v="Никифорова Анна Альбертовна"/>
    <s v="Анна"/>
    <x v="121"/>
  </r>
  <r>
    <n v="899"/>
    <n v="73"/>
    <n v="160"/>
    <n v="4"/>
    <n v="640"/>
    <x v="400"/>
    <x v="4"/>
    <n v="302"/>
    <x v="16"/>
    <n v="300.31818181818181"/>
    <n v="-0.46723172392916601"/>
    <x v="38"/>
    <n v="264"/>
    <d v="2022-10-25T00:00:00"/>
    <n v="304"/>
    <x v="152"/>
    <s v="Журавлева Александра Валентиновна"/>
    <x v="1"/>
    <x v="2"/>
    <s v="Валентиновна Журавлева Александра"/>
    <s v="Журавлева"/>
    <x v="3"/>
  </r>
  <r>
    <n v="900"/>
    <n v="208"/>
    <n v="476"/>
    <n v="5"/>
    <n v="2380"/>
    <x v="3"/>
    <x v="18"/>
    <n v="326"/>
    <x v="17"/>
    <n v="267.85483870967744"/>
    <n v="0.77708195339314745"/>
    <x v="70"/>
    <n v="268"/>
    <d v="2022-04-04T00:00:00"/>
    <n v="607"/>
    <x v="147"/>
    <s v="Кошелева Марина Рудольфовна"/>
    <x v="1"/>
    <x v="2"/>
    <s v="Рудольфовна Кошелева Марина"/>
    <s v="Кошелева"/>
    <x v="207"/>
  </r>
  <r>
    <n v="901"/>
    <n v="458"/>
    <n v="343"/>
    <n v="3"/>
    <n v="1029"/>
    <x v="186"/>
    <x v="12"/>
    <n v="282"/>
    <x v="3"/>
    <n v="265.47674418604652"/>
    <n v="0.29201524243353338"/>
    <x v="3"/>
    <n v="236.27586206896552"/>
    <d v="2022-06-23T00:00:00"/>
    <n v="270"/>
    <x v="250"/>
    <s v="Светлана Семеновна Николаева"/>
    <x v="0"/>
    <x v="0"/>
    <s v="Николаева Светлана Семеновна"/>
    <s v="Светлана"/>
    <x v="152"/>
  </r>
  <r>
    <n v="902"/>
    <n v="444"/>
    <n v="328"/>
    <n v="3"/>
    <n v="984"/>
    <x v="246"/>
    <x v="19"/>
    <n v="292"/>
    <x v="9"/>
    <n v="263.25423728813558"/>
    <n v="0.24594385784187489"/>
    <x v="33"/>
    <n v="248.5"/>
    <d v="2022-02-16T00:00:00"/>
    <n v="494"/>
    <x v="41"/>
    <s v="Тимофеев Аполлинарий Фомич"/>
    <x v="1"/>
    <x v="2"/>
    <s v="Фомич Тимофеев Аполлинарий"/>
    <s v="Тимофеев"/>
    <x v="166"/>
  </r>
  <r>
    <n v="903"/>
    <n v="369"/>
    <n v="379"/>
    <n v="5"/>
    <n v="1895"/>
    <x v="81"/>
    <x v="16"/>
    <n v="267"/>
    <x v="15"/>
    <n v="294.95238095238096"/>
    <n v="0.28495318049725538"/>
    <x v="41"/>
    <n v="274.77777777777777"/>
    <d v="2022-12-15T00:00:00"/>
    <n v="279"/>
    <x v="39"/>
    <s v="Лора Болеславовна Потапова"/>
    <x v="0"/>
    <x v="2"/>
    <s v="Потапова Лора Болеславовна"/>
    <s v="Лора"/>
    <x v="37"/>
  </r>
  <r>
    <n v="904"/>
    <n v="6"/>
    <n v="70"/>
    <n v="5"/>
    <n v="350"/>
    <x v="323"/>
    <x v="4"/>
    <n v="433"/>
    <x v="12"/>
    <n v="274.16279069767444"/>
    <n v="-0.74467724149631009"/>
    <x v="50"/>
    <n v="280.66666666666669"/>
    <d v="2022-09-28T00:00:00"/>
    <n v="532"/>
    <x v="60"/>
    <s v="Людмила Борисовна Иванова"/>
    <x v="0"/>
    <x v="4"/>
    <s v="Иванова Людмила Борисовна"/>
    <s v="Людмила"/>
    <x v="174"/>
  </r>
  <r>
    <n v="905"/>
    <n v="318"/>
    <n v="280"/>
    <n v="1"/>
    <n v="280"/>
    <x v="302"/>
    <x v="1"/>
    <n v="382"/>
    <x v="15"/>
    <n v="294.95238095238096"/>
    <n v="-5.0694220213109542E-2"/>
    <x v="41"/>
    <n v="274.77777777777777"/>
    <d v="2022-10-16T00:00:00"/>
    <n v="363"/>
    <x v="51"/>
    <s v="Алина Михайловна Шестакова"/>
    <x v="0"/>
    <x v="1"/>
    <s v="Шестакова Алина Михайловна"/>
    <s v="Алина"/>
    <x v="50"/>
  </r>
  <r>
    <n v="906"/>
    <n v="269"/>
    <n v="315"/>
    <n v="1"/>
    <n v="315"/>
    <x v="335"/>
    <x v="2"/>
    <n v="41"/>
    <x v="0"/>
    <n v="252.76271186440678"/>
    <n v="0.2462281231140615"/>
    <x v="45"/>
    <n v="293.41176470588238"/>
    <d v="2022-10-08T00:00:00"/>
    <n v="513"/>
    <x v="2"/>
    <s v="Волкова Валентина Николаевна"/>
    <x v="0"/>
    <x v="2"/>
    <s v="Николаевна Волкова Валентина"/>
    <s v="Волкова"/>
    <x v="46"/>
  </r>
  <r>
    <n v="907"/>
    <n v="55"/>
    <n v="353"/>
    <n v="1"/>
    <n v="353"/>
    <x v="152"/>
    <x v="19"/>
    <n v="129"/>
    <x v="18"/>
    <n v="255.11627906976744"/>
    <n v="0.38368277119416594"/>
    <x v="61"/>
    <n v="274.28571428571428"/>
    <d v="2022-11-03T00:00:00"/>
    <n v="545"/>
    <x v="186"/>
    <s v="Ираида Егоровна Родионова"/>
    <x v="1"/>
    <x v="1"/>
    <s v="Родионова Ираида Егоровна"/>
    <s v="Ираида"/>
    <x v="185"/>
  </r>
  <r>
    <n v="908"/>
    <n v="327"/>
    <n v="342"/>
    <n v="2"/>
    <n v="684"/>
    <x v="328"/>
    <x v="1"/>
    <n v="335"/>
    <x v="19"/>
    <n v="286.92307692307691"/>
    <n v="0.19195710455764092"/>
    <x v="73"/>
    <n v="320.25"/>
    <d v="2022-02-27T00:00:00"/>
    <n v="665"/>
    <x v="7"/>
    <s v="Осипов Светозар Ефремович"/>
    <x v="1"/>
    <x v="0"/>
    <s v="Ефремович Осипов Светозар"/>
    <s v="Осипов"/>
    <x v="6"/>
  </r>
  <r>
    <n v="909"/>
    <n v="364"/>
    <n v="299"/>
    <n v="3"/>
    <n v="897"/>
    <x v="261"/>
    <x v="14"/>
    <n v="194"/>
    <x v="0"/>
    <n v="252.76271186440678"/>
    <n v="0.18292764701937902"/>
    <x v="45"/>
    <n v="293.41176470588238"/>
    <d v="2022-12-29T00:00:00"/>
    <n v="8"/>
    <x v="38"/>
    <s v="Сила Денисович Гурьев"/>
    <x v="0"/>
    <x v="2"/>
    <s v="Гурьев Сила Денисович"/>
    <s v="Сила"/>
    <x v="36"/>
  </r>
  <r>
    <n v="910"/>
    <n v="378"/>
    <n v="397"/>
    <n v="1"/>
    <n v="397"/>
    <x v="67"/>
    <x v="5"/>
    <n v="56"/>
    <x v="5"/>
    <n v="268.60344827586209"/>
    <n v="0.47801527697541557"/>
    <x v="5"/>
    <n v="281.96875"/>
    <d v="2022-04-11T00:00:00"/>
    <n v="338"/>
    <x v="180"/>
    <s v="Пелагея Антоновна Цветкова"/>
    <x v="1"/>
    <x v="4"/>
    <s v="Цветкова Пелагея Антоновна"/>
    <s v="Пелагея"/>
    <x v="181"/>
  </r>
  <r>
    <n v="911"/>
    <n v="462"/>
    <n v="231"/>
    <n v="2"/>
    <n v="462"/>
    <x v="342"/>
    <x v="18"/>
    <n v="493"/>
    <x v="13"/>
    <n v="258.375"/>
    <n v="-0.10595065312046448"/>
    <x v="20"/>
    <n v="269.70588235294116"/>
    <d v="2022-10-21T00:00:00"/>
    <n v="95"/>
    <x v="48"/>
    <s v="Кондратьева Валентина Львовна"/>
    <x v="0"/>
    <x v="3"/>
    <s v="Львовна Кондратьева Валентина"/>
    <s v="Кондратьева"/>
    <x v="46"/>
  </r>
  <r>
    <n v="912"/>
    <n v="89"/>
    <n v="120"/>
    <n v="5"/>
    <n v="600"/>
    <x v="423"/>
    <x v="19"/>
    <n v="222"/>
    <x v="17"/>
    <n v="267.85483870967744"/>
    <n v="-0.5519961462034082"/>
    <x v="27"/>
    <n v="288.23809523809524"/>
    <d v="2022-05-13T00:00:00"/>
    <n v="268"/>
    <x v="50"/>
    <s v="Эмилия Руслановна Шарапова"/>
    <x v="0"/>
    <x v="3"/>
    <s v="Шарапова Эмилия Руслановна"/>
    <s v="Эмилия"/>
    <x v="49"/>
  </r>
  <r>
    <n v="913"/>
    <n v="465"/>
    <n v="177"/>
    <n v="1"/>
    <n v="177"/>
    <x v="381"/>
    <x v="8"/>
    <n v="167"/>
    <x v="9"/>
    <n v="263.25423728813558"/>
    <n v="-0.32764614988411023"/>
    <x v="9"/>
    <n v="257.78260869565219"/>
    <d v="2022-01-02T00:00:00"/>
    <n v="559"/>
    <x v="22"/>
    <s v="Жуков Никифор Фомич"/>
    <x v="0"/>
    <x v="0"/>
    <s v="Фомич Жуков Никифор"/>
    <s v="Жуков"/>
    <x v="69"/>
  </r>
  <r>
    <n v="914"/>
    <n v="208"/>
    <n v="412"/>
    <n v="4"/>
    <n v="1648"/>
    <x v="407"/>
    <x v="6"/>
    <n v="212"/>
    <x v="17"/>
    <n v="267.85483870967744"/>
    <n v="0.53814656470163169"/>
    <x v="70"/>
    <n v="268"/>
    <d v="2022-09-11T00:00:00"/>
    <n v="504"/>
    <x v="67"/>
    <s v="Амос Гордеевич Евсеев"/>
    <x v="1"/>
    <x v="0"/>
    <s v="Евсеев Амос Гордеевич"/>
    <s v="Амос"/>
    <x v="182"/>
  </r>
  <r>
    <n v="915"/>
    <n v="357"/>
    <n v="279"/>
    <n v="2"/>
    <n v="558"/>
    <x v="12"/>
    <x v="15"/>
    <n v="499"/>
    <x v="10"/>
    <n v="271.74545454545455"/>
    <n v="2.6696105981533602E-2"/>
    <x v="37"/>
    <n v="272.35294117647061"/>
    <d v="2022-08-25T00:00:00"/>
    <n v="468"/>
    <x v="142"/>
    <s v="Якуб Филатович Молчанов"/>
    <x v="0"/>
    <x v="1"/>
    <s v="Молчанов Якуб Филатович"/>
    <s v="Якуб"/>
    <x v="246"/>
  </r>
  <r>
    <n v="916"/>
    <n v="416"/>
    <n v="472"/>
    <n v="1"/>
    <n v="472"/>
    <x v="424"/>
    <x v="19"/>
    <n v="401"/>
    <x v="6"/>
    <n v="258.5128205128205"/>
    <n v="0.82582820868875229"/>
    <x v="6"/>
    <n v="260.64705882352939"/>
    <d v="2022-10-22T00:00:00"/>
    <n v="483"/>
    <x v="107"/>
    <s v="Екатерина Рудольфовна Кулакова"/>
    <x v="1"/>
    <x v="2"/>
    <s v="Кулакова Екатерина Рудольфовна"/>
    <s v="Екатерина"/>
    <x v="146"/>
  </r>
  <r>
    <n v="917"/>
    <n v="374"/>
    <n v="52"/>
    <n v="3"/>
    <n v="156"/>
    <x v="425"/>
    <x v="18"/>
    <n v="463"/>
    <x v="7"/>
    <n v="249.02380952380952"/>
    <n v="-0.79118462568123149"/>
    <x v="77"/>
    <n v="140"/>
    <d v="2022-11-04T00:00:00"/>
    <n v="157"/>
    <x v="101"/>
    <s v="Вероника Руслановна Ефремова"/>
    <x v="1"/>
    <x v="3"/>
    <s v="Ефремова Вероника Руслановна"/>
    <s v="Вероника"/>
    <x v="16"/>
  </r>
  <r>
    <n v="918"/>
    <n v="145"/>
    <n v="144"/>
    <n v="5"/>
    <n v="720"/>
    <x v="299"/>
    <x v="0"/>
    <n v="347"/>
    <x v="4"/>
    <n v="250.48780487804879"/>
    <n v="-0.42512171372930874"/>
    <x v="75"/>
    <n v="208"/>
    <d v="2022-01-27T00:00:00"/>
    <n v="724"/>
    <x v="132"/>
    <s v="Афанасьев Кузьма Исидорович"/>
    <x v="0"/>
    <x v="4"/>
    <s v="Исидорович Афанасьев Кузьма"/>
    <s v="Афанасьев"/>
    <x v="247"/>
  </r>
  <r>
    <n v="919"/>
    <n v="289"/>
    <n v="258"/>
    <n v="2"/>
    <n v="516"/>
    <x v="221"/>
    <x v="1"/>
    <n v="54"/>
    <x v="5"/>
    <n v="268.60344827586209"/>
    <n v="-3.9476217985750184E-2"/>
    <x v="28"/>
    <n v="242.81818181818181"/>
    <d v="2022-10-13T00:00:00"/>
    <n v="545"/>
    <x v="216"/>
    <s v="Рогов Сила Гордеевич"/>
    <x v="1"/>
    <x v="1"/>
    <s v="Гордеевич Рогов Сила"/>
    <s v="Рогов"/>
    <x v="36"/>
  </r>
  <r>
    <n v="920"/>
    <n v="173"/>
    <n v="173"/>
    <n v="2"/>
    <n v="346"/>
    <x v="426"/>
    <x v="18"/>
    <n v="246"/>
    <x v="5"/>
    <n v="268.60344827586209"/>
    <n v="-0.35592785159509599"/>
    <x v="5"/>
    <n v="281.96875"/>
    <d v="2022-09-01T00:00:00"/>
    <n v="292"/>
    <x v="176"/>
    <s v="Евфросиния Тимофеевна Миронова"/>
    <x v="1"/>
    <x v="0"/>
    <s v="Миронова Евфросиния Тимофеевна"/>
    <s v="Евфросиния"/>
    <x v="118"/>
  </r>
  <r>
    <n v="921"/>
    <n v="390"/>
    <n v="494"/>
    <n v="3"/>
    <n v="1482"/>
    <x v="41"/>
    <x v="11"/>
    <n v="65"/>
    <x v="5"/>
    <n v="268.60344827586209"/>
    <n v="0.83914243532961019"/>
    <x v="32"/>
    <n v="254.18181818181819"/>
    <d v="2022-03-03T00:00:00"/>
    <n v="573"/>
    <x v="122"/>
    <s v="Самойлова Жанна Семеновна"/>
    <x v="1"/>
    <x v="3"/>
    <s v="Семеновна Самойлова Жанна"/>
    <s v="Самойлова"/>
    <x v="126"/>
  </r>
  <r>
    <n v="922"/>
    <n v="482"/>
    <n v="198"/>
    <n v="2"/>
    <n v="396"/>
    <x v="91"/>
    <x v="18"/>
    <n v="44"/>
    <x v="18"/>
    <n v="255.11627906976744"/>
    <n v="-0.22388331814038287"/>
    <x v="34"/>
    <n v="250.30769230769232"/>
    <d v="2022-05-20T00:00:00"/>
    <n v="496"/>
    <x v="118"/>
    <s v="Кир Васильевич Горбунов"/>
    <x v="1"/>
    <x v="1"/>
    <s v="Горбунов Кир Васильевич"/>
    <s v="Кир"/>
    <x v="127"/>
  </r>
  <r>
    <n v="923"/>
    <n v="465"/>
    <n v="71"/>
    <n v="5"/>
    <n v="355"/>
    <x v="156"/>
    <x v="8"/>
    <n v="321"/>
    <x v="9"/>
    <n v="263.25423728813558"/>
    <n v="-0.73029873808910639"/>
    <x v="9"/>
    <n v="257.78260869565219"/>
    <d v="2022-07-14T00:00:00"/>
    <n v="497"/>
    <x v="19"/>
    <s v="Блинов Натан Всеволодович"/>
    <x v="1"/>
    <x v="4"/>
    <s v="Всеволодович Блинов Натан"/>
    <s v="Блинов"/>
    <x v="84"/>
  </r>
  <r>
    <n v="924"/>
    <n v="114"/>
    <n v="228"/>
    <n v="2"/>
    <n v="456"/>
    <x v="149"/>
    <x v="14"/>
    <n v="50"/>
    <x v="11"/>
    <n v="262.63492063492066"/>
    <n v="-0.13187477335912012"/>
    <x v="47"/>
    <n v="271"/>
    <d v="2022-01-15T00:00:00"/>
    <n v="599"/>
    <x v="98"/>
    <s v="Гостомысл Фомич Одинцов"/>
    <x v="0"/>
    <x v="0"/>
    <s v="Одинцов Гостомысл Фомич"/>
    <s v="Гостомысл"/>
    <x v="228"/>
  </r>
  <r>
    <n v="925"/>
    <n v="46"/>
    <n v="290"/>
    <n v="3"/>
    <n v="870"/>
    <x v="194"/>
    <x v="5"/>
    <n v="460"/>
    <x v="9"/>
    <n v="263.25423728813558"/>
    <n v="0.10159670357970652"/>
    <x v="55"/>
    <n v="293.66666666666669"/>
    <d v="2022-09-17T00:00:00"/>
    <n v="238"/>
    <x v="85"/>
    <s v="Алевтина Егоровна Кузнецова"/>
    <x v="1"/>
    <x v="2"/>
    <s v="Кузнецова Алевтина Егоровна"/>
    <s v="Алевтина"/>
    <x v="132"/>
  </r>
  <r>
    <n v="926"/>
    <n v="222"/>
    <n v="168"/>
    <n v="3"/>
    <n v="504"/>
    <x v="113"/>
    <x v="13"/>
    <n v="79"/>
    <x v="15"/>
    <n v="294.95238095238096"/>
    <n v="-0.43041653212786568"/>
    <x v="23"/>
    <n v="318.81818181818181"/>
    <d v="2022-06-04T00:00:00"/>
    <n v="597"/>
    <x v="228"/>
    <s v="Васильева Анжелика Наумовна"/>
    <x v="1"/>
    <x v="4"/>
    <s v="Наумовна Васильева Анжелика"/>
    <s v="Васильева"/>
    <x v="136"/>
  </r>
  <r>
    <n v="927"/>
    <n v="210"/>
    <n v="374"/>
    <n v="2"/>
    <n v="748"/>
    <x v="268"/>
    <x v="8"/>
    <n v="209"/>
    <x v="19"/>
    <n v="286.92307692307691"/>
    <n v="0.30348525469168908"/>
    <x v="40"/>
    <n v="273.58333333333331"/>
    <d v="2022-03-08T00:00:00"/>
    <n v="424"/>
    <x v="166"/>
    <s v="Ермакова Дарья Алексеевна"/>
    <x v="1"/>
    <x v="2"/>
    <s v="Алексеевна Ермакова Дарья"/>
    <s v="Ермакова"/>
    <x v="202"/>
  </r>
  <r>
    <n v="928"/>
    <n v="399"/>
    <n v="67"/>
    <n v="2"/>
    <n v="134"/>
    <x v="203"/>
    <x v="18"/>
    <n v="451"/>
    <x v="16"/>
    <n v="300.31818181818181"/>
    <n v="-0.77690328439533829"/>
    <x v="24"/>
    <n v="281.73333333333335"/>
    <d v="2022-01-23T00:00:00"/>
    <n v="367"/>
    <x v="28"/>
    <s v="Лукия Ефимовна Тимофеева"/>
    <x v="0"/>
    <x v="2"/>
    <s v="Тимофеева Лукия Ефимовна"/>
    <s v="Лукия"/>
    <x v="27"/>
  </r>
  <r>
    <n v="929"/>
    <n v="498"/>
    <n v="244"/>
    <n v="2"/>
    <n v="488"/>
    <x v="427"/>
    <x v="3"/>
    <n v="49"/>
    <x v="15"/>
    <n v="294.95238095238096"/>
    <n v="-0.17274782047142401"/>
    <x v="41"/>
    <n v="274.77777777777777"/>
    <d v="2022-04-21T00:00:00"/>
    <n v="566"/>
    <x v="110"/>
    <s v="Спиридон Чеславович Абрамов"/>
    <x v="0"/>
    <x v="4"/>
    <s v="Абрамов Спиридон Чеславович"/>
    <s v="Спиридон"/>
    <x v="117"/>
  </r>
  <r>
    <n v="930"/>
    <n v="170"/>
    <n v="312"/>
    <n v="1"/>
    <n v="312"/>
    <x v="428"/>
    <x v="11"/>
    <n v="162"/>
    <x v="17"/>
    <n v="267.85483870967744"/>
    <n v="0.16481001987113864"/>
    <x v="70"/>
    <n v="268"/>
    <d v="2022-03-19T00:00:00"/>
    <n v="433"/>
    <x v="82"/>
    <s v="Соловьев Родион Данилович"/>
    <x v="1"/>
    <x v="4"/>
    <s v="Данилович Соловьев Родион"/>
    <s v="Соловьев"/>
    <x v="80"/>
  </r>
  <r>
    <n v="931"/>
    <n v="205"/>
    <n v="212"/>
    <n v="4"/>
    <n v="848"/>
    <x v="382"/>
    <x v="9"/>
    <n v="414"/>
    <x v="3"/>
    <n v="265.47674418604652"/>
    <n v="-0.20143664316061494"/>
    <x v="3"/>
    <n v="236.27586206896552"/>
    <d v="2022-08-21T00:00:00"/>
    <n v="226"/>
    <x v="13"/>
    <s v="Юлия Леоновна Наумова"/>
    <x v="1"/>
    <x v="1"/>
    <s v="Наумова Юлия Леоновна"/>
    <s v="Юлия"/>
    <x v="12"/>
  </r>
  <r>
    <n v="932"/>
    <n v="188"/>
    <n v="233"/>
    <n v="2"/>
    <n v="466"/>
    <x v="55"/>
    <x v="10"/>
    <n v="445"/>
    <x v="15"/>
    <n v="294.95238095238096"/>
    <n v="-0.21004197610590902"/>
    <x v="74"/>
    <n v="193.5"/>
    <d v="2022-04-25T00:00:00"/>
    <n v="538"/>
    <x v="243"/>
    <s v="Марфа Архиповна Белоусова"/>
    <x v="1"/>
    <x v="2"/>
    <s v="Белоусова Марфа Архиповна"/>
    <s v="Марфа"/>
    <x v="91"/>
  </r>
  <r>
    <n v="933"/>
    <n v="246"/>
    <n v="400"/>
    <n v="4"/>
    <n v="1600"/>
    <x v="8"/>
    <x v="15"/>
    <n v="191"/>
    <x v="11"/>
    <n v="262.63492063492066"/>
    <n v="0.52302671340505236"/>
    <x v="21"/>
    <n v="238.72222222222223"/>
    <d v="2022-11-01T00:00:00"/>
    <n v="510"/>
    <x v="165"/>
    <s v="Матвей Адамович Богданов"/>
    <x v="0"/>
    <x v="3"/>
    <s v="Богданов Матвей Адамович"/>
    <s v="Матвей"/>
    <x v="171"/>
  </r>
  <r>
    <n v="934"/>
    <n v="187"/>
    <n v="168"/>
    <n v="3"/>
    <n v="504"/>
    <x v="76"/>
    <x v="14"/>
    <n v="126"/>
    <x v="3"/>
    <n v="265.47674418604652"/>
    <n v="-0.36717620778765714"/>
    <x v="16"/>
    <n v="276.67567567567568"/>
    <d v="2022-09-18T00:00:00"/>
    <n v="124"/>
    <x v="80"/>
    <s v="тов. Копылова Жанна Архиповна"/>
    <x v="0"/>
    <x v="0"/>
    <s v="Жанна Архиповна тов. Копылова"/>
    <s v="Архиповна"/>
    <x v="77"/>
  </r>
  <r>
    <n v="935"/>
    <n v="9"/>
    <n v="321"/>
    <n v="1"/>
    <n v="321"/>
    <x v="77"/>
    <x v="15"/>
    <n v="217"/>
    <x v="9"/>
    <n v="263.25423728813558"/>
    <n v="0.21935359258305431"/>
    <x v="43"/>
    <n v="287.10000000000002"/>
    <d v="2022-09-22T00:00:00"/>
    <n v="347"/>
    <x v="164"/>
    <s v="Фомичев Ипполит Артурович"/>
    <x v="1"/>
    <x v="2"/>
    <s v="Артурович Фомичев Ипполит"/>
    <s v="Фомичев"/>
    <x v="116"/>
  </r>
  <r>
    <n v="936"/>
    <n v="302"/>
    <n v="229"/>
    <n v="5"/>
    <n v="1145"/>
    <x v="126"/>
    <x v="4"/>
    <n v="42"/>
    <x v="15"/>
    <n v="294.95238095238096"/>
    <n v="-0.22360348724572165"/>
    <x v="41"/>
    <n v="274.77777777777777"/>
    <d v="2022-08-10T00:00:00"/>
    <n v="589"/>
    <x v="61"/>
    <s v="Панфил Федотович Шаров"/>
    <x v="0"/>
    <x v="4"/>
    <s v="Шаров Панфил Федотович"/>
    <s v="Панфил"/>
    <x v="58"/>
  </r>
  <r>
    <n v="937"/>
    <n v="166"/>
    <n v="166"/>
    <n v="5"/>
    <n v="830"/>
    <x v="429"/>
    <x v="4"/>
    <n v="407"/>
    <x v="5"/>
    <n v="268.60344827586209"/>
    <n v="-0.38198857436292455"/>
    <x v="28"/>
    <n v="242.81818181818181"/>
    <d v="2022-03-01T00:00:00"/>
    <n v="631"/>
    <x v="47"/>
    <s v="Карп Афанасьевич Фомичев"/>
    <x v="0"/>
    <x v="1"/>
    <s v="Фомичев Карп Афанасьевич"/>
    <s v="Карп"/>
    <x v="45"/>
  </r>
  <r>
    <n v="938"/>
    <n v="329"/>
    <n v="71"/>
    <n v="2"/>
    <n v="142"/>
    <x v="430"/>
    <x v="4"/>
    <n v="117"/>
    <x v="1"/>
    <n v="264.8679245283019"/>
    <n v="-0.73194187206154726"/>
    <x v="64"/>
    <n v="236.91666666666666"/>
    <d v="2022-05-25T00:00:00"/>
    <n v="432"/>
    <x v="140"/>
    <s v="Мирон Давидович Горбачев"/>
    <x v="0"/>
    <x v="3"/>
    <s v="Горбачев Мирон Давидович"/>
    <s v="Мирон"/>
    <x v="172"/>
  </r>
  <r>
    <n v="939"/>
    <n v="35"/>
    <n v="345"/>
    <n v="2"/>
    <n v="690"/>
    <x v="312"/>
    <x v="11"/>
    <n v="91"/>
    <x v="18"/>
    <n v="255.11627906976744"/>
    <n v="0.35232452142206006"/>
    <x v="34"/>
    <n v="250.30769230769232"/>
    <d v="2022-05-06T00:00:00"/>
    <n v="391"/>
    <x v="246"/>
    <s v="Стрелкова Наина Эдуардовна"/>
    <x v="1"/>
    <x v="2"/>
    <s v="Эдуардовна Стрелкова Наина"/>
    <s v="Стрелкова"/>
    <x v="83"/>
  </r>
  <r>
    <n v="940"/>
    <n v="342"/>
    <n v="259"/>
    <n v="5"/>
    <n v="1295"/>
    <x v="6"/>
    <x v="9"/>
    <n v="380"/>
    <x v="4"/>
    <n v="250.48780487804879"/>
    <n v="3.3982473222979426E-2"/>
    <x v="25"/>
    <n v="303.8235294117647"/>
    <d v="2022-01-02T00:00:00"/>
    <n v="786"/>
    <x v="22"/>
    <s v="Бурова Марфа Игоревна"/>
    <x v="0"/>
    <x v="2"/>
    <s v="Игоревна Бурова Марфа"/>
    <s v="Бурова"/>
    <x v="91"/>
  </r>
  <r>
    <n v="941"/>
    <n v="44"/>
    <n v="439"/>
    <n v="5"/>
    <n v="2195"/>
    <x v="297"/>
    <x v="6"/>
    <n v="469"/>
    <x v="15"/>
    <n v="294.95238095238096"/>
    <n v="0.48837584759444619"/>
    <x v="53"/>
    <n v="322.54545454545456"/>
    <d v="2022-04-08T00:00:00"/>
    <n v="349"/>
    <x v="251"/>
    <s v="Лариса Романовна Крюкова"/>
    <x v="0"/>
    <x v="2"/>
    <s v="Крюкова Лариса Романовна"/>
    <s v="Лариса"/>
    <x v="189"/>
  </r>
  <r>
    <n v="942"/>
    <n v="128"/>
    <n v="246"/>
    <n v="4"/>
    <n v="984"/>
    <x v="132"/>
    <x v="2"/>
    <n v="479"/>
    <x v="10"/>
    <n v="271.74545454545455"/>
    <n v="-9.4741067844239302E-2"/>
    <x v="15"/>
    <n v="316.58333333333331"/>
    <d v="2022-08-20T00:00:00"/>
    <n v="517"/>
    <x v="124"/>
    <s v="Евпраксия Федоровна Фомина"/>
    <x v="0"/>
    <x v="2"/>
    <s v="Фомина Евпраксия Федоровна"/>
    <s v="Евпраксия"/>
    <x v="105"/>
  </r>
  <r>
    <n v="943"/>
    <n v="447"/>
    <n v="118"/>
    <n v="3"/>
    <n v="354"/>
    <x v="209"/>
    <x v="8"/>
    <n v="9"/>
    <x v="9"/>
    <n v="263.25423728813558"/>
    <n v="-0.55176409992274011"/>
    <x v="33"/>
    <n v="248.5"/>
    <d v="2022-12-05T00:00:00"/>
    <n v="437"/>
    <x v="43"/>
    <s v="Устинов Милан Архипович"/>
    <x v="0"/>
    <x v="4"/>
    <s v="Архипович Устинов Милан"/>
    <s v="Устинов"/>
    <x v="155"/>
  </r>
  <r>
    <n v="944"/>
    <n v="48"/>
    <n v="116"/>
    <n v="5"/>
    <n v="580"/>
    <x v="393"/>
    <x v="17"/>
    <n v="477"/>
    <x v="12"/>
    <n v="274.16279069767444"/>
    <n v="-0.57689371447959958"/>
    <x v="65"/>
    <n v="258.30769230769232"/>
    <d v="2022-06-26T00:00:00"/>
    <n v="296"/>
    <x v="6"/>
    <s v="Зоя Кирилловна Брагина"/>
    <x v="0"/>
    <x v="0"/>
    <s v="Брагина Зоя Кирилловна"/>
    <s v="Зоя"/>
    <x v="5"/>
  </r>
  <r>
    <n v="945"/>
    <n v="415"/>
    <n v="307"/>
    <n v="3"/>
    <n v="921"/>
    <x v="89"/>
    <x v="18"/>
    <n v="498"/>
    <x v="14"/>
    <n v="273.72549019607845"/>
    <n v="0.12156160458452714"/>
    <x v="22"/>
    <n v="280.23809523809524"/>
    <d v="2022-06-09T00:00:00"/>
    <n v="569"/>
    <x v="224"/>
    <s v="Моисеев Евстафий Чеславович"/>
    <x v="0"/>
    <x v="3"/>
    <s v="Чеславович Моисеев Евстафий"/>
    <s v="Моисеев"/>
    <x v="226"/>
  </r>
  <r>
    <n v="946"/>
    <n v="298"/>
    <n v="84"/>
    <n v="5"/>
    <n v="420"/>
    <x v="165"/>
    <x v="2"/>
    <n v="93"/>
    <x v="18"/>
    <n v="255.11627906976744"/>
    <n v="-0.67073837739288966"/>
    <x v="67"/>
    <n v="251.91666666666666"/>
    <d v="2022-12-10T00:00:00"/>
    <n v="430"/>
    <x v="134"/>
    <s v="Авдеев Олимпий Жанович"/>
    <x v="1"/>
    <x v="3"/>
    <s v="Жанович Авдеев Олимпий"/>
    <s v="Авдеев"/>
    <x v="112"/>
  </r>
  <r>
    <n v="947"/>
    <n v="3"/>
    <n v="180"/>
    <n v="3"/>
    <n v="540"/>
    <x v="431"/>
    <x v="10"/>
    <n v="200"/>
    <x v="18"/>
    <n v="255.11627906976744"/>
    <n v="-0.29443938012762083"/>
    <x v="72"/>
    <n v="252.09090909090909"/>
    <d v="2022-08-10T00:00:00"/>
    <n v="157"/>
    <x v="61"/>
    <s v="Воробьева Анжела Аскольдовна"/>
    <x v="0"/>
    <x v="0"/>
    <s v="Аскольдовна Воробьева Анжела"/>
    <s v="Воробьева"/>
    <x v="88"/>
  </r>
  <r>
    <n v="948"/>
    <n v="60"/>
    <n v="334"/>
    <n v="1"/>
    <n v="334"/>
    <x v="41"/>
    <x v="17"/>
    <n v="381"/>
    <x v="7"/>
    <n v="249.02380952380952"/>
    <n v="0.34123721197055179"/>
    <x v="7"/>
    <n v="276.21052631578948"/>
    <d v="2022-06-02T00:00:00"/>
    <n v="482"/>
    <x v="77"/>
    <s v="Раиса Станиславовна Чернова"/>
    <x v="1"/>
    <x v="0"/>
    <s v="Чернова Раиса Станиславовна"/>
    <s v="Раиса"/>
    <x v="93"/>
  </r>
  <r>
    <n v="949"/>
    <n v="59"/>
    <n v="234"/>
    <n v="2"/>
    <n v="468"/>
    <x v="422"/>
    <x v="6"/>
    <n v="18"/>
    <x v="0"/>
    <n v="252.76271186440678"/>
    <n v="-7.4230537115268613E-2"/>
    <x v="0"/>
    <n v="240.5"/>
    <d v="2022-01-17T00:00:00"/>
    <n v="523"/>
    <x v="184"/>
    <s v="Кира Степановна Рогова"/>
    <x v="1"/>
    <x v="3"/>
    <s v="Рогова Кира Степановна"/>
    <s v="Кира"/>
    <x v="186"/>
  </r>
  <r>
    <n v="950"/>
    <n v="119"/>
    <n v="426"/>
    <n v="1"/>
    <n v="426"/>
    <x v="309"/>
    <x v="7"/>
    <n v="327"/>
    <x v="2"/>
    <n v="283.468085106383"/>
    <n v="0.50281468137806784"/>
    <x v="31"/>
    <n v="323.07692307692309"/>
    <d v="2022-01-04T00:00:00"/>
    <n v="529"/>
    <x v="125"/>
    <s v="Рожкова Маргарита Артемовна"/>
    <x v="1"/>
    <x v="4"/>
    <s v="Артемовна Рожкова Маргарита"/>
    <s v="Рожкова"/>
    <x v="97"/>
  </r>
  <r>
    <n v="951"/>
    <n v="199"/>
    <n v="494"/>
    <n v="1"/>
    <n v="494"/>
    <x v="429"/>
    <x v="2"/>
    <n v="340"/>
    <x v="3"/>
    <n v="265.47674418604652"/>
    <n v="0.86080329376724629"/>
    <x v="3"/>
    <n v="236.27586206896552"/>
    <d v="2022-12-01T00:00:00"/>
    <n v="356"/>
    <x v="76"/>
    <s v="Леон Аверьянович Захаров"/>
    <x v="1"/>
    <x v="2"/>
    <s v="Захаров Леон Аверьянович"/>
    <s v="Леон"/>
    <x v="220"/>
  </r>
  <r>
    <n v="952"/>
    <n v="272"/>
    <n v="353"/>
    <n v="3"/>
    <n v="1059"/>
    <x v="63"/>
    <x v="15"/>
    <n v="490"/>
    <x v="18"/>
    <n v="255.11627906976744"/>
    <n v="0.38368277119416594"/>
    <x v="72"/>
    <n v="252.09090909090909"/>
    <d v="2022-02-11T00:00:00"/>
    <n v="386"/>
    <x v="16"/>
    <s v="Кудрявцев Демид Ерофеевич"/>
    <x v="1"/>
    <x v="2"/>
    <s v="Ерофеевич Кудрявцев Демид"/>
    <s v="Кудрявцев"/>
    <x v="15"/>
  </r>
  <r>
    <n v="953"/>
    <n v="386"/>
    <n v="288"/>
    <n v="2"/>
    <n v="576"/>
    <x v="101"/>
    <x v="14"/>
    <n v="67"/>
    <x v="18"/>
    <n v="255.11627906976744"/>
    <n v="0.12889699179580671"/>
    <x v="67"/>
    <n v="251.91666666666666"/>
    <d v="2022-06-19T00:00:00"/>
    <n v="554"/>
    <x v="208"/>
    <s v="Алла Геннадьевна Фомина"/>
    <x v="0"/>
    <x v="0"/>
    <s v="Фомина Алла Геннадьевна"/>
    <s v="Алла"/>
    <x v="138"/>
  </r>
  <r>
    <n v="954"/>
    <n v="464"/>
    <n v="430"/>
    <n v="2"/>
    <n v="860"/>
    <x v="359"/>
    <x v="18"/>
    <n v="132"/>
    <x v="11"/>
    <n v="262.63492063492066"/>
    <n v="0.63725371691043131"/>
    <x v="47"/>
    <n v="271"/>
    <d v="2022-02-09T00:00:00"/>
    <n v="547"/>
    <x v="84"/>
    <s v="Лазарев Софон Якубович"/>
    <x v="0"/>
    <x v="3"/>
    <s v="Якубович Лазарев Софон"/>
    <s v="Лазарев"/>
    <x v="82"/>
  </r>
  <r>
    <n v="955"/>
    <n v="494"/>
    <n v="471"/>
    <n v="5"/>
    <n v="2355"/>
    <x v="148"/>
    <x v="0"/>
    <n v="95"/>
    <x v="11"/>
    <n v="262.63492063492066"/>
    <n v="0.79336395503444934"/>
    <x v="47"/>
    <n v="271"/>
    <d v="2022-05-23T00:00:00"/>
    <n v="585"/>
    <x v="162"/>
    <s v="Белоусова Жанна Кузьминична"/>
    <x v="1"/>
    <x v="0"/>
    <s v="Кузьминична Белоусова Жанна"/>
    <s v="Белоусова"/>
    <x v="126"/>
  </r>
  <r>
    <n v="956"/>
    <n v="242"/>
    <n v="313"/>
    <n v="3"/>
    <n v="939"/>
    <x v="432"/>
    <x v="17"/>
    <n v="75"/>
    <x v="4"/>
    <n v="250.48780487804879"/>
    <n v="0.24956183057448866"/>
    <x v="25"/>
    <n v="303.8235294117647"/>
    <d v="2022-08-23T00:00:00"/>
    <n v="453"/>
    <x v="74"/>
    <s v="Леонид Арсенович Давыдов"/>
    <x v="1"/>
    <x v="3"/>
    <s v="Давыдов Леонид Арсенович"/>
    <s v="Леонид"/>
    <x v="73"/>
  </r>
  <r>
    <n v="957"/>
    <n v="434"/>
    <n v="340"/>
    <n v="4"/>
    <n v="1360"/>
    <x v="420"/>
    <x v="9"/>
    <n v="419"/>
    <x v="11"/>
    <n v="262.63492063492066"/>
    <n v="0.29457270639429467"/>
    <x v="47"/>
    <n v="271"/>
    <d v="2022-11-04T00:00:00"/>
    <n v="68"/>
    <x v="101"/>
    <s v="Жданов Аверьян Валерьевич"/>
    <x v="0"/>
    <x v="4"/>
    <s v="Валерьевич Жданов Аверьян"/>
    <s v="Жданов"/>
    <x v="108"/>
  </r>
  <r>
    <n v="958"/>
    <n v="110"/>
    <n v="148"/>
    <n v="2"/>
    <n v="296"/>
    <x v="433"/>
    <x v="2"/>
    <n v="42"/>
    <x v="3"/>
    <n v="265.47674418604652"/>
    <n v="-0.44251237352722173"/>
    <x v="16"/>
    <n v="276.67567567567568"/>
    <d v="2022-08-10T00:00:00"/>
    <n v="212"/>
    <x v="61"/>
    <s v="Панфил Федотович Шаров"/>
    <x v="0"/>
    <x v="4"/>
    <s v="Шаров Панфил Федотович"/>
    <s v="Панфил"/>
    <x v="58"/>
  </r>
  <r>
    <n v="959"/>
    <n v="168"/>
    <n v="391"/>
    <n v="2"/>
    <n v="782"/>
    <x v="376"/>
    <x v="18"/>
    <n v="316"/>
    <x v="18"/>
    <n v="255.11627906976744"/>
    <n v="0.53263445761166817"/>
    <x v="72"/>
    <n v="252.09090909090909"/>
    <d v="2022-08-14T00:00:00"/>
    <n v="356"/>
    <x v="129"/>
    <s v="Брагина Полина Евгеньевна"/>
    <x v="0"/>
    <x v="4"/>
    <s v="Евгеньевна Брагина Полина"/>
    <s v="Брагина"/>
    <x v="28"/>
  </r>
  <r>
    <n v="960"/>
    <n v="13"/>
    <n v="181"/>
    <n v="4"/>
    <n v="724"/>
    <x v="48"/>
    <x v="15"/>
    <n v="117"/>
    <x v="3"/>
    <n v="265.47674418604652"/>
    <n v="-0.3182077000569401"/>
    <x v="16"/>
    <n v="276.67567567567568"/>
    <d v="2022-05-25T00:00:00"/>
    <n v="692"/>
    <x v="140"/>
    <s v="Мирон Давидович Горбачев"/>
    <x v="0"/>
    <x v="3"/>
    <s v="Горбачев Мирон Давидович"/>
    <s v="Мирон"/>
    <x v="172"/>
  </r>
  <r>
    <n v="961"/>
    <n v="141"/>
    <n v="279"/>
    <n v="1"/>
    <n v="279"/>
    <x v="371"/>
    <x v="2"/>
    <n v="243"/>
    <x v="12"/>
    <n v="274.16279069767444"/>
    <n v="1.7643566036135372E-2"/>
    <x v="65"/>
    <n v="258.30769230769232"/>
    <d v="2022-04-30T00:00:00"/>
    <n v="643"/>
    <x v="227"/>
    <s v="Марфа Эдуардовна Макарова"/>
    <x v="1"/>
    <x v="2"/>
    <s v="Макарова Марфа Эдуардовна"/>
    <s v="Марфа"/>
    <x v="91"/>
  </r>
  <r>
    <n v="962"/>
    <n v="120"/>
    <n v="229"/>
    <n v="5"/>
    <n v="1145"/>
    <x v="71"/>
    <x v="17"/>
    <n v="6"/>
    <x v="16"/>
    <n v="300.31818181818181"/>
    <n v="-0.23747540487361884"/>
    <x v="38"/>
    <n v="264"/>
    <d v="2022-05-29T00:00:00"/>
    <n v="220"/>
    <x v="56"/>
    <s v="Эмилия Болеславовна Цветкова"/>
    <x v="1"/>
    <x v="3"/>
    <s v="Цветкова Эмилия Болеславовна"/>
    <s v="Эмилия"/>
    <x v="49"/>
  </r>
  <r>
    <n v="963"/>
    <n v="316"/>
    <n v="97"/>
    <n v="4"/>
    <n v="388"/>
    <x v="261"/>
    <x v="9"/>
    <n v="283"/>
    <x v="3"/>
    <n v="265.47674418604652"/>
    <n v="-0.63461959616311159"/>
    <x v="3"/>
    <n v="236.27586206896552"/>
    <d v="2022-11-24T00:00:00"/>
    <n v="43"/>
    <x v="92"/>
    <s v="Кириллов Валерьян Иосипович"/>
    <x v="1"/>
    <x v="4"/>
    <s v="Иосипович Кириллов Валерьян"/>
    <s v="Кириллов"/>
    <x v="99"/>
  </r>
  <r>
    <n v="964"/>
    <n v="448"/>
    <n v="484"/>
    <n v="1"/>
    <n v="484"/>
    <x v="316"/>
    <x v="2"/>
    <n v="404"/>
    <x v="9"/>
    <n v="263.25423728813558"/>
    <n v="0.83852691218130326"/>
    <x v="9"/>
    <n v="257.78260869565219"/>
    <d v="2022-12-18T00:00:00"/>
    <n v="388"/>
    <x v="191"/>
    <s v="Кириллова Пелагея Юльевна"/>
    <x v="1"/>
    <x v="3"/>
    <s v="Юльевна Кириллова Пелагея"/>
    <s v="Кириллова"/>
    <x v="181"/>
  </r>
  <r>
    <n v="965"/>
    <n v="143"/>
    <n v="200"/>
    <n v="4"/>
    <n v="800"/>
    <x v="68"/>
    <x v="0"/>
    <n v="379"/>
    <x v="0"/>
    <n v="252.76271186440678"/>
    <n v="-0.20874404881646891"/>
    <x v="68"/>
    <n v="215.85714285714286"/>
    <d v="2022-01-20T00:00:00"/>
    <n v="725"/>
    <x v="97"/>
    <s v="Соколова Кира Дмитриевна"/>
    <x v="1"/>
    <x v="4"/>
    <s v="Дмитриевна Соколова Кира"/>
    <s v="Соколова"/>
    <x v="186"/>
  </r>
  <r>
    <n v="966"/>
    <n v="168"/>
    <n v="206"/>
    <n v="4"/>
    <n v="824"/>
    <x v="244"/>
    <x v="14"/>
    <n v="136"/>
    <x v="18"/>
    <n v="255.11627906976744"/>
    <n v="-0.1925250683682771"/>
    <x v="72"/>
    <n v="252.09090909090909"/>
    <d v="2022-10-26T00:00:00"/>
    <n v="383"/>
    <x v="99"/>
    <s v="Зайцев Ефрем Даниилович"/>
    <x v="0"/>
    <x v="3"/>
    <s v="Даниилович Зайцев Ефрем"/>
    <s v="Зайцев"/>
    <x v="103"/>
  </r>
  <r>
    <n v="967"/>
    <n v="435"/>
    <n v="116"/>
    <n v="4"/>
    <n v="464"/>
    <x v="214"/>
    <x v="14"/>
    <n v="20"/>
    <x v="10"/>
    <n v="271.74545454545455"/>
    <n v="-0.57312993443061688"/>
    <x v="37"/>
    <n v="272.35294117647061"/>
    <d v="2022-05-10T00:00:00"/>
    <n v="346"/>
    <x v="158"/>
    <s v="Амвросий Игнатович Юдин"/>
    <x v="1"/>
    <x v="0"/>
    <s v="Юдин Амвросий Игнатович"/>
    <s v="Амвросий"/>
    <x v="222"/>
  </r>
  <r>
    <n v="968"/>
    <n v="375"/>
    <n v="212"/>
    <n v="3"/>
    <n v="636"/>
    <x v="118"/>
    <x v="19"/>
    <n v="369"/>
    <x v="3"/>
    <n v="265.47674418604652"/>
    <n v="-0.20143664316061494"/>
    <x v="3"/>
    <n v="236.27586206896552"/>
    <d v="2022-04-27T00:00:00"/>
    <n v="331"/>
    <x v="15"/>
    <s v="Фёкла Натановна Дементьева"/>
    <x v="0"/>
    <x v="2"/>
    <s v="Дементьева Фёкла Натановна"/>
    <s v="Фёкла"/>
    <x v="94"/>
  </r>
  <r>
    <n v="969"/>
    <n v="416"/>
    <n v="202"/>
    <n v="4"/>
    <n v="808"/>
    <x v="101"/>
    <x v="3"/>
    <n v="499"/>
    <x v="6"/>
    <n v="258.5128205128205"/>
    <n v="-0.21860741916286441"/>
    <x v="6"/>
    <n v="260.64705882352939"/>
    <d v="2022-08-25T00:00:00"/>
    <n v="487"/>
    <x v="142"/>
    <s v="Якуб Филатович Молчанов"/>
    <x v="0"/>
    <x v="1"/>
    <s v="Молчанов Якуб Филатович"/>
    <s v="Якуб"/>
    <x v="246"/>
  </r>
  <r>
    <n v="970"/>
    <n v="25"/>
    <n v="332"/>
    <n v="3"/>
    <n v="996"/>
    <x v="75"/>
    <x v="9"/>
    <n v="153"/>
    <x v="14"/>
    <n v="273.72549019607845"/>
    <n v="0.21289398280802274"/>
    <x v="58"/>
    <n v="241.83333333333334"/>
    <d v="2022-08-29T00:00:00"/>
    <n v="362"/>
    <x v="108"/>
    <s v="Маслов Сократ Анатольевич"/>
    <x v="1"/>
    <x v="2"/>
    <s v="Анатольевич Маслов Сократ"/>
    <s v="Маслов"/>
    <x v="59"/>
  </r>
  <r>
    <n v="971"/>
    <n v="236"/>
    <n v="420"/>
    <n v="5"/>
    <n v="2100"/>
    <x v="117"/>
    <x v="10"/>
    <n v="34"/>
    <x v="2"/>
    <n v="283.468085106383"/>
    <n v="0.48164827741499661"/>
    <x v="46"/>
    <n v="321.63636363636363"/>
    <d v="2022-04-03T00:00:00"/>
    <n v="606"/>
    <x v="10"/>
    <s v="Абрамова Евдокия Егоровна"/>
    <x v="1"/>
    <x v="4"/>
    <s v="Егоровна Абрамова Евдокия"/>
    <s v="Абрамова"/>
    <x v="47"/>
  </r>
  <r>
    <n v="972"/>
    <n v="418"/>
    <n v="139"/>
    <n v="2"/>
    <n v="278"/>
    <x v="408"/>
    <x v="17"/>
    <n v="337"/>
    <x v="12"/>
    <n v="274.16279069767444"/>
    <n v="-0.49300195097124444"/>
    <x v="76"/>
    <n v="369.2"/>
    <d v="2022-11-10T00:00:00"/>
    <n v="520"/>
    <x v="106"/>
    <s v="Максимова Евпраксия Ждановна"/>
    <x v="0"/>
    <x v="2"/>
    <s v="Ждановна Максимова Евпраксия"/>
    <s v="Максимова"/>
    <x v="133"/>
  </r>
  <r>
    <n v="973"/>
    <n v="141"/>
    <n v="112"/>
    <n v="4"/>
    <n v="448"/>
    <x v="9"/>
    <x v="13"/>
    <n v="200"/>
    <x v="12"/>
    <n v="274.16279069767444"/>
    <n v="-0.59148358639409615"/>
    <x v="65"/>
    <n v="258.30769230769232"/>
    <d v="2022-08-10T00:00:00"/>
    <n v="249"/>
    <x v="61"/>
    <s v="Воробьева Анжела Аскольдовна"/>
    <x v="0"/>
    <x v="0"/>
    <s v="Аскольдовна Воробьева Анжела"/>
    <s v="Воробьева"/>
    <x v="88"/>
  </r>
  <r>
    <n v="974"/>
    <n v="294"/>
    <n v="485"/>
    <n v="3"/>
    <n v="1455"/>
    <x v="333"/>
    <x v="18"/>
    <n v="8"/>
    <x v="5"/>
    <n v="268.60344827586209"/>
    <n v="0.80563579177097355"/>
    <x v="5"/>
    <n v="281.96875"/>
    <d v="2022-11-18T00:00:00"/>
    <n v="447"/>
    <x v="100"/>
    <s v="Ирина Макаровна Шарова"/>
    <x v="0"/>
    <x v="1"/>
    <s v="Шарова Ирина Макаровна"/>
    <s v="Ирина"/>
    <x v="4"/>
  </r>
  <r>
    <n v="975"/>
    <n v="497"/>
    <n v="120"/>
    <n v="1"/>
    <n v="120"/>
    <x v="328"/>
    <x v="14"/>
    <n v="280"/>
    <x v="17"/>
    <n v="267.85483870967744"/>
    <n v="-0.5519961462034082"/>
    <x v="35"/>
    <n v="250.25925925925927"/>
    <d v="2022-01-02T00:00:00"/>
    <n v="721"/>
    <x v="22"/>
    <s v="г-н Рыбаков Автоном Антонович"/>
    <x v="1"/>
    <x v="2"/>
    <s v="Автоном Антонович г-н Рыбаков"/>
    <s v="Антонович"/>
    <x v="21"/>
  </r>
  <r>
    <n v="976"/>
    <n v="359"/>
    <n v="359"/>
    <n v="4"/>
    <n v="1436"/>
    <x v="320"/>
    <x v="5"/>
    <n v="94"/>
    <x v="10"/>
    <n v="271.74545454545455"/>
    <n v="0.32108925465007365"/>
    <x v="15"/>
    <n v="316.58333333333331"/>
    <d v="2022-06-11T00:00:00"/>
    <n v="659"/>
    <x v="201"/>
    <s v="Евдокия Эдуардовна Соловьева"/>
    <x v="0"/>
    <x v="3"/>
    <s v="Соловьева Евдокия Эдуардовна"/>
    <s v="Евдокия"/>
    <x v="47"/>
  </r>
  <r>
    <n v="977"/>
    <n v="175"/>
    <n v="198"/>
    <n v="3"/>
    <n v="594"/>
    <x v="279"/>
    <x v="3"/>
    <n v="331"/>
    <x v="4"/>
    <n v="250.48780487804879"/>
    <n v="-0.2095423563777995"/>
    <x v="75"/>
    <n v="208"/>
    <d v="2022-09-09T00:00:00"/>
    <n v="332"/>
    <x v="233"/>
    <s v="Мартынов Фома Гордеевич"/>
    <x v="1"/>
    <x v="0"/>
    <s v="Гордеевич Мартынов Фома"/>
    <s v="Мартынов"/>
    <x v="106"/>
  </r>
  <r>
    <n v="978"/>
    <n v="236"/>
    <n v="363"/>
    <n v="4"/>
    <n v="1452"/>
    <x v="233"/>
    <x v="1"/>
    <n v="405"/>
    <x v="2"/>
    <n v="283.468085106383"/>
    <n v="0.28056743976581844"/>
    <x v="46"/>
    <n v="321.63636363636363"/>
    <d v="2022-08-25T00:00:00"/>
    <n v="370"/>
    <x v="142"/>
    <s v="Ия Робертовна Белова"/>
    <x v="1"/>
    <x v="3"/>
    <s v="Белова Ия Робертовна"/>
    <s v="Ия"/>
    <x v="42"/>
  </r>
  <r>
    <n v="979"/>
    <n v="195"/>
    <n v="103"/>
    <n v="1"/>
    <n v="103"/>
    <x v="32"/>
    <x v="7"/>
    <n v="42"/>
    <x v="16"/>
    <n v="300.31818181818181"/>
    <n v="-0.65703042227940056"/>
    <x v="51"/>
    <n v="331.16666666666669"/>
    <d v="2022-08-10T00:00:00"/>
    <n v="214"/>
    <x v="61"/>
    <s v="Панфил Федотович Шаров"/>
    <x v="0"/>
    <x v="4"/>
    <s v="Шаров Панфил Федотович"/>
    <s v="Панфил"/>
    <x v="58"/>
  </r>
  <r>
    <n v="980"/>
    <n v="364"/>
    <n v="401"/>
    <n v="2"/>
    <n v="802"/>
    <x v="138"/>
    <x v="17"/>
    <n v="271"/>
    <x v="0"/>
    <n v="252.76271186440678"/>
    <n v="0.58646818212298002"/>
    <x v="45"/>
    <n v="293.41176470588238"/>
    <d v="2022-11-27T00:00:00"/>
    <n v="189"/>
    <x v="36"/>
    <s v="Ермаков Степан Егорович"/>
    <x v="1"/>
    <x v="1"/>
    <s v="Егорович Ермаков Степан"/>
    <s v="Ермаков"/>
    <x v="218"/>
  </r>
  <r>
    <n v="981"/>
    <n v="347"/>
    <n v="139"/>
    <n v="1"/>
    <n v="139"/>
    <x v="356"/>
    <x v="13"/>
    <n v="56"/>
    <x v="3"/>
    <n v="265.47674418604652"/>
    <n v="-0.47641364811002584"/>
    <x v="16"/>
    <n v="276.67567567567568"/>
    <d v="2022-04-11T00:00:00"/>
    <n v="656"/>
    <x v="180"/>
    <s v="Пелагея Антоновна Цветкова"/>
    <x v="1"/>
    <x v="4"/>
    <s v="Цветкова Пелагея Антоновна"/>
    <s v="Пелагея"/>
    <x v="181"/>
  </r>
  <r>
    <n v="982"/>
    <n v="149"/>
    <n v="468"/>
    <n v="1"/>
    <n v="468"/>
    <x v="288"/>
    <x v="2"/>
    <n v="427"/>
    <x v="17"/>
    <n v="267.85483870967744"/>
    <n v="0.74721502980670795"/>
    <x v="35"/>
    <n v="250.25925925925927"/>
    <d v="2022-09-30T00:00:00"/>
    <n v="543"/>
    <x v="252"/>
    <s v="Лидия Андреевна Крюкова"/>
    <x v="1"/>
    <x v="2"/>
    <s v="Крюкова Лидия Андреевна"/>
    <s v="Лидия"/>
    <x v="18"/>
  </r>
  <r>
    <n v="983"/>
    <n v="384"/>
    <n v="100"/>
    <n v="4"/>
    <n v="400"/>
    <x v="356"/>
    <x v="3"/>
    <n v="323"/>
    <x v="0"/>
    <n v="252.76271186440678"/>
    <n v="-0.60437202440823445"/>
    <x v="11"/>
    <n v="240.26666666666668"/>
    <d v="2022-09-17T00:00:00"/>
    <n v="497"/>
    <x v="85"/>
    <s v="Прасковья Яковлевна Белоусова"/>
    <x v="0"/>
    <x v="4"/>
    <s v="Белоусова Прасковья Яковлевна"/>
    <s v="Прасковья"/>
    <x v="194"/>
  </r>
  <r>
    <n v="984"/>
    <n v="404"/>
    <n v="304"/>
    <n v="5"/>
    <n v="1520"/>
    <x v="370"/>
    <x v="3"/>
    <n v="17"/>
    <x v="9"/>
    <n v="263.25423728813558"/>
    <n v="0.15477723409734745"/>
    <x v="9"/>
    <n v="257.78260869565219"/>
    <d v="2022-11-12T00:00:00"/>
    <n v="411"/>
    <x v="206"/>
    <s v="Валентина Кирилловна Семенова"/>
    <x v="1"/>
    <x v="4"/>
    <s v="Семенова Валентина Кирилловна"/>
    <s v="Валентина"/>
    <x v="46"/>
  </r>
  <r>
    <n v="985"/>
    <n v="469"/>
    <n v="357"/>
    <n v="4"/>
    <n v="1428"/>
    <x v="288"/>
    <x v="16"/>
    <n v="165"/>
    <x v="0"/>
    <n v="252.76271186440678"/>
    <n v="0.41239187286260304"/>
    <x v="11"/>
    <n v="240.26666666666668"/>
    <d v="2022-02-07T00:00:00"/>
    <n v="778"/>
    <x v="86"/>
    <s v="Вадим Артёмович Анисимов"/>
    <x v="0"/>
    <x v="4"/>
    <s v="Анисимов Вадим Артёмович"/>
    <s v="Вадим"/>
    <x v="87"/>
  </r>
  <r>
    <n v="986"/>
    <n v="134"/>
    <n v="89"/>
    <n v="5"/>
    <n v="445"/>
    <x v="172"/>
    <x v="19"/>
    <n v="403"/>
    <x v="6"/>
    <n v="258.5128205128205"/>
    <n v="-0.65572307081928183"/>
    <x v="6"/>
    <n v="260.64705882352939"/>
    <d v="2022-02-02T00:00:00"/>
    <n v="389"/>
    <x v="225"/>
    <s v="Фаина Аркадьевна Веселова"/>
    <x v="1"/>
    <x v="2"/>
    <s v="Веселова Фаина Аркадьевна"/>
    <s v="Фаина"/>
    <x v="227"/>
  </r>
  <r>
    <n v="987"/>
    <n v="361"/>
    <n v="283"/>
    <n v="5"/>
    <n v="1415"/>
    <x v="13"/>
    <x v="0"/>
    <n v="274"/>
    <x v="10"/>
    <n v="271.74545454545455"/>
    <n v="4.141576341496056E-2"/>
    <x v="12"/>
    <n v="212.8125"/>
    <d v="2022-02-15T00:00:00"/>
    <n v="526"/>
    <x v="126"/>
    <s v="Сорокина Феврония Геннадьевна"/>
    <x v="0"/>
    <x v="2"/>
    <s v="Геннадьевна Сорокина Феврония"/>
    <s v="Сорокина"/>
    <x v="19"/>
  </r>
  <r>
    <n v="988"/>
    <n v="110"/>
    <n v="280"/>
    <n v="3"/>
    <n v="840"/>
    <x v="329"/>
    <x v="9"/>
    <n v="61"/>
    <x v="3"/>
    <n v="265.47674418604652"/>
    <n v="5.4706320353904658E-2"/>
    <x v="16"/>
    <n v="276.67567567567568"/>
    <d v="2022-07-27T00:00:00"/>
    <n v="352"/>
    <x v="72"/>
    <s v="Арсений Вилорович Лобанов"/>
    <x v="1"/>
    <x v="4"/>
    <s v="Лобанов Арсений Вилорович"/>
    <s v="Арсений"/>
    <x v="104"/>
  </r>
  <r>
    <n v="989"/>
    <n v="280"/>
    <n v="459"/>
    <n v="4"/>
    <n v="1836"/>
    <x v="434"/>
    <x v="11"/>
    <n v="262"/>
    <x v="11"/>
    <n v="262.63492063492066"/>
    <n v="0.74767315363229758"/>
    <x v="21"/>
    <n v="238.72222222222223"/>
    <d v="2022-08-05T00:00:00"/>
    <n v="495"/>
    <x v="240"/>
    <s v="г-жа Воробьева Иванна Юрьевна"/>
    <x v="0"/>
    <x v="4"/>
    <s v="Иванна Юрьевна г-жа Воробьева"/>
    <s v="Юрьевна"/>
    <x v="238"/>
  </r>
  <r>
    <n v="990"/>
    <n v="43"/>
    <n v="244"/>
    <n v="4"/>
    <n v="976"/>
    <x v="221"/>
    <x v="14"/>
    <n v="323"/>
    <x v="2"/>
    <n v="283.468085106383"/>
    <n v="-0.13923290550176393"/>
    <x v="31"/>
    <n v="323.07692307692309"/>
    <d v="2022-09-17T00:00:00"/>
    <n v="571"/>
    <x v="85"/>
    <s v="Прасковья Яковлевна Белоусова"/>
    <x v="0"/>
    <x v="4"/>
    <s v="Белоусова Прасковья Яковлевна"/>
    <s v="Прасковья"/>
    <x v="194"/>
  </r>
  <r>
    <n v="991"/>
    <n v="434"/>
    <n v="299"/>
    <n v="2"/>
    <n v="598"/>
    <x v="389"/>
    <x v="15"/>
    <n v="481"/>
    <x v="11"/>
    <n v="262.63492063492066"/>
    <n v="0.13846246827027664"/>
    <x v="47"/>
    <n v="271"/>
    <d v="2022-07-14T00:00:00"/>
    <n v="388"/>
    <x v="19"/>
    <s v="Новикова Лидия Павловна"/>
    <x v="0"/>
    <x v="1"/>
    <s v="Павловна Новикова Лидия"/>
    <s v="Новикова"/>
    <x v="18"/>
  </r>
  <r>
    <n v="992"/>
    <n v="183"/>
    <n v="73"/>
    <n v="5"/>
    <n v="365"/>
    <x v="321"/>
    <x v="13"/>
    <n v="478"/>
    <x v="17"/>
    <n v="267.85483870967744"/>
    <n v="-0.72746432227374003"/>
    <x v="35"/>
    <n v="250.25925925925927"/>
    <d v="2022-06-14T00:00:00"/>
    <n v="591"/>
    <x v="136"/>
    <s v="Шарова Екатерина Леоновна"/>
    <x v="1"/>
    <x v="3"/>
    <s v="Леоновна Шарова Екатерина"/>
    <s v="Шарова"/>
    <x v="146"/>
  </r>
  <r>
    <n v="993"/>
    <n v="224"/>
    <n v="421"/>
    <n v="3"/>
    <n v="1263"/>
    <x v="411"/>
    <x v="11"/>
    <n v="497"/>
    <x v="14"/>
    <n v="273.72549019607845"/>
    <n v="0.53803724928366758"/>
    <x v="22"/>
    <n v="280.23809523809524"/>
    <d v="2022-09-22T00:00:00"/>
    <n v="267"/>
    <x v="164"/>
    <s v="Валерьян Федосеевич Цветков"/>
    <x v="1"/>
    <x v="0"/>
    <s v="Цветков Валерьян Федосеевич"/>
    <s v="Валерьян"/>
    <x v="99"/>
  </r>
  <r>
    <n v="994"/>
    <n v="235"/>
    <n v="345"/>
    <n v="3"/>
    <n v="1035"/>
    <x v="316"/>
    <x v="0"/>
    <n v="406"/>
    <x v="16"/>
    <n v="300.31818181818181"/>
    <n v="0.14878159527773582"/>
    <x v="57"/>
    <n v="316.60000000000002"/>
    <d v="2022-11-30T00:00:00"/>
    <n v="406"/>
    <x v="179"/>
    <s v="Дмитрий Трифонович Денисов"/>
    <x v="0"/>
    <x v="3"/>
    <s v="Денисов Дмитрий Трифонович"/>
    <s v="Дмитрий"/>
    <x v="180"/>
  </r>
  <r>
    <n v="995"/>
    <n v="477"/>
    <n v="50"/>
    <n v="1"/>
    <n v="50"/>
    <x v="279"/>
    <x v="7"/>
    <n v="58"/>
    <x v="3"/>
    <n v="265.47674418604652"/>
    <n v="-0.81165958565108842"/>
    <x v="3"/>
    <n v="236.27586206896552"/>
    <d v="2022-03-08T00:00:00"/>
    <n v="517"/>
    <x v="166"/>
    <s v="Владимирова Алина Феликсовна"/>
    <x v="1"/>
    <x v="1"/>
    <s v="Феликсовна Владимирова Алина"/>
    <s v="Владимирова"/>
    <x v="50"/>
  </r>
  <r>
    <n v="996"/>
    <n v="242"/>
    <n v="441"/>
    <n v="1"/>
    <n v="441"/>
    <x v="59"/>
    <x v="17"/>
    <n v="312"/>
    <x v="4"/>
    <n v="250.48780487804879"/>
    <n v="0.76056475170399218"/>
    <x v="25"/>
    <n v="303.8235294117647"/>
    <d v="2022-11-21T00:00:00"/>
    <n v="48"/>
    <x v="130"/>
    <s v="Савельев Климент Гурьевич"/>
    <x v="0"/>
    <x v="2"/>
    <s v="Гурьевич Савельев Климент"/>
    <s v="Савельев"/>
    <x v="148"/>
  </r>
  <r>
    <n v="997"/>
    <n v="423"/>
    <n v="187"/>
    <n v="5"/>
    <n v="935"/>
    <x v="319"/>
    <x v="0"/>
    <n v="136"/>
    <x v="14"/>
    <n v="273.72549019607845"/>
    <n v="-0.31683381088825224"/>
    <x v="22"/>
    <n v="280.23809523809524"/>
    <d v="2022-10-26T00:00:00"/>
    <n v="387"/>
    <x v="99"/>
    <s v="Зайцев Ефрем Даниилович"/>
    <x v="0"/>
    <x v="3"/>
    <s v="Даниилович Зайцев Ефрем"/>
    <s v="Зайцев"/>
    <x v="103"/>
  </r>
  <r>
    <n v="998"/>
    <n v="414"/>
    <n v="170"/>
    <n v="1"/>
    <n v="170"/>
    <x v="435"/>
    <x v="4"/>
    <n v="328"/>
    <x v="12"/>
    <n v="274.16279069767444"/>
    <n v="-0.37993044363389605"/>
    <x v="18"/>
    <n v="253.6875"/>
    <d v="2022-01-07T00:00:00"/>
    <n v="680"/>
    <x v="55"/>
    <s v="Регина Сергеевна Чернова"/>
    <x v="0"/>
    <x v="2"/>
    <s v="Чернова Регина Сергеевна"/>
    <s v="Регина"/>
    <x v="53"/>
  </r>
  <r>
    <n v="999"/>
    <n v="110"/>
    <n v="114"/>
    <n v="3"/>
    <n v="342"/>
    <x v="133"/>
    <x v="14"/>
    <n v="172"/>
    <x v="3"/>
    <n v="265.47674418604652"/>
    <n v="-0.57058385528448163"/>
    <x v="16"/>
    <n v="276.67567567567568"/>
    <d v="2022-06-25T00:00:00"/>
    <n v="253"/>
    <x v="113"/>
    <s v="Русаков Лев Тимурович"/>
    <x v="1"/>
    <x v="2"/>
    <s v="Тимурович Русаков Лев"/>
    <s v="Русаков"/>
    <x v="122"/>
  </r>
  <r>
    <n v="1000"/>
    <n v="296"/>
    <n v="453"/>
    <n v="1"/>
    <n v="453"/>
    <x v="176"/>
    <x v="7"/>
    <n v="167"/>
    <x v="18"/>
    <n v="255.11627906976744"/>
    <n v="0.7756608933454876"/>
    <x v="34"/>
    <n v="250.30769230769232"/>
    <d v="2022-01-02T00:00:00"/>
    <n v="702"/>
    <x v="22"/>
    <s v="Жуков Никифор Фомич"/>
    <x v="0"/>
    <x v="0"/>
    <s v="Фомич Жуков Никифор"/>
    <s v="Жуков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ДинамикаПродажМагазина" cacheId="1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8" indent="0" outline="1" outlineData="1" multipleFieldFilters="0" chartFormat="11">
  <location ref="A3:B23" firstHeaderRow="1" firstDataRow="1" firstDataCol="1" rowPageCount="1" colPageCount="1"/>
  <pivotFields count="25"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numFmtId="164" showAll="0" defaultSubtotal="0">
      <items count="436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</items>
    </pivotField>
    <pivotField axis="axisPage" showAll="0" defaultSubtotal="0">
      <items count="20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</items>
    </pivotField>
    <pivotField showAll="0" defaultSubtotal="0"/>
    <pivotField showAll="0" defaultSubtotal="0">
      <items count="20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</items>
    </pivotField>
    <pivotField numFmtId="165" showAll="0" defaultSubtotal="0"/>
    <pivotField numFmtId="9" subtotalTop="0" showAll="0" defaultSubtotal="0"/>
    <pivotField showAll="0" defaultSubtotal="0">
      <items count="78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</items>
    </pivotField>
    <pivotField numFmtId="167" subtotalTop="0" showAll="0" defaultSubtotal="0"/>
    <pivotField numFmtId="14" subtotalTop="0" showAll="0" defaultSubtotal="0"/>
    <pivotField subtotalTop="0" showAll="0" defaultSubtotal="0"/>
    <pivotField numFmtId="1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24"/>
    <field x="22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6" hier="-1"/>
  </pageFields>
  <dataFields count="1">
    <dataField name="Сумма по полю сумма чека" fld="4" baseField="0" baseItem="0"/>
  </dataFields>
  <formats count="4">
    <format dxfId="20">
      <pivotArea collapsedLevelsAreSubtotals="1" fieldPosition="0">
        <references count="1">
          <reference field="24" count="1">
            <x v="1"/>
          </reference>
        </references>
      </pivotArea>
    </format>
    <format dxfId="19">
      <pivotArea collapsedLevelsAreSubtotals="1" fieldPosition="0">
        <references count="2">
          <reference field="2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4" count="1" selected="0">
            <x v="1"/>
          </reference>
        </references>
      </pivotArea>
    </format>
    <format dxfId="18">
      <pivotArea collapsedLevelsAreSubtotals="1" fieldPosition="0">
        <references count="1">
          <reference field="24" count="1">
            <x v="2"/>
          </reference>
        </references>
      </pivotArea>
    </format>
    <format dxfId="17">
      <pivotArea collapsedLevelsAreSubtotals="1" fieldPosition="0">
        <references count="2">
          <reference field="22" count="5">
            <x v="1"/>
            <x v="2"/>
            <x v="3"/>
            <x v="4"/>
            <x v="5"/>
          </reference>
          <reference field="24" count="1" selected="0">
            <x v="2"/>
          </reference>
        </references>
      </pivotArea>
    </format>
  </formats>
  <chartFormats count="5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79659-9186-6D4C-AA2C-42C4919EE06F}" name="ЧастотаИмениКлиента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3:B34" firstHeaderRow="1" firstDataRow="1" firstDataCol="1"/>
  <pivotFields count="25">
    <pivotField showAll="0"/>
    <pivotField showAll="0"/>
    <pivotField showAll="0"/>
    <pivotField showAll="0"/>
    <pivotField numFmtId="43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dataField="1" showAll="0"/>
    <pivotField showAll="0"/>
    <pivotField numFmtId="165" showAll="0"/>
    <pivotField numFmtId="9" showAll="0"/>
    <pivotField showAll="0"/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 measureFilter="1" sortType="descending">
      <items count="249">
        <item x="8"/>
        <item x="112"/>
        <item x="98"/>
        <item x="131"/>
        <item x="108"/>
        <item x="149"/>
        <item x="168"/>
        <item x="11"/>
        <item x="134"/>
        <item x="62"/>
        <item x="150"/>
        <item x="78"/>
        <item x="132"/>
        <item x="154"/>
        <item x="3"/>
        <item x="125"/>
        <item x="30"/>
        <item x="212"/>
        <item x="50"/>
        <item x="138"/>
        <item x="222"/>
        <item x="182"/>
        <item x="100"/>
        <item x="74"/>
        <item x="144"/>
        <item x="221"/>
        <item x="88"/>
        <item x="136"/>
        <item x="183"/>
        <item x="240"/>
        <item x="121"/>
        <item x="67"/>
        <item x="184"/>
        <item x="21"/>
        <item x="95"/>
        <item x="214"/>
        <item x="104"/>
        <item x="196"/>
        <item x="114"/>
        <item x="242"/>
        <item x="77"/>
        <item x="247"/>
        <item x="141"/>
        <item x="164"/>
        <item x="151"/>
        <item x="233"/>
        <item x="198"/>
        <item x="87"/>
        <item x="46"/>
        <item x="130"/>
        <item x="99"/>
        <item x="48"/>
        <item x="165"/>
        <item x="1"/>
        <item x="16"/>
        <item x="239"/>
        <item x="68"/>
        <item x="137"/>
        <item x="23"/>
        <item x="63"/>
        <item x="209"/>
        <item x="10"/>
        <item x="234"/>
        <item x="232"/>
        <item x="206"/>
        <item x="57"/>
        <item x="44"/>
        <item x="160"/>
        <item x="123"/>
        <item x="158"/>
        <item x="156"/>
        <item x="202"/>
        <item x="41"/>
        <item x="15"/>
        <item x="54"/>
        <item x="180"/>
        <item x="51"/>
        <item x="159"/>
        <item x="47"/>
        <item x="105"/>
        <item x="90"/>
        <item x="118"/>
        <item x="146"/>
        <item x="178"/>
        <item x="70"/>
        <item x="200"/>
        <item x="142"/>
        <item x="72"/>
        <item x="17"/>
        <item x="103"/>
        <item x="126"/>
        <item x="216"/>
        <item x="75"/>
        <item x="147"/>
        <item x="5"/>
        <item x="128"/>
        <item x="55"/>
        <item x="244"/>
        <item x="60"/>
        <item x="61"/>
        <item x="241"/>
        <item x="52"/>
        <item x="116"/>
        <item x="185"/>
        <item x="204"/>
        <item x="4"/>
        <item x="169"/>
        <item x="42"/>
        <item x="56"/>
        <item x="24"/>
        <item x="45"/>
        <item x="127"/>
        <item x="186"/>
        <item x="175"/>
        <item x="140"/>
        <item x="179"/>
        <item x="211"/>
        <item x="177"/>
        <item x="210"/>
        <item x="64"/>
        <item x="189"/>
        <item x="122"/>
        <item x="220"/>
        <item x="73"/>
        <item x="18"/>
        <item x="13"/>
        <item x="37"/>
        <item x="89"/>
        <item x="39"/>
        <item x="27"/>
        <item x="193"/>
        <item x="7"/>
        <item x="96"/>
        <item x="174"/>
        <item x="26"/>
        <item x="223"/>
        <item x="133"/>
        <item x="97"/>
        <item x="207"/>
        <item x="101"/>
        <item x="129"/>
        <item x="215"/>
        <item x="219"/>
        <item x="91"/>
        <item x="235"/>
        <item x="171"/>
        <item x="9"/>
        <item x="155"/>
        <item x="113"/>
        <item x="124"/>
        <item x="172"/>
        <item x="203"/>
        <item x="145"/>
        <item x="226"/>
        <item x="81"/>
        <item x="83"/>
        <item x="217"/>
        <item x="84"/>
        <item x="153"/>
        <item x="162"/>
        <item x="85"/>
        <item x="69"/>
        <item x="2"/>
        <item x="163"/>
        <item x="157"/>
        <item x="120"/>
        <item x="20"/>
        <item x="119"/>
        <item x="230"/>
        <item x="190"/>
        <item x="22"/>
        <item x="107"/>
        <item x="188"/>
        <item x="109"/>
        <item x="205"/>
        <item x="192"/>
        <item x="208"/>
        <item x="181"/>
        <item x="237"/>
        <item x="28"/>
        <item x="34"/>
        <item x="40"/>
        <item x="167"/>
        <item x="194"/>
        <item x="92"/>
        <item x="38"/>
        <item x="93"/>
        <item x="33"/>
        <item x="176"/>
        <item x="53"/>
        <item x="80"/>
        <item x="225"/>
        <item x="213"/>
        <item x="191"/>
        <item x="148"/>
        <item x="102"/>
        <item x="152"/>
        <item x="6"/>
        <item x="187"/>
        <item x="197"/>
        <item x="66"/>
        <item x="36"/>
        <item x="143"/>
        <item x="199"/>
        <item x="59"/>
        <item x="82"/>
        <item x="117"/>
        <item x="161"/>
        <item x="218"/>
        <item x="111"/>
        <item x="32"/>
        <item x="43"/>
        <item x="224"/>
        <item x="166"/>
        <item x="76"/>
        <item x="245"/>
        <item x="25"/>
        <item x="0"/>
        <item x="227"/>
        <item x="19"/>
        <item x="58"/>
        <item x="94"/>
        <item x="243"/>
        <item x="229"/>
        <item x="115"/>
        <item x="31"/>
        <item x="14"/>
        <item x="231"/>
        <item x="135"/>
        <item x="106"/>
        <item x="228"/>
        <item x="86"/>
        <item x="236"/>
        <item x="35"/>
        <item x="71"/>
        <item x="201"/>
        <item x="29"/>
        <item x="49"/>
        <item x="65"/>
        <item x="173"/>
        <item x="110"/>
        <item x="12"/>
        <item x="139"/>
        <item x="238"/>
        <item x="195"/>
        <item x="246"/>
        <item x="79"/>
        <item x="1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1"/>
  </rowFields>
  <rowItems count="31">
    <i>
      <x v="237"/>
    </i>
    <i>
      <x v="51"/>
    </i>
    <i>
      <x v="12"/>
    </i>
    <i>
      <x v="94"/>
    </i>
    <i>
      <x v="211"/>
    </i>
    <i>
      <x v="241"/>
    </i>
    <i>
      <x v="189"/>
    </i>
    <i>
      <x v="143"/>
    </i>
    <i>
      <x v="226"/>
    </i>
    <i>
      <x v="219"/>
    </i>
    <i>
      <x v="131"/>
    </i>
    <i>
      <x v="132"/>
    </i>
    <i>
      <x v="48"/>
    </i>
    <i>
      <x v="229"/>
    </i>
    <i>
      <x v="162"/>
    </i>
    <i>
      <x v="112"/>
    </i>
    <i>
      <x v="18"/>
    </i>
    <i>
      <x v="90"/>
    </i>
    <i>
      <x v="54"/>
    </i>
    <i>
      <x v="73"/>
    </i>
    <i>
      <x v="31"/>
    </i>
    <i>
      <x v="50"/>
    </i>
    <i>
      <x v="53"/>
    </i>
    <i>
      <x v="137"/>
    </i>
    <i>
      <x v="107"/>
    </i>
    <i>
      <x v="166"/>
    </i>
    <i>
      <x v="81"/>
    </i>
    <i>
      <x v="145"/>
    </i>
    <i>
      <x v="128"/>
    </i>
    <i>
      <x v="126"/>
    </i>
    <i t="grand">
      <x/>
    </i>
  </rowItems>
  <colItems count="1">
    <i/>
  </colItems>
  <dataFields count="1">
    <dataField name="Количество по полю ID клиента" fld="7" subtotal="count" baseField="0" baseItem="0" numFmtId="17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1" type="valueGreaterThan" evalOrder="-1" id="5" iMeasureFld="0">
      <autoFilter ref="A1">
        <filterColumn colId="0">
          <customFilters>
            <customFilter operator="greaterThan" val="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1F7A1-BCD4-4741-81A3-E9F2151EFC62}" name="ПрограммаЛояльности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5">
    <pivotField showAll="0"/>
    <pivotField showAll="0"/>
    <pivotField showAll="0"/>
    <pivotField showAll="0"/>
    <pivotField numFmtId="43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dataField="1"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ID клиента" fld="7" subtotal="countNums" baseField="0" baseItem="0" numFmtId="17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449D5-CA1D-5644-B4E7-9DF86DA57834}" name="ПлатежеспособностьПоСтранам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7">
  <location ref="A3:B9" firstHeaderRow="1" firstDataRow="1" firstDataCol="1"/>
  <pivotFields count="25">
    <pivotField showAll="0"/>
    <pivotField showAll="0"/>
    <pivotField showAll="0"/>
    <pivotField showAll="0"/>
    <pivotField dataField="1" numFmtId="43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axis="axisRow" showAll="0" sortType="descending">
      <items count="6">
        <item x="3"/>
        <item x="0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8"/>
  </rowFields>
  <rowItems count="6">
    <i>
      <x v="3"/>
    </i>
    <i>
      <x v="1"/>
    </i>
    <i>
      <x/>
    </i>
    <i>
      <x v="2"/>
    </i>
    <i>
      <x v="4"/>
    </i>
    <i t="grand">
      <x/>
    </i>
  </rowItems>
  <colItems count="1">
    <i/>
  </colItems>
  <dataFields count="1">
    <dataField name="Сумма по полю Сумма чека" fld="4" baseField="0" baseItem="0" numFmtId="169"/>
  </dataFields>
  <chartFormats count="1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ДисконтВыгодаКлиента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15">
  <location ref="A3:B23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Row" showAll="0" sortType="descending">
      <items count="21">
        <item x="4"/>
        <item x="17"/>
        <item x="13"/>
        <item x="8"/>
        <item x="14"/>
        <item x="7"/>
        <item x="6"/>
        <item x="11"/>
        <item x="16"/>
        <item x="10"/>
        <item x="5"/>
        <item x="1"/>
        <item x="2"/>
        <item x="9"/>
        <item x="3"/>
        <item x="0"/>
        <item x="12"/>
        <item x="18"/>
        <item x="1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dataField="1"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20">
    <i>
      <x v="9"/>
    </i>
    <i>
      <x v="1"/>
    </i>
    <i>
      <x v="12"/>
    </i>
    <i>
      <x v="16"/>
    </i>
    <i>
      <x v="7"/>
    </i>
    <i>
      <x v="19"/>
    </i>
    <i>
      <x v="5"/>
    </i>
    <i>
      <x v="6"/>
    </i>
    <i>
      <x v="10"/>
    </i>
    <i>
      <x v="18"/>
    </i>
    <i>
      <x v="15"/>
    </i>
    <i>
      <x v="11"/>
    </i>
    <i>
      <x v="17"/>
    </i>
    <i>
      <x v="13"/>
    </i>
    <i>
      <x v="8"/>
    </i>
    <i>
      <x v="4"/>
    </i>
    <i>
      <x v="3"/>
    </i>
    <i>
      <x v="14"/>
    </i>
    <i>
      <x/>
    </i>
    <i>
      <x v="2"/>
    </i>
  </rowItems>
  <colItems count="1">
    <i/>
  </colItems>
  <pageFields count="1">
    <pageField fld="8" hier="-1"/>
  </pageFields>
  <dataFields count="1">
    <dataField name="Среднее по полю Выгода для клиента /ДИСКОНТ/" fld="10" subtotal="average" baseField="0" baseItem="0"/>
  </dataFields>
  <formats count="1">
    <format dxfId="16">
      <pivotArea outline="0" collapsedLevelsAreSubtotals="1" fieldPosition="0"/>
    </format>
  </formats>
  <chartFormats count="3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GMV_сетей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9" rowHeaderCaption="Продуктовая сеть">
  <location ref="A3:B24" firstHeaderRow="1" firstDataRow="1" firstDataCol="1" rowPageCount="1" colPageCount="1"/>
  <pivotFields count="25">
    <pivotField showAll="0"/>
    <pivotField showAll="0"/>
    <pivotField showAll="0"/>
    <pivotField showAll="0"/>
    <pivotField dataField="1"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Row" showAll="0" sortType="de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21">
    <i>
      <x v="15"/>
    </i>
    <i>
      <x v="6"/>
    </i>
    <i>
      <x v="14"/>
    </i>
    <i>
      <x v="19"/>
    </i>
    <i>
      <x v="5"/>
    </i>
    <i>
      <x v="7"/>
    </i>
    <i>
      <x v="1"/>
    </i>
    <i>
      <x v="18"/>
    </i>
    <i>
      <x v="4"/>
    </i>
    <i>
      <x v="13"/>
    </i>
    <i>
      <x v="12"/>
    </i>
    <i>
      <x v="10"/>
    </i>
    <i>
      <x v="11"/>
    </i>
    <i>
      <x/>
    </i>
    <i>
      <x v="16"/>
    </i>
    <i>
      <x v="9"/>
    </i>
    <i>
      <x v="8"/>
    </i>
    <i>
      <x v="2"/>
    </i>
    <i>
      <x v="17"/>
    </i>
    <i>
      <x v="3"/>
    </i>
    <i t="grand">
      <x/>
    </i>
  </rowItems>
  <colItems count="1">
    <i/>
  </colItems>
  <pageFields count="1">
    <pageField fld="22" hier="-1"/>
  </pageFields>
  <dataFields count="1">
    <dataField name="GMV" fld="4" baseField="0" baseItem="0" numFmtId="6"/>
  </dataFields>
  <formats count="3">
    <format dxfId="15">
      <pivotArea collapsedLevelsAreSubtotals="1" fieldPosition="0">
        <references count="1">
          <reference field="6" count="0"/>
        </references>
      </pivotArea>
    </format>
    <format dxfId="14">
      <pivotArea grandRow="1" outline="0" collapsedLevelsAreSubtotals="1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ЦенаКатегорииПоставщика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0">
  <location ref="A4:B83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axis="axisPage" multipleItemSelectionAllowed="1"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axis="axisRow" showAll="0" sortType="descending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1"/>
  </rowFields>
  <rowItems count="79">
    <i>
      <x v="67"/>
    </i>
    <i>
      <x v="19"/>
    </i>
    <i>
      <x v="23"/>
    </i>
    <i>
      <x v="21"/>
    </i>
    <i>
      <x v="7"/>
    </i>
    <i>
      <x v="32"/>
    </i>
    <i>
      <x v="62"/>
    </i>
    <i>
      <x v="71"/>
    </i>
    <i>
      <x v="58"/>
    </i>
    <i>
      <x v="34"/>
    </i>
    <i>
      <x/>
    </i>
    <i>
      <x v="40"/>
    </i>
    <i>
      <x v="26"/>
    </i>
    <i>
      <x v="16"/>
    </i>
    <i>
      <x v="20"/>
    </i>
    <i>
      <x v="1"/>
    </i>
    <i>
      <x v="29"/>
    </i>
    <i>
      <x v="3"/>
    </i>
    <i>
      <x v="39"/>
    </i>
    <i>
      <x v="41"/>
    </i>
    <i>
      <x v="68"/>
    </i>
    <i>
      <x v="6"/>
    </i>
    <i>
      <x v="37"/>
    </i>
    <i>
      <x v="60"/>
    </i>
    <i>
      <x v="55"/>
    </i>
    <i>
      <x v="52"/>
    </i>
    <i>
      <x v="57"/>
    </i>
    <i>
      <x v="56"/>
    </i>
    <i>
      <x v="75"/>
    </i>
    <i>
      <x v="31"/>
    </i>
    <i>
      <x v="70"/>
    </i>
    <i>
      <x v="15"/>
    </i>
    <i>
      <x v="44"/>
    </i>
    <i>
      <x v="22"/>
    </i>
    <i>
      <x v="30"/>
    </i>
    <i>
      <x v="50"/>
    </i>
    <i>
      <x v="76"/>
    </i>
    <i>
      <x v="51"/>
    </i>
    <i>
      <x v="9"/>
    </i>
    <i>
      <x v="47"/>
    </i>
    <i>
      <x v="66"/>
    </i>
    <i>
      <x v="13"/>
    </i>
    <i>
      <x v="28"/>
    </i>
    <i>
      <x v="24"/>
    </i>
    <i>
      <x v="72"/>
    </i>
    <i>
      <x v="54"/>
    </i>
    <i>
      <x v="36"/>
    </i>
    <i>
      <x v="73"/>
    </i>
    <i>
      <x v="43"/>
    </i>
    <i>
      <x v="61"/>
    </i>
    <i>
      <x v="65"/>
    </i>
    <i>
      <x v="53"/>
    </i>
    <i>
      <x v="5"/>
    </i>
    <i>
      <x v="8"/>
    </i>
    <i>
      <x v="63"/>
    </i>
    <i>
      <x v="12"/>
    </i>
    <i>
      <x v="4"/>
    </i>
    <i>
      <x v="14"/>
    </i>
    <i>
      <x v="38"/>
    </i>
    <i>
      <x v="33"/>
    </i>
    <i>
      <x v="49"/>
    </i>
    <i>
      <x v="74"/>
    </i>
    <i>
      <x v="18"/>
    </i>
    <i>
      <x v="48"/>
    </i>
    <i>
      <x v="10"/>
    </i>
    <i>
      <x v="35"/>
    </i>
    <i>
      <x v="64"/>
    </i>
    <i>
      <x v="27"/>
    </i>
    <i>
      <x v="59"/>
    </i>
    <i>
      <x v="45"/>
    </i>
    <i>
      <x v="2"/>
    </i>
    <i>
      <x v="42"/>
    </i>
    <i>
      <x v="46"/>
    </i>
    <i>
      <x v="11"/>
    </i>
    <i>
      <x v="69"/>
    </i>
    <i>
      <x v="17"/>
    </i>
    <i>
      <x v="77"/>
    </i>
    <i>
      <x v="25"/>
    </i>
    <i t="grand">
      <x/>
    </i>
  </rowItems>
  <colItems count="1">
    <i/>
  </colItems>
  <pageFields count="1">
    <pageField fld="8" hier="-1"/>
  </pageFields>
  <dataFields count="1">
    <dataField name="Среднее по полю Средняя цена в категории по поставщику" fld="12" subtotal="average" baseField="0" baseItem="0" numFmtId="169"/>
  </dataFields>
  <chartFormats count="3"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СумПродажПоставщика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T3:U82" firstHeaderRow="1" firstDataRow="1" firstDataCol="1" rowPageCount="1" colPageCount="1"/>
  <pivotFields count="25">
    <pivotField showAll="0"/>
    <pivotField showAll="0"/>
    <pivotField showAll="0"/>
    <pivotField showAll="0"/>
    <pivotField dataField="1" showAll="0"/>
    <pivotField axis="axisPage"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axis="axisRow" showAll="0" sortType="descending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1"/>
  </rowFields>
  <rowItems count="79">
    <i>
      <x v="31"/>
    </i>
    <i>
      <x v="55"/>
    </i>
    <i>
      <x v="51"/>
    </i>
    <i>
      <x v="68"/>
    </i>
    <i>
      <x v="5"/>
    </i>
    <i>
      <x v="10"/>
    </i>
    <i>
      <x v="15"/>
    </i>
    <i>
      <x v="75"/>
    </i>
    <i>
      <x v="9"/>
    </i>
    <i>
      <x v="37"/>
    </i>
    <i>
      <x v="70"/>
    </i>
    <i>
      <x v="29"/>
    </i>
    <i>
      <x v="24"/>
    </i>
    <i>
      <x v="50"/>
    </i>
    <i>
      <x v="33"/>
    </i>
    <i>
      <x v="36"/>
    </i>
    <i>
      <x v="72"/>
    </i>
    <i>
      <x v="39"/>
    </i>
    <i>
      <x v="57"/>
    </i>
    <i>
      <x v="26"/>
    </i>
    <i>
      <x v="63"/>
    </i>
    <i>
      <x v="18"/>
    </i>
    <i>
      <x v="40"/>
    </i>
    <i>
      <x v="8"/>
    </i>
    <i>
      <x v="74"/>
    </i>
    <i>
      <x v="49"/>
    </i>
    <i>
      <x v="62"/>
    </i>
    <i>
      <x v="7"/>
    </i>
    <i>
      <x v="61"/>
    </i>
    <i>
      <x v="44"/>
    </i>
    <i>
      <x v="34"/>
    </i>
    <i>
      <x v="54"/>
    </i>
    <i>
      <x v="19"/>
    </i>
    <i>
      <x v="27"/>
    </i>
    <i>
      <x v="42"/>
    </i>
    <i>
      <x v="32"/>
    </i>
    <i>
      <x v="1"/>
    </i>
    <i>
      <x v="21"/>
    </i>
    <i>
      <x v="30"/>
    </i>
    <i>
      <x v="23"/>
    </i>
    <i>
      <x v="66"/>
    </i>
    <i>
      <x v="48"/>
    </i>
    <i>
      <x v="14"/>
    </i>
    <i>
      <x v="16"/>
    </i>
    <i>
      <x v="38"/>
    </i>
    <i>
      <x v="71"/>
    </i>
    <i>
      <x v="60"/>
    </i>
    <i>
      <x v="53"/>
    </i>
    <i>
      <x v="43"/>
    </i>
    <i>
      <x v="65"/>
    </i>
    <i>
      <x v="35"/>
    </i>
    <i>
      <x v="64"/>
    </i>
    <i>
      <x v="6"/>
    </i>
    <i>
      <x v="12"/>
    </i>
    <i>
      <x v="59"/>
    </i>
    <i>
      <x v="46"/>
    </i>
    <i>
      <x v="73"/>
    </i>
    <i>
      <x v="3"/>
    </i>
    <i>
      <x v="20"/>
    </i>
    <i>
      <x v="67"/>
    </i>
    <i>
      <x v="22"/>
    </i>
    <i>
      <x v="13"/>
    </i>
    <i>
      <x v="4"/>
    </i>
    <i>
      <x/>
    </i>
    <i>
      <x v="56"/>
    </i>
    <i>
      <x v="45"/>
    </i>
    <i>
      <x v="47"/>
    </i>
    <i>
      <x v="28"/>
    </i>
    <i>
      <x v="2"/>
    </i>
    <i>
      <x v="76"/>
    </i>
    <i>
      <x v="41"/>
    </i>
    <i>
      <x v="58"/>
    </i>
    <i>
      <x v="52"/>
    </i>
    <i>
      <x v="17"/>
    </i>
    <i>
      <x v="69"/>
    </i>
    <i>
      <x v="77"/>
    </i>
    <i>
      <x v="11"/>
    </i>
    <i>
      <x v="25"/>
    </i>
    <i t="grand">
      <x/>
    </i>
  </rowItems>
  <colItems count="1">
    <i/>
  </colItems>
  <pageFields count="1">
    <pageField fld="5" hier="-1"/>
  </pageFields>
  <dataFields count="1">
    <dataField name="Сумма по полю Сумма чека" fld="4" baseField="0" baseItem="0" numFmtId="169"/>
  </dataFields>
  <chartFormats count="8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7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8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ДинамикаПродПоставщ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3">
  <location ref="A3:B23" firstHeaderRow="1" firstDataRow="1" firstDataCol="1" rowPageCount="1" colPageCount="1"/>
  <pivotFields count="25">
    <pivotField showAll="0"/>
    <pivotField showAll="0"/>
    <pivotField showAll="0"/>
    <pivotField showAll="0"/>
    <pivotField dataField="1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axis="axisPage" multipleItemSelectionAllowed="1"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24"/>
    <field x="22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11" hier="-1"/>
  </pageFields>
  <dataFields count="1">
    <dataField name="Сумма по полю Сумма чека" fld="4" baseField="0" baseItem="0" numFmtId="169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2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3"/>
          </reference>
          <reference field="24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4"/>
          </reference>
          <reference field="24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5"/>
          </reference>
          <reference field="2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6"/>
          </reference>
          <reference field="24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7"/>
          </reference>
          <reference field="2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8"/>
          </reference>
          <reference field="2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9"/>
          </reference>
          <reference field="24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1"/>
          </reference>
          <reference field="24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2"/>
          </reference>
          <reference field="24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"/>
          </reference>
          <reference field="24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2"/>
          </reference>
          <reference field="24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3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4"/>
          </reference>
          <reference field="24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5"/>
          </reference>
          <reference field="24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"/>
          </reference>
          <reference field="24" count="1" selected="0">
            <x v="1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редКоличПоКатегории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A3:C24" firstHeaderRow="0" firstDataRow="1" firstDataCol="1"/>
  <pivotFields count="25">
    <pivotField showAll="0"/>
    <pivotField showAll="0"/>
    <pivotField showAll="0"/>
    <pivotField dataField="1" showAll="0"/>
    <pivotField numFmtId="43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axis="axisRow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1">
    <i>
      <x v="5"/>
    </i>
    <i>
      <x v="15"/>
    </i>
    <i>
      <x v="2"/>
    </i>
    <i>
      <x v="12"/>
    </i>
    <i>
      <x/>
    </i>
    <i>
      <x v="13"/>
    </i>
    <i>
      <x v="7"/>
    </i>
    <i>
      <x v="18"/>
    </i>
    <i>
      <x v="14"/>
    </i>
    <i>
      <x v="19"/>
    </i>
    <i>
      <x v="9"/>
    </i>
    <i>
      <x v="17"/>
    </i>
    <i>
      <x v="4"/>
    </i>
    <i>
      <x v="16"/>
    </i>
    <i>
      <x v="6"/>
    </i>
    <i>
      <x v="3"/>
    </i>
    <i>
      <x v="8"/>
    </i>
    <i>
      <x v="11"/>
    </i>
    <i>
      <x v="10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кол-во штук в чеке" fld="3" subtotal="average" baseField="0" baseItem="0" numFmtId="3"/>
    <dataField name="Количество чеков продаж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ПродажиПоКатегориям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2">
  <location ref="A3:B24" firstHeaderRow="1" firstDataRow="1" firstDataCol="1"/>
  <pivotFields count="25">
    <pivotField showAll="0"/>
    <pivotField showAll="0"/>
    <pivotField showAll="0"/>
    <pivotField showAll="0"/>
    <pivotField dataField="1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axis="axisRow" showAll="0" sortType="descending">
      <items count="21">
        <item x="14"/>
        <item x="8"/>
        <item x="16"/>
        <item x="12"/>
        <item x="11"/>
        <item x="1"/>
        <item x="5"/>
        <item x="0"/>
        <item x="6"/>
        <item x="13"/>
        <item x="2"/>
        <item x="4"/>
        <item x="10"/>
        <item x="15"/>
        <item x="3"/>
        <item x="18"/>
        <item x="7"/>
        <item x="17"/>
        <item x="19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1">
    <i>
      <x v="14"/>
    </i>
    <i>
      <x v="17"/>
    </i>
    <i>
      <x v="12"/>
    </i>
    <i>
      <x v="6"/>
    </i>
    <i>
      <x/>
    </i>
    <i>
      <x v="5"/>
    </i>
    <i>
      <x v="4"/>
    </i>
    <i>
      <x v="7"/>
    </i>
    <i>
      <x v="1"/>
    </i>
    <i>
      <x v="2"/>
    </i>
    <i>
      <x v="13"/>
    </i>
    <i>
      <x v="19"/>
    </i>
    <i>
      <x v="10"/>
    </i>
    <i>
      <x v="3"/>
    </i>
    <i>
      <x v="8"/>
    </i>
    <i>
      <x v="11"/>
    </i>
    <i>
      <x v="16"/>
    </i>
    <i>
      <x v="15"/>
    </i>
    <i>
      <x v="9"/>
    </i>
    <i>
      <x v="18"/>
    </i>
    <i t="grand">
      <x/>
    </i>
  </rowItems>
  <colItems count="1">
    <i/>
  </colItems>
  <dataFields count="1">
    <dataField name="Сумма по полю Сумма чека" fld="4" baseField="0" baseItem="0" numFmtId="169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5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11" format="66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11" format="67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1" format="6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1" format="6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70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1" format="7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1" format="72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1" format="7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7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75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11" format="76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11" format="77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1" format="7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1" format="79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1" format="80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1" format="8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11" format="82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11" format="83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1" format="84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3AC6E-128B-3C44-8F34-C9B1C4207BE9}" name="ГеографияКлиентов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25">
    <pivotField showAll="0"/>
    <pivotField showAll="0"/>
    <pivotField showAll="0"/>
    <pivotField showAll="0"/>
    <pivotField numFmtId="43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dataField="1"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8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Количество по полю id клиента" fld="7" subtotal="countNums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агазин_покупки" xr10:uid="{00000000-0013-0000-FFFF-FFFF01000000}" sourceName="магазин покупки">
  <pivotTables>
    <pivotTable tabId="8" name="ДинамикаПродажМагазина"/>
    <pivotTable tabId="9" name="ДисконтВыгодаКлиента"/>
    <pivotTable tabId="13" name="ЦенаКатегорииПоставщика"/>
    <pivotTable tabId="14" name="ДинамикаПродПоставщ"/>
    <pivotTable tabId="14" name="СумПродажПоставщика"/>
    <pivotTable tabId="16" name="СредКоличПоКатегории"/>
    <pivotTable tabId="15" name="ПродажиПоКатегориям"/>
    <pivotTable tabId="11" name="ГеографияКлиентов"/>
    <pivotTable tabId="18" name="ПрограммаЛояльности"/>
    <pivotTable tabId="20" name="ПлатежеспособностьПоСтранам"/>
  </pivotTables>
  <data>
    <tabular pivotCacheId="922906967">
      <items count="20">
        <i x="19" s="1"/>
        <i x="15" s="1"/>
        <i x="18" s="1"/>
        <i x="12" s="1"/>
        <i x="0" s="1"/>
        <i x="3" s="1"/>
        <i x="9" s="1"/>
        <i x="2" s="1"/>
        <i x="1" s="1"/>
        <i x="5" s="1"/>
        <i x="10" s="1"/>
        <i x="16" s="1"/>
        <i x="11" s="1"/>
        <i x="6" s="1"/>
        <i x="7" s="1"/>
        <i x="14" s="1"/>
        <i x="8" s="1"/>
        <i x="13" s="1"/>
        <i x="17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тегория_товара" xr10:uid="{00000000-0013-0000-FFFF-FFFF02000000}" sourceName="Категория товара">
  <pivotTables>
    <pivotTable tabId="10" name="GMV_сетей"/>
    <pivotTable tabId="13" name="ЦенаКатегорииПоставщика"/>
    <pivotTable tabId="8" name="ДинамикаПродажМагазина"/>
    <pivotTable tabId="9" name="ДисконтВыгодаКлиента"/>
    <pivotTable tabId="14" name="ДинамикаПродПоставщ"/>
    <pivotTable tabId="14" name="СумПродажПоставщика"/>
    <pivotTable tabId="18" name="ПрограммаЛояльности"/>
    <pivotTable tabId="11" name="ГеографияКлиентов"/>
    <pivotTable tabId="20" name="ПлатежеспособностьПоСтранам"/>
  </pivotTables>
  <data>
    <tabular pivotCacheId="922906967">
      <items count="20">
        <i x="9" s="1"/>
        <i x="19" s="1"/>
        <i x="17" s="1"/>
        <i x="7" s="1"/>
        <i x="18" s="1"/>
        <i x="3" s="1"/>
        <i x="15" s="1"/>
        <i x="10" s="1"/>
        <i x="4" s="1"/>
        <i x="2" s="1"/>
        <i x="13" s="1"/>
        <i x="6" s="1"/>
        <i x="0" s="1"/>
        <i x="5" s="1"/>
        <i x="1" s="1"/>
        <i x="11" s="1"/>
        <i x="12" s="1"/>
        <i x="16" s="1"/>
        <i x="8" s="1"/>
        <i x="1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ставщик_товара" xr10:uid="{00000000-0013-0000-FFFF-FFFF03000000}" sourceName="Поставщик товара">
  <pivotTables>
    <pivotTable tabId="13" name="ЦенаКатегорииПоставщика"/>
    <pivotTable tabId="14" name="ДинамикаПродПоставщ"/>
    <pivotTable tabId="14" name="СумПродажПоставщика"/>
    <pivotTable tabId="15" name="ПродажиПоКатегориям"/>
    <pivotTable tabId="8" name="ДинамикаПродажМагазина"/>
    <pivotTable tabId="18" name="ПрограммаЛояльности"/>
    <pivotTable tabId="20" name="ПлатежеспособностьПоСтранам"/>
    <pivotTable tabId="9" name="ДисконтВыгодаКлиента"/>
    <pivotTable tabId="10" name="GMV_сетей"/>
    <pivotTable tabId="16" name="СредКоличПоКатегории"/>
    <pivotTable tabId="11" name="ГеографияКлиентов"/>
  </pivotTables>
  <data>
    <tabular pivotCacheId="922906967">
      <items count="78">
        <i x="30" s="1"/>
        <i x="10" s="1"/>
        <i x="68" s="1"/>
        <i x="55" s="1"/>
        <i x="52" s="1"/>
        <i x="35" s="1"/>
        <i x="60" s="1"/>
        <i x="53" s="1"/>
        <i x="36" s="1"/>
        <i x="20" s="1"/>
        <i x="3" s="1"/>
        <i x="74" s="1"/>
        <i x="56" s="1"/>
        <i x="38" s="1"/>
        <i x="28" s="1"/>
        <i x="41" s="1"/>
        <i x="42" s="1"/>
        <i x="4" s="1"/>
        <i x="1" s="1"/>
        <i x="51" s="1"/>
        <i x="17" s="1"/>
        <i x="31" s="1"/>
        <i x="66" s="1"/>
        <i x="19" s="1"/>
        <i x="6" s="1"/>
        <i x="71" s="1"/>
        <i x="15" s="1"/>
        <i x="34" s="1"/>
        <i x="61" s="1"/>
        <i x="25" s="1"/>
        <i x="40" s="1"/>
        <i x="16" s="1"/>
        <i x="46" s="1"/>
        <i x="0" s="1"/>
        <i x="23" s="1"/>
        <i x="29" s="1"/>
        <i x="9" s="1"/>
        <i x="27" s="1"/>
        <i x="58" s="1"/>
        <i x="45" s="1"/>
        <i x="57" s="1"/>
        <i x="54" s="1"/>
        <i x="12" s="1"/>
        <i x="32" s="1"/>
        <i x="69" s="1"/>
        <i x="26" s="1"/>
        <i x="75" s="1"/>
        <i x="70" s="1"/>
        <i x="64" s="1"/>
        <i x="11" s="1"/>
        <i x="37" s="1"/>
        <i x="47" s="1"/>
        <i x="48" s="1"/>
        <i x="67" s="1"/>
        <i x="65" s="1"/>
        <i x="5" s="1"/>
        <i x="50" s="1"/>
        <i x="24" s="1"/>
        <i x="73" s="1"/>
        <i x="39" s="1"/>
        <i x="43" s="1"/>
        <i x="18" s="1"/>
        <i x="13" s="1"/>
        <i x="33" s="1"/>
        <i x="2" s="1"/>
        <i x="72" s="1"/>
        <i x="63" s="1"/>
        <i x="76" s="1"/>
        <i x="8" s="1"/>
        <i x="62" s="1"/>
        <i x="7" s="1"/>
        <i x="44" s="1"/>
        <i x="14" s="1"/>
        <i x="59" s="1"/>
        <i x="21" s="1"/>
        <i x="22" s="1"/>
        <i x="49" s="1"/>
        <i x="7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ы__дата_создания_чека" xr10:uid="{5DF3444A-6296-8E4B-889C-CD1D9329616D}" sourceName="Месяцы (дата создания чека)">
  <pivotTables>
    <pivotTable tabId="9" name="ДисконтВыгодаКлиента"/>
    <pivotTable tabId="15" name="ПродажиПоКатегориям"/>
    <pivotTable tabId="16" name="СредКоличПоКатегории"/>
    <pivotTable tabId="10" name="GMV_сетей"/>
    <pivotTable tabId="14" name="СумПродажПоставщика"/>
    <pivotTable tabId="13" name="ЦенаКатегорииПоставщика"/>
    <pivotTable tabId="18" name="ПрограммаЛояльности"/>
    <pivotTable tabId="11" name="ГеографияКлиентов"/>
  </pivotTables>
  <data>
    <tabular pivotCacheId="922906967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__дата_создания_чека" xr10:uid="{A11D526E-5DFE-984E-A569-DA0204AD07FA}" sourceName="Годы (дата создания чека)">
  <pivotTables>
    <pivotTable tabId="9" name="ДисконтВыгодаКлиента"/>
    <pivotTable tabId="8" name="ДинамикаПродажМагазина"/>
    <pivotTable tabId="15" name="ПродажиПоКатегориям"/>
    <pivotTable tabId="16" name="СредКоличПоКатегории"/>
    <pivotTable tabId="10" name="GMV_сетей"/>
    <pivotTable tabId="14" name="ДинамикаПродПоставщ"/>
    <pivotTable tabId="14" name="СумПродажПоставщика"/>
    <pivotTable tabId="13" name="ЦенаКатегорииПоставщика"/>
    <pivotTable tabId="18" name="ПрограммаЛояльности"/>
    <pivotTable tabId="11" name="ГеографияКлиентов"/>
    <pivotTable tabId="20" name="ПлатежеспособностьПоСтранам"/>
  </pivotTables>
  <data>
    <tabular pivotCacheId="922906967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агазин" xr10:uid="{00000000-0014-0000-FFFF-FFFF01000000}" cache="Срез_магазин_покупки" caption="магазин" columnCount="2" rowHeight="228600"/>
  <slicer name="Категория товара" xr10:uid="{00000000-0014-0000-FFFF-FFFF02000000}" cache="Срез_Категория_товара" caption="Категория товара" columnCount="2" rowHeight="228600"/>
  <slicer name="Поставщик товара" xr10:uid="{00000000-0014-0000-FFFF-FFFF04000000}" cache="Срез_Поставщик_товара" caption="Поставщик товара" rowHeight="230716"/>
  <slicer name="Месяцы (дата создания чека)" xr10:uid="{6D13BA5A-5580-FE46-BFC5-B3780C4848EE}" cache="Срез_Месяцы__дата_создания_чека" caption="Месяц" columnCount="3" rowHeight="182880"/>
  <slicer name="Годы (дата создания чека)" xr10:uid="{E413AFC8-A4DB-B74D-8CBD-338249ACBB6A}" cache="Срез_Годы__дата_создания_чека" caption="Год" columnCount="2" rowHeight="27432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Продажи" displayName="Продажи" ref="A1:V1002" totalsRowCount="1" headerRowDxfId="40" headerRowBorderDxfId="39" tableBorderDxfId="38">
  <autoFilter ref="A1:V1001" xr:uid="{00000000-0009-0000-0100-000002000000}"/>
  <sortState xmlns:xlrd2="http://schemas.microsoft.com/office/spreadsheetml/2017/richdata2" ref="A2:V1001">
    <sortCondition descending="1" ref="P1:P1001"/>
  </sortState>
  <tableColumns count="22">
    <tableColumn id="1" xr3:uid="{00000000-0010-0000-0000-000001000000}" name="id чека"/>
    <tableColumn id="2" xr3:uid="{00000000-0010-0000-0000-000002000000}" name="id товара"/>
    <tableColumn id="3" xr3:uid="{00000000-0010-0000-0000-000003000000}" name="цена за шт в рублях"/>
    <tableColumn id="4" xr3:uid="{00000000-0010-0000-0000-000004000000}" name="кол-во штук в чеке" totalsRowFunction="count"/>
    <tableColumn id="13" xr3:uid="{00000000-0010-0000-0000-00000D000000}" name="Сумма чека" totalsRowFunction="sum" totalsRowDxfId="37" dataCellStyle="Финансовый">
      <calculatedColumnFormula>C2*D2</calculatedColumnFormula>
    </tableColumn>
    <tableColumn id="6" xr3:uid="{00000000-0010-0000-0000-000006000000}" name="дата создания чека" dataDxfId="36" totalsRowDxfId="35"/>
    <tableColumn id="7" xr3:uid="{00000000-0010-0000-0000-000007000000}" name="магазин покупки"/>
    <tableColumn id="8" xr3:uid="{00000000-0010-0000-0000-000008000000}" name="ID клиента" totalsRowFunction="countNums"/>
    <tableColumn id="9" xr3:uid="{00000000-0010-0000-0000-000009000000}" name="Категория товара" dataDxfId="34">
      <calculatedColumnFormula>VLOOKUP(B2,товар!$A$1:$C$433,2,FALSE)</calculatedColumnFormula>
    </tableColumn>
    <tableColumn id="12" xr3:uid="{00000000-0010-0000-0000-00000C000000}" name="Средняя цена в категории за шт" dataDxfId="33" totalsRowDxfId="32">
      <calculatedColumnFormula>AVERAGEIF($I$2:$I$1001,I2,$C$2:$C$1001)</calculatedColumnFormula>
    </tableColumn>
    <tableColumn id="11" xr3:uid="{00000000-0010-0000-0000-00000B000000}" name="Выгода для клиента /ДИСКОНТ/" totalsRowDxfId="31" dataCellStyle="Процентный">
      <calculatedColumnFormula>C2/J2-1</calculatedColumnFormula>
    </tableColumn>
    <tableColumn id="10" xr3:uid="{00000000-0010-0000-0000-00000A000000}" name="Поставщик товара" dataDxfId="30">
      <calculatedColumnFormula>VLOOKUP(B2,товар!$A$1:$C$433,3,FALSE)</calculatedColumnFormula>
    </tableColumn>
    <tableColumn id="15" xr3:uid="{00000000-0010-0000-0000-00000F000000}" name="Средняя цена в категории по поставщику" dataDxfId="29" totalsRowDxfId="28">
      <calculatedColumnFormula>AVERAGEIFS($C$2:$C$1001,$I$2:$I$1001,I2,$L$2:$L$1001,L2)</calculatedColumnFormula>
    </tableColumn>
    <tableColumn id="16" xr3:uid="{00000000-0010-0000-0000-000010000000}" name="Дата регистрации клиента" dataDxfId="27" totalsRowDxfId="26">
      <calculatedColumnFormula>VLOOKUP(H2,клиенты!$A$1:$G$435,5,FALSE)</calculatedColumnFormula>
    </tableColumn>
    <tableColumn id="17" xr3:uid="{00000000-0010-0000-0000-000011000000}" name="Кол-во дней с момента регистрации до покупки" dataDxfId="25">
      <calculatedColumnFormula>F2-N2</calculatedColumnFormula>
    </tableColumn>
    <tableColumn id="5" xr3:uid="{00000000-0010-0000-0000-000005000000}" name="кол-во месяцев с начала регистрации" dataDxfId="24" totalsRowDxfId="23">
      <calculatedColumnFormula>(TODAY()-Продажи[[#This Row],[Дата регистрации клиента]])/30</calculatedColumnFormula>
    </tableColumn>
    <tableColumn id="14" xr3:uid="{99D98E4A-3A77-0C42-8F8B-3193C58D0B9A}" name="ФИО">
      <calculatedColumnFormula>VLOOKUP(H2,клиенты!$A$1:$G$435,3,FALSE)</calculatedColumnFormula>
    </tableColumn>
    <tableColumn id="18" xr3:uid="{A6D213EA-EF18-0846-ADC4-D688569A0041}" name="Программа лояльности клиента" dataDxfId="22" totalsRowDxfId="21">
      <calculatedColumnFormula>VLOOKUP(H2,клиенты!$A$1:$G$435,4,FALSE)</calculatedColumnFormula>
    </tableColumn>
    <tableColumn id="19" xr3:uid="{C9C8BE4D-7CDC-2442-852D-AA5D49B42DAA}" name="Страна клиента">
      <calculatedColumnFormula>VLOOKUP(H2,клиенты!$A$1:$G$435,7,FALSE)</calculatedColumnFormula>
    </tableColumn>
    <tableColumn id="21" xr3:uid="{99CF386B-BEA2-4949-9C48-A0F9DBA13611}" name="ФИО_1">
      <calculatedColumnFormula>IF(OR(RIGHT(Q2,1)="ва", RIGHT(Q2,1)="я",RIGHT(Q2,1)="на"), Q2, MID(Q2, FIND(" ", Q2, FIND(" ", Q2) + 1) + 1, LEN(Q2) - FIND(" ", Q2, FIND(" ", Q2) + 1)) &amp; " " &amp; LEFT(Q2, FIND(" ", Q2) - 1) &amp; " " &amp; MID(Q2, FIND(" ", Q2) + 1, FIND(" ", Q2, FIND(" ", Q2) + 1) - FIND(" ", Q2) - 1))</calculatedColumnFormula>
    </tableColumn>
    <tableColumn id="22" xr3:uid="{B053AC19-C55D-F148-A623-96FDBE72F906}" name="Имя1">
      <calculatedColumnFormula>MID(T2, FIND(" ", T2) + 1, FIND(" ", T2 &amp; " ", FIND(" ", T2) + 1) - FIND(" ", T2) - 1)</calculatedColumnFormula>
    </tableColumn>
    <tableColumn id="23" xr3:uid="{93FD44E5-7B48-7043-9EEA-9B960591F236}" name="Имя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Клиенты" displayName="Клиенты" ref="A1:J435" totalsRowShown="0" headerRowDxfId="12" headerRowBorderDxfId="11" tableBorderDxfId="10">
  <autoFilter ref="A1:J435" xr:uid="{00000000-0009-0000-0100-000004000000}"/>
  <tableColumns count="10">
    <tableColumn id="1" xr3:uid="{00000000-0010-0000-0200-000001000000}" name="id клиента"/>
    <tableColumn id="2" xr3:uid="{00000000-0010-0000-0200-000002000000}" name="номер телефона клиента"/>
    <tableColumn id="3" xr3:uid="{00000000-0010-0000-0200-000003000000}" name="ФИО"/>
    <tableColumn id="4" xr3:uid="{00000000-0010-0000-0200-000004000000}" name="Программа лояльности клиента"/>
    <tableColumn id="5" xr3:uid="{00000000-0010-0000-0200-000005000000}" name="Дата регистрации клиента" dataDxfId="9"/>
    <tableColumn id="6" xr3:uid="{00000000-0010-0000-0200-000006000000}" name="Коды телефона" dataDxfId="8">
      <calculatedColumnFormula>LEFT(B2,LEN(B2) - 13)</calculatedColumnFormula>
    </tableColumn>
    <tableColumn id="9" xr3:uid="{00000000-0010-0000-0200-000009000000}" name="Страна клиента" dataDxfId="7">
      <calculatedColumnFormula>VLOOKUP(Клиенты[[#This Row],[Коды телефона]],Таблица5[[#All],[Код]:[Страна2]],2,FALSE)</calculatedColumnFormula>
    </tableColumn>
    <tableColumn id="10" xr3:uid="{00000000-0010-0000-0200-00000A000000}" name="Имя" dataDxfId="6"/>
    <tableColumn id="11" xr3:uid="{00000000-0010-0000-0200-00000B000000}" name="Фамилия">
      <calculatedColumnFormula>IF(OR(LEFT(C2,4)="г-н ", LEFT(C2,5)="г-жа "), TRIM(SUBSTITUTE(C2, MID(C2, FIND(" ", C2) + 1, FIND(" ", C2, FIND(" ", C2) + 1) - FIND(" ", C2) - 1), "")), LEFT(C2, FIND(" ", C2)-1))</calculatedColumnFormula>
    </tableColumn>
    <tableColumn id="12" xr3:uid="{00000000-0010-0000-0200-00000C000000}" name="Отчество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Таблица5" displayName="Таблица5" ref="A1:C7" totalsRowShown="0" headerRowDxfId="5" headerRowBorderDxfId="4" tableBorderDxfId="3">
  <autoFilter ref="A1:C7" xr:uid="{00000000-0009-0000-0100-000005000000}"/>
  <tableColumns count="3">
    <tableColumn id="1" xr3:uid="{00000000-0010-0000-0300-000001000000}" name="Страна"/>
    <tableColumn id="2" xr3:uid="{00000000-0010-0000-0300-000002000000}" name="Код"/>
    <tableColumn id="3" xr3:uid="{00000000-0010-0000-0300-000003000000}" name="Страна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овары" displayName="Товары" ref="A1:C433" totalsRowShown="0" headerRowDxfId="2" headerRowBorderDxfId="1" tableBorderDxfId="0">
  <autoFilter ref="A1:C433" xr:uid="{00000000-0009-0000-0100-000003000000}"/>
  <tableColumns count="3">
    <tableColumn id="1" xr3:uid="{00000000-0010-0000-0100-000001000000}" name="id товара"/>
    <tableColumn id="2" xr3:uid="{00000000-0010-0000-0100-000002000000}" name="категория товара"/>
    <tableColumn id="3" xr3:uid="{00000000-0010-0000-0100-000003000000}" name="поставщик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C1:N31"/>
  <sheetViews>
    <sheetView showGridLines="0" topLeftCell="A2" zoomScale="110" zoomScaleNormal="110" workbookViewId="0">
      <selection activeCell="F24" sqref="F24"/>
    </sheetView>
  </sheetViews>
  <sheetFormatPr baseColWidth="10" defaultColWidth="10.83203125" defaultRowHeight="16" x14ac:dyDescent="0.2"/>
  <cols>
    <col min="1" max="2" width="2.83203125" style="13" customWidth="1"/>
    <col min="3" max="3" width="23.83203125" style="20" customWidth="1"/>
    <col min="4" max="4" width="3.33203125" style="18" bestFit="1" customWidth="1"/>
    <col min="5" max="5" width="35.33203125" style="55" customWidth="1"/>
    <col min="6" max="6" width="137.83203125" style="13" customWidth="1"/>
    <col min="7" max="7" width="13.5" style="13" bestFit="1" customWidth="1"/>
    <col min="8" max="8" width="57.33203125" style="13" bestFit="1" customWidth="1"/>
    <col min="9" max="9" width="54.6640625" style="13" customWidth="1"/>
    <col min="10" max="10" width="46.1640625" style="13" bestFit="1" customWidth="1"/>
    <col min="11" max="12" width="10.83203125" style="13"/>
    <col min="13" max="13" width="56.6640625" style="13" bestFit="1" customWidth="1"/>
    <col min="14" max="14" width="35.5" style="13" bestFit="1" customWidth="1"/>
    <col min="15" max="17" width="10.83203125" style="13"/>
    <col min="18" max="18" width="25.6640625" style="13" bestFit="1" customWidth="1"/>
    <col min="19" max="16384" width="10.83203125" style="13"/>
  </cols>
  <sheetData>
    <row r="1" spans="3:13" ht="17" thickBot="1" x14ac:dyDescent="0.25"/>
    <row r="2" spans="3:13" ht="22.5" customHeight="1" thickBot="1" x14ac:dyDescent="0.25">
      <c r="C2" s="72" t="s">
        <v>1070</v>
      </c>
      <c r="D2" s="73"/>
      <c r="E2" s="74"/>
    </row>
    <row r="3" spans="3:13" ht="23.25" customHeight="1" x14ac:dyDescent="0.2">
      <c r="C3" s="75" t="s">
        <v>1038</v>
      </c>
      <c r="D3" s="75"/>
      <c r="E3" s="75"/>
    </row>
    <row r="4" spans="3:13" ht="17" thickBot="1" x14ac:dyDescent="0.25"/>
    <row r="5" spans="3:13" s="14" customFormat="1" ht="18" thickBot="1" x14ac:dyDescent="0.25">
      <c r="C5" s="60" t="s">
        <v>1031</v>
      </c>
      <c r="D5" s="61" t="s">
        <v>1037</v>
      </c>
      <c r="E5" s="61" t="s">
        <v>1032</v>
      </c>
      <c r="F5" s="62" t="s">
        <v>1035</v>
      </c>
      <c r="G5" s="17"/>
      <c r="I5" s="17"/>
      <c r="J5" s="17"/>
    </row>
    <row r="6" spans="3:13" ht="119" customHeight="1" x14ac:dyDescent="0.2">
      <c r="C6" s="78" t="s">
        <v>1013</v>
      </c>
      <c r="D6" s="58">
        <v>1</v>
      </c>
      <c r="E6" s="58" t="s">
        <v>1085</v>
      </c>
      <c r="F6" s="59" t="s">
        <v>1084</v>
      </c>
      <c r="G6" s="14"/>
    </row>
    <row r="7" spans="3:13" ht="357" customHeight="1" x14ac:dyDescent="0.2">
      <c r="C7" s="79"/>
      <c r="D7" s="16">
        <v>2</v>
      </c>
      <c r="E7" s="29" t="s">
        <v>1086</v>
      </c>
      <c r="F7" s="36" t="s">
        <v>1087</v>
      </c>
      <c r="G7" s="14"/>
    </row>
    <row r="8" spans="3:13" ht="94" customHeight="1" thickBot="1" x14ac:dyDescent="0.25">
      <c r="C8" s="77"/>
      <c r="D8" s="63">
        <v>3</v>
      </c>
      <c r="E8" s="64" t="s">
        <v>1075</v>
      </c>
      <c r="F8" s="65" t="s">
        <v>1076</v>
      </c>
      <c r="G8" s="14"/>
    </row>
    <row r="9" spans="3:13" ht="102" x14ac:dyDescent="0.2">
      <c r="C9" s="76" t="s">
        <v>1016</v>
      </c>
      <c r="D9" s="34">
        <v>4</v>
      </c>
      <c r="E9" s="33" t="s">
        <v>1033</v>
      </c>
      <c r="F9" s="35" t="s">
        <v>1077</v>
      </c>
      <c r="G9" s="14"/>
    </row>
    <row r="10" spans="3:13" ht="202" customHeight="1" thickBot="1" x14ac:dyDescent="0.25">
      <c r="C10" s="77"/>
      <c r="D10" s="63">
        <v>5</v>
      </c>
      <c r="E10" s="67" t="s">
        <v>1030</v>
      </c>
      <c r="F10" s="65" t="s">
        <v>1088</v>
      </c>
      <c r="G10" s="14"/>
      <c r="J10" s="15"/>
    </row>
    <row r="11" spans="3:13" ht="204" x14ac:dyDescent="0.2">
      <c r="C11" s="76" t="s">
        <v>1014</v>
      </c>
      <c r="D11" s="34">
        <v>6</v>
      </c>
      <c r="E11" s="41" t="s">
        <v>1036</v>
      </c>
      <c r="F11" s="35" t="s">
        <v>1079</v>
      </c>
      <c r="G11" s="14"/>
      <c r="J11" s="15"/>
    </row>
    <row r="12" spans="3:13" ht="205" thickBot="1" x14ac:dyDescent="0.25">
      <c r="C12" s="77"/>
      <c r="D12" s="63">
        <v>7</v>
      </c>
      <c r="E12" s="67" t="s">
        <v>1020</v>
      </c>
      <c r="F12" s="65" t="s">
        <v>1080</v>
      </c>
      <c r="G12" s="14"/>
      <c r="J12" s="15"/>
    </row>
    <row r="13" spans="3:13" ht="155" customHeight="1" x14ac:dyDescent="0.2">
      <c r="C13" s="76" t="s">
        <v>1015</v>
      </c>
      <c r="D13" s="34">
        <v>8</v>
      </c>
      <c r="E13" s="41" t="s">
        <v>1022</v>
      </c>
      <c r="F13" s="35" t="s">
        <v>1127</v>
      </c>
      <c r="G13" s="14"/>
      <c r="J13" s="15"/>
      <c r="M13" s="15"/>
    </row>
    <row r="14" spans="3:13" ht="34" x14ac:dyDescent="0.2">
      <c r="C14" s="79"/>
      <c r="D14" s="16">
        <v>9</v>
      </c>
      <c r="E14" s="56" t="s">
        <v>1040</v>
      </c>
      <c r="F14" s="36" t="s">
        <v>1128</v>
      </c>
      <c r="G14" s="14"/>
      <c r="J14" s="15"/>
      <c r="M14" s="15"/>
    </row>
    <row r="15" spans="3:13" ht="34" x14ac:dyDescent="0.2">
      <c r="C15" s="79"/>
      <c r="D15" s="16">
        <v>10</v>
      </c>
      <c r="E15" s="56" t="s">
        <v>1039</v>
      </c>
      <c r="F15" s="36" t="s">
        <v>1129</v>
      </c>
      <c r="G15" s="14"/>
      <c r="H15" s="15"/>
      <c r="J15" s="15"/>
      <c r="M15" s="15"/>
    </row>
    <row r="16" spans="3:13" ht="17" x14ac:dyDescent="0.2">
      <c r="C16" s="79"/>
      <c r="D16" s="16">
        <v>11</v>
      </c>
      <c r="E16" s="56" t="s">
        <v>1034</v>
      </c>
      <c r="F16" s="36" t="s">
        <v>1130</v>
      </c>
      <c r="G16" s="14"/>
      <c r="H16" s="15"/>
      <c r="J16" s="15"/>
      <c r="M16" s="15"/>
    </row>
    <row r="17" spans="3:14" ht="51" x14ac:dyDescent="0.2">
      <c r="C17" s="79"/>
      <c r="D17" s="16">
        <v>12</v>
      </c>
      <c r="E17" s="56" t="s">
        <v>1028</v>
      </c>
      <c r="F17" s="36" t="s">
        <v>1131</v>
      </c>
      <c r="G17" s="14"/>
      <c r="H17" s="15"/>
      <c r="J17" s="15"/>
      <c r="M17" s="15"/>
    </row>
    <row r="18" spans="3:14" ht="86" thickBot="1" x14ac:dyDescent="0.25">
      <c r="C18" s="80"/>
      <c r="D18" s="37">
        <v>13</v>
      </c>
      <c r="E18" s="66" t="s">
        <v>1029</v>
      </c>
      <c r="F18" s="38" t="s">
        <v>1132</v>
      </c>
      <c r="G18" s="14"/>
      <c r="H18" s="15"/>
      <c r="J18" s="15"/>
      <c r="M18" s="15"/>
    </row>
    <row r="19" spans="3:14" ht="17" thickBot="1" x14ac:dyDescent="0.25">
      <c r="G19" s="14"/>
      <c r="H19" s="15"/>
    </row>
    <row r="20" spans="3:14" ht="18" thickBot="1" x14ac:dyDescent="0.25">
      <c r="C20" s="21" t="s">
        <v>1017</v>
      </c>
      <c r="D20" s="19"/>
      <c r="J20" s="15"/>
    </row>
    <row r="21" spans="3:14" ht="51" customHeight="1" x14ac:dyDescent="0.2">
      <c r="C21" s="22" t="s">
        <v>1018</v>
      </c>
      <c r="E21" s="68" t="s">
        <v>1134</v>
      </c>
      <c r="F21" s="81" t="s">
        <v>1135</v>
      </c>
      <c r="J21" s="15"/>
    </row>
    <row r="22" spans="3:14" ht="34" x14ac:dyDescent="0.2">
      <c r="C22" s="22" t="s">
        <v>1019</v>
      </c>
      <c r="E22" s="69"/>
      <c r="F22" s="82"/>
      <c r="J22" s="15"/>
      <c r="M22" s="15"/>
      <c r="N22" s="15"/>
    </row>
    <row r="23" spans="3:14" ht="69" thickBot="1" x14ac:dyDescent="0.25">
      <c r="C23" s="22" t="s">
        <v>1021</v>
      </c>
      <c r="E23" s="70"/>
      <c r="F23" s="83"/>
    </row>
    <row r="24" spans="3:14" ht="34" x14ac:dyDescent="0.2">
      <c r="C24" s="22" t="s">
        <v>1023</v>
      </c>
      <c r="M24" s="15"/>
      <c r="N24" s="15"/>
    </row>
    <row r="25" spans="3:14" ht="34" x14ac:dyDescent="0.2">
      <c r="C25" s="22" t="s">
        <v>1024</v>
      </c>
    </row>
    <row r="26" spans="3:14" ht="34" x14ac:dyDescent="0.2">
      <c r="C26" s="22" t="s">
        <v>1025</v>
      </c>
      <c r="M26" s="71"/>
      <c r="N26" s="71"/>
    </row>
    <row r="27" spans="3:14" ht="34" x14ac:dyDescent="0.2">
      <c r="C27" s="22" t="s">
        <v>1026</v>
      </c>
      <c r="N27" s="15"/>
    </row>
    <row r="28" spans="3:14" ht="18" thickBot="1" x14ac:dyDescent="0.25">
      <c r="C28" s="23" t="s">
        <v>1027</v>
      </c>
      <c r="N28" s="15"/>
    </row>
    <row r="29" spans="3:14" x14ac:dyDescent="0.2">
      <c r="N29" s="15"/>
    </row>
    <row r="31" spans="3:14" x14ac:dyDescent="0.2">
      <c r="N31" s="15"/>
    </row>
  </sheetData>
  <mergeCells count="8">
    <mergeCell ref="M26:N26"/>
    <mergeCell ref="C2:E2"/>
    <mergeCell ref="C3:E3"/>
    <mergeCell ref="C9:C10"/>
    <mergeCell ref="C6:C8"/>
    <mergeCell ref="C13:C18"/>
    <mergeCell ref="C11:C12"/>
    <mergeCell ref="F21:F23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24"/>
  <sheetViews>
    <sheetView workbookViewId="0">
      <selection activeCell="G33" sqref="G33"/>
    </sheetView>
  </sheetViews>
  <sheetFormatPr baseColWidth="10" defaultColWidth="11.5" defaultRowHeight="15" x14ac:dyDescent="0.2"/>
  <cols>
    <col min="1" max="1" width="15.6640625" bestFit="1" customWidth="1"/>
    <col min="2" max="2" width="23.83203125" bestFit="1" customWidth="1"/>
  </cols>
  <sheetData>
    <row r="3" spans="1:2" x14ac:dyDescent="0.2">
      <c r="A3" s="2" t="s">
        <v>1041</v>
      </c>
      <c r="B3" t="s">
        <v>1078</v>
      </c>
    </row>
    <row r="4" spans="1:2" x14ac:dyDescent="0.2">
      <c r="A4" s="3" t="s">
        <v>39</v>
      </c>
      <c r="B4" s="32">
        <v>66945</v>
      </c>
    </row>
    <row r="5" spans="1:2" x14ac:dyDescent="0.2">
      <c r="A5" s="3" t="s">
        <v>47</v>
      </c>
      <c r="B5" s="32">
        <v>48797</v>
      </c>
    </row>
    <row r="6" spans="1:2" x14ac:dyDescent="0.2">
      <c r="A6" s="3" t="s">
        <v>107</v>
      </c>
      <c r="B6" s="32">
        <v>47223</v>
      </c>
    </row>
    <row r="7" spans="1:2" x14ac:dyDescent="0.2">
      <c r="A7" s="3" t="s">
        <v>32</v>
      </c>
      <c r="B7" s="32">
        <v>45862</v>
      </c>
    </row>
    <row r="8" spans="1:2" x14ac:dyDescent="0.2">
      <c r="A8" s="3" t="s">
        <v>71</v>
      </c>
      <c r="B8" s="32">
        <v>44539</v>
      </c>
    </row>
    <row r="9" spans="1:2" x14ac:dyDescent="0.2">
      <c r="A9" s="3" t="s">
        <v>75</v>
      </c>
      <c r="B9" s="32">
        <v>44468</v>
      </c>
    </row>
    <row r="10" spans="1:2" x14ac:dyDescent="0.2">
      <c r="A10" s="3" t="s">
        <v>49</v>
      </c>
      <c r="B10" s="32">
        <v>44265</v>
      </c>
    </row>
    <row r="11" spans="1:2" x14ac:dyDescent="0.2">
      <c r="A11" s="3" t="s">
        <v>28</v>
      </c>
      <c r="B11" s="32">
        <v>44151</v>
      </c>
    </row>
    <row r="12" spans="1:2" x14ac:dyDescent="0.2">
      <c r="A12" s="3" t="s">
        <v>59</v>
      </c>
      <c r="B12" s="32">
        <v>43626</v>
      </c>
    </row>
    <row r="13" spans="1:2" x14ac:dyDescent="0.2">
      <c r="A13" s="3" t="s">
        <v>36</v>
      </c>
      <c r="B13" s="32">
        <v>42352</v>
      </c>
    </row>
    <row r="14" spans="1:2" x14ac:dyDescent="0.2">
      <c r="A14" s="3" t="s">
        <v>43</v>
      </c>
      <c r="B14" s="32">
        <v>42165</v>
      </c>
    </row>
    <row r="15" spans="1:2" x14ac:dyDescent="0.2">
      <c r="A15" s="3" t="s">
        <v>45</v>
      </c>
      <c r="B15" s="32">
        <v>41745</v>
      </c>
    </row>
    <row r="16" spans="1:2" x14ac:dyDescent="0.2">
      <c r="A16" s="3" t="s">
        <v>68</v>
      </c>
      <c r="B16" s="32">
        <v>39632</v>
      </c>
    </row>
    <row r="17" spans="1:4" x14ac:dyDescent="0.2">
      <c r="A17" s="3" t="s">
        <v>34</v>
      </c>
      <c r="B17" s="32">
        <v>33802</v>
      </c>
    </row>
    <row r="18" spans="1:4" x14ac:dyDescent="0.2">
      <c r="A18" s="3" t="s">
        <v>54</v>
      </c>
      <c r="B18" s="32">
        <v>32430</v>
      </c>
    </row>
    <row r="19" spans="1:4" x14ac:dyDescent="0.2">
      <c r="A19" s="3" t="s">
        <v>30</v>
      </c>
      <c r="B19" s="32">
        <v>31147</v>
      </c>
    </row>
    <row r="20" spans="1:4" x14ac:dyDescent="0.2">
      <c r="A20" s="3" t="s">
        <v>52</v>
      </c>
      <c r="B20" s="32">
        <v>30543</v>
      </c>
    </row>
    <row r="21" spans="1:4" x14ac:dyDescent="0.2">
      <c r="A21" s="3" t="s">
        <v>41</v>
      </c>
      <c r="B21" s="32">
        <v>28053</v>
      </c>
    </row>
    <row r="22" spans="1:4" ht="16" thickBot="1" x14ac:dyDescent="0.25">
      <c r="A22" s="3" t="s">
        <v>89</v>
      </c>
      <c r="B22" s="32">
        <v>27375</v>
      </c>
    </row>
    <row r="23" spans="1:4" x14ac:dyDescent="0.2">
      <c r="A23" s="3" t="s">
        <v>56</v>
      </c>
      <c r="B23" s="32">
        <v>21313</v>
      </c>
      <c r="D23" s="44">
        <v>1</v>
      </c>
    </row>
    <row r="24" spans="1:4" ht="16" thickBot="1" x14ac:dyDescent="0.25">
      <c r="A24" s="3" t="s">
        <v>1042</v>
      </c>
      <c r="B24" s="32">
        <v>800433</v>
      </c>
      <c r="D24" s="45">
        <f>SUMIF(A4:A24,"Общий итог",B4:B24)</f>
        <v>800433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B9"/>
  <sheetViews>
    <sheetView topLeftCell="A2" workbookViewId="0">
      <selection activeCell="M18" sqref="M18"/>
    </sheetView>
  </sheetViews>
  <sheetFormatPr baseColWidth="10" defaultColWidth="11.5" defaultRowHeight="15" x14ac:dyDescent="0.2"/>
  <cols>
    <col min="1" max="1" width="15.6640625" bestFit="1" customWidth="1"/>
    <col min="2" max="2" width="26.6640625" bestFit="1" customWidth="1"/>
  </cols>
  <sheetData>
    <row r="3" spans="1:2" x14ac:dyDescent="0.2">
      <c r="A3" s="2" t="s">
        <v>1041</v>
      </c>
      <c r="B3" t="s">
        <v>1065</v>
      </c>
    </row>
    <row r="4" spans="1:2" x14ac:dyDescent="0.2">
      <c r="A4" s="3" t="s">
        <v>136</v>
      </c>
      <c r="B4" s="9">
        <v>314</v>
      </c>
    </row>
    <row r="5" spans="1:2" x14ac:dyDescent="0.2">
      <c r="A5" s="3" t="s">
        <v>131</v>
      </c>
      <c r="B5" s="9">
        <v>191</v>
      </c>
    </row>
    <row r="6" spans="1:2" x14ac:dyDescent="0.2">
      <c r="A6" s="3" t="s">
        <v>127</v>
      </c>
      <c r="B6" s="9">
        <v>187</v>
      </c>
    </row>
    <row r="7" spans="1:2" x14ac:dyDescent="0.2">
      <c r="A7" s="3" t="s">
        <v>129</v>
      </c>
      <c r="B7" s="9">
        <v>186</v>
      </c>
    </row>
    <row r="8" spans="1:2" x14ac:dyDescent="0.2">
      <c r="A8" s="3" t="s">
        <v>133</v>
      </c>
      <c r="B8" s="9">
        <v>122</v>
      </c>
    </row>
    <row r="9" spans="1:2" x14ac:dyDescent="0.2">
      <c r="A9" s="3" t="s">
        <v>1042</v>
      </c>
      <c r="B9" s="9">
        <v>1000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8A86-75C0-9B4C-A669-8AD7B99F0720}">
  <dimension ref="A3:B34"/>
  <sheetViews>
    <sheetView workbookViewId="0">
      <selection activeCell="M17" sqref="M17"/>
    </sheetView>
  </sheetViews>
  <sheetFormatPr baseColWidth="10" defaultRowHeight="15" x14ac:dyDescent="0.2"/>
  <cols>
    <col min="1" max="1" width="15.6640625" bestFit="1" customWidth="1"/>
    <col min="2" max="2" width="26.83203125" bestFit="1" customWidth="1"/>
  </cols>
  <sheetData>
    <row r="3" spans="1:2" x14ac:dyDescent="0.2">
      <c r="A3" s="2" t="s">
        <v>1041</v>
      </c>
      <c r="B3" t="s">
        <v>1126</v>
      </c>
    </row>
    <row r="4" spans="1:2" x14ac:dyDescent="0.2">
      <c r="A4" s="3" t="s">
        <v>1124</v>
      </c>
      <c r="B4" s="53">
        <v>14</v>
      </c>
    </row>
    <row r="5" spans="1:2" x14ac:dyDescent="0.2">
      <c r="A5" s="3" t="s">
        <v>1101</v>
      </c>
      <c r="B5" s="53">
        <v>13</v>
      </c>
    </row>
    <row r="6" spans="1:2" x14ac:dyDescent="0.2">
      <c r="A6" s="3" t="s">
        <v>1096</v>
      </c>
      <c r="B6" s="53">
        <v>13</v>
      </c>
    </row>
    <row r="7" spans="1:2" x14ac:dyDescent="0.2">
      <c r="A7" s="3" t="s">
        <v>1107</v>
      </c>
      <c r="B7" s="53">
        <v>12</v>
      </c>
    </row>
    <row r="8" spans="1:2" x14ac:dyDescent="0.2">
      <c r="A8" s="3" t="s">
        <v>1120</v>
      </c>
      <c r="B8" s="53">
        <v>12</v>
      </c>
    </row>
    <row r="9" spans="1:2" x14ac:dyDescent="0.2">
      <c r="A9" s="3" t="s">
        <v>1125</v>
      </c>
      <c r="B9" s="53">
        <v>12</v>
      </c>
    </row>
    <row r="10" spans="1:2" x14ac:dyDescent="0.2">
      <c r="A10" s="3" t="s">
        <v>1119</v>
      </c>
      <c r="B10" s="53">
        <v>11</v>
      </c>
    </row>
    <row r="11" spans="1:2" x14ac:dyDescent="0.2">
      <c r="A11" s="3" t="s">
        <v>1115</v>
      </c>
      <c r="B11" s="53">
        <v>11</v>
      </c>
    </row>
    <row r="12" spans="1:2" x14ac:dyDescent="0.2">
      <c r="A12" s="3" t="s">
        <v>1122</v>
      </c>
      <c r="B12" s="53">
        <v>11</v>
      </c>
    </row>
    <row r="13" spans="1:2" x14ac:dyDescent="0.2">
      <c r="A13" s="3" t="s">
        <v>1121</v>
      </c>
      <c r="B13" s="53">
        <v>11</v>
      </c>
    </row>
    <row r="14" spans="1:2" x14ac:dyDescent="0.2">
      <c r="A14" s="3" t="s">
        <v>1112</v>
      </c>
      <c r="B14" s="53">
        <v>10</v>
      </c>
    </row>
    <row r="15" spans="1:2" x14ac:dyDescent="0.2">
      <c r="A15" s="3" t="s">
        <v>1113</v>
      </c>
      <c r="B15" s="53">
        <v>10</v>
      </c>
    </row>
    <row r="16" spans="1:2" x14ac:dyDescent="0.2">
      <c r="A16" s="3" t="s">
        <v>1099</v>
      </c>
      <c r="B16" s="53">
        <v>10</v>
      </c>
    </row>
    <row r="17" spans="1:2" x14ac:dyDescent="0.2">
      <c r="A17" s="3" t="s">
        <v>1123</v>
      </c>
      <c r="B17" s="53">
        <v>9</v>
      </c>
    </row>
    <row r="18" spans="1:2" x14ac:dyDescent="0.2">
      <c r="A18" s="3" t="s">
        <v>1117</v>
      </c>
      <c r="B18" s="53">
        <v>9</v>
      </c>
    </row>
    <row r="19" spans="1:2" x14ac:dyDescent="0.2">
      <c r="A19" s="3" t="s">
        <v>1109</v>
      </c>
      <c r="B19" s="53">
        <v>9</v>
      </c>
    </row>
    <row r="20" spans="1:2" x14ac:dyDescent="0.2">
      <c r="A20" s="3" t="s">
        <v>1097</v>
      </c>
      <c r="B20" s="53">
        <v>9</v>
      </c>
    </row>
    <row r="21" spans="1:2" x14ac:dyDescent="0.2">
      <c r="A21" s="3" t="s">
        <v>1106</v>
      </c>
      <c r="B21" s="53">
        <v>9</v>
      </c>
    </row>
    <row r="22" spans="1:2" x14ac:dyDescent="0.2">
      <c r="A22" s="3" t="s">
        <v>1103</v>
      </c>
      <c r="B22" s="53">
        <v>9</v>
      </c>
    </row>
    <row r="23" spans="1:2" x14ac:dyDescent="0.2">
      <c r="A23" s="3" t="s">
        <v>1104</v>
      </c>
      <c r="B23" s="53">
        <v>9</v>
      </c>
    </row>
    <row r="24" spans="1:2" x14ac:dyDescent="0.2">
      <c r="A24" s="3" t="s">
        <v>1098</v>
      </c>
      <c r="B24" s="53">
        <v>8</v>
      </c>
    </row>
    <row r="25" spans="1:2" x14ac:dyDescent="0.2">
      <c r="A25" s="3" t="s">
        <v>1100</v>
      </c>
      <c r="B25" s="53">
        <v>8</v>
      </c>
    </row>
    <row r="26" spans="1:2" x14ac:dyDescent="0.2">
      <c r="A26" s="3" t="s">
        <v>1102</v>
      </c>
      <c r="B26" s="53">
        <v>8</v>
      </c>
    </row>
    <row r="27" spans="1:2" x14ac:dyDescent="0.2">
      <c r="A27" s="3" t="s">
        <v>1114</v>
      </c>
      <c r="B27" s="53">
        <v>8</v>
      </c>
    </row>
    <row r="28" spans="1:2" x14ac:dyDescent="0.2">
      <c r="A28" s="3" t="s">
        <v>1108</v>
      </c>
      <c r="B28" s="53">
        <v>8</v>
      </c>
    </row>
    <row r="29" spans="1:2" x14ac:dyDescent="0.2">
      <c r="A29" s="3" t="s">
        <v>1118</v>
      </c>
      <c r="B29" s="53">
        <v>8</v>
      </c>
    </row>
    <row r="30" spans="1:2" x14ac:dyDescent="0.2">
      <c r="A30" s="3" t="s">
        <v>1105</v>
      </c>
      <c r="B30" s="53">
        <v>8</v>
      </c>
    </row>
    <row r="31" spans="1:2" x14ac:dyDescent="0.2">
      <c r="A31" s="3" t="s">
        <v>1116</v>
      </c>
      <c r="B31" s="53">
        <v>8</v>
      </c>
    </row>
    <row r="32" spans="1:2" x14ac:dyDescent="0.2">
      <c r="A32" s="3" t="s">
        <v>1111</v>
      </c>
      <c r="B32" s="53">
        <v>8</v>
      </c>
    </row>
    <row r="33" spans="1:2" x14ac:dyDescent="0.2">
      <c r="A33" s="3" t="s">
        <v>1110</v>
      </c>
      <c r="B33" s="53">
        <v>8</v>
      </c>
    </row>
    <row r="34" spans="1:2" x14ac:dyDescent="0.2">
      <c r="A34" s="3" t="s">
        <v>1042</v>
      </c>
      <c r="B34" s="53">
        <v>293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7C90-788F-F846-9520-3D1B7DBAA324}">
  <dimension ref="A3:B6"/>
  <sheetViews>
    <sheetView workbookViewId="0">
      <selection activeCell="G20" sqref="G20"/>
    </sheetView>
  </sheetViews>
  <sheetFormatPr baseColWidth="10" defaultRowHeight="15" x14ac:dyDescent="0.2"/>
  <cols>
    <col min="1" max="1" width="15.6640625" bestFit="1" customWidth="1"/>
    <col min="2" max="2" width="26.83203125" bestFit="1" customWidth="1"/>
  </cols>
  <sheetData>
    <row r="3" spans="1:2" x14ac:dyDescent="0.2">
      <c r="A3" s="2" t="s">
        <v>1041</v>
      </c>
      <c r="B3" t="s">
        <v>1126</v>
      </c>
    </row>
    <row r="4" spans="1:2" x14ac:dyDescent="0.2">
      <c r="A4" s="3" t="s">
        <v>142</v>
      </c>
      <c r="B4" s="54">
        <v>500</v>
      </c>
    </row>
    <row r="5" spans="1:2" x14ac:dyDescent="0.2">
      <c r="A5" s="3" t="s">
        <v>139</v>
      </c>
      <c r="B5" s="54">
        <v>500</v>
      </c>
    </row>
    <row r="6" spans="1:2" x14ac:dyDescent="0.2">
      <c r="A6" s="3" t="s">
        <v>1042</v>
      </c>
      <c r="B6" s="54">
        <v>1000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8178-88C4-2242-8B50-E4910838B3EE}">
  <dimension ref="A3:B9"/>
  <sheetViews>
    <sheetView workbookViewId="0">
      <selection activeCell="G26" sqref="G26"/>
    </sheetView>
  </sheetViews>
  <sheetFormatPr baseColWidth="10" defaultRowHeight="15" x14ac:dyDescent="0.2"/>
  <cols>
    <col min="1" max="1" width="15.6640625" bestFit="1" customWidth="1"/>
    <col min="2" max="3" width="23.83203125" bestFit="1" customWidth="1"/>
  </cols>
  <sheetData>
    <row r="3" spans="1:2" x14ac:dyDescent="0.2">
      <c r="A3" s="2" t="s">
        <v>1041</v>
      </c>
      <c r="B3" t="s">
        <v>1078</v>
      </c>
    </row>
    <row r="4" spans="1:2" x14ac:dyDescent="0.2">
      <c r="A4" s="3" t="s">
        <v>136</v>
      </c>
      <c r="B4" s="32">
        <v>251330</v>
      </c>
    </row>
    <row r="5" spans="1:2" x14ac:dyDescent="0.2">
      <c r="A5" s="3" t="s">
        <v>131</v>
      </c>
      <c r="B5" s="32">
        <v>163294</v>
      </c>
    </row>
    <row r="6" spans="1:2" x14ac:dyDescent="0.2">
      <c r="A6" s="3" t="s">
        <v>127</v>
      </c>
      <c r="B6" s="32">
        <v>147543</v>
      </c>
    </row>
    <row r="7" spans="1:2" x14ac:dyDescent="0.2">
      <c r="A7" s="3" t="s">
        <v>129</v>
      </c>
      <c r="B7" s="32">
        <v>139473</v>
      </c>
    </row>
    <row r="8" spans="1:2" x14ac:dyDescent="0.2">
      <c r="A8" s="3" t="s">
        <v>133</v>
      </c>
      <c r="B8" s="32">
        <v>98793</v>
      </c>
    </row>
    <row r="9" spans="1:2" x14ac:dyDescent="0.2">
      <c r="A9" s="3" t="s">
        <v>1042</v>
      </c>
      <c r="B9" s="32">
        <v>800433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35"/>
  <sheetViews>
    <sheetView zoomScale="90" zoomScaleNormal="90" workbookViewId="0">
      <selection activeCell="L39" sqref="L39"/>
    </sheetView>
  </sheetViews>
  <sheetFormatPr baseColWidth="10" defaultColWidth="8.83203125" defaultRowHeight="15" x14ac:dyDescent="0.2"/>
  <cols>
    <col min="1" max="1" width="11.6640625" customWidth="1"/>
    <col min="2" max="2" width="23.5" customWidth="1"/>
    <col min="3" max="3" width="36.5" bestFit="1" customWidth="1"/>
    <col min="4" max="4" width="14.1640625" customWidth="1"/>
    <col min="5" max="5" width="24" customWidth="1"/>
    <col min="6" max="6" width="16.5" bestFit="1" customWidth="1"/>
    <col min="7" max="7" width="13.6640625" bestFit="1" customWidth="1"/>
    <col min="9" max="9" width="19" customWidth="1"/>
  </cols>
  <sheetData>
    <row r="1" spans="1:10" s="43" customFormat="1" ht="44" customHeight="1" x14ac:dyDescent="0.2">
      <c r="A1" s="42" t="s">
        <v>6</v>
      </c>
      <c r="B1" s="42" t="s">
        <v>1012</v>
      </c>
      <c r="C1" s="42" t="s">
        <v>1011</v>
      </c>
      <c r="D1" s="42" t="s">
        <v>1010</v>
      </c>
      <c r="E1" s="42" t="s">
        <v>1009</v>
      </c>
      <c r="F1" s="42" t="s">
        <v>1063</v>
      </c>
      <c r="G1" s="42" t="s">
        <v>1064</v>
      </c>
      <c r="H1" s="42" t="s">
        <v>1066</v>
      </c>
      <c r="I1" s="42" t="s">
        <v>1067</v>
      </c>
      <c r="J1" s="42" t="s">
        <v>1068</v>
      </c>
    </row>
    <row r="2" spans="1:10" x14ac:dyDescent="0.2">
      <c r="A2">
        <v>315</v>
      </c>
      <c r="B2" t="s">
        <v>1008</v>
      </c>
      <c r="C2" t="s">
        <v>1007</v>
      </c>
      <c r="D2" t="s">
        <v>142</v>
      </c>
      <c r="E2" s="10">
        <v>44747</v>
      </c>
      <c r="F2" t="str">
        <f t="shared" ref="F2:F65" si="0">LEFT(B2,LEN(B2) - 13)</f>
        <v>+998</v>
      </c>
      <c r="G2" t="str">
        <f>VLOOKUP(Клиенты[[#This Row],[Коды телефона]],Таблица5[[#All],[Код]:[Страна2]],2,FALSE)</f>
        <v>Узбекистан</v>
      </c>
      <c r="I2" t="str">
        <f>IF(OR(LEFT(C2,4)="г-н ", LEFT(C2,7)="гражд. "), TRIM(SUBSTITUTE(C2, MID(C2, FIND(" ", C2) + 1, FIND(" ", C2, FIND(" ", C2) + 1) - FIND(" ", C2) - 1), "")), LEFT(C2, FIND(" ", C2)-1))</f>
        <v>Фадей</v>
      </c>
    </row>
    <row r="3" spans="1:10" x14ac:dyDescent="0.2">
      <c r="A3">
        <v>253</v>
      </c>
      <c r="B3" t="s">
        <v>1006</v>
      </c>
      <c r="C3" t="s">
        <v>1005</v>
      </c>
      <c r="D3" t="s">
        <v>142</v>
      </c>
      <c r="E3" s="10">
        <v>44750</v>
      </c>
      <c r="F3" t="str">
        <f t="shared" si="0"/>
        <v>+375</v>
      </c>
      <c r="G3" t="str">
        <f>VLOOKUP(Клиенты[[#This Row],[Коды телефона]],Таблица5[[#All],[Код]:[Страна2]],2,FALSE)</f>
        <v>Беларусь</v>
      </c>
      <c r="I3" t="str">
        <f t="shared" ref="I3:I66" si="1">IF(OR(LEFT(C3,4)="г-н ", LEFT(C3,5)="г-жа "), TRIM(SUBSTITUTE(C3, MID(C3, FIND(" ", C3) + 1, FIND(" ", C3, FIND(" ", C3) + 1) - FIND(" ", C3) - 1), "")), LEFT(C3, FIND(" ", C3)-1))</f>
        <v>Вера</v>
      </c>
    </row>
    <row r="4" spans="1:10" x14ac:dyDescent="0.2">
      <c r="A4">
        <v>12</v>
      </c>
      <c r="B4" t="s">
        <v>1004</v>
      </c>
      <c r="C4" t="s">
        <v>1003</v>
      </c>
      <c r="D4" t="s">
        <v>142</v>
      </c>
      <c r="E4" s="10">
        <v>44842</v>
      </c>
      <c r="F4" t="str">
        <f t="shared" si="0"/>
        <v>+375</v>
      </c>
      <c r="G4" t="str">
        <f>VLOOKUP(Клиенты[[#This Row],[Коды телефона]],Таблица5[[#All],[Код]:[Страна2]],2,FALSE)</f>
        <v>Беларусь</v>
      </c>
      <c r="I4" t="str">
        <f t="shared" si="1"/>
        <v>Никодим</v>
      </c>
    </row>
    <row r="5" spans="1:10" x14ac:dyDescent="0.2">
      <c r="A5">
        <v>116</v>
      </c>
      <c r="B5" t="s">
        <v>1002</v>
      </c>
      <c r="C5" t="s">
        <v>1001</v>
      </c>
      <c r="D5" t="s">
        <v>139</v>
      </c>
      <c r="E5" s="10">
        <v>44643</v>
      </c>
      <c r="F5" t="str">
        <f t="shared" si="0"/>
        <v>+7</v>
      </c>
      <c r="G5" t="str">
        <f>VLOOKUP(Клиенты[[#This Row],[Коды телефона]],Таблица5[[#All],[Код]:[Страна2]],2,FALSE)</f>
        <v>Россия</v>
      </c>
      <c r="I5" t="str">
        <f t="shared" si="1"/>
        <v>Носкова</v>
      </c>
    </row>
    <row r="6" spans="1:10" x14ac:dyDescent="0.2">
      <c r="A6">
        <v>471</v>
      </c>
      <c r="B6" t="s">
        <v>1000</v>
      </c>
      <c r="C6" t="s">
        <v>999</v>
      </c>
      <c r="D6" t="s">
        <v>142</v>
      </c>
      <c r="E6" s="10">
        <v>44577</v>
      </c>
      <c r="F6" t="str">
        <f t="shared" si="0"/>
        <v>+380</v>
      </c>
      <c r="G6" t="str">
        <f>VLOOKUP(Клиенты[[#This Row],[Коды телефона]],Таблица5[[#All],[Код]:[Страна2]],2,FALSE)</f>
        <v>Украина</v>
      </c>
      <c r="I6" t="str">
        <f t="shared" si="1"/>
        <v>Александра</v>
      </c>
    </row>
    <row r="7" spans="1:10" x14ac:dyDescent="0.2">
      <c r="A7">
        <v>374</v>
      </c>
      <c r="B7" t="s">
        <v>998</v>
      </c>
      <c r="C7" t="s">
        <v>997</v>
      </c>
      <c r="D7" t="s">
        <v>139</v>
      </c>
      <c r="E7" s="10">
        <v>44582</v>
      </c>
      <c r="F7" t="str">
        <f t="shared" si="0"/>
        <v>+380</v>
      </c>
      <c r="G7" t="str">
        <f>VLOOKUP(Клиенты[[#This Row],[Коды телефона]],Таблица5[[#All],[Код]:[Страна2]],2,FALSE)</f>
        <v>Украина</v>
      </c>
      <c r="I7" t="str">
        <f t="shared" si="1"/>
        <v>Калинина</v>
      </c>
    </row>
    <row r="8" spans="1:10" x14ac:dyDescent="0.2">
      <c r="A8">
        <v>477</v>
      </c>
      <c r="B8" t="s">
        <v>996</v>
      </c>
      <c r="C8" t="s">
        <v>995</v>
      </c>
      <c r="D8" t="s">
        <v>142</v>
      </c>
      <c r="E8" s="10">
        <v>44738</v>
      </c>
      <c r="F8" t="str">
        <f t="shared" si="0"/>
        <v>+998</v>
      </c>
      <c r="G8" t="str">
        <f>VLOOKUP(Клиенты[[#This Row],[Коды телефона]],Таблица5[[#All],[Код]:[Страна2]],2,FALSE)</f>
        <v>Узбекистан</v>
      </c>
      <c r="I8" t="str">
        <f t="shared" si="1"/>
        <v>Зоя</v>
      </c>
    </row>
    <row r="9" spans="1:10" x14ac:dyDescent="0.2">
      <c r="A9">
        <v>335</v>
      </c>
      <c r="B9" t="s">
        <v>994</v>
      </c>
      <c r="C9" t="s">
        <v>993</v>
      </c>
      <c r="D9" t="s">
        <v>139</v>
      </c>
      <c r="E9" s="10">
        <v>44619</v>
      </c>
      <c r="F9" t="str">
        <f t="shared" si="0"/>
        <v>+998</v>
      </c>
      <c r="G9" t="str">
        <f>VLOOKUP(Клиенты[[#This Row],[Коды телефона]],Таблица5[[#All],[Код]:[Страна2]],2,FALSE)</f>
        <v>Узбекистан</v>
      </c>
      <c r="I9" t="str">
        <f t="shared" si="1"/>
        <v>Осипов</v>
      </c>
    </row>
    <row r="10" spans="1:10" x14ac:dyDescent="0.2">
      <c r="A10">
        <v>350</v>
      </c>
      <c r="B10" t="s">
        <v>992</v>
      </c>
      <c r="C10" t="s">
        <v>991</v>
      </c>
      <c r="D10" t="s">
        <v>139</v>
      </c>
      <c r="E10" s="10">
        <v>44684</v>
      </c>
      <c r="F10" t="str">
        <f t="shared" si="0"/>
        <v>+380</v>
      </c>
      <c r="G10" t="str">
        <f>VLOOKUP(Клиенты[[#This Row],[Коды телефона]],Таблица5[[#All],[Код]:[Страна2]],2,FALSE)</f>
        <v>Украина</v>
      </c>
      <c r="I10" t="str">
        <f t="shared" si="1"/>
        <v>Любовь</v>
      </c>
    </row>
    <row r="11" spans="1:10" x14ac:dyDescent="0.2">
      <c r="A11">
        <v>413</v>
      </c>
      <c r="B11" t="s">
        <v>990</v>
      </c>
      <c r="C11" t="s">
        <v>989</v>
      </c>
      <c r="D11" t="s">
        <v>139</v>
      </c>
      <c r="E11" s="10">
        <v>44699</v>
      </c>
      <c r="F11" t="str">
        <f t="shared" si="0"/>
        <v>+7</v>
      </c>
      <c r="G11" t="str">
        <f>VLOOKUP(Клиенты[[#This Row],[Коды телефона]],Таблица5[[#All],[Код]:[Страна2]],2,FALSE)</f>
        <v>Россия</v>
      </c>
      <c r="I11" t="str">
        <f t="shared" si="1"/>
        <v>Август</v>
      </c>
    </row>
    <row r="12" spans="1:10" x14ac:dyDescent="0.2">
      <c r="A12">
        <v>495</v>
      </c>
      <c r="B12" t="s">
        <v>988</v>
      </c>
      <c r="C12" t="s">
        <v>987</v>
      </c>
      <c r="D12" t="s">
        <v>142</v>
      </c>
      <c r="E12" s="10">
        <v>44654</v>
      </c>
      <c r="F12" t="str">
        <f t="shared" si="0"/>
        <v>+998</v>
      </c>
      <c r="G12" t="str">
        <f>VLOOKUP(Клиенты[[#This Row],[Коды телефона]],Таблица5[[#All],[Код]:[Страна2]],2,FALSE)</f>
        <v>Узбекистан</v>
      </c>
      <c r="I12" t="str">
        <f t="shared" si="1"/>
        <v>Мефодий</v>
      </c>
    </row>
    <row r="13" spans="1:10" x14ac:dyDescent="0.2">
      <c r="A13">
        <v>353</v>
      </c>
      <c r="B13" t="s">
        <v>986</v>
      </c>
      <c r="C13" t="s">
        <v>985</v>
      </c>
      <c r="D13" t="s">
        <v>142</v>
      </c>
      <c r="E13" s="10">
        <v>44656</v>
      </c>
      <c r="F13" t="str">
        <f t="shared" si="0"/>
        <v>+992</v>
      </c>
      <c r="G13" t="str">
        <f>VLOOKUP(Клиенты[[#This Row],[Коды телефона]],Таблица5[[#All],[Код]:[Страна2]],2,FALSE)</f>
        <v>Таджикистан</v>
      </c>
      <c r="I13" t="str">
        <f t="shared" si="1"/>
        <v>Гурьев</v>
      </c>
    </row>
    <row r="14" spans="1:10" x14ac:dyDescent="0.2">
      <c r="A14">
        <v>332</v>
      </c>
      <c r="B14" t="s">
        <v>984</v>
      </c>
      <c r="C14" t="s">
        <v>983</v>
      </c>
      <c r="D14" t="s">
        <v>139</v>
      </c>
      <c r="E14" s="10">
        <v>44858</v>
      </c>
      <c r="F14" t="str">
        <f t="shared" si="0"/>
        <v>+998</v>
      </c>
      <c r="G14" t="str">
        <f>VLOOKUP(Клиенты[[#This Row],[Коды телефона]],Таблица5[[#All],[Код]:[Страна2]],2,FALSE)</f>
        <v>Узбекистан</v>
      </c>
      <c r="I14" t="str">
        <f t="shared" si="1"/>
        <v>Агата</v>
      </c>
    </row>
    <row r="15" spans="1:10" x14ac:dyDescent="0.2">
      <c r="A15">
        <v>414</v>
      </c>
      <c r="B15" t="s">
        <v>982</v>
      </c>
      <c r="C15" t="s">
        <v>981</v>
      </c>
      <c r="D15" t="s">
        <v>139</v>
      </c>
      <c r="E15" s="10">
        <v>44794</v>
      </c>
      <c r="F15" t="str">
        <f t="shared" si="0"/>
        <v>+375</v>
      </c>
      <c r="G15" t="str">
        <f>VLOOKUP(Клиенты[[#This Row],[Коды телефона]],Таблица5[[#All],[Код]:[Страна2]],2,FALSE)</f>
        <v>Беларусь</v>
      </c>
      <c r="I15" t="str">
        <f t="shared" si="1"/>
        <v>Юлия</v>
      </c>
    </row>
    <row r="16" spans="1:10" x14ac:dyDescent="0.2">
      <c r="A16">
        <v>236</v>
      </c>
      <c r="B16" t="s">
        <v>980</v>
      </c>
      <c r="C16" t="s">
        <v>979</v>
      </c>
      <c r="D16" t="s">
        <v>142</v>
      </c>
      <c r="E16" s="10">
        <v>44820</v>
      </c>
      <c r="F16" t="str">
        <f t="shared" si="0"/>
        <v>+998</v>
      </c>
      <c r="G16" t="str">
        <f>VLOOKUP(Клиенты[[#This Row],[Коды телефона]],Таблица5[[#All],[Код]:[Страна2]],2,FALSE)</f>
        <v>Узбекистан</v>
      </c>
      <c r="I16" t="str">
        <f t="shared" si="1"/>
        <v>Лонгин</v>
      </c>
    </row>
    <row r="17" spans="1:9" x14ac:dyDescent="0.2">
      <c r="A17">
        <v>164</v>
      </c>
      <c r="B17" t="s">
        <v>978</v>
      </c>
      <c r="C17" t="s">
        <v>977</v>
      </c>
      <c r="D17" t="s">
        <v>139</v>
      </c>
      <c r="E17" s="10">
        <v>44678</v>
      </c>
      <c r="F17" t="str">
        <f t="shared" si="0"/>
        <v>+7</v>
      </c>
      <c r="G17" t="str">
        <f>VLOOKUP(Клиенты[[#This Row],[Коды телефона]],Таблица5[[#All],[Код]:[Страна2]],2,FALSE)</f>
        <v>Россия</v>
      </c>
      <c r="I17" t="str">
        <f t="shared" si="1"/>
        <v>Филимон</v>
      </c>
    </row>
    <row r="18" spans="1:9" x14ac:dyDescent="0.2">
      <c r="A18">
        <v>490</v>
      </c>
      <c r="B18" t="s">
        <v>976</v>
      </c>
      <c r="C18" t="s">
        <v>975</v>
      </c>
      <c r="D18" t="s">
        <v>139</v>
      </c>
      <c r="E18" s="10">
        <v>44603</v>
      </c>
      <c r="F18" t="str">
        <f t="shared" si="0"/>
        <v>+7</v>
      </c>
      <c r="G18" t="str">
        <f>VLOOKUP(Клиенты[[#This Row],[Коды телефона]],Таблица5[[#All],[Код]:[Страна2]],2,FALSE)</f>
        <v>Россия</v>
      </c>
      <c r="I18" t="str">
        <f t="shared" si="1"/>
        <v>Кудрявцев</v>
      </c>
    </row>
    <row r="19" spans="1:9" x14ac:dyDescent="0.2">
      <c r="A19">
        <v>223</v>
      </c>
      <c r="B19" t="s">
        <v>974</v>
      </c>
      <c r="C19" t="s">
        <v>973</v>
      </c>
      <c r="D19" t="s">
        <v>142</v>
      </c>
      <c r="E19" s="10">
        <v>44893</v>
      </c>
      <c r="F19" t="str">
        <f t="shared" si="0"/>
        <v>+380</v>
      </c>
      <c r="G19" t="str">
        <f>VLOOKUP(Клиенты[[#This Row],[Коды телефона]],Таблица5[[#All],[Код]:[Страна2]],2,FALSE)</f>
        <v>Украина</v>
      </c>
      <c r="I19" t="str">
        <f t="shared" si="1"/>
        <v>Вероника</v>
      </c>
    </row>
    <row r="20" spans="1:9" x14ac:dyDescent="0.2">
      <c r="A20">
        <v>204</v>
      </c>
      <c r="B20" t="s">
        <v>972</v>
      </c>
      <c r="C20" t="s">
        <v>971</v>
      </c>
      <c r="D20" t="s">
        <v>142</v>
      </c>
      <c r="E20" s="10">
        <v>44867</v>
      </c>
      <c r="F20" t="str">
        <f t="shared" si="0"/>
        <v>+7</v>
      </c>
      <c r="G20" t="str">
        <f>VLOOKUP(Клиенты[[#This Row],[Коды телефона]],Таблица5[[#All],[Код]:[Страна2]],2,FALSE)</f>
        <v>Россия</v>
      </c>
      <c r="I20" t="str">
        <f t="shared" si="1"/>
        <v>Герасимов</v>
      </c>
    </row>
    <row r="21" spans="1:9" x14ac:dyDescent="0.2">
      <c r="A21">
        <v>481</v>
      </c>
      <c r="B21" t="s">
        <v>970</v>
      </c>
      <c r="C21" t="s">
        <v>969</v>
      </c>
      <c r="D21" t="s">
        <v>142</v>
      </c>
      <c r="E21" s="10">
        <v>44756</v>
      </c>
      <c r="F21" t="str">
        <f t="shared" si="0"/>
        <v>+375</v>
      </c>
      <c r="G21" t="str">
        <f>VLOOKUP(Клиенты[[#This Row],[Коды телефона]],Таблица5[[#All],[Код]:[Страна2]],2,FALSE)</f>
        <v>Беларусь</v>
      </c>
      <c r="I21" t="str">
        <f t="shared" si="1"/>
        <v>Новикова</v>
      </c>
    </row>
    <row r="22" spans="1:9" x14ac:dyDescent="0.2">
      <c r="A22">
        <v>363</v>
      </c>
      <c r="B22" t="s">
        <v>968</v>
      </c>
      <c r="C22" t="s">
        <v>967</v>
      </c>
      <c r="D22" t="s">
        <v>139</v>
      </c>
      <c r="E22" s="10">
        <v>44675</v>
      </c>
      <c r="F22" t="str">
        <f t="shared" si="0"/>
        <v>+998</v>
      </c>
      <c r="G22" t="str">
        <f>VLOOKUP(Клиенты[[#This Row],[Коды телефона]],Таблица5[[#All],[Код]:[Страна2]],2,FALSE)</f>
        <v>Узбекистан</v>
      </c>
      <c r="I22" t="str">
        <f t="shared" si="1"/>
        <v>Сорокина</v>
      </c>
    </row>
    <row r="23" spans="1:9" x14ac:dyDescent="0.2">
      <c r="A23">
        <v>397</v>
      </c>
      <c r="B23" t="s">
        <v>966</v>
      </c>
      <c r="C23" t="s">
        <v>965</v>
      </c>
      <c r="D23" t="s">
        <v>139</v>
      </c>
      <c r="E23" s="10">
        <v>44728</v>
      </c>
      <c r="F23" t="str">
        <f t="shared" si="0"/>
        <v>+375</v>
      </c>
      <c r="G23" t="str">
        <f>VLOOKUP(Клиенты[[#This Row],[Коды телефона]],Таблица5[[#All],[Код]:[Страна2]],2,FALSE)</f>
        <v>Беларусь</v>
      </c>
      <c r="I23" t="str">
        <f t="shared" si="1"/>
        <v>Нинель</v>
      </c>
    </row>
    <row r="24" spans="1:9" x14ac:dyDescent="0.2">
      <c r="A24">
        <v>280</v>
      </c>
      <c r="B24" t="s">
        <v>964</v>
      </c>
      <c r="C24" t="s">
        <v>963</v>
      </c>
      <c r="D24" t="s">
        <v>139</v>
      </c>
      <c r="E24" s="10">
        <v>44563</v>
      </c>
      <c r="F24" t="str">
        <f t="shared" si="0"/>
        <v>+7</v>
      </c>
      <c r="G24" t="str">
        <f>VLOOKUP(Клиенты[[#This Row],[Коды телефона]],Таблица5[[#All],[Код]:[Страна2]],2,FALSE)</f>
        <v>Россия</v>
      </c>
      <c r="I24" t="str">
        <f t="shared" si="1"/>
        <v>г-н Автоном Антонович</v>
      </c>
    </row>
    <row r="25" spans="1:9" x14ac:dyDescent="0.2">
      <c r="A25">
        <v>39</v>
      </c>
      <c r="B25" t="s">
        <v>962</v>
      </c>
      <c r="C25" t="s">
        <v>961</v>
      </c>
      <c r="D25" t="s">
        <v>142</v>
      </c>
      <c r="E25" s="10">
        <v>44653</v>
      </c>
      <c r="F25" t="str">
        <f t="shared" si="0"/>
        <v>+375</v>
      </c>
      <c r="G25" t="str">
        <f>VLOOKUP(Клиенты[[#This Row],[Коды телефона]],Таблица5[[#All],[Код]:[Страна2]],2,FALSE)</f>
        <v>Беларусь</v>
      </c>
      <c r="I25" t="str">
        <f t="shared" si="1"/>
        <v>Бирюков</v>
      </c>
    </row>
    <row r="26" spans="1:9" x14ac:dyDescent="0.2">
      <c r="A26">
        <v>303</v>
      </c>
      <c r="B26" t="s">
        <v>960</v>
      </c>
      <c r="C26" t="s">
        <v>959</v>
      </c>
      <c r="D26" t="s">
        <v>139</v>
      </c>
      <c r="E26" s="10">
        <v>44689</v>
      </c>
      <c r="F26" t="str">
        <f t="shared" si="0"/>
        <v>+998</v>
      </c>
      <c r="G26" t="str">
        <f>VLOOKUP(Клиенты[[#This Row],[Коды телефона]],Таблица5[[#All],[Код]:[Страна2]],2,FALSE)</f>
        <v>Узбекистан</v>
      </c>
      <c r="I26" t="str">
        <f t="shared" si="1"/>
        <v>Чеслав</v>
      </c>
    </row>
    <row r="27" spans="1:9" x14ac:dyDescent="0.2">
      <c r="A27">
        <v>422</v>
      </c>
      <c r="B27" t="s">
        <v>958</v>
      </c>
      <c r="C27" t="s">
        <v>957</v>
      </c>
      <c r="D27" t="s">
        <v>139</v>
      </c>
      <c r="E27" s="10">
        <v>44784</v>
      </c>
      <c r="F27" t="str">
        <f t="shared" si="0"/>
        <v>+380</v>
      </c>
      <c r="G27" t="str">
        <f>VLOOKUP(Клиенты[[#This Row],[Коды телефона]],Таблица5[[#All],[Код]:[Страна2]],2,FALSE)</f>
        <v>Украина</v>
      </c>
      <c r="I27" t="str">
        <f t="shared" si="1"/>
        <v>Виноградов</v>
      </c>
    </row>
    <row r="28" spans="1:9" x14ac:dyDescent="0.2">
      <c r="A28">
        <v>24</v>
      </c>
      <c r="B28" t="s">
        <v>956</v>
      </c>
      <c r="C28" t="s">
        <v>955</v>
      </c>
      <c r="D28" t="s">
        <v>142</v>
      </c>
      <c r="E28" s="10">
        <v>44609</v>
      </c>
      <c r="F28" t="str">
        <f t="shared" si="0"/>
        <v>+998</v>
      </c>
      <c r="G28" t="str">
        <f>VLOOKUP(Клиенты[[#This Row],[Коды телефона]],Таблица5[[#All],[Код]:[Страна2]],2,FALSE)</f>
        <v>Узбекистан</v>
      </c>
      <c r="I28" t="str">
        <f t="shared" si="1"/>
        <v>Кудрявцева</v>
      </c>
    </row>
    <row r="29" spans="1:9" x14ac:dyDescent="0.2">
      <c r="A29">
        <v>112</v>
      </c>
      <c r="B29" t="s">
        <v>954</v>
      </c>
      <c r="C29" t="s">
        <v>953</v>
      </c>
      <c r="D29" t="s">
        <v>139</v>
      </c>
      <c r="E29" s="10">
        <v>44652</v>
      </c>
      <c r="F29" t="str">
        <f t="shared" si="0"/>
        <v>+7</v>
      </c>
      <c r="G29" t="str">
        <f>VLOOKUP(Клиенты[[#This Row],[Коды телефона]],Таблица5[[#All],[Код]:[Страна2]],2,FALSE)</f>
        <v>Россия</v>
      </c>
      <c r="I29" t="str">
        <f t="shared" si="1"/>
        <v>Майя</v>
      </c>
    </row>
    <row r="30" spans="1:9" x14ac:dyDescent="0.2">
      <c r="A30">
        <v>451</v>
      </c>
      <c r="B30" t="s">
        <v>952</v>
      </c>
      <c r="C30" t="s">
        <v>951</v>
      </c>
      <c r="D30" t="s">
        <v>142</v>
      </c>
      <c r="E30" s="10">
        <v>44584</v>
      </c>
      <c r="F30" t="str">
        <f t="shared" si="0"/>
        <v>+7</v>
      </c>
      <c r="G30" t="str">
        <f>VLOOKUP(Клиенты[[#This Row],[Коды телефона]],Таблица5[[#All],[Код]:[Страна2]],2,FALSE)</f>
        <v>Россия</v>
      </c>
      <c r="I30" t="str">
        <f t="shared" si="1"/>
        <v>Лукия</v>
      </c>
    </row>
    <row r="31" spans="1:9" x14ac:dyDescent="0.2">
      <c r="A31">
        <v>131</v>
      </c>
      <c r="B31" t="s">
        <v>950</v>
      </c>
      <c r="C31" t="s">
        <v>949</v>
      </c>
      <c r="D31" t="s">
        <v>142</v>
      </c>
      <c r="E31" s="10">
        <v>44693</v>
      </c>
      <c r="F31" t="str">
        <f t="shared" si="0"/>
        <v>+7</v>
      </c>
      <c r="G31" t="str">
        <f>VLOOKUP(Клиенты[[#This Row],[Коды телефона]],Таблица5[[#All],[Код]:[Страна2]],2,FALSE)</f>
        <v>Россия</v>
      </c>
      <c r="I31" t="str">
        <f t="shared" si="1"/>
        <v>Полина</v>
      </c>
    </row>
    <row r="32" spans="1:9" x14ac:dyDescent="0.2">
      <c r="A32">
        <v>160</v>
      </c>
      <c r="B32" t="s">
        <v>948</v>
      </c>
      <c r="C32" t="s">
        <v>947</v>
      </c>
      <c r="D32" t="s">
        <v>142</v>
      </c>
      <c r="E32" s="10">
        <v>44649</v>
      </c>
      <c r="F32" t="str">
        <f t="shared" si="0"/>
        <v>+998</v>
      </c>
      <c r="G32" t="str">
        <f>VLOOKUP(Клиенты[[#This Row],[Коды телефона]],Таблица5[[#All],[Код]:[Страна2]],2,FALSE)</f>
        <v>Узбекистан</v>
      </c>
      <c r="I32" t="str">
        <f t="shared" si="1"/>
        <v>Элеонора</v>
      </c>
    </row>
    <row r="33" spans="1:9" x14ac:dyDescent="0.2">
      <c r="A33">
        <v>408</v>
      </c>
      <c r="B33" t="s">
        <v>946</v>
      </c>
      <c r="C33" t="s">
        <v>945</v>
      </c>
      <c r="D33" t="s">
        <v>139</v>
      </c>
      <c r="E33" s="10">
        <v>44857</v>
      </c>
      <c r="F33" t="str">
        <f t="shared" si="0"/>
        <v>+7</v>
      </c>
      <c r="G33" t="str">
        <f>VLOOKUP(Клиенты[[#This Row],[Коды телефона]],Таблица5[[#All],[Код]:[Страна2]],2,FALSE)</f>
        <v>Россия</v>
      </c>
      <c r="I33" t="str">
        <f t="shared" si="1"/>
        <v>Юлия</v>
      </c>
    </row>
    <row r="34" spans="1:9" x14ac:dyDescent="0.2">
      <c r="A34">
        <v>324</v>
      </c>
      <c r="B34" t="s">
        <v>944</v>
      </c>
      <c r="C34" t="s">
        <v>943</v>
      </c>
      <c r="D34" t="s">
        <v>139</v>
      </c>
      <c r="E34" s="10">
        <v>44761</v>
      </c>
      <c r="F34" t="str">
        <f t="shared" si="0"/>
        <v>+998</v>
      </c>
      <c r="G34" t="str">
        <f>VLOOKUP(Клиенты[[#This Row],[Коды телефона]],Таблица5[[#All],[Код]:[Страна2]],2,FALSE)</f>
        <v>Узбекистан</v>
      </c>
      <c r="I34" t="str">
        <f t="shared" si="1"/>
        <v>Алексеев</v>
      </c>
    </row>
    <row r="35" spans="1:9" x14ac:dyDescent="0.2">
      <c r="A35">
        <v>310</v>
      </c>
      <c r="B35" t="s">
        <v>942</v>
      </c>
      <c r="C35" t="s">
        <v>941</v>
      </c>
      <c r="D35" t="s">
        <v>139</v>
      </c>
      <c r="E35" s="10">
        <v>44807</v>
      </c>
      <c r="F35" t="str">
        <f t="shared" si="0"/>
        <v>+992</v>
      </c>
      <c r="G35" t="str">
        <f>VLOOKUP(Клиенты[[#This Row],[Коды телефона]],Таблица5[[#All],[Код]:[Страна2]],2,FALSE)</f>
        <v>Таджикистан</v>
      </c>
      <c r="I35" t="str">
        <f t="shared" si="1"/>
        <v>Феофан</v>
      </c>
    </row>
    <row r="36" spans="1:9" x14ac:dyDescent="0.2">
      <c r="A36">
        <v>179</v>
      </c>
      <c r="B36" t="s">
        <v>940</v>
      </c>
      <c r="C36" t="s">
        <v>939</v>
      </c>
      <c r="D36" t="s">
        <v>142</v>
      </c>
      <c r="E36" s="10">
        <v>44833</v>
      </c>
      <c r="F36" t="str">
        <f t="shared" si="0"/>
        <v>+7</v>
      </c>
      <c r="G36" t="str">
        <f>VLOOKUP(Клиенты[[#This Row],[Коды телефона]],Таблица5[[#All],[Код]:[Страна2]],2,FALSE)</f>
        <v>Россия</v>
      </c>
      <c r="I36" t="str">
        <f t="shared" si="1"/>
        <v>Капустина</v>
      </c>
    </row>
    <row r="37" spans="1:9" x14ac:dyDescent="0.2">
      <c r="A37">
        <v>64</v>
      </c>
      <c r="B37" t="s">
        <v>938</v>
      </c>
      <c r="C37" t="s">
        <v>937</v>
      </c>
      <c r="D37" t="s">
        <v>142</v>
      </c>
      <c r="E37" s="10">
        <v>44707</v>
      </c>
      <c r="F37" t="str">
        <f t="shared" si="0"/>
        <v>+998</v>
      </c>
      <c r="G37" t="str">
        <f>VLOOKUP(Клиенты[[#This Row],[Коды телефона]],Таблица5[[#All],[Код]:[Страна2]],2,FALSE)</f>
        <v>Узбекистан</v>
      </c>
      <c r="I37" t="str">
        <f t="shared" si="1"/>
        <v>Ратибор</v>
      </c>
    </row>
    <row r="38" spans="1:9" x14ac:dyDescent="0.2">
      <c r="A38">
        <v>318</v>
      </c>
      <c r="B38" t="s">
        <v>936</v>
      </c>
      <c r="C38" t="s">
        <v>935</v>
      </c>
      <c r="D38" t="s">
        <v>142</v>
      </c>
      <c r="E38" s="10">
        <v>44892</v>
      </c>
      <c r="F38" t="str">
        <f t="shared" si="0"/>
        <v>+998</v>
      </c>
      <c r="G38" t="str">
        <f>VLOOKUP(Клиенты[[#This Row],[Коды телефона]],Таблица5[[#All],[Код]:[Страна2]],2,FALSE)</f>
        <v>Узбекистан</v>
      </c>
      <c r="I38" t="str">
        <f t="shared" si="1"/>
        <v>Поляков</v>
      </c>
    </row>
    <row r="39" spans="1:9" x14ac:dyDescent="0.2">
      <c r="A39">
        <v>239</v>
      </c>
      <c r="B39" t="s">
        <v>934</v>
      </c>
      <c r="C39" t="s">
        <v>933</v>
      </c>
      <c r="D39" t="s">
        <v>139</v>
      </c>
      <c r="E39" s="10">
        <v>44767</v>
      </c>
      <c r="F39" t="str">
        <f t="shared" si="0"/>
        <v>+998</v>
      </c>
      <c r="G39" t="str">
        <f>VLOOKUP(Клиенты[[#This Row],[Коды телефона]],Таблица5[[#All],[Код]:[Страна2]],2,FALSE)</f>
        <v>Узбекистан</v>
      </c>
      <c r="I39" t="str">
        <f t="shared" si="1"/>
        <v>Иванов</v>
      </c>
    </row>
    <row r="40" spans="1:9" x14ac:dyDescent="0.2">
      <c r="A40">
        <v>194</v>
      </c>
      <c r="B40" t="s">
        <v>932</v>
      </c>
      <c r="C40" t="s">
        <v>931</v>
      </c>
      <c r="D40" t="s">
        <v>142</v>
      </c>
      <c r="E40" s="10">
        <v>44924</v>
      </c>
      <c r="F40" t="str">
        <f t="shared" si="0"/>
        <v>+7</v>
      </c>
      <c r="G40" t="str">
        <f>VLOOKUP(Клиенты[[#This Row],[Коды телефона]],Таблица5[[#All],[Код]:[Страна2]],2,FALSE)</f>
        <v>Россия</v>
      </c>
      <c r="I40" t="str">
        <f t="shared" si="1"/>
        <v>Сила</v>
      </c>
    </row>
    <row r="41" spans="1:9" x14ac:dyDescent="0.2">
      <c r="A41">
        <v>267</v>
      </c>
      <c r="B41" t="s">
        <v>930</v>
      </c>
      <c r="C41" t="s">
        <v>929</v>
      </c>
      <c r="D41" t="s">
        <v>142</v>
      </c>
      <c r="E41" s="10">
        <v>44910</v>
      </c>
      <c r="F41" t="str">
        <f t="shared" si="0"/>
        <v>+7</v>
      </c>
      <c r="G41" t="str">
        <f>VLOOKUP(Клиенты[[#This Row],[Коды телефона]],Таблица5[[#All],[Код]:[Страна2]],2,FALSE)</f>
        <v>Россия</v>
      </c>
      <c r="I41" t="str">
        <f t="shared" si="1"/>
        <v>Лора</v>
      </c>
    </row>
    <row r="42" spans="1:9" x14ac:dyDescent="0.2">
      <c r="A42">
        <v>334</v>
      </c>
      <c r="B42" t="s">
        <v>928</v>
      </c>
      <c r="C42" t="s">
        <v>927</v>
      </c>
      <c r="D42" t="s">
        <v>139</v>
      </c>
      <c r="E42" s="10">
        <v>44881</v>
      </c>
      <c r="F42" t="str">
        <f t="shared" si="0"/>
        <v>+380</v>
      </c>
      <c r="G42" t="str">
        <f>VLOOKUP(Клиенты[[#This Row],[Коды телефона]],Таблица5[[#All],[Код]:[Страна2]],2,FALSE)</f>
        <v>Украина</v>
      </c>
      <c r="I42" t="str">
        <f t="shared" si="1"/>
        <v>Федотов</v>
      </c>
    </row>
    <row r="43" spans="1:9" x14ac:dyDescent="0.2">
      <c r="A43">
        <v>47</v>
      </c>
      <c r="B43" t="s">
        <v>926</v>
      </c>
      <c r="C43" t="s">
        <v>925</v>
      </c>
      <c r="D43" t="s">
        <v>139</v>
      </c>
      <c r="E43" s="10">
        <v>44693</v>
      </c>
      <c r="F43" t="str">
        <f t="shared" si="0"/>
        <v>+375</v>
      </c>
      <c r="G43" t="str">
        <f>VLOOKUP(Клиенты[[#This Row],[Коды телефона]],Таблица5[[#All],[Код]:[Страна2]],2,FALSE)</f>
        <v>Беларусь</v>
      </c>
      <c r="I43" t="str">
        <f t="shared" si="1"/>
        <v>Лукин</v>
      </c>
    </row>
    <row r="44" spans="1:9" x14ac:dyDescent="0.2">
      <c r="A44">
        <v>287</v>
      </c>
      <c r="B44" t="s">
        <v>924</v>
      </c>
      <c r="C44" t="s">
        <v>923</v>
      </c>
      <c r="D44" t="s">
        <v>142</v>
      </c>
      <c r="E44" s="10">
        <v>44608</v>
      </c>
      <c r="F44" t="str">
        <f t="shared" si="0"/>
        <v>+7</v>
      </c>
      <c r="G44" t="str">
        <f>VLOOKUP(Клиенты[[#This Row],[Коды телефона]],Таблица5[[#All],[Код]:[Страна2]],2,FALSE)</f>
        <v>Россия</v>
      </c>
      <c r="I44" t="str">
        <f t="shared" si="1"/>
        <v>Полякова</v>
      </c>
    </row>
    <row r="45" spans="1:9" x14ac:dyDescent="0.2">
      <c r="A45">
        <v>145</v>
      </c>
      <c r="B45" t="s">
        <v>922</v>
      </c>
      <c r="C45" t="s">
        <v>921</v>
      </c>
      <c r="D45" t="s">
        <v>139</v>
      </c>
      <c r="E45" s="10">
        <v>44653</v>
      </c>
      <c r="F45" t="str">
        <f t="shared" si="0"/>
        <v>+380</v>
      </c>
      <c r="G45" t="str">
        <f>VLOOKUP(Клиенты[[#This Row],[Коды телефона]],Таблица5[[#All],[Код]:[Страна2]],2,FALSE)</f>
        <v>Украина</v>
      </c>
      <c r="I45" t="str">
        <f t="shared" si="1"/>
        <v>Филиппова</v>
      </c>
    </row>
    <row r="46" spans="1:9" x14ac:dyDescent="0.2">
      <c r="A46">
        <v>270</v>
      </c>
      <c r="B46" t="s">
        <v>920</v>
      </c>
      <c r="C46" t="s">
        <v>919</v>
      </c>
      <c r="D46" t="s">
        <v>142</v>
      </c>
      <c r="E46" s="10">
        <v>44827</v>
      </c>
      <c r="F46" t="str">
        <f t="shared" si="0"/>
        <v>+992</v>
      </c>
      <c r="G46" t="str">
        <f>VLOOKUP(Клиенты[[#This Row],[Коды телефона]],Таблица5[[#All],[Код]:[Страна2]],2,FALSE)</f>
        <v>Таджикистан</v>
      </c>
      <c r="I46" t="str">
        <f t="shared" si="1"/>
        <v>Дементий</v>
      </c>
    </row>
    <row r="47" spans="1:9" x14ac:dyDescent="0.2">
      <c r="A47">
        <v>183</v>
      </c>
      <c r="B47" t="s">
        <v>918</v>
      </c>
      <c r="C47" t="s">
        <v>917</v>
      </c>
      <c r="D47" t="s">
        <v>142</v>
      </c>
      <c r="E47" s="10">
        <v>44900</v>
      </c>
      <c r="F47" t="str">
        <f t="shared" si="0"/>
        <v>+992</v>
      </c>
      <c r="G47" t="str">
        <f>VLOOKUP(Клиенты[[#This Row],[Коды телефона]],Таблица5[[#All],[Код]:[Страна2]],2,FALSE)</f>
        <v>Таджикистан</v>
      </c>
      <c r="I47" t="str">
        <f t="shared" si="1"/>
        <v>Ия</v>
      </c>
    </row>
    <row r="48" spans="1:9" x14ac:dyDescent="0.2">
      <c r="A48">
        <v>2</v>
      </c>
      <c r="B48" t="s">
        <v>916</v>
      </c>
      <c r="C48" t="s">
        <v>915</v>
      </c>
      <c r="D48" t="s">
        <v>139</v>
      </c>
      <c r="E48" s="10">
        <v>44775</v>
      </c>
      <c r="F48" t="str">
        <f t="shared" si="0"/>
        <v>+998</v>
      </c>
      <c r="G48" t="str">
        <f>VLOOKUP(Клиенты[[#This Row],[Коды телефона]],Таблица5[[#All],[Код]:[Страна2]],2,FALSE)</f>
        <v>Узбекистан</v>
      </c>
      <c r="I48" t="str">
        <f t="shared" si="1"/>
        <v>Морозова</v>
      </c>
    </row>
    <row r="49" spans="1:9" x14ac:dyDescent="0.2">
      <c r="A49">
        <v>229</v>
      </c>
      <c r="B49" t="s">
        <v>914</v>
      </c>
      <c r="C49" t="s">
        <v>913</v>
      </c>
      <c r="D49" t="s">
        <v>139</v>
      </c>
      <c r="E49" s="10">
        <v>44766</v>
      </c>
      <c r="F49" t="str">
        <f t="shared" si="0"/>
        <v>+375</v>
      </c>
      <c r="G49" t="str">
        <f>VLOOKUP(Клиенты[[#This Row],[Коды телефона]],Таблица5[[#All],[Код]:[Страна2]],2,FALSE)</f>
        <v>Беларусь</v>
      </c>
      <c r="I49" t="str">
        <f t="shared" si="1"/>
        <v>Самойлова</v>
      </c>
    </row>
    <row r="50" spans="1:9" x14ac:dyDescent="0.2">
      <c r="A50">
        <v>385</v>
      </c>
      <c r="B50" t="s">
        <v>912</v>
      </c>
      <c r="C50" t="s">
        <v>911</v>
      </c>
      <c r="D50" t="s">
        <v>139</v>
      </c>
      <c r="E50" s="10">
        <v>44753</v>
      </c>
      <c r="F50" t="str">
        <f t="shared" si="0"/>
        <v>+380</v>
      </c>
      <c r="G50" t="str">
        <f>VLOOKUP(Клиенты[[#This Row],[Коды телефона]],Таблица5[[#All],[Код]:[Страна2]],2,FALSE)</f>
        <v>Украина</v>
      </c>
      <c r="I50" t="str">
        <f t="shared" si="1"/>
        <v>Стрелков</v>
      </c>
    </row>
    <row r="51" spans="1:9" x14ac:dyDescent="0.2">
      <c r="A51">
        <v>407</v>
      </c>
      <c r="B51" t="s">
        <v>910</v>
      </c>
      <c r="C51" t="s">
        <v>909</v>
      </c>
      <c r="D51" t="s">
        <v>142</v>
      </c>
      <c r="E51" s="10">
        <v>44621</v>
      </c>
      <c r="F51" t="str">
        <f t="shared" si="0"/>
        <v>+375</v>
      </c>
      <c r="G51" t="str">
        <f>VLOOKUP(Клиенты[[#This Row],[Коды телефона]],Таблица5[[#All],[Код]:[Страна2]],2,FALSE)</f>
        <v>Беларусь</v>
      </c>
      <c r="I51" t="str">
        <f t="shared" si="1"/>
        <v>Карп</v>
      </c>
    </row>
    <row r="52" spans="1:9" x14ac:dyDescent="0.2">
      <c r="A52">
        <v>493</v>
      </c>
      <c r="B52" t="s">
        <v>908</v>
      </c>
      <c r="C52" t="s">
        <v>907</v>
      </c>
      <c r="D52" t="s">
        <v>142</v>
      </c>
      <c r="E52" s="10">
        <v>44855</v>
      </c>
      <c r="F52" t="str">
        <f t="shared" si="0"/>
        <v>+380</v>
      </c>
      <c r="G52" t="str">
        <f>VLOOKUP(Клиенты[[#This Row],[Коды телефона]],Таблица5[[#All],[Код]:[Страна2]],2,FALSE)</f>
        <v>Украина</v>
      </c>
      <c r="I52" t="str">
        <f t="shared" si="1"/>
        <v>Кондратьева</v>
      </c>
    </row>
    <row r="53" spans="1:9" x14ac:dyDescent="0.2">
      <c r="A53">
        <v>34</v>
      </c>
      <c r="B53" t="s">
        <v>906</v>
      </c>
      <c r="C53" t="s">
        <v>905</v>
      </c>
      <c r="D53" t="s">
        <v>139</v>
      </c>
      <c r="E53" s="10">
        <v>44654</v>
      </c>
      <c r="F53" t="str">
        <f t="shared" si="0"/>
        <v>+992</v>
      </c>
      <c r="G53" t="str">
        <f>VLOOKUP(Клиенты[[#This Row],[Коды телефона]],Таблица5[[#All],[Код]:[Страна2]],2,FALSE)</f>
        <v>Таджикистан</v>
      </c>
      <c r="I53" t="str">
        <f t="shared" si="1"/>
        <v>Абрамова</v>
      </c>
    </row>
    <row r="54" spans="1:9" x14ac:dyDescent="0.2">
      <c r="A54">
        <v>190</v>
      </c>
      <c r="B54" t="s">
        <v>904</v>
      </c>
      <c r="C54" t="s">
        <v>903</v>
      </c>
      <c r="D54" t="s">
        <v>139</v>
      </c>
      <c r="E54" s="10">
        <v>44689</v>
      </c>
      <c r="F54" t="str">
        <f t="shared" si="0"/>
        <v>+375</v>
      </c>
      <c r="G54" t="str">
        <f>VLOOKUP(Клиенты[[#This Row],[Коды телефона]],Таблица5[[#All],[Код]:[Страна2]],2,FALSE)</f>
        <v>Беларусь</v>
      </c>
      <c r="I54" t="str">
        <f t="shared" si="1"/>
        <v>Валентина</v>
      </c>
    </row>
    <row r="55" spans="1:9" x14ac:dyDescent="0.2">
      <c r="A55">
        <v>266</v>
      </c>
      <c r="B55" t="s">
        <v>902</v>
      </c>
      <c r="C55" t="s">
        <v>901</v>
      </c>
      <c r="D55" t="s">
        <v>139</v>
      </c>
      <c r="E55" s="10">
        <v>44795</v>
      </c>
      <c r="F55" t="str">
        <f t="shared" si="0"/>
        <v>+7</v>
      </c>
      <c r="G55" t="str">
        <f>VLOOKUP(Клиенты[[#This Row],[Коды телефона]],Таблица5[[#All],[Код]:[Страна2]],2,FALSE)</f>
        <v>Россия</v>
      </c>
      <c r="I55" t="str">
        <f t="shared" si="1"/>
        <v>Горшкова</v>
      </c>
    </row>
    <row r="56" spans="1:9" x14ac:dyDescent="0.2">
      <c r="A56">
        <v>222</v>
      </c>
      <c r="B56" t="s">
        <v>900</v>
      </c>
      <c r="C56" t="s">
        <v>899</v>
      </c>
      <c r="D56" t="s">
        <v>142</v>
      </c>
      <c r="E56" s="10">
        <v>44694</v>
      </c>
      <c r="F56" t="str">
        <f t="shared" si="0"/>
        <v>+380</v>
      </c>
      <c r="G56" t="str">
        <f>VLOOKUP(Клиенты[[#This Row],[Коды телефона]],Таблица5[[#All],[Код]:[Страна2]],2,FALSE)</f>
        <v>Украина</v>
      </c>
      <c r="I56" t="str">
        <f t="shared" si="1"/>
        <v>Эмилия</v>
      </c>
    </row>
    <row r="57" spans="1:9" x14ac:dyDescent="0.2">
      <c r="A57">
        <v>382</v>
      </c>
      <c r="B57" t="s">
        <v>898</v>
      </c>
      <c r="C57" t="s">
        <v>897</v>
      </c>
      <c r="D57" t="s">
        <v>142</v>
      </c>
      <c r="E57" s="10">
        <v>44850</v>
      </c>
      <c r="F57" t="str">
        <f t="shared" si="0"/>
        <v>+375</v>
      </c>
      <c r="G57" t="str">
        <f>VLOOKUP(Клиенты[[#This Row],[Коды телефона]],Таблица5[[#All],[Код]:[Страна2]],2,FALSE)</f>
        <v>Беларусь</v>
      </c>
      <c r="I57" t="str">
        <f t="shared" si="1"/>
        <v>Алина</v>
      </c>
    </row>
    <row r="58" spans="1:9" x14ac:dyDescent="0.2">
      <c r="A58">
        <v>142</v>
      </c>
      <c r="B58" t="s">
        <v>896</v>
      </c>
      <c r="C58" t="s">
        <v>895</v>
      </c>
      <c r="D58" t="s">
        <v>139</v>
      </c>
      <c r="E58" s="10">
        <v>44683</v>
      </c>
      <c r="F58" t="str">
        <f t="shared" si="0"/>
        <v>+7</v>
      </c>
      <c r="G58" t="str">
        <f>VLOOKUP(Клиенты[[#This Row],[Коды телефона]],Таблица5[[#All],[Код]:[Страна2]],2,FALSE)</f>
        <v>Россия</v>
      </c>
      <c r="I58" t="str">
        <f t="shared" si="1"/>
        <v>Агата</v>
      </c>
    </row>
    <row r="59" spans="1:9" x14ac:dyDescent="0.2">
      <c r="A59">
        <v>150</v>
      </c>
      <c r="B59" t="s">
        <v>894</v>
      </c>
      <c r="C59" t="s">
        <v>893</v>
      </c>
      <c r="D59" t="s">
        <v>139</v>
      </c>
      <c r="E59" s="10">
        <v>44622</v>
      </c>
      <c r="F59" t="str">
        <f t="shared" si="0"/>
        <v>+998</v>
      </c>
      <c r="G59" t="str">
        <f>VLOOKUP(Клиенты[[#This Row],[Коды телефона]],Таблица5[[#All],[Код]:[Страна2]],2,FALSE)</f>
        <v>Узбекистан</v>
      </c>
      <c r="I59" t="str">
        <f t="shared" si="1"/>
        <v>Панова</v>
      </c>
    </row>
    <row r="60" spans="1:9" x14ac:dyDescent="0.2">
      <c r="A60">
        <v>14</v>
      </c>
      <c r="B60" t="s">
        <v>892</v>
      </c>
      <c r="C60" t="s">
        <v>891</v>
      </c>
      <c r="D60" t="s">
        <v>142</v>
      </c>
      <c r="E60" s="10">
        <v>44775</v>
      </c>
      <c r="F60" t="str">
        <f t="shared" si="0"/>
        <v>+992</v>
      </c>
      <c r="G60" t="str">
        <f>VLOOKUP(Клиенты[[#This Row],[Коды телефона]],Таблица5[[#All],[Код]:[Страна2]],2,FALSE)</f>
        <v>Таджикистан</v>
      </c>
      <c r="I60" t="str">
        <f t="shared" si="1"/>
        <v>Ипатий</v>
      </c>
    </row>
    <row r="61" spans="1:9" x14ac:dyDescent="0.2">
      <c r="A61">
        <v>371</v>
      </c>
      <c r="B61" t="s">
        <v>890</v>
      </c>
      <c r="C61" t="s">
        <v>889</v>
      </c>
      <c r="D61" t="s">
        <v>139</v>
      </c>
      <c r="E61" s="10">
        <v>44844</v>
      </c>
      <c r="F61" t="str">
        <f t="shared" si="0"/>
        <v>+380</v>
      </c>
      <c r="G61" t="str">
        <f>VLOOKUP(Клиенты[[#This Row],[Коды телефона]],Таблица5[[#All],[Код]:[Страна2]],2,FALSE)</f>
        <v>Украина</v>
      </c>
      <c r="I61" t="str">
        <f t="shared" si="1"/>
        <v>Регина</v>
      </c>
    </row>
    <row r="62" spans="1:9" x14ac:dyDescent="0.2">
      <c r="A62">
        <v>328</v>
      </c>
      <c r="B62" t="s">
        <v>888</v>
      </c>
      <c r="C62" t="s">
        <v>887</v>
      </c>
      <c r="D62" t="s">
        <v>142</v>
      </c>
      <c r="E62" s="10">
        <v>44568</v>
      </c>
      <c r="F62" t="str">
        <f t="shared" si="0"/>
        <v>+7</v>
      </c>
      <c r="G62" t="str">
        <f>VLOOKUP(Клиенты[[#This Row],[Коды телефона]],Таблица5[[#All],[Код]:[Страна2]],2,FALSE)</f>
        <v>Россия</v>
      </c>
      <c r="I62" t="str">
        <f t="shared" si="1"/>
        <v>Регина</v>
      </c>
    </row>
    <row r="63" spans="1:9" x14ac:dyDescent="0.2">
      <c r="A63">
        <v>171</v>
      </c>
      <c r="B63" t="s">
        <v>886</v>
      </c>
      <c r="C63" t="s">
        <v>885</v>
      </c>
      <c r="D63" t="s">
        <v>142</v>
      </c>
      <c r="E63" s="10">
        <v>44710</v>
      </c>
      <c r="F63" t="str">
        <f t="shared" si="0"/>
        <v>+7</v>
      </c>
      <c r="G63" t="str">
        <f>VLOOKUP(Клиенты[[#This Row],[Коды телефона]],Таблица5[[#All],[Код]:[Страна2]],2,FALSE)</f>
        <v>Россия</v>
      </c>
      <c r="I63" t="str">
        <f t="shared" si="1"/>
        <v>Бажен</v>
      </c>
    </row>
    <row r="64" spans="1:9" x14ac:dyDescent="0.2">
      <c r="A64">
        <v>68</v>
      </c>
      <c r="B64" t="s">
        <v>884</v>
      </c>
      <c r="C64" t="s">
        <v>883</v>
      </c>
      <c r="D64" t="s">
        <v>142</v>
      </c>
      <c r="E64" s="10">
        <v>44882</v>
      </c>
      <c r="F64" t="str">
        <f t="shared" si="0"/>
        <v>+998</v>
      </c>
      <c r="G64" t="str">
        <f>VLOOKUP(Клиенты[[#This Row],[Коды телефона]],Таблица5[[#All],[Код]:[Страна2]],2,FALSE)</f>
        <v>Узбекистан</v>
      </c>
      <c r="I64" t="str">
        <f t="shared" si="1"/>
        <v>Иванна</v>
      </c>
    </row>
    <row r="65" spans="1:9" x14ac:dyDescent="0.2">
      <c r="A65">
        <v>346</v>
      </c>
      <c r="B65" t="s">
        <v>882</v>
      </c>
      <c r="C65" t="s">
        <v>881</v>
      </c>
      <c r="D65" t="s">
        <v>142</v>
      </c>
      <c r="E65" s="10">
        <v>44636</v>
      </c>
      <c r="F65" t="str">
        <f t="shared" si="0"/>
        <v>+7</v>
      </c>
      <c r="G65" t="str">
        <f>VLOOKUP(Клиенты[[#This Row],[Коды телефона]],Таблица5[[#All],[Код]:[Страна2]],2,FALSE)</f>
        <v>Россия</v>
      </c>
      <c r="I65" t="str">
        <f t="shared" si="1"/>
        <v>Капитон</v>
      </c>
    </row>
    <row r="66" spans="1:9" x14ac:dyDescent="0.2">
      <c r="A66">
        <v>415</v>
      </c>
      <c r="B66" t="s">
        <v>880</v>
      </c>
      <c r="C66" t="s">
        <v>879</v>
      </c>
      <c r="D66" t="s">
        <v>142</v>
      </c>
      <c r="E66" s="10">
        <v>44661</v>
      </c>
      <c r="F66" t="str">
        <f t="shared" ref="F66:F129" si="2">LEFT(B66,LEN(B66) - 13)</f>
        <v>+380</v>
      </c>
      <c r="G66" t="str">
        <f>VLOOKUP(Клиенты[[#This Row],[Коды телефона]],Таблица5[[#All],[Код]:[Страна2]],2,FALSE)</f>
        <v>Украина</v>
      </c>
      <c r="I66" t="str">
        <f t="shared" si="1"/>
        <v>Капитон</v>
      </c>
    </row>
    <row r="67" spans="1:9" x14ac:dyDescent="0.2">
      <c r="A67">
        <v>115</v>
      </c>
      <c r="B67" t="s">
        <v>878</v>
      </c>
      <c r="C67" t="s">
        <v>877</v>
      </c>
      <c r="D67" t="s">
        <v>142</v>
      </c>
      <c r="E67" s="10">
        <v>44832</v>
      </c>
      <c r="F67" t="str">
        <f t="shared" si="2"/>
        <v>+375</v>
      </c>
      <c r="G67" t="str">
        <f>VLOOKUP(Клиенты[[#This Row],[Коды телефона]],Таблица5[[#All],[Код]:[Страна2]],2,FALSE)</f>
        <v>Беларусь</v>
      </c>
      <c r="I67" t="str">
        <f t="shared" ref="I67:I130" si="3">IF(OR(LEFT(C67,4)="г-н ", LEFT(C67,5)="г-жа "), TRIM(SUBSTITUTE(C67, MID(C67, FIND(" ", C67) + 1, FIND(" ", C67, FIND(" ", C67) + 1) - FIND(" ", C67) - 1), "")), LEFT(C67, FIND(" ", C67)-1))</f>
        <v>Галина</v>
      </c>
    </row>
    <row r="68" spans="1:9" x14ac:dyDescent="0.2">
      <c r="A68">
        <v>42</v>
      </c>
      <c r="B68" t="s">
        <v>876</v>
      </c>
      <c r="C68" t="s">
        <v>875</v>
      </c>
      <c r="D68" t="s">
        <v>142</v>
      </c>
      <c r="E68" s="10">
        <v>44783</v>
      </c>
      <c r="F68" t="str">
        <f t="shared" si="2"/>
        <v>+992</v>
      </c>
      <c r="G68" t="str">
        <f>VLOOKUP(Клиенты[[#This Row],[Коды телефона]],Таблица5[[#All],[Код]:[Страна2]],2,FALSE)</f>
        <v>Таджикистан</v>
      </c>
      <c r="I68" t="str">
        <f t="shared" si="3"/>
        <v>Панфил</v>
      </c>
    </row>
    <row r="69" spans="1:9" x14ac:dyDescent="0.2">
      <c r="A69">
        <v>378</v>
      </c>
      <c r="B69" t="s">
        <v>874</v>
      </c>
      <c r="C69" t="s">
        <v>873</v>
      </c>
      <c r="D69" t="s">
        <v>139</v>
      </c>
      <c r="E69" s="10">
        <v>44710</v>
      </c>
      <c r="F69" t="str">
        <f t="shared" si="2"/>
        <v>+7</v>
      </c>
      <c r="G69" t="str">
        <f>VLOOKUP(Клиенты[[#This Row],[Коды телефона]],Таблица5[[#All],[Код]:[Страна2]],2,FALSE)</f>
        <v>Россия</v>
      </c>
      <c r="I69" t="str">
        <f t="shared" si="3"/>
        <v>Сократ</v>
      </c>
    </row>
    <row r="70" spans="1:9" x14ac:dyDescent="0.2">
      <c r="A70">
        <v>449</v>
      </c>
      <c r="B70" t="s">
        <v>872</v>
      </c>
      <c r="C70" t="s">
        <v>871</v>
      </c>
      <c r="D70" t="s">
        <v>139</v>
      </c>
      <c r="E70" s="10">
        <v>44645</v>
      </c>
      <c r="F70" t="str">
        <f t="shared" si="2"/>
        <v>+992</v>
      </c>
      <c r="G70" t="str">
        <f>VLOOKUP(Клиенты[[#This Row],[Коды телефона]],Таблица5[[#All],[Код]:[Страна2]],2,FALSE)</f>
        <v>Таджикистан</v>
      </c>
      <c r="I70" t="str">
        <f t="shared" si="3"/>
        <v>Пестов</v>
      </c>
    </row>
    <row r="71" spans="1:9" x14ac:dyDescent="0.2">
      <c r="A71">
        <v>317</v>
      </c>
      <c r="B71" t="s">
        <v>870</v>
      </c>
      <c r="C71" t="s">
        <v>869</v>
      </c>
      <c r="D71" t="s">
        <v>139</v>
      </c>
      <c r="E71" s="10">
        <v>44770</v>
      </c>
      <c r="F71" t="str">
        <f t="shared" si="2"/>
        <v>+7</v>
      </c>
      <c r="G71" t="str">
        <f>VLOOKUP(Клиенты[[#This Row],[Коды телефона]],Таблица5[[#All],[Код]:[Страна2]],2,FALSE)</f>
        <v>Россия</v>
      </c>
      <c r="I71" t="str">
        <f t="shared" si="3"/>
        <v>Ильина</v>
      </c>
    </row>
    <row r="72" spans="1:9" x14ac:dyDescent="0.2">
      <c r="A72">
        <v>426</v>
      </c>
      <c r="B72" t="s">
        <v>868</v>
      </c>
      <c r="C72" t="s">
        <v>867</v>
      </c>
      <c r="D72" t="s">
        <v>142</v>
      </c>
      <c r="E72" s="10">
        <v>44768</v>
      </c>
      <c r="F72" t="str">
        <f t="shared" si="2"/>
        <v>+992</v>
      </c>
      <c r="G72" t="str">
        <f>VLOOKUP(Клиенты[[#This Row],[Коды телефона]],Таблица5[[#All],[Код]:[Страна2]],2,FALSE)</f>
        <v>Таджикистан</v>
      </c>
      <c r="I72" t="str">
        <f t="shared" si="3"/>
        <v>Лыткина</v>
      </c>
    </row>
    <row r="73" spans="1:9" x14ac:dyDescent="0.2">
      <c r="A73">
        <v>25</v>
      </c>
      <c r="B73" t="s">
        <v>866</v>
      </c>
      <c r="C73" t="s">
        <v>865</v>
      </c>
      <c r="D73" t="s">
        <v>142</v>
      </c>
      <c r="E73" s="10">
        <v>44582</v>
      </c>
      <c r="F73" t="str">
        <f t="shared" si="2"/>
        <v>+992</v>
      </c>
      <c r="G73" t="str">
        <f>VLOOKUP(Клиенты[[#This Row],[Коды телефона]],Таблица5[[#All],[Код]:[Страна2]],2,FALSE)</f>
        <v>Таджикистан</v>
      </c>
      <c r="I73" t="str">
        <f t="shared" si="3"/>
        <v>Аггей</v>
      </c>
    </row>
    <row r="74" spans="1:9" x14ac:dyDescent="0.2">
      <c r="A74">
        <v>462</v>
      </c>
      <c r="B74" t="s">
        <v>864</v>
      </c>
      <c r="C74" t="s">
        <v>863</v>
      </c>
      <c r="D74" t="s">
        <v>142</v>
      </c>
      <c r="E74" s="10">
        <v>44751</v>
      </c>
      <c r="F74" t="str">
        <f t="shared" si="2"/>
        <v>+7</v>
      </c>
      <c r="G74" t="str">
        <f>VLOOKUP(Клиенты[[#This Row],[Коды телефона]],Таблица5[[#All],[Код]:[Страна2]],2,FALSE)</f>
        <v>Россия</v>
      </c>
      <c r="I74" t="str">
        <f t="shared" si="3"/>
        <v>Владилен</v>
      </c>
    </row>
    <row r="75" spans="1:9" x14ac:dyDescent="0.2">
      <c r="A75">
        <v>252</v>
      </c>
      <c r="B75" t="s">
        <v>862</v>
      </c>
      <c r="C75" t="s">
        <v>861</v>
      </c>
      <c r="D75" t="s">
        <v>139</v>
      </c>
      <c r="E75" s="10">
        <v>44643</v>
      </c>
      <c r="F75" t="str">
        <f t="shared" si="2"/>
        <v>+7</v>
      </c>
      <c r="G75" t="str">
        <f>VLOOKUP(Клиенты[[#This Row],[Коды телефона]],Таблица5[[#All],[Код]:[Страна2]],2,FALSE)</f>
        <v>Россия</v>
      </c>
      <c r="I75" t="str">
        <f t="shared" si="3"/>
        <v>Ладимир</v>
      </c>
    </row>
    <row r="76" spans="1:9" x14ac:dyDescent="0.2">
      <c r="A76">
        <v>392</v>
      </c>
      <c r="B76" t="s">
        <v>860</v>
      </c>
      <c r="C76" t="s">
        <v>859</v>
      </c>
      <c r="D76" t="s">
        <v>139</v>
      </c>
      <c r="E76" s="10">
        <v>44919</v>
      </c>
      <c r="F76" t="str">
        <f t="shared" si="2"/>
        <v>+7</v>
      </c>
      <c r="G76" t="str">
        <f>VLOOKUP(Клиенты[[#This Row],[Коды телефона]],Таблица5[[#All],[Код]:[Страна2]],2,FALSE)</f>
        <v>Россия</v>
      </c>
      <c r="I76" t="str">
        <f t="shared" si="3"/>
        <v>Эммануил</v>
      </c>
    </row>
    <row r="77" spans="1:9" x14ac:dyDescent="0.2">
      <c r="A77">
        <v>487</v>
      </c>
      <c r="B77" t="s">
        <v>858</v>
      </c>
      <c r="C77" t="s">
        <v>857</v>
      </c>
      <c r="D77" t="s">
        <v>142</v>
      </c>
      <c r="E77" s="10">
        <v>44815</v>
      </c>
      <c r="F77" t="str">
        <f t="shared" si="2"/>
        <v>+7</v>
      </c>
      <c r="G77" t="str">
        <f>VLOOKUP(Клиенты[[#This Row],[Коды телефона]],Таблица5[[#All],[Код]:[Страна2]],2,FALSE)</f>
        <v>Россия</v>
      </c>
      <c r="I77" t="str">
        <f t="shared" si="3"/>
        <v>Сидор</v>
      </c>
    </row>
    <row r="78" spans="1:9" x14ac:dyDescent="0.2">
      <c r="A78">
        <v>134</v>
      </c>
      <c r="B78" t="s">
        <v>856</v>
      </c>
      <c r="C78" t="s">
        <v>855</v>
      </c>
      <c r="D78" t="s">
        <v>142</v>
      </c>
      <c r="E78" s="10">
        <v>44753</v>
      </c>
      <c r="F78" t="str">
        <f t="shared" si="2"/>
        <v>+7</v>
      </c>
      <c r="G78" t="str">
        <f>VLOOKUP(Клиенты[[#This Row],[Коды телефона]],Таблица5[[#All],[Код]:[Страна2]],2,FALSE)</f>
        <v>Россия</v>
      </c>
      <c r="I78" t="str">
        <f t="shared" si="3"/>
        <v>Регина</v>
      </c>
    </row>
    <row r="79" spans="1:9" x14ac:dyDescent="0.2">
      <c r="A79">
        <v>11</v>
      </c>
      <c r="B79" t="s">
        <v>854</v>
      </c>
      <c r="C79" t="s">
        <v>853</v>
      </c>
      <c r="D79" t="s">
        <v>139</v>
      </c>
      <c r="E79" s="10">
        <v>44690</v>
      </c>
      <c r="F79" t="str">
        <f t="shared" si="2"/>
        <v>+992</v>
      </c>
      <c r="G79" t="str">
        <f>VLOOKUP(Клиенты[[#This Row],[Коды телефона]],Таблица5[[#All],[Код]:[Страна2]],2,FALSE)</f>
        <v>Таджикистан</v>
      </c>
      <c r="I79" t="str">
        <f t="shared" si="3"/>
        <v>Силин</v>
      </c>
    </row>
    <row r="80" spans="1:9" x14ac:dyDescent="0.2">
      <c r="A80">
        <v>458</v>
      </c>
      <c r="B80" t="s">
        <v>852</v>
      </c>
      <c r="C80" t="s">
        <v>851</v>
      </c>
      <c r="D80" t="s">
        <v>142</v>
      </c>
      <c r="E80" s="10">
        <v>44694</v>
      </c>
      <c r="F80" t="str">
        <f t="shared" si="2"/>
        <v>+7</v>
      </c>
      <c r="G80" t="str">
        <f>VLOOKUP(Клиенты[[#This Row],[Коды телефона]],Таблица5[[#All],[Код]:[Страна2]],2,FALSE)</f>
        <v>Россия</v>
      </c>
      <c r="I80" t="str">
        <f t="shared" si="3"/>
        <v>Зоя</v>
      </c>
    </row>
    <row r="81" spans="1:9" x14ac:dyDescent="0.2">
      <c r="A81">
        <v>130</v>
      </c>
      <c r="B81" t="s">
        <v>850</v>
      </c>
      <c r="C81" t="s">
        <v>849</v>
      </c>
      <c r="D81" t="s">
        <v>139</v>
      </c>
      <c r="E81" s="10">
        <v>44863</v>
      </c>
      <c r="F81" t="str">
        <f t="shared" si="2"/>
        <v>+992</v>
      </c>
      <c r="G81" t="str">
        <f>VLOOKUP(Клиенты[[#This Row],[Коды телефона]],Таблица5[[#All],[Код]:[Страна2]],2,FALSE)</f>
        <v>Таджикистан</v>
      </c>
      <c r="I81" t="str">
        <f t="shared" si="3"/>
        <v>Виктор</v>
      </c>
    </row>
    <row r="82" spans="1:9" x14ac:dyDescent="0.2">
      <c r="A82">
        <v>330</v>
      </c>
      <c r="B82" t="s">
        <v>848</v>
      </c>
      <c r="C82" t="s">
        <v>847</v>
      </c>
      <c r="D82" t="s">
        <v>139</v>
      </c>
      <c r="E82" s="10">
        <v>44815</v>
      </c>
      <c r="F82" t="str">
        <f t="shared" si="2"/>
        <v>+998</v>
      </c>
      <c r="G82" t="str">
        <f>VLOOKUP(Клиенты[[#This Row],[Коды телефона]],Таблица5[[#All],[Код]:[Страна2]],2,FALSE)</f>
        <v>Узбекистан</v>
      </c>
      <c r="I82" t="str">
        <f t="shared" si="3"/>
        <v>Ратибор</v>
      </c>
    </row>
    <row r="83" spans="1:9" x14ac:dyDescent="0.2">
      <c r="A83">
        <v>167</v>
      </c>
      <c r="B83" t="s">
        <v>846</v>
      </c>
      <c r="C83" t="s">
        <v>845</v>
      </c>
      <c r="D83" t="s">
        <v>142</v>
      </c>
      <c r="E83" s="10">
        <v>44563</v>
      </c>
      <c r="F83" t="str">
        <f t="shared" si="2"/>
        <v>+998</v>
      </c>
      <c r="G83" t="str">
        <f>VLOOKUP(Клиенты[[#This Row],[Коды телефона]],Таблица5[[#All],[Код]:[Страна2]],2,FALSE)</f>
        <v>Узбекистан</v>
      </c>
      <c r="I83" t="str">
        <f t="shared" si="3"/>
        <v>Жуков</v>
      </c>
    </row>
    <row r="84" spans="1:9" x14ac:dyDescent="0.2">
      <c r="A84">
        <v>140</v>
      </c>
      <c r="B84" t="s">
        <v>844</v>
      </c>
      <c r="C84" t="s">
        <v>843</v>
      </c>
      <c r="D84" t="s">
        <v>142</v>
      </c>
      <c r="E84" s="10">
        <v>44627</v>
      </c>
      <c r="F84" t="str">
        <f t="shared" si="2"/>
        <v>+7</v>
      </c>
      <c r="G84" t="str">
        <f>VLOOKUP(Клиенты[[#This Row],[Коды телефона]],Таблица5[[#All],[Код]:[Страна2]],2,FALSE)</f>
        <v>Россия</v>
      </c>
      <c r="I84" t="str">
        <f t="shared" si="3"/>
        <v>Татьяна</v>
      </c>
    </row>
    <row r="85" spans="1:9" x14ac:dyDescent="0.2">
      <c r="A85">
        <v>423</v>
      </c>
      <c r="B85" t="s">
        <v>842</v>
      </c>
      <c r="C85" t="s">
        <v>841</v>
      </c>
      <c r="D85" t="s">
        <v>139</v>
      </c>
      <c r="E85" s="10">
        <v>44841</v>
      </c>
      <c r="F85" t="str">
        <f t="shared" si="2"/>
        <v>+375</v>
      </c>
      <c r="G85" t="str">
        <f>VLOOKUP(Клиенты[[#This Row],[Коды телефона]],Таблица5[[#All],[Код]:[Страна2]],2,FALSE)</f>
        <v>Беларусь</v>
      </c>
      <c r="I85" t="str">
        <f t="shared" si="3"/>
        <v>Виктор</v>
      </c>
    </row>
    <row r="86" spans="1:9" x14ac:dyDescent="0.2">
      <c r="A86">
        <v>365</v>
      </c>
      <c r="B86" t="s">
        <v>840</v>
      </c>
      <c r="C86" t="s">
        <v>839</v>
      </c>
      <c r="D86" t="s">
        <v>139</v>
      </c>
      <c r="E86" s="10">
        <v>44841</v>
      </c>
      <c r="F86" t="str">
        <f t="shared" si="2"/>
        <v>+375</v>
      </c>
      <c r="G86" t="str">
        <f>VLOOKUP(Клиенты[[#This Row],[Коды телефона]],Таблица5[[#All],[Код]:[Страна2]],2,FALSE)</f>
        <v>Беларусь</v>
      </c>
      <c r="I86" t="str">
        <f t="shared" si="3"/>
        <v>Абрамова</v>
      </c>
    </row>
    <row r="87" spans="1:9" x14ac:dyDescent="0.2">
      <c r="A87">
        <v>452</v>
      </c>
      <c r="B87" t="s">
        <v>838</v>
      </c>
      <c r="C87" t="s">
        <v>837</v>
      </c>
      <c r="D87" t="s">
        <v>142</v>
      </c>
      <c r="E87" s="10">
        <v>44769</v>
      </c>
      <c r="F87" t="str">
        <f t="shared" si="2"/>
        <v>+7</v>
      </c>
      <c r="G87" t="str">
        <f>VLOOKUP(Клиенты[[#This Row],[Коды телефона]],Таблица5[[#All],[Код]:[Страна2]],2,FALSE)</f>
        <v>Россия</v>
      </c>
      <c r="I87" t="str">
        <f t="shared" si="3"/>
        <v>Чеслав</v>
      </c>
    </row>
    <row r="88" spans="1:9" x14ac:dyDescent="0.2">
      <c r="A88">
        <v>424</v>
      </c>
      <c r="B88" t="s">
        <v>836</v>
      </c>
      <c r="C88" t="s">
        <v>835</v>
      </c>
      <c r="D88" t="s">
        <v>142</v>
      </c>
      <c r="E88" s="10">
        <v>44585</v>
      </c>
      <c r="F88" t="str">
        <f t="shared" si="2"/>
        <v>+7</v>
      </c>
      <c r="G88" t="str">
        <f>VLOOKUP(Клиенты[[#This Row],[Коды телефона]],Таблица5[[#All],[Код]:[Страна2]],2,FALSE)</f>
        <v>Россия</v>
      </c>
      <c r="I88" t="str">
        <f t="shared" si="3"/>
        <v>Ефремов</v>
      </c>
    </row>
    <row r="89" spans="1:9" x14ac:dyDescent="0.2">
      <c r="A89">
        <v>75</v>
      </c>
      <c r="B89" t="s">
        <v>834</v>
      </c>
      <c r="C89" t="s">
        <v>833</v>
      </c>
      <c r="D89" t="s">
        <v>139</v>
      </c>
      <c r="E89" s="10">
        <v>44796</v>
      </c>
      <c r="F89" t="str">
        <f t="shared" si="2"/>
        <v>+380</v>
      </c>
      <c r="G89" t="str">
        <f>VLOOKUP(Клиенты[[#This Row],[Коды телефона]],Таблица5[[#All],[Код]:[Страна2]],2,FALSE)</f>
        <v>Украина</v>
      </c>
      <c r="I89" t="str">
        <f t="shared" si="3"/>
        <v>Леонид</v>
      </c>
    </row>
    <row r="90" spans="1:9" x14ac:dyDescent="0.2">
      <c r="A90">
        <v>71</v>
      </c>
      <c r="B90" t="s">
        <v>832</v>
      </c>
      <c r="C90" t="s">
        <v>831</v>
      </c>
      <c r="D90" t="s">
        <v>142</v>
      </c>
      <c r="E90" s="10">
        <v>44762</v>
      </c>
      <c r="F90" t="str">
        <f t="shared" si="2"/>
        <v>+380</v>
      </c>
      <c r="G90" t="str">
        <f>VLOOKUP(Клиенты[[#This Row],[Коды телефона]],Таблица5[[#All],[Код]:[Страна2]],2,FALSE)</f>
        <v>Украина</v>
      </c>
      <c r="I90" t="str">
        <f t="shared" si="3"/>
        <v>Медведева</v>
      </c>
    </row>
    <row r="91" spans="1:9" x14ac:dyDescent="0.2">
      <c r="A91">
        <v>313</v>
      </c>
      <c r="B91" t="s">
        <v>830</v>
      </c>
      <c r="C91" t="s">
        <v>829</v>
      </c>
      <c r="D91" t="s">
        <v>142</v>
      </c>
      <c r="E91" s="10">
        <v>44896</v>
      </c>
      <c r="F91" t="str">
        <f t="shared" si="2"/>
        <v>+998</v>
      </c>
      <c r="G91" t="str">
        <f>VLOOKUP(Клиенты[[#This Row],[Коды телефона]],Таблица5[[#All],[Код]:[Страна2]],2,FALSE)</f>
        <v>Узбекистан</v>
      </c>
      <c r="I91" t="str">
        <f t="shared" si="3"/>
        <v>Федотова</v>
      </c>
    </row>
    <row r="92" spans="1:9" x14ac:dyDescent="0.2">
      <c r="A92">
        <v>301</v>
      </c>
      <c r="B92" t="s">
        <v>828</v>
      </c>
      <c r="C92" t="s">
        <v>827</v>
      </c>
      <c r="D92" t="s">
        <v>142</v>
      </c>
      <c r="E92" s="10">
        <v>44714</v>
      </c>
      <c r="F92" t="str">
        <f t="shared" si="2"/>
        <v>+7</v>
      </c>
      <c r="G92" t="str">
        <f>VLOOKUP(Клиенты[[#This Row],[Коды телефона]],Таблица5[[#All],[Код]:[Страна2]],2,FALSE)</f>
        <v>Россия</v>
      </c>
      <c r="I92" t="str">
        <f t="shared" si="3"/>
        <v>Николаева</v>
      </c>
    </row>
    <row r="93" spans="1:9" x14ac:dyDescent="0.2">
      <c r="A93">
        <v>359</v>
      </c>
      <c r="B93" t="s">
        <v>826</v>
      </c>
      <c r="C93" t="s">
        <v>825</v>
      </c>
      <c r="D93" t="s">
        <v>139</v>
      </c>
      <c r="E93" s="10">
        <v>44584</v>
      </c>
      <c r="F93" t="str">
        <f t="shared" si="2"/>
        <v>+7</v>
      </c>
      <c r="G93" t="str">
        <f>VLOOKUP(Клиенты[[#This Row],[Коды телефона]],Таблица5[[#All],[Код]:[Страна2]],2,FALSE)</f>
        <v>Россия</v>
      </c>
      <c r="I93" t="str">
        <f t="shared" si="3"/>
        <v>Дорофеев</v>
      </c>
    </row>
    <row r="94" spans="1:9" x14ac:dyDescent="0.2">
      <c r="A94">
        <v>474</v>
      </c>
      <c r="B94" t="s">
        <v>824</v>
      </c>
      <c r="C94" t="s">
        <v>823</v>
      </c>
      <c r="D94" t="s">
        <v>139</v>
      </c>
      <c r="E94" s="10">
        <v>44605</v>
      </c>
      <c r="F94" t="str">
        <f t="shared" si="2"/>
        <v>+7</v>
      </c>
      <c r="G94" t="str">
        <f>VLOOKUP(Клиенты[[#This Row],[Коды телефона]],Таблица5[[#All],[Код]:[Страна2]],2,FALSE)</f>
        <v>Россия</v>
      </c>
      <c r="I94" t="str">
        <f t="shared" si="3"/>
        <v>Александра</v>
      </c>
    </row>
    <row r="95" spans="1:9" x14ac:dyDescent="0.2">
      <c r="A95">
        <v>111</v>
      </c>
      <c r="B95" t="s">
        <v>822</v>
      </c>
      <c r="C95" t="s">
        <v>821</v>
      </c>
      <c r="D95" t="s">
        <v>142</v>
      </c>
      <c r="E95" s="10">
        <v>44804</v>
      </c>
      <c r="F95" t="str">
        <f t="shared" si="2"/>
        <v>+998</v>
      </c>
      <c r="G95" t="str">
        <f>VLOOKUP(Клиенты[[#This Row],[Коды телефона]],Таблица5[[#All],[Код]:[Страна2]],2,FALSE)</f>
        <v>Узбекистан</v>
      </c>
      <c r="I95" t="str">
        <f t="shared" si="3"/>
        <v>Эмилия</v>
      </c>
    </row>
    <row r="96" spans="1:9" x14ac:dyDescent="0.2">
      <c r="A96">
        <v>126</v>
      </c>
      <c r="B96" t="s">
        <v>820</v>
      </c>
      <c r="C96" t="s">
        <v>819</v>
      </c>
      <c r="D96" t="s">
        <v>142</v>
      </c>
      <c r="E96" s="10">
        <v>44822</v>
      </c>
      <c r="F96" t="str">
        <f t="shared" si="2"/>
        <v>+998</v>
      </c>
      <c r="G96" t="str">
        <f>VLOOKUP(Клиенты[[#This Row],[Коды телефона]],Таблица5[[#All],[Код]:[Страна2]],2,FALSE)</f>
        <v>Узбекистан</v>
      </c>
      <c r="I96" t="str">
        <f t="shared" si="3"/>
        <v>тов.</v>
      </c>
    </row>
    <row r="97" spans="1:9" x14ac:dyDescent="0.2">
      <c r="A97">
        <v>356</v>
      </c>
      <c r="B97" t="s">
        <v>818</v>
      </c>
      <c r="C97" t="s">
        <v>817</v>
      </c>
      <c r="D97" t="s">
        <v>139</v>
      </c>
      <c r="E97" s="10">
        <v>44570</v>
      </c>
      <c r="F97" t="str">
        <f t="shared" si="2"/>
        <v>+992</v>
      </c>
      <c r="G97" t="str">
        <f>VLOOKUP(Клиенты[[#This Row],[Коды телефона]],Таблица5[[#All],[Код]:[Страна2]],2,FALSE)</f>
        <v>Таджикистан</v>
      </c>
      <c r="I97" t="str">
        <f t="shared" si="3"/>
        <v>Князева</v>
      </c>
    </row>
    <row r="98" spans="1:9" x14ac:dyDescent="0.2">
      <c r="A98">
        <v>166</v>
      </c>
      <c r="B98" t="s">
        <v>816</v>
      </c>
      <c r="C98" t="s">
        <v>815</v>
      </c>
      <c r="D98" t="s">
        <v>142</v>
      </c>
      <c r="E98" s="10">
        <v>44796</v>
      </c>
      <c r="F98" t="str">
        <f t="shared" si="2"/>
        <v>+998</v>
      </c>
      <c r="G98" t="str">
        <f>VLOOKUP(Клиенты[[#This Row],[Коды телефона]],Таблица5[[#All],[Код]:[Страна2]],2,FALSE)</f>
        <v>Узбекистан</v>
      </c>
      <c r="I98" t="str">
        <f t="shared" si="3"/>
        <v>Евдокимов</v>
      </c>
    </row>
    <row r="99" spans="1:9" x14ac:dyDescent="0.2">
      <c r="A99">
        <v>162</v>
      </c>
      <c r="B99" t="s">
        <v>814</v>
      </c>
      <c r="C99" t="s">
        <v>813</v>
      </c>
      <c r="D99" t="s">
        <v>139</v>
      </c>
      <c r="E99" s="10">
        <v>44639</v>
      </c>
      <c r="F99" t="str">
        <f t="shared" si="2"/>
        <v>+992</v>
      </c>
      <c r="G99" t="str">
        <f>VLOOKUP(Клиенты[[#This Row],[Коды телефона]],Таблица5[[#All],[Код]:[Страна2]],2,FALSE)</f>
        <v>Таджикистан</v>
      </c>
      <c r="I99" t="str">
        <f t="shared" si="3"/>
        <v>Соловьев</v>
      </c>
    </row>
    <row r="100" spans="1:9" x14ac:dyDescent="0.2">
      <c r="A100">
        <v>459</v>
      </c>
      <c r="B100" t="s">
        <v>812</v>
      </c>
      <c r="C100" t="s">
        <v>811</v>
      </c>
      <c r="D100" t="s">
        <v>142</v>
      </c>
      <c r="E100" s="10">
        <v>44743</v>
      </c>
      <c r="F100" t="str">
        <f t="shared" si="2"/>
        <v>+7</v>
      </c>
      <c r="G100" t="str">
        <f>VLOOKUP(Клиенты[[#This Row],[Коды телефона]],Таблица5[[#All],[Код]:[Страна2]],2,FALSE)</f>
        <v>Россия</v>
      </c>
      <c r="I100" t="str">
        <f t="shared" si="3"/>
        <v>Назар</v>
      </c>
    </row>
    <row r="101" spans="1:9" x14ac:dyDescent="0.2">
      <c r="A101">
        <v>211</v>
      </c>
      <c r="B101" t="s">
        <v>810</v>
      </c>
      <c r="C101" t="s">
        <v>809</v>
      </c>
      <c r="D101" t="s">
        <v>139</v>
      </c>
      <c r="E101" s="10">
        <v>44621</v>
      </c>
      <c r="F101" t="str">
        <f t="shared" si="2"/>
        <v>+380</v>
      </c>
      <c r="G101" t="str">
        <f>VLOOKUP(Клиенты[[#This Row],[Коды телефона]],Таблица5[[#All],[Код]:[Страна2]],2,FALSE)</f>
        <v>Украина</v>
      </c>
      <c r="I101" t="str">
        <f t="shared" si="3"/>
        <v>Кудряшова</v>
      </c>
    </row>
    <row r="102" spans="1:9" x14ac:dyDescent="0.2">
      <c r="A102">
        <v>132</v>
      </c>
      <c r="B102" t="s">
        <v>808</v>
      </c>
      <c r="C102" t="s">
        <v>807</v>
      </c>
      <c r="D102" t="s">
        <v>142</v>
      </c>
      <c r="E102" s="10">
        <v>44601</v>
      </c>
      <c r="F102" t="str">
        <f t="shared" si="2"/>
        <v>+380</v>
      </c>
      <c r="G102" t="str">
        <f>VLOOKUP(Клиенты[[#This Row],[Коды телефона]],Таблица5[[#All],[Код]:[Страна2]],2,FALSE)</f>
        <v>Украина</v>
      </c>
      <c r="I102" t="str">
        <f t="shared" si="3"/>
        <v>Лазарев</v>
      </c>
    </row>
    <row r="103" spans="1:9" x14ac:dyDescent="0.2">
      <c r="A103">
        <v>333</v>
      </c>
      <c r="B103" t="s">
        <v>806</v>
      </c>
      <c r="C103" t="s">
        <v>805</v>
      </c>
      <c r="D103" t="s">
        <v>142</v>
      </c>
      <c r="E103" s="10">
        <v>44857</v>
      </c>
      <c r="F103" t="str">
        <f t="shared" si="2"/>
        <v>+7</v>
      </c>
      <c r="G103" t="str">
        <f>VLOOKUP(Клиенты[[#This Row],[Коды телефона]],Таблица5[[#All],[Код]:[Страна2]],2,FALSE)</f>
        <v>Россия</v>
      </c>
      <c r="I103" t="str">
        <f t="shared" si="3"/>
        <v>Бобылев</v>
      </c>
    </row>
    <row r="104" spans="1:9" x14ac:dyDescent="0.2">
      <c r="A104">
        <v>298</v>
      </c>
      <c r="B104" t="s">
        <v>804</v>
      </c>
      <c r="C104" t="s">
        <v>803</v>
      </c>
      <c r="D104" t="s">
        <v>142</v>
      </c>
      <c r="E104" s="10">
        <v>44821</v>
      </c>
      <c r="F104" t="str">
        <f t="shared" si="2"/>
        <v>+380</v>
      </c>
      <c r="G104" t="str">
        <f>VLOOKUP(Клиенты[[#This Row],[Коды телефона]],Таблица5[[#All],[Код]:[Страна2]],2,FALSE)</f>
        <v>Украина</v>
      </c>
      <c r="I104" t="str">
        <f t="shared" si="3"/>
        <v>Трофимова</v>
      </c>
    </row>
    <row r="105" spans="1:9" x14ac:dyDescent="0.2">
      <c r="A105">
        <v>273</v>
      </c>
      <c r="B105" t="s">
        <v>802</v>
      </c>
      <c r="C105" t="s">
        <v>801</v>
      </c>
      <c r="D105" t="s">
        <v>139</v>
      </c>
      <c r="E105" s="10">
        <v>44599</v>
      </c>
      <c r="F105" t="str">
        <f t="shared" si="2"/>
        <v>+998</v>
      </c>
      <c r="G105" t="str">
        <f>VLOOKUP(Клиенты[[#This Row],[Коды телефона]],Таблица5[[#All],[Код]:[Страна2]],2,FALSE)</f>
        <v>Узбекистан</v>
      </c>
      <c r="I105" t="str">
        <f t="shared" si="3"/>
        <v>Горбунова</v>
      </c>
    </row>
    <row r="106" spans="1:9" x14ac:dyDescent="0.2">
      <c r="A106">
        <v>321</v>
      </c>
      <c r="B106" t="s">
        <v>800</v>
      </c>
      <c r="C106" t="s">
        <v>799</v>
      </c>
      <c r="D106" t="s">
        <v>139</v>
      </c>
      <c r="E106" s="10">
        <v>44756</v>
      </c>
      <c r="F106" t="str">
        <f t="shared" si="2"/>
        <v>+992</v>
      </c>
      <c r="G106" t="str">
        <f>VLOOKUP(Клиенты[[#This Row],[Коды телефона]],Таблица5[[#All],[Код]:[Страна2]],2,FALSE)</f>
        <v>Таджикистан</v>
      </c>
      <c r="I106" t="str">
        <f t="shared" si="3"/>
        <v>Блинов</v>
      </c>
    </row>
    <row r="107" spans="1:9" x14ac:dyDescent="0.2">
      <c r="A107">
        <v>119</v>
      </c>
      <c r="B107" t="s">
        <v>798</v>
      </c>
      <c r="C107" t="s">
        <v>797</v>
      </c>
      <c r="D107" t="s">
        <v>139</v>
      </c>
      <c r="E107" s="10">
        <v>44690</v>
      </c>
      <c r="F107" t="str">
        <f t="shared" si="2"/>
        <v>+7</v>
      </c>
      <c r="G107" t="str">
        <f>VLOOKUP(Клиенты[[#This Row],[Коды телефона]],Таблица5[[#All],[Код]:[Страна2]],2,FALSE)</f>
        <v>Россия</v>
      </c>
      <c r="I107" t="str">
        <f t="shared" si="3"/>
        <v>Никитин</v>
      </c>
    </row>
    <row r="108" spans="1:9" x14ac:dyDescent="0.2">
      <c r="A108">
        <v>472</v>
      </c>
      <c r="B108" t="s">
        <v>796</v>
      </c>
      <c r="C108" t="s">
        <v>795</v>
      </c>
      <c r="D108" t="s">
        <v>139</v>
      </c>
      <c r="E108" s="10">
        <v>44901</v>
      </c>
      <c r="F108" t="str">
        <f t="shared" si="2"/>
        <v>+380</v>
      </c>
      <c r="G108" t="str">
        <f>VLOOKUP(Клиенты[[#This Row],[Коды телефона]],Таблица5[[#All],[Код]:[Страна2]],2,FALSE)</f>
        <v>Украина</v>
      </c>
      <c r="I108" t="str">
        <f t="shared" si="3"/>
        <v>Фрол</v>
      </c>
    </row>
    <row r="109" spans="1:9" x14ac:dyDescent="0.2">
      <c r="A109">
        <v>396</v>
      </c>
      <c r="B109" t="s">
        <v>794</v>
      </c>
      <c r="C109" t="s">
        <v>793</v>
      </c>
      <c r="D109" t="s">
        <v>139</v>
      </c>
      <c r="E109" s="10">
        <v>44871</v>
      </c>
      <c r="F109" t="str">
        <f t="shared" si="2"/>
        <v>+380</v>
      </c>
      <c r="G109" t="str">
        <f>VLOOKUP(Клиенты[[#This Row],[Коды телефона]],Таблица5[[#All],[Код]:[Страна2]],2,FALSE)</f>
        <v>Украина</v>
      </c>
      <c r="I109" t="str">
        <f t="shared" si="3"/>
        <v>Ермаков</v>
      </c>
    </row>
    <row r="110" spans="1:9" x14ac:dyDescent="0.2">
      <c r="A110">
        <v>269</v>
      </c>
      <c r="B110" t="s">
        <v>792</v>
      </c>
      <c r="C110" t="s">
        <v>791</v>
      </c>
      <c r="D110" t="s">
        <v>139</v>
      </c>
      <c r="E110" s="10">
        <v>44720</v>
      </c>
      <c r="F110" t="str">
        <f t="shared" si="2"/>
        <v>+7</v>
      </c>
      <c r="G110" t="str">
        <f>VLOOKUP(Клиенты[[#This Row],[Коды телефона]],Таблица5[[#All],[Код]:[Страна2]],2,FALSE)</f>
        <v>Россия</v>
      </c>
      <c r="I110" t="str">
        <f t="shared" si="3"/>
        <v>Анжела</v>
      </c>
    </row>
    <row r="111" spans="1:9" x14ac:dyDescent="0.2">
      <c r="A111">
        <v>16</v>
      </c>
      <c r="B111" t="s">
        <v>790</v>
      </c>
      <c r="C111" t="s">
        <v>789</v>
      </c>
      <c r="D111" t="s">
        <v>139</v>
      </c>
      <c r="E111" s="10">
        <v>44713</v>
      </c>
      <c r="F111" t="str">
        <f t="shared" si="2"/>
        <v>+380</v>
      </c>
      <c r="G111" t="str">
        <f>VLOOKUP(Клиенты[[#This Row],[Коды телефона]],Таблица5[[#All],[Код]:[Страна2]],2,FALSE)</f>
        <v>Украина</v>
      </c>
      <c r="I111" t="str">
        <f t="shared" si="3"/>
        <v>Белозеров</v>
      </c>
    </row>
    <row r="112" spans="1:9" x14ac:dyDescent="0.2">
      <c r="A112">
        <v>281</v>
      </c>
      <c r="B112" t="s">
        <v>788</v>
      </c>
      <c r="C112" t="s">
        <v>787</v>
      </c>
      <c r="D112" t="s">
        <v>139</v>
      </c>
      <c r="E112" s="10">
        <v>44711</v>
      </c>
      <c r="F112" t="str">
        <f t="shared" si="2"/>
        <v>+998</v>
      </c>
      <c r="G112" t="str">
        <f>VLOOKUP(Клиенты[[#This Row],[Коды телефона]],Таблица5[[#All],[Код]:[Страна2]],2,FALSE)</f>
        <v>Узбекистан</v>
      </c>
      <c r="I112" t="str">
        <f t="shared" si="3"/>
        <v>Гурьев</v>
      </c>
    </row>
    <row r="113" spans="1:9" x14ac:dyDescent="0.2">
      <c r="A113">
        <v>149</v>
      </c>
      <c r="B113" t="s">
        <v>786</v>
      </c>
      <c r="C113" t="s">
        <v>785</v>
      </c>
      <c r="D113" t="s">
        <v>142</v>
      </c>
      <c r="E113" s="10">
        <v>44882</v>
      </c>
      <c r="F113" t="str">
        <f t="shared" si="2"/>
        <v>+992</v>
      </c>
      <c r="G113" t="str">
        <f>VLOOKUP(Клиенты[[#This Row],[Коды телефона]],Таблица5[[#All],[Код]:[Страна2]],2,FALSE)</f>
        <v>Таджикистан</v>
      </c>
      <c r="I113" t="str">
        <f t="shared" si="3"/>
        <v>Королев</v>
      </c>
    </row>
    <row r="114" spans="1:9" x14ac:dyDescent="0.2">
      <c r="A114">
        <v>380</v>
      </c>
      <c r="B114" t="s">
        <v>784</v>
      </c>
      <c r="C114" t="s">
        <v>783</v>
      </c>
      <c r="D114" t="s">
        <v>142</v>
      </c>
      <c r="E114" s="10">
        <v>44563</v>
      </c>
      <c r="F114" t="str">
        <f t="shared" si="2"/>
        <v>+7</v>
      </c>
      <c r="G114" t="str">
        <f>VLOOKUP(Клиенты[[#This Row],[Коды телефона]],Таблица5[[#All],[Код]:[Страна2]],2,FALSE)</f>
        <v>Россия</v>
      </c>
      <c r="I114" t="str">
        <f t="shared" si="3"/>
        <v>Бурова</v>
      </c>
    </row>
    <row r="115" spans="1:9" x14ac:dyDescent="0.2">
      <c r="A115">
        <v>114</v>
      </c>
      <c r="B115" t="s">
        <v>782</v>
      </c>
      <c r="C115" t="s">
        <v>781</v>
      </c>
      <c r="D115" t="s">
        <v>142</v>
      </c>
      <c r="E115" s="10">
        <v>44889</v>
      </c>
      <c r="F115" t="str">
        <f t="shared" si="2"/>
        <v>+7</v>
      </c>
      <c r="G115" t="str">
        <f>VLOOKUP(Клиенты[[#This Row],[Коды телефона]],Таблица5[[#All],[Код]:[Страна2]],2,FALSE)</f>
        <v>Россия</v>
      </c>
      <c r="I115" t="str">
        <f t="shared" si="3"/>
        <v>Прокл</v>
      </c>
    </row>
    <row r="116" spans="1:9" x14ac:dyDescent="0.2">
      <c r="A116">
        <v>381</v>
      </c>
      <c r="B116" t="s">
        <v>780</v>
      </c>
      <c r="C116" t="s">
        <v>779</v>
      </c>
      <c r="D116" t="s">
        <v>139</v>
      </c>
      <c r="E116" s="10">
        <v>44714</v>
      </c>
      <c r="F116" t="str">
        <f t="shared" si="2"/>
        <v>+998</v>
      </c>
      <c r="G116" t="str">
        <f>VLOOKUP(Клиенты[[#This Row],[Коды телефона]],Таблица5[[#All],[Код]:[Страна2]],2,FALSE)</f>
        <v>Узбекистан</v>
      </c>
      <c r="I116" t="str">
        <f t="shared" si="3"/>
        <v>Раиса</v>
      </c>
    </row>
    <row r="117" spans="1:9" x14ac:dyDescent="0.2">
      <c r="A117">
        <v>342</v>
      </c>
      <c r="B117" t="s">
        <v>778</v>
      </c>
      <c r="C117" t="s">
        <v>777</v>
      </c>
      <c r="D117" t="s">
        <v>142</v>
      </c>
      <c r="E117" s="10">
        <v>44570</v>
      </c>
      <c r="F117" t="str">
        <f t="shared" si="2"/>
        <v>+992</v>
      </c>
      <c r="G117" t="str">
        <f>VLOOKUP(Клиенты[[#This Row],[Коды телефона]],Таблица5[[#All],[Код]:[Страна2]],2,FALSE)</f>
        <v>Таджикистан</v>
      </c>
      <c r="I117" t="str">
        <f t="shared" si="3"/>
        <v>Фёкла</v>
      </c>
    </row>
    <row r="118" spans="1:9" x14ac:dyDescent="0.2">
      <c r="A118">
        <v>276</v>
      </c>
      <c r="B118" t="s">
        <v>776</v>
      </c>
      <c r="C118" t="s">
        <v>775</v>
      </c>
      <c r="D118" t="s">
        <v>139</v>
      </c>
      <c r="E118" s="10">
        <v>44632</v>
      </c>
      <c r="F118" t="str">
        <f t="shared" si="2"/>
        <v>+992</v>
      </c>
      <c r="G118" t="str">
        <f>VLOOKUP(Клиенты[[#This Row],[Коды телефона]],Таблица5[[#All],[Код]:[Страна2]],2,FALSE)</f>
        <v>Таджикистан</v>
      </c>
      <c r="I118" t="str">
        <f t="shared" si="3"/>
        <v>Лазарев</v>
      </c>
    </row>
    <row r="119" spans="1:9" x14ac:dyDescent="0.2">
      <c r="A119">
        <v>293</v>
      </c>
      <c r="B119" t="s">
        <v>774</v>
      </c>
      <c r="C119" t="s">
        <v>773</v>
      </c>
      <c r="D119" t="s">
        <v>142</v>
      </c>
      <c r="E119" s="10">
        <v>44573</v>
      </c>
      <c r="F119" t="str">
        <f t="shared" si="2"/>
        <v>+375</v>
      </c>
      <c r="G119" t="str">
        <f>VLOOKUP(Клиенты[[#This Row],[Коды телефона]],Таблица5[[#All],[Код]:[Страна2]],2,FALSE)</f>
        <v>Беларусь</v>
      </c>
      <c r="I119" t="str">
        <f t="shared" si="3"/>
        <v>Брагин</v>
      </c>
    </row>
    <row r="120" spans="1:9" x14ac:dyDescent="0.2">
      <c r="A120">
        <v>386</v>
      </c>
      <c r="B120" t="s">
        <v>772</v>
      </c>
      <c r="C120" t="s">
        <v>771</v>
      </c>
      <c r="D120" t="s">
        <v>142</v>
      </c>
      <c r="E120" s="10">
        <v>44734</v>
      </c>
      <c r="F120" t="str">
        <f t="shared" si="2"/>
        <v>+998</v>
      </c>
      <c r="G120" t="str">
        <f>VLOOKUP(Клиенты[[#This Row],[Коды телефона]],Таблица5[[#All],[Код]:[Страна2]],2,FALSE)</f>
        <v>Узбекистан</v>
      </c>
      <c r="I120" t="str">
        <f t="shared" si="3"/>
        <v>Маргарита</v>
      </c>
    </row>
    <row r="121" spans="1:9" x14ac:dyDescent="0.2">
      <c r="A121">
        <v>362</v>
      </c>
      <c r="B121" t="s">
        <v>770</v>
      </c>
      <c r="C121" t="s">
        <v>769</v>
      </c>
      <c r="D121" t="s">
        <v>139</v>
      </c>
      <c r="E121" s="10">
        <v>44916</v>
      </c>
      <c r="F121" t="str">
        <f t="shared" si="2"/>
        <v>+7</v>
      </c>
      <c r="G121" t="str">
        <f>VLOOKUP(Клиенты[[#This Row],[Коды телефона]],Таблица5[[#All],[Код]:[Страна2]],2,FALSE)</f>
        <v>Россия</v>
      </c>
      <c r="I121" t="str">
        <f t="shared" si="3"/>
        <v>Авдей</v>
      </c>
    </row>
    <row r="122" spans="1:9" x14ac:dyDescent="0.2">
      <c r="A122">
        <v>283</v>
      </c>
      <c r="B122" t="s">
        <v>768</v>
      </c>
      <c r="C122" t="s">
        <v>767</v>
      </c>
      <c r="D122" t="s">
        <v>139</v>
      </c>
      <c r="E122" s="10">
        <v>44889</v>
      </c>
      <c r="F122" t="str">
        <f t="shared" si="2"/>
        <v>+992</v>
      </c>
      <c r="G122" t="str">
        <f>VLOOKUP(Клиенты[[#This Row],[Коды телефона]],Таблица5[[#All],[Код]:[Страна2]],2,FALSE)</f>
        <v>Таджикистан</v>
      </c>
      <c r="I122" t="str">
        <f t="shared" si="3"/>
        <v>Кириллов</v>
      </c>
    </row>
    <row r="123" spans="1:9" x14ac:dyDescent="0.2">
      <c r="A123">
        <v>388</v>
      </c>
      <c r="B123" t="s">
        <v>766</v>
      </c>
      <c r="C123" t="s">
        <v>765</v>
      </c>
      <c r="D123" t="s">
        <v>142</v>
      </c>
      <c r="E123" s="10">
        <v>44581</v>
      </c>
      <c r="F123" t="str">
        <f t="shared" si="2"/>
        <v>+7</v>
      </c>
      <c r="G123" t="str">
        <f>VLOOKUP(Клиенты[[#This Row],[Коды телефона]],Таблица5[[#All],[Код]:[Страна2]],2,FALSE)</f>
        <v>Россия</v>
      </c>
      <c r="I123" t="str">
        <f t="shared" si="3"/>
        <v>Тимофеева</v>
      </c>
    </row>
    <row r="124" spans="1:9" x14ac:dyDescent="0.2">
      <c r="A124">
        <v>437</v>
      </c>
      <c r="B124" t="s">
        <v>764</v>
      </c>
      <c r="C124" t="s">
        <v>763</v>
      </c>
      <c r="D124" t="s">
        <v>139</v>
      </c>
      <c r="E124" s="10">
        <v>44576</v>
      </c>
      <c r="F124" t="str">
        <f t="shared" si="2"/>
        <v>+998</v>
      </c>
      <c r="G124" t="str">
        <f>VLOOKUP(Клиенты[[#This Row],[Коды телефона]],Таблица5[[#All],[Код]:[Страна2]],2,FALSE)</f>
        <v>Узбекистан</v>
      </c>
      <c r="I124" t="str">
        <f t="shared" si="3"/>
        <v>Мария</v>
      </c>
    </row>
    <row r="125" spans="1:9" x14ac:dyDescent="0.2">
      <c r="A125">
        <v>450</v>
      </c>
      <c r="B125" t="s">
        <v>762</v>
      </c>
      <c r="C125" t="s">
        <v>761</v>
      </c>
      <c r="D125" t="s">
        <v>142</v>
      </c>
      <c r="E125" s="10">
        <v>44619</v>
      </c>
      <c r="F125" t="str">
        <f t="shared" si="2"/>
        <v>+7</v>
      </c>
      <c r="G125" t="str">
        <f>VLOOKUP(Клиенты[[#This Row],[Коды телефона]],Таблица5[[#All],[Код]:[Страна2]],2,FALSE)</f>
        <v>Россия</v>
      </c>
      <c r="I125" t="str">
        <f t="shared" si="3"/>
        <v>Самуил</v>
      </c>
    </row>
    <row r="126" spans="1:9" x14ac:dyDescent="0.2">
      <c r="A126">
        <v>136</v>
      </c>
      <c r="B126" t="s">
        <v>760</v>
      </c>
      <c r="C126" t="s">
        <v>759</v>
      </c>
      <c r="D126" t="s">
        <v>142</v>
      </c>
      <c r="E126" s="10">
        <v>44860</v>
      </c>
      <c r="F126" t="str">
        <f t="shared" si="2"/>
        <v>+380</v>
      </c>
      <c r="G126" t="str">
        <f>VLOOKUP(Клиенты[[#This Row],[Коды телефона]],Таблица5[[#All],[Код]:[Страна2]],2,FALSE)</f>
        <v>Украина</v>
      </c>
      <c r="I126" t="str">
        <f t="shared" si="3"/>
        <v>Зайцев</v>
      </c>
    </row>
    <row r="127" spans="1:9" x14ac:dyDescent="0.2">
      <c r="A127">
        <v>61</v>
      </c>
      <c r="B127" t="s">
        <v>758</v>
      </c>
      <c r="C127" t="s">
        <v>757</v>
      </c>
      <c r="D127" t="s">
        <v>139</v>
      </c>
      <c r="E127" s="10">
        <v>44769</v>
      </c>
      <c r="F127" t="str">
        <f t="shared" si="2"/>
        <v>+992</v>
      </c>
      <c r="G127" t="str">
        <f>VLOOKUP(Клиенты[[#This Row],[Коды телефона]],Таблица5[[#All],[Код]:[Страна2]],2,FALSE)</f>
        <v>Таджикистан</v>
      </c>
      <c r="I127" t="str">
        <f t="shared" si="3"/>
        <v>Арсений</v>
      </c>
    </row>
    <row r="128" spans="1:9" x14ac:dyDescent="0.2">
      <c r="A128">
        <v>364</v>
      </c>
      <c r="B128" t="s">
        <v>756</v>
      </c>
      <c r="C128" t="s">
        <v>755</v>
      </c>
      <c r="D128" t="s">
        <v>142</v>
      </c>
      <c r="E128" s="10">
        <v>44883</v>
      </c>
      <c r="F128" t="str">
        <f t="shared" si="2"/>
        <v>+7</v>
      </c>
      <c r="G128" t="str">
        <f>VLOOKUP(Клиенты[[#This Row],[Коды телефона]],Таблица5[[#All],[Код]:[Страна2]],2,FALSE)</f>
        <v>Россия</v>
      </c>
      <c r="I128" t="str">
        <f t="shared" si="3"/>
        <v>Родионова</v>
      </c>
    </row>
    <row r="129" spans="1:9" x14ac:dyDescent="0.2">
      <c r="A129">
        <v>496</v>
      </c>
      <c r="B129" t="s">
        <v>754</v>
      </c>
      <c r="C129" t="s">
        <v>753</v>
      </c>
      <c r="D129" t="s">
        <v>142</v>
      </c>
      <c r="E129" s="10">
        <v>44867</v>
      </c>
      <c r="F129" t="str">
        <f t="shared" si="2"/>
        <v>+380</v>
      </c>
      <c r="G129" t="str">
        <f>VLOOKUP(Клиенты[[#This Row],[Коды телефона]],Таблица5[[#All],[Код]:[Страна2]],2,FALSE)</f>
        <v>Украина</v>
      </c>
      <c r="I129" t="str">
        <f t="shared" si="3"/>
        <v>Вишняков</v>
      </c>
    </row>
    <row r="130" spans="1:9" x14ac:dyDescent="0.2">
      <c r="A130">
        <v>464</v>
      </c>
      <c r="B130" t="s">
        <v>752</v>
      </c>
      <c r="C130" t="s">
        <v>751</v>
      </c>
      <c r="D130" t="s">
        <v>139</v>
      </c>
      <c r="E130" s="10">
        <v>44827</v>
      </c>
      <c r="F130" t="str">
        <f t="shared" ref="F130:F193" si="4">LEFT(B130,LEN(B130) - 13)</f>
        <v>+7</v>
      </c>
      <c r="G130" t="str">
        <f>VLOOKUP(Клиенты[[#This Row],[Коды телефона]],Таблица5[[#All],[Код]:[Страна2]],2,FALSE)</f>
        <v>Россия</v>
      </c>
      <c r="I130" t="str">
        <f t="shared" si="3"/>
        <v>Носкова</v>
      </c>
    </row>
    <row r="131" spans="1:9" x14ac:dyDescent="0.2">
      <c r="A131">
        <v>419</v>
      </c>
      <c r="B131" t="s">
        <v>750</v>
      </c>
      <c r="C131" t="s">
        <v>749</v>
      </c>
      <c r="D131" t="s">
        <v>142</v>
      </c>
      <c r="E131" s="10">
        <v>44869</v>
      </c>
      <c r="F131" t="str">
        <f t="shared" si="4"/>
        <v>+992</v>
      </c>
      <c r="G131" t="str">
        <f>VLOOKUP(Клиенты[[#This Row],[Коды телефона]],Таблица5[[#All],[Код]:[Страна2]],2,FALSE)</f>
        <v>Таджикистан</v>
      </c>
      <c r="I131" t="str">
        <f t="shared" ref="I131:I194" si="5">IF(OR(LEFT(C131,4)="г-н ", LEFT(C131,5)="г-жа "), TRIM(SUBSTITUTE(C131, MID(C131, FIND(" ", C131) + 1, FIND(" ", C131, FIND(" ", C131) + 1) - FIND(" ", C131) - 1), "")), LEFT(C131, FIND(" ", C131)-1))</f>
        <v>Жданов</v>
      </c>
    </row>
    <row r="132" spans="1:9" x14ac:dyDescent="0.2">
      <c r="A132">
        <v>247</v>
      </c>
      <c r="B132" t="s">
        <v>748</v>
      </c>
      <c r="C132" t="s">
        <v>747</v>
      </c>
      <c r="D132" t="s">
        <v>142</v>
      </c>
      <c r="E132" s="10">
        <v>44762</v>
      </c>
      <c r="F132" t="str">
        <f t="shared" si="4"/>
        <v>+998</v>
      </c>
      <c r="G132" t="str">
        <f>VLOOKUP(Клиенты[[#This Row],[Коды телефона]],Таблица5[[#All],[Код]:[Страна2]],2,FALSE)</f>
        <v>Узбекистан</v>
      </c>
      <c r="I132" t="str">
        <f t="shared" si="5"/>
        <v>Филиппов</v>
      </c>
    </row>
    <row r="133" spans="1:9" x14ac:dyDescent="0.2">
      <c r="A133">
        <v>73</v>
      </c>
      <c r="B133" t="s">
        <v>746</v>
      </c>
      <c r="C133" t="s">
        <v>745</v>
      </c>
      <c r="D133" t="s">
        <v>142</v>
      </c>
      <c r="E133" s="10">
        <v>44665</v>
      </c>
      <c r="F133" t="str">
        <f t="shared" si="4"/>
        <v>+380</v>
      </c>
      <c r="G133" t="str">
        <f>VLOOKUP(Клиенты[[#This Row],[Коды телефона]],Таблица5[[#All],[Код]:[Страна2]],2,FALSE)</f>
        <v>Украина</v>
      </c>
      <c r="I133" t="str">
        <f t="shared" si="5"/>
        <v>Лапин</v>
      </c>
    </row>
    <row r="134" spans="1:9" x14ac:dyDescent="0.2">
      <c r="A134">
        <v>139</v>
      </c>
      <c r="B134" t="s">
        <v>744</v>
      </c>
      <c r="C134" t="s">
        <v>743</v>
      </c>
      <c r="D134" t="s">
        <v>142</v>
      </c>
      <c r="E134" s="10">
        <v>44648</v>
      </c>
      <c r="F134" t="str">
        <f t="shared" si="4"/>
        <v>+375</v>
      </c>
      <c r="G134" t="str">
        <f>VLOOKUP(Клиенты[[#This Row],[Коды телефона]],Таблица5[[#All],[Код]:[Страна2]],2,FALSE)</f>
        <v>Беларусь</v>
      </c>
      <c r="I134" t="str">
        <f t="shared" si="5"/>
        <v>Зыкова</v>
      </c>
    </row>
    <row r="135" spans="1:9" x14ac:dyDescent="0.2">
      <c r="A135">
        <v>258</v>
      </c>
      <c r="B135" t="s">
        <v>742</v>
      </c>
      <c r="C135" t="s">
        <v>741</v>
      </c>
      <c r="D135" t="s">
        <v>142</v>
      </c>
      <c r="E135" s="10">
        <v>44717</v>
      </c>
      <c r="F135" t="str">
        <f t="shared" si="4"/>
        <v>+380</v>
      </c>
      <c r="G135" t="str">
        <f>VLOOKUP(Клиенты[[#This Row],[Коды телефона]],Таблица5[[#All],[Код]:[Страна2]],2,FALSE)</f>
        <v>Украина</v>
      </c>
      <c r="I135" t="str">
        <f t="shared" si="5"/>
        <v>Василиса</v>
      </c>
    </row>
    <row r="136" spans="1:9" x14ac:dyDescent="0.2">
      <c r="A136">
        <v>349</v>
      </c>
      <c r="B136" t="s">
        <v>740</v>
      </c>
      <c r="C136" t="s">
        <v>739</v>
      </c>
      <c r="D136" t="s">
        <v>139</v>
      </c>
      <c r="E136" s="10">
        <v>44673</v>
      </c>
      <c r="F136" t="str">
        <f t="shared" si="4"/>
        <v>+7</v>
      </c>
      <c r="G136" t="str">
        <f>VLOOKUP(Клиенты[[#This Row],[Коды телефона]],Таблица5[[#All],[Код]:[Страна2]],2,FALSE)</f>
        <v>Россия</v>
      </c>
      <c r="I136" t="str">
        <f t="shared" si="5"/>
        <v>Авдеев</v>
      </c>
    </row>
    <row r="137" spans="1:9" x14ac:dyDescent="0.2">
      <c r="A137">
        <v>325</v>
      </c>
      <c r="B137" t="s">
        <v>738</v>
      </c>
      <c r="C137" t="s">
        <v>737</v>
      </c>
      <c r="D137" t="s">
        <v>139</v>
      </c>
      <c r="E137" s="10">
        <v>44875</v>
      </c>
      <c r="F137" t="str">
        <f t="shared" si="4"/>
        <v>+992</v>
      </c>
      <c r="G137" t="str">
        <f>VLOOKUP(Клиенты[[#This Row],[Коды телефона]],Таблица5[[#All],[Код]:[Страна2]],2,FALSE)</f>
        <v>Таджикистан</v>
      </c>
      <c r="I137" t="str">
        <f t="shared" si="5"/>
        <v>Васильев</v>
      </c>
    </row>
    <row r="138" spans="1:9" x14ac:dyDescent="0.2">
      <c r="A138">
        <v>250</v>
      </c>
      <c r="B138" t="s">
        <v>736</v>
      </c>
      <c r="C138" t="s">
        <v>735</v>
      </c>
      <c r="D138" t="s">
        <v>142</v>
      </c>
      <c r="E138" s="10">
        <v>44856</v>
      </c>
      <c r="F138" t="str">
        <f t="shared" si="4"/>
        <v>+7</v>
      </c>
      <c r="G138" t="str">
        <f>VLOOKUP(Клиенты[[#This Row],[Коды телефона]],Таблица5[[#All],[Код]:[Страна2]],2,FALSE)</f>
        <v>Россия</v>
      </c>
      <c r="I138" t="str">
        <f t="shared" si="5"/>
        <v>г-н Лаврентий Артемьевич</v>
      </c>
    </row>
    <row r="139" spans="1:9" x14ac:dyDescent="0.2">
      <c r="A139">
        <v>153</v>
      </c>
      <c r="B139" t="s">
        <v>734</v>
      </c>
      <c r="C139" t="s">
        <v>733</v>
      </c>
      <c r="D139" t="s">
        <v>139</v>
      </c>
      <c r="E139" s="10">
        <v>44802</v>
      </c>
      <c r="F139" t="str">
        <f t="shared" si="4"/>
        <v>+7</v>
      </c>
      <c r="G139" t="str">
        <f>VLOOKUP(Клиенты[[#This Row],[Коды телефона]],Таблица5[[#All],[Код]:[Страна2]],2,FALSE)</f>
        <v>Россия</v>
      </c>
      <c r="I139" t="str">
        <f t="shared" si="5"/>
        <v>Маслов</v>
      </c>
    </row>
    <row r="140" spans="1:9" x14ac:dyDescent="0.2">
      <c r="A140">
        <v>286</v>
      </c>
      <c r="B140" t="s">
        <v>732</v>
      </c>
      <c r="C140" t="s">
        <v>731</v>
      </c>
      <c r="D140" t="s">
        <v>139</v>
      </c>
      <c r="E140" s="10">
        <v>44563</v>
      </c>
      <c r="F140" t="str">
        <f t="shared" si="4"/>
        <v>+992</v>
      </c>
      <c r="G140" t="str">
        <f>VLOOKUP(Клиенты[[#This Row],[Коды телефона]],Таблица5[[#All],[Код]:[Страна2]],2,FALSE)</f>
        <v>Таджикистан</v>
      </c>
      <c r="I140" t="str">
        <f t="shared" si="5"/>
        <v>г-н Федосий Феоктистович</v>
      </c>
    </row>
    <row r="141" spans="1:9" x14ac:dyDescent="0.2">
      <c r="A141">
        <v>32</v>
      </c>
      <c r="B141" t="s">
        <v>730</v>
      </c>
      <c r="C141" t="s">
        <v>729</v>
      </c>
      <c r="D141" t="s">
        <v>142</v>
      </c>
      <c r="E141" s="10">
        <v>44922</v>
      </c>
      <c r="F141" t="str">
        <f t="shared" si="4"/>
        <v>+998</v>
      </c>
      <c r="G141" t="str">
        <f>VLOOKUP(Клиенты[[#This Row],[Коды телефона]],Таблица5[[#All],[Код]:[Страна2]],2,FALSE)</f>
        <v>Узбекистан</v>
      </c>
      <c r="I141" t="str">
        <f t="shared" si="5"/>
        <v>Гущин</v>
      </c>
    </row>
    <row r="142" spans="1:9" x14ac:dyDescent="0.2">
      <c r="A142">
        <v>49</v>
      </c>
      <c r="B142" t="s">
        <v>728</v>
      </c>
      <c r="C142" t="s">
        <v>727</v>
      </c>
      <c r="D142" t="s">
        <v>142</v>
      </c>
      <c r="E142" s="10">
        <v>44672</v>
      </c>
      <c r="F142" t="str">
        <f t="shared" si="4"/>
        <v>+992</v>
      </c>
      <c r="G142" t="str">
        <f>VLOOKUP(Клиенты[[#This Row],[Коды телефона]],Таблица5[[#All],[Код]:[Страна2]],2,FALSE)</f>
        <v>Таджикистан</v>
      </c>
      <c r="I142" t="str">
        <f t="shared" si="5"/>
        <v>Спиридон</v>
      </c>
    </row>
    <row r="143" spans="1:9" x14ac:dyDescent="0.2">
      <c r="A143">
        <v>420</v>
      </c>
      <c r="B143" t="s">
        <v>726</v>
      </c>
      <c r="C143" t="s">
        <v>725</v>
      </c>
      <c r="D143" t="s">
        <v>139</v>
      </c>
      <c r="E143" s="10">
        <v>44698</v>
      </c>
      <c r="F143" t="str">
        <f t="shared" si="4"/>
        <v>+380</v>
      </c>
      <c r="G143" t="str">
        <f>VLOOKUP(Клиенты[[#This Row],[Коды телефона]],Таблица5[[#All],[Код]:[Страна2]],2,FALSE)</f>
        <v>Украина</v>
      </c>
      <c r="I143" t="str">
        <f t="shared" si="5"/>
        <v>Тихонова</v>
      </c>
    </row>
    <row r="144" spans="1:9" x14ac:dyDescent="0.2">
      <c r="A144">
        <v>202</v>
      </c>
      <c r="B144" t="s">
        <v>724</v>
      </c>
      <c r="C144" t="s">
        <v>723</v>
      </c>
      <c r="D144" t="s">
        <v>139</v>
      </c>
      <c r="E144" s="10">
        <v>44766</v>
      </c>
      <c r="F144" t="str">
        <f t="shared" si="4"/>
        <v>+375</v>
      </c>
      <c r="G144" t="str">
        <f>VLOOKUP(Клиенты[[#This Row],[Коды телефона]],Таблица5[[#All],[Код]:[Страна2]],2,FALSE)</f>
        <v>Беларусь</v>
      </c>
      <c r="I144" t="str">
        <f t="shared" si="5"/>
        <v>Сазонова</v>
      </c>
    </row>
    <row r="145" spans="1:9" x14ac:dyDescent="0.2">
      <c r="A145">
        <v>37</v>
      </c>
      <c r="B145" t="s">
        <v>722</v>
      </c>
      <c r="C145" t="s">
        <v>721</v>
      </c>
      <c r="D145" t="s">
        <v>142</v>
      </c>
      <c r="E145" s="10">
        <v>44728</v>
      </c>
      <c r="F145" t="str">
        <f t="shared" si="4"/>
        <v>+380</v>
      </c>
      <c r="G145" t="str">
        <f>VLOOKUP(Клиенты[[#This Row],[Коды телефона]],Таблица5[[#All],[Код]:[Страна2]],2,FALSE)</f>
        <v>Украина</v>
      </c>
      <c r="I145" t="str">
        <f t="shared" si="5"/>
        <v>Кулакова</v>
      </c>
    </row>
    <row r="146" spans="1:9" x14ac:dyDescent="0.2">
      <c r="A146">
        <v>366</v>
      </c>
      <c r="B146" t="s">
        <v>720</v>
      </c>
      <c r="C146" t="s">
        <v>719</v>
      </c>
      <c r="D146" t="s">
        <v>139</v>
      </c>
      <c r="E146" s="10">
        <v>44827</v>
      </c>
      <c r="F146" t="str">
        <f t="shared" si="4"/>
        <v>+998</v>
      </c>
      <c r="G146" t="str">
        <f>VLOOKUP(Клиенты[[#This Row],[Коды телефона]],Таблица5[[#All],[Код]:[Страна2]],2,FALSE)</f>
        <v>Узбекистан</v>
      </c>
      <c r="I146" t="str">
        <f t="shared" si="5"/>
        <v>Анна</v>
      </c>
    </row>
    <row r="147" spans="1:9" x14ac:dyDescent="0.2">
      <c r="A147">
        <v>434</v>
      </c>
      <c r="B147" t="s">
        <v>718</v>
      </c>
      <c r="C147" t="s">
        <v>717</v>
      </c>
      <c r="D147" t="s">
        <v>139</v>
      </c>
      <c r="E147" s="10">
        <v>44730</v>
      </c>
      <c r="F147" t="str">
        <f t="shared" si="4"/>
        <v>+380</v>
      </c>
      <c r="G147" t="str">
        <f>VLOOKUP(Клиенты[[#This Row],[Коды телефона]],Таблица5[[#All],[Код]:[Страна2]],2,FALSE)</f>
        <v>Украина</v>
      </c>
      <c r="I147" t="str">
        <f t="shared" si="5"/>
        <v>Христофор</v>
      </c>
    </row>
    <row r="148" spans="1:9" x14ac:dyDescent="0.2">
      <c r="A148">
        <v>172</v>
      </c>
      <c r="B148" t="s">
        <v>716</v>
      </c>
      <c r="C148" t="s">
        <v>715</v>
      </c>
      <c r="D148" t="s">
        <v>139</v>
      </c>
      <c r="E148" s="10">
        <v>44737</v>
      </c>
      <c r="F148" t="str">
        <f t="shared" si="4"/>
        <v>+7</v>
      </c>
      <c r="G148" t="str">
        <f>VLOOKUP(Клиенты[[#This Row],[Коды телефона]],Таблица5[[#All],[Код]:[Страна2]],2,FALSE)</f>
        <v>Россия</v>
      </c>
      <c r="I148" t="str">
        <f t="shared" si="5"/>
        <v>Русаков</v>
      </c>
    </row>
    <row r="149" spans="1:9" x14ac:dyDescent="0.2">
      <c r="A149">
        <v>52</v>
      </c>
      <c r="B149" t="s">
        <v>714</v>
      </c>
      <c r="C149" t="s">
        <v>713</v>
      </c>
      <c r="D149" t="s">
        <v>142</v>
      </c>
      <c r="E149" s="10">
        <v>44917</v>
      </c>
      <c r="F149" t="str">
        <f t="shared" si="4"/>
        <v>+7</v>
      </c>
      <c r="G149" t="str">
        <f>VLOOKUP(Клиенты[[#This Row],[Коды телефона]],Таблица5[[#All],[Код]:[Страна2]],2,FALSE)</f>
        <v>Россия</v>
      </c>
      <c r="I149" t="str">
        <f t="shared" si="5"/>
        <v>Глафира</v>
      </c>
    </row>
    <row r="150" spans="1:9" x14ac:dyDescent="0.2">
      <c r="A150">
        <v>395</v>
      </c>
      <c r="B150" t="s">
        <v>712</v>
      </c>
      <c r="C150" t="s">
        <v>711</v>
      </c>
      <c r="D150" t="s">
        <v>139</v>
      </c>
      <c r="E150" s="10">
        <v>44890</v>
      </c>
      <c r="F150" t="str">
        <f t="shared" si="4"/>
        <v>+998</v>
      </c>
      <c r="G150" t="str">
        <f>VLOOKUP(Клиенты[[#This Row],[Коды телефона]],Таблица5[[#All],[Код]:[Страна2]],2,FALSE)</f>
        <v>Узбекистан</v>
      </c>
      <c r="I150" t="str">
        <f t="shared" si="5"/>
        <v>Якушев</v>
      </c>
    </row>
    <row r="151" spans="1:9" x14ac:dyDescent="0.2">
      <c r="A151">
        <v>46</v>
      </c>
      <c r="B151" t="s">
        <v>710</v>
      </c>
      <c r="C151" t="s">
        <v>709</v>
      </c>
      <c r="D151" t="s">
        <v>142</v>
      </c>
      <c r="E151" s="10">
        <v>44636</v>
      </c>
      <c r="F151" t="str">
        <f t="shared" si="4"/>
        <v>+992</v>
      </c>
      <c r="G151" t="str">
        <f>VLOOKUP(Клиенты[[#This Row],[Коды телефона]],Таблица5[[#All],[Код]:[Страна2]],2,FALSE)</f>
        <v>Таджикистан</v>
      </c>
      <c r="I151" t="str">
        <f t="shared" si="5"/>
        <v>тов.</v>
      </c>
    </row>
    <row r="152" spans="1:9" x14ac:dyDescent="0.2">
      <c r="A152">
        <v>361</v>
      </c>
      <c r="B152" t="s">
        <v>708</v>
      </c>
      <c r="C152" t="s">
        <v>707</v>
      </c>
      <c r="D152" t="s">
        <v>142</v>
      </c>
      <c r="E152" s="10">
        <v>44831</v>
      </c>
      <c r="F152" t="str">
        <f t="shared" si="4"/>
        <v>+998</v>
      </c>
      <c r="G152" t="str">
        <f>VLOOKUP(Клиенты[[#This Row],[Коды телефона]],Таблица5[[#All],[Код]:[Страна2]],2,FALSE)</f>
        <v>Узбекистан</v>
      </c>
      <c r="I152" t="str">
        <f t="shared" si="5"/>
        <v>Федорова</v>
      </c>
    </row>
    <row r="153" spans="1:9" x14ac:dyDescent="0.2">
      <c r="A153">
        <v>358</v>
      </c>
      <c r="B153" t="s">
        <v>706</v>
      </c>
      <c r="C153" t="s">
        <v>705</v>
      </c>
      <c r="D153" t="s">
        <v>142</v>
      </c>
      <c r="E153" s="10">
        <v>44771</v>
      </c>
      <c r="F153" t="str">
        <f t="shared" si="4"/>
        <v>+380</v>
      </c>
      <c r="G153" t="str">
        <f>VLOOKUP(Клиенты[[#This Row],[Коды телефона]],Таблица5[[#All],[Код]:[Страна2]],2,FALSE)</f>
        <v>Украина</v>
      </c>
      <c r="I153" t="str">
        <f t="shared" si="5"/>
        <v>Евфросиния</v>
      </c>
    </row>
    <row r="154" spans="1:9" x14ac:dyDescent="0.2">
      <c r="A154">
        <v>44</v>
      </c>
      <c r="B154" t="s">
        <v>704</v>
      </c>
      <c r="C154" t="s">
        <v>703</v>
      </c>
      <c r="D154" t="s">
        <v>139</v>
      </c>
      <c r="E154" s="10">
        <v>44701</v>
      </c>
      <c r="F154" t="str">
        <f t="shared" si="4"/>
        <v>+375</v>
      </c>
      <c r="G154" t="str">
        <f>VLOOKUP(Клиенты[[#This Row],[Коды телефона]],Таблица5[[#All],[Код]:[Страна2]],2,FALSE)</f>
        <v>Беларусь</v>
      </c>
      <c r="I154" t="str">
        <f t="shared" si="5"/>
        <v>Кир</v>
      </c>
    </row>
    <row r="155" spans="1:9" x14ac:dyDescent="0.2">
      <c r="A155">
        <v>416</v>
      </c>
      <c r="B155" t="s">
        <v>702</v>
      </c>
      <c r="C155" t="s">
        <v>701</v>
      </c>
      <c r="D155" t="s">
        <v>139</v>
      </c>
      <c r="E155" s="10">
        <v>44703</v>
      </c>
      <c r="F155" t="str">
        <f t="shared" si="4"/>
        <v>+992</v>
      </c>
      <c r="G155" t="str">
        <f>VLOOKUP(Клиенты[[#This Row],[Коды телефона]],Таблица5[[#All],[Код]:[Страна2]],2,FALSE)</f>
        <v>Таджикистан</v>
      </c>
      <c r="I155" t="str">
        <f t="shared" si="5"/>
        <v>Зуев</v>
      </c>
    </row>
    <row r="156" spans="1:9" x14ac:dyDescent="0.2">
      <c r="A156">
        <v>74</v>
      </c>
      <c r="B156" t="s">
        <v>700</v>
      </c>
      <c r="C156" t="s">
        <v>699</v>
      </c>
      <c r="D156" t="s">
        <v>139</v>
      </c>
      <c r="E156" s="10">
        <v>44857</v>
      </c>
      <c r="F156" t="str">
        <f t="shared" si="4"/>
        <v>+7</v>
      </c>
      <c r="G156" t="str">
        <f>VLOOKUP(Клиенты[[#This Row],[Коды телефона]],Таблица5[[#All],[Код]:[Страна2]],2,FALSE)</f>
        <v>Россия</v>
      </c>
      <c r="I156" t="str">
        <f t="shared" si="5"/>
        <v>Любовь</v>
      </c>
    </row>
    <row r="157" spans="1:9" x14ac:dyDescent="0.2">
      <c r="A157">
        <v>180</v>
      </c>
      <c r="B157" t="s">
        <v>698</v>
      </c>
      <c r="C157" t="s">
        <v>697</v>
      </c>
      <c r="D157" t="s">
        <v>139</v>
      </c>
      <c r="E157" s="10">
        <v>44616</v>
      </c>
      <c r="F157" t="str">
        <f t="shared" si="4"/>
        <v>+375</v>
      </c>
      <c r="G157" t="str">
        <f>VLOOKUP(Клиенты[[#This Row],[Коды телефона]],Таблица5[[#All],[Код]:[Страна2]],2,FALSE)</f>
        <v>Беларусь</v>
      </c>
      <c r="I157" t="str">
        <f t="shared" si="5"/>
        <v>Калинин</v>
      </c>
    </row>
    <row r="158" spans="1:9" x14ac:dyDescent="0.2">
      <c r="A158">
        <v>159</v>
      </c>
      <c r="B158" t="s">
        <v>696</v>
      </c>
      <c r="C158" t="s">
        <v>695</v>
      </c>
      <c r="D158" t="s">
        <v>139</v>
      </c>
      <c r="E158" s="10">
        <v>44686</v>
      </c>
      <c r="F158" t="str">
        <f t="shared" si="4"/>
        <v>+998</v>
      </c>
      <c r="G158" t="str">
        <f>VLOOKUP(Клиенты[[#This Row],[Коды телефона]],Таблица5[[#All],[Код]:[Страна2]],2,FALSE)</f>
        <v>Узбекистан</v>
      </c>
      <c r="I158" t="str">
        <f t="shared" si="5"/>
        <v>Марк</v>
      </c>
    </row>
    <row r="159" spans="1:9" x14ac:dyDescent="0.2">
      <c r="A159">
        <v>106</v>
      </c>
      <c r="B159" t="s">
        <v>694</v>
      </c>
      <c r="C159" t="s">
        <v>693</v>
      </c>
      <c r="D159" t="s">
        <v>142</v>
      </c>
      <c r="E159" s="10">
        <v>44858</v>
      </c>
      <c r="F159" t="str">
        <f t="shared" si="4"/>
        <v>+380</v>
      </c>
      <c r="G159" t="str">
        <f>VLOOKUP(Клиенты[[#This Row],[Коды телефона]],Таблица5[[#All],[Код]:[Страна2]],2,FALSE)</f>
        <v>Украина</v>
      </c>
      <c r="I159" t="str">
        <f t="shared" si="5"/>
        <v>Таисия</v>
      </c>
    </row>
    <row r="160" spans="1:9" x14ac:dyDescent="0.2">
      <c r="A160">
        <v>65</v>
      </c>
      <c r="B160" t="s">
        <v>692</v>
      </c>
      <c r="C160" t="s">
        <v>691</v>
      </c>
      <c r="D160" t="s">
        <v>139</v>
      </c>
      <c r="E160" s="10">
        <v>44623</v>
      </c>
      <c r="F160" t="str">
        <f t="shared" si="4"/>
        <v>+380</v>
      </c>
      <c r="G160" t="str">
        <f>VLOOKUP(Клиенты[[#This Row],[Коды телефона]],Таблица5[[#All],[Код]:[Страна2]],2,FALSE)</f>
        <v>Украина</v>
      </c>
      <c r="I160" t="str">
        <f t="shared" si="5"/>
        <v>Самойлова</v>
      </c>
    </row>
    <row r="161" spans="1:9" x14ac:dyDescent="0.2">
      <c r="A161">
        <v>457</v>
      </c>
      <c r="B161" t="s">
        <v>690</v>
      </c>
      <c r="C161" t="s">
        <v>689</v>
      </c>
      <c r="D161" t="s">
        <v>139</v>
      </c>
      <c r="E161" s="10">
        <v>44595</v>
      </c>
      <c r="F161" t="str">
        <f t="shared" si="4"/>
        <v>+992</v>
      </c>
      <c r="G161" t="str">
        <f>VLOOKUP(Клиенты[[#This Row],[Коды телефона]],Таблица5[[#All],[Код]:[Страна2]],2,FALSE)</f>
        <v>Таджикистан</v>
      </c>
      <c r="I161" t="str">
        <f t="shared" si="5"/>
        <v>Валерия</v>
      </c>
    </row>
    <row r="162" spans="1:9" x14ac:dyDescent="0.2">
      <c r="A162">
        <v>255</v>
      </c>
      <c r="B162" t="s">
        <v>688</v>
      </c>
      <c r="C162" t="s">
        <v>687</v>
      </c>
      <c r="D162" t="s">
        <v>142</v>
      </c>
      <c r="E162" s="10">
        <v>44793</v>
      </c>
      <c r="F162" t="str">
        <f t="shared" si="4"/>
        <v>+380</v>
      </c>
      <c r="G162" t="str">
        <f>VLOOKUP(Клиенты[[#This Row],[Коды телефона]],Таблица5[[#All],[Код]:[Страна2]],2,FALSE)</f>
        <v>Украина</v>
      </c>
      <c r="I162" t="str">
        <f t="shared" si="5"/>
        <v>Филимон</v>
      </c>
    </row>
    <row r="163" spans="1:9" x14ac:dyDescent="0.2">
      <c r="A163">
        <v>436</v>
      </c>
      <c r="B163" t="s">
        <v>686</v>
      </c>
      <c r="C163" t="s">
        <v>685</v>
      </c>
      <c r="D163" t="s">
        <v>139</v>
      </c>
      <c r="E163" s="10">
        <v>44683</v>
      </c>
      <c r="F163" t="str">
        <f t="shared" si="4"/>
        <v>+7</v>
      </c>
      <c r="G163" t="str">
        <f>VLOOKUP(Клиенты[[#This Row],[Коды телефона]],Таблица5[[#All],[Код]:[Страна2]],2,FALSE)</f>
        <v>Россия</v>
      </c>
      <c r="I163" t="str">
        <f t="shared" si="5"/>
        <v>Миронов</v>
      </c>
    </row>
    <row r="164" spans="1:9" x14ac:dyDescent="0.2">
      <c r="A164">
        <v>175</v>
      </c>
      <c r="B164" t="s">
        <v>684</v>
      </c>
      <c r="C164" t="s">
        <v>683</v>
      </c>
      <c r="D164" t="s">
        <v>139</v>
      </c>
      <c r="E164" s="10">
        <v>44565</v>
      </c>
      <c r="F164" t="str">
        <f t="shared" si="4"/>
        <v>+7</v>
      </c>
      <c r="G164" t="str">
        <f>VLOOKUP(Клиенты[[#This Row],[Коды телефона]],Таблица5[[#All],[Код]:[Страна2]],2,FALSE)</f>
        <v>Россия</v>
      </c>
      <c r="I164" t="str">
        <f t="shared" si="5"/>
        <v>Валерия</v>
      </c>
    </row>
    <row r="165" spans="1:9" x14ac:dyDescent="0.2">
      <c r="A165">
        <v>274</v>
      </c>
      <c r="B165" t="s">
        <v>682</v>
      </c>
      <c r="C165" t="s">
        <v>681</v>
      </c>
      <c r="D165" t="s">
        <v>142</v>
      </c>
      <c r="E165" s="10">
        <v>44607</v>
      </c>
      <c r="F165" t="str">
        <f t="shared" si="4"/>
        <v>+7</v>
      </c>
      <c r="G165" t="str">
        <f>VLOOKUP(Клиенты[[#This Row],[Коды телефона]],Таблица5[[#All],[Код]:[Страна2]],2,FALSE)</f>
        <v>Россия</v>
      </c>
      <c r="I165" t="str">
        <f t="shared" si="5"/>
        <v>Сорокина</v>
      </c>
    </row>
    <row r="166" spans="1:9" x14ac:dyDescent="0.2">
      <c r="A166">
        <v>59</v>
      </c>
      <c r="B166" t="s">
        <v>680</v>
      </c>
      <c r="C166" t="s">
        <v>679</v>
      </c>
      <c r="D166" t="s">
        <v>142</v>
      </c>
      <c r="E166" s="10">
        <v>44770</v>
      </c>
      <c r="F166" t="str">
        <f t="shared" si="4"/>
        <v>+7</v>
      </c>
      <c r="G166" t="str">
        <f>VLOOKUP(Клиенты[[#This Row],[Коды телефона]],Таблица5[[#All],[Код]:[Страна2]],2,FALSE)</f>
        <v>Россия</v>
      </c>
      <c r="I166" t="str">
        <f t="shared" si="5"/>
        <v>Любовь</v>
      </c>
    </row>
    <row r="167" spans="1:9" x14ac:dyDescent="0.2">
      <c r="A167">
        <v>411</v>
      </c>
      <c r="B167" t="s">
        <v>678</v>
      </c>
      <c r="C167" t="s">
        <v>677</v>
      </c>
      <c r="D167" t="s">
        <v>139</v>
      </c>
      <c r="E167" s="10">
        <v>44673</v>
      </c>
      <c r="F167" t="str">
        <f t="shared" si="4"/>
        <v>+992</v>
      </c>
      <c r="G167" t="str">
        <f>VLOOKUP(Клиенты[[#This Row],[Коды телефона]],Таблица5[[#All],[Код]:[Страна2]],2,FALSE)</f>
        <v>Таджикистан</v>
      </c>
      <c r="I167" t="str">
        <f t="shared" si="5"/>
        <v>Спиридон</v>
      </c>
    </row>
    <row r="168" spans="1:9" x14ac:dyDescent="0.2">
      <c r="A168">
        <v>259</v>
      </c>
      <c r="B168" t="s">
        <v>676</v>
      </c>
      <c r="C168" t="s">
        <v>675</v>
      </c>
      <c r="D168" t="s">
        <v>142</v>
      </c>
      <c r="E168" s="10">
        <v>44707</v>
      </c>
      <c r="F168" t="str">
        <f t="shared" si="4"/>
        <v>+375</v>
      </c>
      <c r="G168" t="str">
        <f>VLOOKUP(Клиенты[[#This Row],[Коды телефона]],Таблица5[[#All],[Код]:[Страна2]],2,FALSE)</f>
        <v>Беларусь</v>
      </c>
      <c r="I168" t="str">
        <f t="shared" si="5"/>
        <v>Алевтина</v>
      </c>
    </row>
    <row r="169" spans="1:9" x14ac:dyDescent="0.2">
      <c r="A169">
        <v>337</v>
      </c>
      <c r="B169" t="s">
        <v>674</v>
      </c>
      <c r="C169" t="s">
        <v>673</v>
      </c>
      <c r="D169" t="s">
        <v>142</v>
      </c>
      <c r="E169" s="10">
        <v>44875</v>
      </c>
      <c r="F169" t="str">
        <f t="shared" si="4"/>
        <v>+7</v>
      </c>
      <c r="G169" t="str">
        <f>VLOOKUP(Клиенты[[#This Row],[Коды телефона]],Таблица5[[#All],[Код]:[Страна2]],2,FALSE)</f>
        <v>Россия</v>
      </c>
      <c r="I169" t="str">
        <f t="shared" si="5"/>
        <v>Максимова</v>
      </c>
    </row>
    <row r="170" spans="1:9" x14ac:dyDescent="0.2">
      <c r="A170">
        <v>354</v>
      </c>
      <c r="B170" t="s">
        <v>672</v>
      </c>
      <c r="C170" t="s">
        <v>671</v>
      </c>
      <c r="D170" t="s">
        <v>139</v>
      </c>
      <c r="E170" s="10">
        <v>44811</v>
      </c>
      <c r="F170" t="str">
        <f t="shared" si="4"/>
        <v>+998</v>
      </c>
      <c r="G170" t="str">
        <f>VLOOKUP(Клиенты[[#This Row],[Коды телефона]],Таблица5[[#All],[Код]:[Страна2]],2,FALSE)</f>
        <v>Узбекистан</v>
      </c>
      <c r="I170" t="str">
        <f t="shared" si="5"/>
        <v>Анжела</v>
      </c>
    </row>
    <row r="171" spans="1:9" x14ac:dyDescent="0.2">
      <c r="A171">
        <v>329</v>
      </c>
      <c r="B171" t="s">
        <v>670</v>
      </c>
      <c r="C171" t="s">
        <v>669</v>
      </c>
      <c r="D171" t="s">
        <v>142</v>
      </c>
      <c r="E171" s="10">
        <v>44653</v>
      </c>
      <c r="F171" t="str">
        <f t="shared" si="4"/>
        <v>+375</v>
      </c>
      <c r="G171" t="str">
        <f>VLOOKUP(Клиенты[[#This Row],[Коды телефона]],Таблица5[[#All],[Код]:[Страна2]],2,FALSE)</f>
        <v>Беларусь</v>
      </c>
      <c r="I171" t="str">
        <f t="shared" si="5"/>
        <v>Маслова</v>
      </c>
    </row>
    <row r="172" spans="1:9" x14ac:dyDescent="0.2">
      <c r="A172">
        <v>186</v>
      </c>
      <c r="B172" t="s">
        <v>668</v>
      </c>
      <c r="C172" t="s">
        <v>667</v>
      </c>
      <c r="D172" t="s">
        <v>139</v>
      </c>
      <c r="E172" s="10">
        <v>44914</v>
      </c>
      <c r="F172" t="str">
        <f t="shared" si="4"/>
        <v>+375</v>
      </c>
      <c r="G172" t="str">
        <f>VLOOKUP(Клиенты[[#This Row],[Коды телефона]],Таблица5[[#All],[Код]:[Страна2]],2,FALSE)</f>
        <v>Беларусь</v>
      </c>
      <c r="I172" t="str">
        <f t="shared" si="5"/>
        <v>Флорентин</v>
      </c>
    </row>
    <row r="173" spans="1:9" x14ac:dyDescent="0.2">
      <c r="A173">
        <v>448</v>
      </c>
      <c r="B173" t="s">
        <v>666</v>
      </c>
      <c r="C173" t="s">
        <v>665</v>
      </c>
      <c r="D173" t="s">
        <v>139</v>
      </c>
      <c r="E173" s="10">
        <v>44770</v>
      </c>
      <c r="F173" t="str">
        <f t="shared" si="4"/>
        <v>+7</v>
      </c>
      <c r="G173" t="str">
        <f>VLOOKUP(Клиенты[[#This Row],[Коды телефона]],Таблица5[[#All],[Код]:[Страна2]],2,FALSE)</f>
        <v>Россия</v>
      </c>
      <c r="I173" t="str">
        <f t="shared" si="5"/>
        <v>Анжелика</v>
      </c>
    </row>
    <row r="174" spans="1:9" x14ac:dyDescent="0.2">
      <c r="A174">
        <v>377</v>
      </c>
      <c r="B174" t="s">
        <v>664</v>
      </c>
      <c r="C174" t="s">
        <v>663</v>
      </c>
      <c r="D174" t="s">
        <v>139</v>
      </c>
      <c r="E174" s="10">
        <v>44794</v>
      </c>
      <c r="F174" t="str">
        <f t="shared" si="4"/>
        <v>+998</v>
      </c>
      <c r="G174" t="str">
        <f>VLOOKUP(Клиенты[[#This Row],[Коды телефона]],Таблица5[[#All],[Код]:[Страна2]],2,FALSE)</f>
        <v>Узбекистан</v>
      </c>
      <c r="I174" t="str">
        <f t="shared" si="5"/>
        <v>Виктория</v>
      </c>
    </row>
    <row r="175" spans="1:9" x14ac:dyDescent="0.2">
      <c r="A175">
        <v>316</v>
      </c>
      <c r="B175" t="s">
        <v>662</v>
      </c>
      <c r="C175" t="s">
        <v>661</v>
      </c>
      <c r="D175" t="s">
        <v>142</v>
      </c>
      <c r="E175" s="10">
        <v>44787</v>
      </c>
      <c r="F175" t="str">
        <f t="shared" si="4"/>
        <v>+992</v>
      </c>
      <c r="G175" t="str">
        <f>VLOOKUP(Клиенты[[#This Row],[Коды телефона]],Таблица5[[#All],[Код]:[Страна2]],2,FALSE)</f>
        <v>Таджикистан</v>
      </c>
      <c r="I175" t="str">
        <f t="shared" si="5"/>
        <v>Брагина</v>
      </c>
    </row>
    <row r="176" spans="1:9" x14ac:dyDescent="0.2">
      <c r="A176">
        <v>322</v>
      </c>
      <c r="B176" t="s">
        <v>660</v>
      </c>
      <c r="C176" t="s">
        <v>659</v>
      </c>
      <c r="D176" t="s">
        <v>142</v>
      </c>
      <c r="E176" s="10">
        <v>44886</v>
      </c>
      <c r="F176" t="str">
        <f t="shared" si="4"/>
        <v>+380</v>
      </c>
      <c r="G176" t="str">
        <f>VLOOKUP(Клиенты[[#This Row],[Коды телефона]],Таблица5[[#All],[Код]:[Страна2]],2,FALSE)</f>
        <v>Украина</v>
      </c>
      <c r="I176" t="str">
        <f t="shared" si="5"/>
        <v>Суханова</v>
      </c>
    </row>
    <row r="177" spans="1:9" x14ac:dyDescent="0.2">
      <c r="A177">
        <v>62</v>
      </c>
      <c r="B177" t="s">
        <v>658</v>
      </c>
      <c r="C177" t="s">
        <v>657</v>
      </c>
      <c r="D177" t="s">
        <v>139</v>
      </c>
      <c r="E177" s="10">
        <v>44671</v>
      </c>
      <c r="F177" t="str">
        <f t="shared" si="4"/>
        <v>+7</v>
      </c>
      <c r="G177" t="str">
        <f>VLOOKUP(Клиенты[[#This Row],[Коды телефона]],Таблица5[[#All],[Код]:[Страна2]],2,FALSE)</f>
        <v>Россия</v>
      </c>
      <c r="I177" t="str">
        <f t="shared" si="5"/>
        <v>Юрий</v>
      </c>
    </row>
    <row r="178" spans="1:9" x14ac:dyDescent="0.2">
      <c r="A178">
        <v>295</v>
      </c>
      <c r="B178" t="s">
        <v>656</v>
      </c>
      <c r="C178" t="s">
        <v>655</v>
      </c>
      <c r="D178" t="s">
        <v>139</v>
      </c>
      <c r="E178" s="10">
        <v>44588</v>
      </c>
      <c r="F178" t="str">
        <f t="shared" si="4"/>
        <v>+7</v>
      </c>
      <c r="G178" t="str">
        <f>VLOOKUP(Клиенты[[#This Row],[Коды телефона]],Таблица5[[#All],[Код]:[Страна2]],2,FALSE)</f>
        <v>Россия</v>
      </c>
      <c r="I178" t="str">
        <f t="shared" si="5"/>
        <v>Конон</v>
      </c>
    </row>
    <row r="179" spans="1:9" x14ac:dyDescent="0.2">
      <c r="A179">
        <v>235</v>
      </c>
      <c r="B179" t="s">
        <v>654</v>
      </c>
      <c r="C179" t="s">
        <v>653</v>
      </c>
      <c r="D179" t="s">
        <v>139</v>
      </c>
      <c r="E179" s="10">
        <v>44635</v>
      </c>
      <c r="F179" t="str">
        <f t="shared" si="4"/>
        <v>+998</v>
      </c>
      <c r="G179" t="str">
        <f>VLOOKUP(Клиенты[[#This Row],[Коды телефона]],Таблица5[[#All],[Код]:[Страна2]],2,FALSE)</f>
        <v>Узбекистан</v>
      </c>
      <c r="I179" t="str">
        <f t="shared" si="5"/>
        <v>Елисей</v>
      </c>
    </row>
    <row r="180" spans="1:9" x14ac:dyDescent="0.2">
      <c r="A180">
        <v>156</v>
      </c>
      <c r="B180" t="s">
        <v>652</v>
      </c>
      <c r="C180" t="s">
        <v>651</v>
      </c>
      <c r="D180" t="s">
        <v>142</v>
      </c>
      <c r="E180" s="10">
        <v>44905</v>
      </c>
      <c r="F180" t="str">
        <f t="shared" si="4"/>
        <v>+380</v>
      </c>
      <c r="G180" t="str">
        <f>VLOOKUP(Клиенты[[#This Row],[Коды телефона]],Таблица5[[#All],[Код]:[Страна2]],2,FALSE)</f>
        <v>Украина</v>
      </c>
      <c r="I180" t="str">
        <f t="shared" si="5"/>
        <v>Белов</v>
      </c>
    </row>
    <row r="181" spans="1:9" x14ac:dyDescent="0.2">
      <c r="A181">
        <v>327</v>
      </c>
      <c r="B181" t="s">
        <v>650</v>
      </c>
      <c r="C181" t="s">
        <v>649</v>
      </c>
      <c r="D181" t="s">
        <v>139</v>
      </c>
      <c r="E181" s="10">
        <v>44565</v>
      </c>
      <c r="F181" t="str">
        <f t="shared" si="4"/>
        <v>+992</v>
      </c>
      <c r="G181" t="str">
        <f>VLOOKUP(Клиенты[[#This Row],[Коды телефона]],Таблица5[[#All],[Код]:[Страна2]],2,FALSE)</f>
        <v>Таджикистан</v>
      </c>
      <c r="I181" t="str">
        <f t="shared" si="5"/>
        <v>Рожкова</v>
      </c>
    </row>
    <row r="182" spans="1:9" x14ac:dyDescent="0.2">
      <c r="A182">
        <v>275</v>
      </c>
      <c r="B182" t="s">
        <v>648</v>
      </c>
      <c r="C182" t="s">
        <v>647</v>
      </c>
      <c r="D182" t="s">
        <v>139</v>
      </c>
      <c r="E182" s="10">
        <v>44651</v>
      </c>
      <c r="F182" t="str">
        <f t="shared" si="4"/>
        <v>+992</v>
      </c>
      <c r="G182" t="str">
        <f>VLOOKUP(Клиенты[[#This Row],[Коды телефона]],Таблица5[[#All],[Код]:[Страна2]],2,FALSE)</f>
        <v>Таджикистан</v>
      </c>
      <c r="I182" t="str">
        <f t="shared" si="5"/>
        <v>Андрон</v>
      </c>
    </row>
    <row r="183" spans="1:9" x14ac:dyDescent="0.2">
      <c r="A183">
        <v>177</v>
      </c>
      <c r="B183" t="s">
        <v>646</v>
      </c>
      <c r="C183" t="s">
        <v>645</v>
      </c>
      <c r="D183" t="s">
        <v>139</v>
      </c>
      <c r="E183" s="10">
        <v>44857</v>
      </c>
      <c r="F183" t="str">
        <f t="shared" si="4"/>
        <v>+992</v>
      </c>
      <c r="G183" t="str">
        <f>VLOOKUP(Клиенты[[#This Row],[Коды телефона]],Таблица5[[#All],[Код]:[Страна2]],2,FALSE)</f>
        <v>Таджикистан</v>
      </c>
      <c r="I183" t="str">
        <f t="shared" si="5"/>
        <v>Иванна</v>
      </c>
    </row>
    <row r="184" spans="1:9" x14ac:dyDescent="0.2">
      <c r="A184">
        <v>181</v>
      </c>
      <c r="B184" t="s">
        <v>644</v>
      </c>
      <c r="C184" t="s">
        <v>643</v>
      </c>
      <c r="D184" t="s">
        <v>142</v>
      </c>
      <c r="E184" s="10">
        <v>44568</v>
      </c>
      <c r="F184" t="str">
        <f t="shared" si="4"/>
        <v>+380</v>
      </c>
      <c r="G184" t="str">
        <f>VLOOKUP(Клиенты[[#This Row],[Коды телефона]],Таблица5[[#All],[Код]:[Страна2]],2,FALSE)</f>
        <v>Украина</v>
      </c>
      <c r="I184" t="str">
        <f t="shared" si="5"/>
        <v>Русаков</v>
      </c>
    </row>
    <row r="185" spans="1:9" x14ac:dyDescent="0.2">
      <c r="A185">
        <v>478</v>
      </c>
      <c r="B185" t="s">
        <v>642</v>
      </c>
      <c r="C185" t="s">
        <v>641</v>
      </c>
      <c r="D185" t="s">
        <v>139</v>
      </c>
      <c r="E185" s="10">
        <v>44726</v>
      </c>
      <c r="F185" t="str">
        <f t="shared" si="4"/>
        <v>+380</v>
      </c>
      <c r="G185" t="str">
        <f>VLOOKUP(Клиенты[[#This Row],[Коды телефона]],Таблица5[[#All],[Код]:[Страна2]],2,FALSE)</f>
        <v>Украина</v>
      </c>
      <c r="I185" t="str">
        <f t="shared" si="5"/>
        <v>Шарова</v>
      </c>
    </row>
    <row r="186" spans="1:9" x14ac:dyDescent="0.2">
      <c r="A186">
        <v>429</v>
      </c>
      <c r="B186" t="s">
        <v>640</v>
      </c>
      <c r="C186" t="s">
        <v>639</v>
      </c>
      <c r="D186" t="s">
        <v>142</v>
      </c>
      <c r="E186" s="10">
        <v>44625</v>
      </c>
      <c r="F186" t="str">
        <f t="shared" si="4"/>
        <v>+992</v>
      </c>
      <c r="G186" t="str">
        <f>VLOOKUP(Клиенты[[#This Row],[Коды телефона]],Таблица5[[#All],[Код]:[Страна2]],2,FALSE)</f>
        <v>Таджикистан</v>
      </c>
      <c r="I186" t="str">
        <f t="shared" si="5"/>
        <v>Цветков</v>
      </c>
    </row>
    <row r="187" spans="1:9" x14ac:dyDescent="0.2">
      <c r="A187">
        <v>431</v>
      </c>
      <c r="B187" t="s">
        <v>638</v>
      </c>
      <c r="C187" t="s">
        <v>637</v>
      </c>
      <c r="D187" t="s">
        <v>139</v>
      </c>
      <c r="E187" s="10">
        <v>44623</v>
      </c>
      <c r="F187" t="str">
        <f t="shared" si="4"/>
        <v>+7</v>
      </c>
      <c r="G187" t="str">
        <f>VLOOKUP(Клиенты[[#This Row],[Коды телефона]],Таблица5[[#All],[Код]:[Страна2]],2,FALSE)</f>
        <v>Россия</v>
      </c>
      <c r="I187" t="str">
        <f t="shared" si="5"/>
        <v>Мясников</v>
      </c>
    </row>
    <row r="188" spans="1:9" x14ac:dyDescent="0.2">
      <c r="A188">
        <v>147</v>
      </c>
      <c r="B188" t="s">
        <v>636</v>
      </c>
      <c r="C188" t="s">
        <v>635</v>
      </c>
      <c r="D188" t="s">
        <v>142</v>
      </c>
      <c r="E188" s="10">
        <v>44827</v>
      </c>
      <c r="F188" t="str">
        <f t="shared" si="4"/>
        <v>+7</v>
      </c>
      <c r="G188" t="str">
        <f>VLOOKUP(Клиенты[[#This Row],[Коды телефона]],Таблица5[[#All],[Код]:[Страна2]],2,FALSE)</f>
        <v>Россия</v>
      </c>
      <c r="I188" t="str">
        <f t="shared" si="5"/>
        <v>Бирюкова</v>
      </c>
    </row>
    <row r="189" spans="1:9" x14ac:dyDescent="0.2">
      <c r="A189">
        <v>312</v>
      </c>
      <c r="B189" t="s">
        <v>634</v>
      </c>
      <c r="C189" t="s">
        <v>633</v>
      </c>
      <c r="D189" t="s">
        <v>142</v>
      </c>
      <c r="E189" s="10">
        <v>44886</v>
      </c>
      <c r="F189" t="str">
        <f t="shared" si="4"/>
        <v>+7</v>
      </c>
      <c r="G189" t="str">
        <f>VLOOKUP(Клиенты[[#This Row],[Коды телефона]],Таблица5[[#All],[Код]:[Страна2]],2,FALSE)</f>
        <v>Россия</v>
      </c>
      <c r="I189" t="str">
        <f t="shared" si="5"/>
        <v>Савельев</v>
      </c>
    </row>
    <row r="190" spans="1:9" x14ac:dyDescent="0.2">
      <c r="A190">
        <v>41</v>
      </c>
      <c r="B190" t="s">
        <v>632</v>
      </c>
      <c r="C190" t="s">
        <v>631</v>
      </c>
      <c r="D190" t="s">
        <v>142</v>
      </c>
      <c r="E190" s="10">
        <v>44842</v>
      </c>
      <c r="F190" t="str">
        <f t="shared" si="4"/>
        <v>+7</v>
      </c>
      <c r="G190" t="str">
        <f>VLOOKUP(Клиенты[[#This Row],[Коды телефона]],Таблица5[[#All],[Код]:[Страна2]],2,FALSE)</f>
        <v>Россия</v>
      </c>
      <c r="I190" t="str">
        <f t="shared" si="5"/>
        <v>Волкова</v>
      </c>
    </row>
    <row r="191" spans="1:9" x14ac:dyDescent="0.2">
      <c r="A191">
        <v>389</v>
      </c>
      <c r="B191" t="s">
        <v>630</v>
      </c>
      <c r="C191" t="s">
        <v>629</v>
      </c>
      <c r="D191" t="s">
        <v>142</v>
      </c>
      <c r="E191" s="10">
        <v>44876</v>
      </c>
      <c r="F191" t="str">
        <f t="shared" si="4"/>
        <v>+7</v>
      </c>
      <c r="G191" t="str">
        <f>VLOOKUP(Клиенты[[#This Row],[Коды телефона]],Таблица5[[#All],[Код]:[Страна2]],2,FALSE)</f>
        <v>Россия</v>
      </c>
      <c r="I191" t="str">
        <f t="shared" si="5"/>
        <v>Автоном</v>
      </c>
    </row>
    <row r="192" spans="1:9" x14ac:dyDescent="0.2">
      <c r="A192">
        <v>249</v>
      </c>
      <c r="B192" t="s">
        <v>628</v>
      </c>
      <c r="C192" t="s">
        <v>627</v>
      </c>
      <c r="D192" t="s">
        <v>142</v>
      </c>
      <c r="E192" s="10">
        <v>44781</v>
      </c>
      <c r="F192" t="str">
        <f t="shared" si="4"/>
        <v>+7</v>
      </c>
      <c r="G192" t="str">
        <f>VLOOKUP(Клиенты[[#This Row],[Коды телефона]],Таблица5[[#All],[Код]:[Страна2]],2,FALSE)</f>
        <v>Россия</v>
      </c>
      <c r="I192" t="str">
        <f t="shared" si="5"/>
        <v>Абрамов</v>
      </c>
    </row>
    <row r="193" spans="1:9" x14ac:dyDescent="0.2">
      <c r="A193">
        <v>168</v>
      </c>
      <c r="B193" t="s">
        <v>626</v>
      </c>
      <c r="C193" t="s">
        <v>625</v>
      </c>
      <c r="D193" t="s">
        <v>142</v>
      </c>
      <c r="E193" s="10">
        <v>44706</v>
      </c>
      <c r="F193" t="str">
        <f t="shared" si="4"/>
        <v>+998</v>
      </c>
      <c r="G193" t="str">
        <f>VLOOKUP(Клиенты[[#This Row],[Коды телефона]],Таблица5[[#All],[Код]:[Страна2]],2,FALSE)</f>
        <v>Узбекистан</v>
      </c>
      <c r="I193" t="str">
        <f t="shared" si="5"/>
        <v>Самсонов</v>
      </c>
    </row>
    <row r="194" spans="1:9" x14ac:dyDescent="0.2">
      <c r="A194">
        <v>121</v>
      </c>
      <c r="B194" t="s">
        <v>624</v>
      </c>
      <c r="C194" t="s">
        <v>623</v>
      </c>
      <c r="D194" t="s">
        <v>142</v>
      </c>
      <c r="E194" s="10">
        <v>44763</v>
      </c>
      <c r="F194" t="str">
        <f t="shared" ref="F194:F257" si="6">LEFT(B194,LEN(B194) - 13)</f>
        <v>+7</v>
      </c>
      <c r="G194" t="str">
        <f>VLOOKUP(Клиенты[[#This Row],[Коды телефона]],Таблица5[[#All],[Код]:[Страна2]],2,FALSE)</f>
        <v>Россия</v>
      </c>
      <c r="I194" t="str">
        <f t="shared" si="5"/>
        <v>Сысоева</v>
      </c>
    </row>
    <row r="195" spans="1:9" x14ac:dyDescent="0.2">
      <c r="A195">
        <v>405</v>
      </c>
      <c r="B195" t="s">
        <v>622</v>
      </c>
      <c r="C195" t="s">
        <v>621</v>
      </c>
      <c r="D195" t="s">
        <v>139</v>
      </c>
      <c r="E195" s="10">
        <v>44798</v>
      </c>
      <c r="F195" t="str">
        <f t="shared" si="6"/>
        <v>+380</v>
      </c>
      <c r="G195" t="str">
        <f>VLOOKUP(Клиенты[[#This Row],[Коды телефона]],Таблица5[[#All],[Код]:[Страна2]],2,FALSE)</f>
        <v>Украина</v>
      </c>
      <c r="I195" t="str">
        <f t="shared" ref="I195:I258" si="7">IF(OR(LEFT(C195,4)="г-н ", LEFT(C195,5)="г-жа "), TRIM(SUBSTITUTE(C195, MID(C195, FIND(" ", C195) + 1, FIND(" ", C195, FIND(" ", C195) + 1) - FIND(" ", C195) - 1), "")), LEFT(C195, FIND(" ", C195)-1))</f>
        <v>Ия</v>
      </c>
    </row>
    <row r="196" spans="1:9" x14ac:dyDescent="0.2">
      <c r="A196">
        <v>376</v>
      </c>
      <c r="B196" t="s">
        <v>620</v>
      </c>
      <c r="C196" t="s">
        <v>619</v>
      </c>
      <c r="D196" t="s">
        <v>142</v>
      </c>
      <c r="E196" s="10">
        <v>44730</v>
      </c>
      <c r="F196" t="str">
        <f t="shared" si="6"/>
        <v>+375</v>
      </c>
      <c r="G196" t="str">
        <f>VLOOKUP(Клиенты[[#This Row],[Коды телефона]],Таблица5[[#All],[Код]:[Страна2]],2,FALSE)</f>
        <v>Беларусь</v>
      </c>
      <c r="I196" t="str">
        <f t="shared" si="7"/>
        <v>Лукин</v>
      </c>
    </row>
    <row r="197" spans="1:9" x14ac:dyDescent="0.2">
      <c r="A197">
        <v>489</v>
      </c>
      <c r="B197" t="s">
        <v>618</v>
      </c>
      <c r="C197" t="s">
        <v>617</v>
      </c>
      <c r="D197" t="s">
        <v>142</v>
      </c>
      <c r="E197" s="10">
        <v>44587</v>
      </c>
      <c r="F197" t="str">
        <f t="shared" si="6"/>
        <v>+7</v>
      </c>
      <c r="G197" t="str">
        <f>VLOOKUP(Клиенты[[#This Row],[Коды телефона]],Таблица5[[#All],[Код]:[Страна2]],2,FALSE)</f>
        <v>Россия</v>
      </c>
      <c r="I197" t="str">
        <f t="shared" si="7"/>
        <v>Никанор</v>
      </c>
    </row>
    <row r="198" spans="1:9" x14ac:dyDescent="0.2">
      <c r="A198">
        <v>483</v>
      </c>
      <c r="B198" t="s">
        <v>616</v>
      </c>
      <c r="C198" t="s">
        <v>615</v>
      </c>
      <c r="D198" t="s">
        <v>142</v>
      </c>
      <c r="E198" s="10">
        <v>44855</v>
      </c>
      <c r="F198" t="str">
        <f t="shared" si="6"/>
        <v>+7</v>
      </c>
      <c r="G198" t="str">
        <f>VLOOKUP(Клиенты[[#This Row],[Коды телефона]],Таблица5[[#All],[Код]:[Страна2]],2,FALSE)</f>
        <v>Россия</v>
      </c>
      <c r="I198" t="str">
        <f t="shared" si="7"/>
        <v>Александр</v>
      </c>
    </row>
    <row r="199" spans="1:9" x14ac:dyDescent="0.2">
      <c r="A199">
        <v>107</v>
      </c>
      <c r="B199" t="s">
        <v>614</v>
      </c>
      <c r="C199" t="s">
        <v>613</v>
      </c>
      <c r="D199" t="s">
        <v>139</v>
      </c>
      <c r="E199" s="10">
        <v>44744</v>
      </c>
      <c r="F199" t="str">
        <f t="shared" si="6"/>
        <v>+992</v>
      </c>
      <c r="G199" t="str">
        <f>VLOOKUP(Клиенты[[#This Row],[Коды телефона]],Таблица5[[#All],[Код]:[Страна2]],2,FALSE)</f>
        <v>Таджикистан</v>
      </c>
      <c r="I199" t="str">
        <f t="shared" si="7"/>
        <v>Большаков</v>
      </c>
    </row>
    <row r="200" spans="1:9" x14ac:dyDescent="0.2">
      <c r="A200">
        <v>51</v>
      </c>
      <c r="B200" t="s">
        <v>612</v>
      </c>
      <c r="C200" t="s">
        <v>611</v>
      </c>
      <c r="D200" t="s">
        <v>139</v>
      </c>
      <c r="E200" s="10">
        <v>44605</v>
      </c>
      <c r="F200" t="str">
        <f t="shared" si="6"/>
        <v>+998</v>
      </c>
      <c r="G200" t="str">
        <f>VLOOKUP(Клиенты[[#This Row],[Коды телефона]],Таблица5[[#All],[Код]:[Страна2]],2,FALSE)</f>
        <v>Узбекистан</v>
      </c>
      <c r="I200" t="str">
        <f t="shared" si="7"/>
        <v>Костина</v>
      </c>
    </row>
    <row r="201" spans="1:9" x14ac:dyDescent="0.2">
      <c r="A201">
        <v>9</v>
      </c>
      <c r="B201" t="s">
        <v>610</v>
      </c>
      <c r="C201" t="s">
        <v>609</v>
      </c>
      <c r="D201" t="s">
        <v>142</v>
      </c>
      <c r="E201" s="10">
        <v>44900</v>
      </c>
      <c r="F201" t="str">
        <f t="shared" si="6"/>
        <v>+992</v>
      </c>
      <c r="G201" t="str">
        <f>VLOOKUP(Клиенты[[#This Row],[Коды телефона]],Таблица5[[#All],[Код]:[Страна2]],2,FALSE)</f>
        <v>Таджикистан</v>
      </c>
      <c r="I201" t="str">
        <f t="shared" si="7"/>
        <v>Устинов</v>
      </c>
    </row>
    <row r="202" spans="1:9" x14ac:dyDescent="0.2">
      <c r="A202">
        <v>456</v>
      </c>
      <c r="B202" t="s">
        <v>608</v>
      </c>
      <c r="C202" t="s">
        <v>607</v>
      </c>
      <c r="D202" t="s">
        <v>142</v>
      </c>
      <c r="E202" s="10">
        <v>44618</v>
      </c>
      <c r="F202" t="str">
        <f t="shared" si="6"/>
        <v>+7</v>
      </c>
      <c r="G202" t="str">
        <f>VLOOKUP(Клиенты[[#This Row],[Коды телефона]],Таблица5[[#All],[Код]:[Страна2]],2,FALSE)</f>
        <v>Россия</v>
      </c>
      <c r="I202" t="str">
        <f t="shared" si="7"/>
        <v>Муравьева</v>
      </c>
    </row>
    <row r="203" spans="1:9" x14ac:dyDescent="0.2">
      <c r="A203">
        <v>110</v>
      </c>
      <c r="B203" t="s">
        <v>606</v>
      </c>
      <c r="C203" t="s">
        <v>605</v>
      </c>
      <c r="D203" t="s">
        <v>139</v>
      </c>
      <c r="E203" s="10">
        <v>44580</v>
      </c>
      <c r="F203" t="str">
        <f t="shared" si="6"/>
        <v>+998</v>
      </c>
      <c r="G203" t="str">
        <f>VLOOKUP(Клиенты[[#This Row],[Коды телефона]],Таблица5[[#All],[Код]:[Страна2]],2,FALSE)</f>
        <v>Узбекистан</v>
      </c>
      <c r="I203" t="str">
        <f t="shared" si="7"/>
        <v>Давыд</v>
      </c>
    </row>
    <row r="204" spans="1:9" x14ac:dyDescent="0.2">
      <c r="A204">
        <v>216</v>
      </c>
      <c r="B204" t="s">
        <v>604</v>
      </c>
      <c r="C204" t="s">
        <v>603</v>
      </c>
      <c r="D204" t="s">
        <v>139</v>
      </c>
      <c r="E204" s="10">
        <v>44655</v>
      </c>
      <c r="F204" t="str">
        <f t="shared" si="6"/>
        <v>+992</v>
      </c>
      <c r="G204" t="str">
        <f>VLOOKUP(Клиенты[[#This Row],[Коды телефона]],Таблица5[[#All],[Код]:[Страна2]],2,FALSE)</f>
        <v>Таджикистан</v>
      </c>
      <c r="I204" t="str">
        <f t="shared" si="7"/>
        <v>Никонов</v>
      </c>
    </row>
    <row r="205" spans="1:9" x14ac:dyDescent="0.2">
      <c r="A205">
        <v>77</v>
      </c>
      <c r="B205" t="s">
        <v>602</v>
      </c>
      <c r="C205" t="s">
        <v>601</v>
      </c>
      <c r="D205" t="s">
        <v>139</v>
      </c>
      <c r="E205" s="10">
        <v>44644</v>
      </c>
      <c r="F205" t="str">
        <f t="shared" si="6"/>
        <v>+7</v>
      </c>
      <c r="G205" t="str">
        <f>VLOOKUP(Клиенты[[#This Row],[Коды телефона]],Таблица5[[#All],[Код]:[Страна2]],2,FALSE)</f>
        <v>Россия</v>
      </c>
      <c r="I205" t="str">
        <f t="shared" si="7"/>
        <v>Фокин</v>
      </c>
    </row>
    <row r="206" spans="1:9" x14ac:dyDescent="0.2">
      <c r="A206">
        <v>192</v>
      </c>
      <c r="B206" t="s">
        <v>600</v>
      </c>
      <c r="C206" t="s">
        <v>599</v>
      </c>
      <c r="D206" t="s">
        <v>142</v>
      </c>
      <c r="E206" s="10">
        <v>44572</v>
      </c>
      <c r="F206" t="str">
        <f t="shared" si="6"/>
        <v>+7</v>
      </c>
      <c r="G206" t="str">
        <f>VLOOKUP(Клиенты[[#This Row],[Коды телефона]],Таблица5[[#All],[Код]:[Страна2]],2,FALSE)</f>
        <v>Россия</v>
      </c>
      <c r="I206" t="str">
        <f t="shared" si="7"/>
        <v>Устинов</v>
      </c>
    </row>
    <row r="207" spans="1:9" x14ac:dyDescent="0.2">
      <c r="A207">
        <v>308</v>
      </c>
      <c r="B207" t="s">
        <v>598</v>
      </c>
      <c r="C207" t="s">
        <v>597</v>
      </c>
      <c r="D207" t="s">
        <v>142</v>
      </c>
      <c r="E207" s="10">
        <v>44562</v>
      </c>
      <c r="F207" t="str">
        <f t="shared" si="6"/>
        <v>+375</v>
      </c>
      <c r="G207" t="str">
        <f>VLOOKUP(Клиенты[[#This Row],[Коды телефона]],Таблица5[[#All],[Код]:[Страна2]],2,FALSE)</f>
        <v>Беларусь</v>
      </c>
      <c r="I207" t="str">
        <f t="shared" si="7"/>
        <v>Ирина</v>
      </c>
    </row>
    <row r="208" spans="1:9" x14ac:dyDescent="0.2">
      <c r="A208">
        <v>455</v>
      </c>
      <c r="B208" t="s">
        <v>596</v>
      </c>
      <c r="C208" t="s">
        <v>595</v>
      </c>
      <c r="D208" t="s">
        <v>142</v>
      </c>
      <c r="E208" s="10">
        <v>44820</v>
      </c>
      <c r="F208" t="str">
        <f t="shared" si="6"/>
        <v>+380</v>
      </c>
      <c r="G208" t="str">
        <f>VLOOKUP(Клиенты[[#This Row],[Коды телефона]],Таблица5[[#All],[Код]:[Страна2]],2,FALSE)</f>
        <v>Украина</v>
      </c>
      <c r="I208" t="str">
        <f t="shared" si="7"/>
        <v>Герман</v>
      </c>
    </row>
    <row r="209" spans="1:9" x14ac:dyDescent="0.2">
      <c r="A209">
        <v>480</v>
      </c>
      <c r="B209" t="s">
        <v>594</v>
      </c>
      <c r="C209" t="s">
        <v>593</v>
      </c>
      <c r="D209" t="s">
        <v>142</v>
      </c>
      <c r="E209" s="10">
        <v>44568</v>
      </c>
      <c r="F209" t="str">
        <f t="shared" si="6"/>
        <v>+998</v>
      </c>
      <c r="G209" t="str">
        <f>VLOOKUP(Клиенты[[#This Row],[Коды телефона]],Таблица5[[#All],[Код]:[Страна2]],2,FALSE)</f>
        <v>Узбекистан</v>
      </c>
      <c r="I209" t="str">
        <f t="shared" si="7"/>
        <v>Юлия</v>
      </c>
    </row>
    <row r="210" spans="1:9" x14ac:dyDescent="0.2">
      <c r="A210">
        <v>203</v>
      </c>
      <c r="B210" t="s">
        <v>592</v>
      </c>
      <c r="C210" t="s">
        <v>591</v>
      </c>
      <c r="D210" t="s">
        <v>139</v>
      </c>
      <c r="E210" s="10">
        <v>44685</v>
      </c>
      <c r="F210" t="str">
        <f t="shared" si="6"/>
        <v>+7</v>
      </c>
      <c r="G210" t="str">
        <f>VLOOKUP(Клиенты[[#This Row],[Коды телефона]],Таблица5[[#All],[Код]:[Страна2]],2,FALSE)</f>
        <v>Россия</v>
      </c>
      <c r="I210" t="str">
        <f t="shared" si="7"/>
        <v>Суханов</v>
      </c>
    </row>
    <row r="211" spans="1:9" x14ac:dyDescent="0.2">
      <c r="A211">
        <v>21</v>
      </c>
      <c r="B211" t="s">
        <v>590</v>
      </c>
      <c r="C211" t="s">
        <v>589</v>
      </c>
      <c r="D211" t="s">
        <v>142</v>
      </c>
      <c r="E211" s="10">
        <v>44881</v>
      </c>
      <c r="F211" t="str">
        <f t="shared" si="6"/>
        <v>+375</v>
      </c>
      <c r="G211" t="str">
        <f>VLOOKUP(Клиенты[[#This Row],[Коды телефона]],Таблица5[[#All],[Код]:[Страна2]],2,FALSE)</f>
        <v>Беларусь</v>
      </c>
      <c r="I211" t="str">
        <f t="shared" si="7"/>
        <v>Никита</v>
      </c>
    </row>
    <row r="212" spans="1:9" x14ac:dyDescent="0.2">
      <c r="A212">
        <v>302</v>
      </c>
      <c r="B212" t="s">
        <v>588</v>
      </c>
      <c r="C212" t="s">
        <v>587</v>
      </c>
      <c r="D212" t="s">
        <v>139</v>
      </c>
      <c r="E212" s="10">
        <v>44859</v>
      </c>
      <c r="F212" t="str">
        <f t="shared" si="6"/>
        <v>+7</v>
      </c>
      <c r="G212" t="str">
        <f>VLOOKUP(Клиенты[[#This Row],[Коды телефона]],Таблица5[[#All],[Код]:[Страна2]],2,FALSE)</f>
        <v>Россия</v>
      </c>
      <c r="I212" t="str">
        <f t="shared" si="7"/>
        <v>Журавлева</v>
      </c>
    </row>
    <row r="213" spans="1:9" x14ac:dyDescent="0.2">
      <c r="A213">
        <v>341</v>
      </c>
      <c r="B213" t="s">
        <v>586</v>
      </c>
      <c r="C213" t="s">
        <v>585</v>
      </c>
      <c r="D213" t="s">
        <v>139</v>
      </c>
      <c r="E213" s="10">
        <v>44724</v>
      </c>
      <c r="F213" t="str">
        <f t="shared" si="6"/>
        <v>+7</v>
      </c>
      <c r="G213" t="str">
        <f>VLOOKUP(Клиенты[[#This Row],[Коды телефона]],Таблица5[[#All],[Код]:[Страна2]],2,FALSE)</f>
        <v>Россия</v>
      </c>
      <c r="I213" t="str">
        <f t="shared" si="7"/>
        <v>Алевтина</v>
      </c>
    </row>
    <row r="214" spans="1:9" x14ac:dyDescent="0.2">
      <c r="A214">
        <v>463</v>
      </c>
      <c r="B214" t="s">
        <v>584</v>
      </c>
      <c r="C214" t="s">
        <v>583</v>
      </c>
      <c r="D214" t="s">
        <v>139</v>
      </c>
      <c r="E214" s="10">
        <v>44869</v>
      </c>
      <c r="F214" t="str">
        <f t="shared" si="6"/>
        <v>+380</v>
      </c>
      <c r="G214" t="str">
        <f>VLOOKUP(Клиенты[[#This Row],[Коды телефона]],Таблица5[[#All],[Код]:[Страна2]],2,FALSE)</f>
        <v>Украина</v>
      </c>
      <c r="I214" t="str">
        <f t="shared" si="7"/>
        <v>Вероника</v>
      </c>
    </row>
    <row r="215" spans="1:9" x14ac:dyDescent="0.2">
      <c r="A215">
        <v>421</v>
      </c>
      <c r="B215" t="s">
        <v>582</v>
      </c>
      <c r="C215" t="s">
        <v>581</v>
      </c>
      <c r="D215" t="s">
        <v>139</v>
      </c>
      <c r="E215" s="10">
        <v>44620</v>
      </c>
      <c r="F215" t="str">
        <f t="shared" si="6"/>
        <v>+7</v>
      </c>
      <c r="G215" t="str">
        <f>VLOOKUP(Клиенты[[#This Row],[Коды телефона]],Таблица5[[#All],[Код]:[Страна2]],2,FALSE)</f>
        <v>Россия</v>
      </c>
      <c r="I215" t="str">
        <f t="shared" si="7"/>
        <v>Красильников</v>
      </c>
    </row>
    <row r="216" spans="1:9" x14ac:dyDescent="0.2">
      <c r="A216">
        <v>86</v>
      </c>
      <c r="B216" t="s">
        <v>580</v>
      </c>
      <c r="C216" t="s">
        <v>579</v>
      </c>
      <c r="D216" t="s">
        <v>142</v>
      </c>
      <c r="E216" s="10">
        <v>44692</v>
      </c>
      <c r="F216" t="str">
        <f t="shared" si="6"/>
        <v>+998</v>
      </c>
      <c r="G216" t="str">
        <f>VLOOKUP(Клиенты[[#This Row],[Коды телефона]],Таблица5[[#All],[Код]:[Страна2]],2,FALSE)</f>
        <v>Узбекистан</v>
      </c>
      <c r="I216" t="str">
        <f t="shared" si="7"/>
        <v>Гуляева</v>
      </c>
    </row>
    <row r="217" spans="1:9" x14ac:dyDescent="0.2">
      <c r="A217">
        <v>319</v>
      </c>
      <c r="B217" t="s">
        <v>578</v>
      </c>
      <c r="C217" t="s">
        <v>577</v>
      </c>
      <c r="D217" t="s">
        <v>142</v>
      </c>
      <c r="E217" s="10">
        <v>44674</v>
      </c>
      <c r="F217" t="str">
        <f t="shared" si="6"/>
        <v>+998</v>
      </c>
      <c r="G217" t="str">
        <f>VLOOKUP(Клиенты[[#This Row],[Коды телефона]],Таблица5[[#All],[Код]:[Страна2]],2,FALSE)</f>
        <v>Узбекистан</v>
      </c>
      <c r="I217" t="str">
        <f t="shared" si="7"/>
        <v>Маркова</v>
      </c>
    </row>
    <row r="218" spans="1:9" x14ac:dyDescent="0.2">
      <c r="A218">
        <v>290</v>
      </c>
      <c r="B218" t="s">
        <v>576</v>
      </c>
      <c r="C218" t="s">
        <v>575</v>
      </c>
      <c r="D218" t="s">
        <v>142</v>
      </c>
      <c r="E218" s="10">
        <v>44777</v>
      </c>
      <c r="F218" t="str">
        <f t="shared" si="6"/>
        <v>+7</v>
      </c>
      <c r="G218" t="str">
        <f>VLOOKUP(Клиенты[[#This Row],[Коды телефона]],Таблица5[[#All],[Код]:[Страна2]],2,FALSE)</f>
        <v>Россия</v>
      </c>
      <c r="I218" t="str">
        <f t="shared" si="7"/>
        <v>Николай</v>
      </c>
    </row>
    <row r="219" spans="1:9" x14ac:dyDescent="0.2">
      <c r="A219">
        <v>13</v>
      </c>
      <c r="B219" t="s">
        <v>574</v>
      </c>
      <c r="C219" t="s">
        <v>573</v>
      </c>
      <c r="D219" t="s">
        <v>139</v>
      </c>
      <c r="E219" s="10">
        <v>44724</v>
      </c>
      <c r="F219" t="str">
        <f t="shared" si="6"/>
        <v>+7</v>
      </c>
      <c r="G219" t="str">
        <f>VLOOKUP(Клиенты[[#This Row],[Коды телефона]],Таблица5[[#All],[Код]:[Страна2]],2,FALSE)</f>
        <v>Россия</v>
      </c>
      <c r="I219" t="str">
        <f t="shared" si="7"/>
        <v>Максимова</v>
      </c>
    </row>
    <row r="220" spans="1:9" x14ac:dyDescent="0.2">
      <c r="A220">
        <v>453</v>
      </c>
      <c r="B220" t="s">
        <v>572</v>
      </c>
      <c r="C220" t="s">
        <v>571</v>
      </c>
      <c r="D220" t="s">
        <v>142</v>
      </c>
      <c r="E220" s="10">
        <v>44635</v>
      </c>
      <c r="F220" t="str">
        <f t="shared" si="6"/>
        <v>+7</v>
      </c>
      <c r="G220" t="str">
        <f>VLOOKUP(Клиенты[[#This Row],[Коды телефона]],Таблица5[[#All],[Код]:[Страна2]],2,FALSE)</f>
        <v>Россия</v>
      </c>
      <c r="I220" t="str">
        <f t="shared" si="7"/>
        <v>Никифоров</v>
      </c>
    </row>
    <row r="221" spans="1:9" x14ac:dyDescent="0.2">
      <c r="A221">
        <v>120</v>
      </c>
      <c r="B221" t="s">
        <v>570</v>
      </c>
      <c r="C221" t="s">
        <v>569</v>
      </c>
      <c r="D221" t="s">
        <v>142</v>
      </c>
      <c r="E221" s="10">
        <v>44691</v>
      </c>
      <c r="F221" t="str">
        <f t="shared" si="6"/>
        <v>+7</v>
      </c>
      <c r="G221" t="str">
        <f>VLOOKUP(Клиенты[[#This Row],[Коды телефона]],Таблица5[[#All],[Код]:[Страна2]],2,FALSE)</f>
        <v>Россия</v>
      </c>
      <c r="I221" t="str">
        <f t="shared" si="7"/>
        <v>Велимир</v>
      </c>
    </row>
    <row r="222" spans="1:9" x14ac:dyDescent="0.2">
      <c r="A222">
        <v>292</v>
      </c>
      <c r="B222" t="s">
        <v>568</v>
      </c>
      <c r="C222" t="s">
        <v>567</v>
      </c>
      <c r="D222" t="s">
        <v>139</v>
      </c>
      <c r="E222" s="10">
        <v>44608</v>
      </c>
      <c r="F222" t="str">
        <f t="shared" si="6"/>
        <v>+7</v>
      </c>
      <c r="G222" t="str">
        <f>VLOOKUP(Клиенты[[#This Row],[Коды телефона]],Таблица5[[#All],[Код]:[Страна2]],2,FALSE)</f>
        <v>Россия</v>
      </c>
      <c r="I222" t="str">
        <f t="shared" si="7"/>
        <v>Тимофеев</v>
      </c>
    </row>
    <row r="223" spans="1:9" x14ac:dyDescent="0.2">
      <c r="A223">
        <v>1</v>
      </c>
      <c r="B223" t="s">
        <v>566</v>
      </c>
      <c r="C223" t="s">
        <v>565</v>
      </c>
      <c r="D223" t="s">
        <v>142</v>
      </c>
      <c r="E223" s="10">
        <v>44585</v>
      </c>
      <c r="F223" t="str">
        <f t="shared" si="6"/>
        <v>+7</v>
      </c>
      <c r="G223" t="str">
        <f>VLOOKUP(Клиенты[[#This Row],[Коды телефона]],Таблица5[[#All],[Код]:[Страна2]],2,FALSE)</f>
        <v>Россия</v>
      </c>
      <c r="I223" t="str">
        <f t="shared" si="7"/>
        <v>Потап</v>
      </c>
    </row>
    <row r="224" spans="1:9" x14ac:dyDescent="0.2">
      <c r="A224">
        <v>98</v>
      </c>
      <c r="B224" t="s">
        <v>564</v>
      </c>
      <c r="C224" t="s">
        <v>563</v>
      </c>
      <c r="D224" t="s">
        <v>142</v>
      </c>
      <c r="E224" s="10">
        <v>44637</v>
      </c>
      <c r="F224" t="str">
        <f t="shared" si="6"/>
        <v>+7</v>
      </c>
      <c r="G224" t="str">
        <f>VLOOKUP(Клиенты[[#This Row],[Коды телефона]],Таблица5[[#All],[Код]:[Страна2]],2,FALSE)</f>
        <v>Россия</v>
      </c>
      <c r="I224" t="str">
        <f t="shared" si="7"/>
        <v>Никита</v>
      </c>
    </row>
    <row r="225" spans="1:9" x14ac:dyDescent="0.2">
      <c r="A225">
        <v>226</v>
      </c>
      <c r="B225" t="s">
        <v>562</v>
      </c>
      <c r="C225" t="s">
        <v>561</v>
      </c>
      <c r="D225" t="s">
        <v>142</v>
      </c>
      <c r="E225" s="10">
        <v>44702</v>
      </c>
      <c r="F225" t="str">
        <f t="shared" si="6"/>
        <v>+7</v>
      </c>
      <c r="G225" t="str">
        <f>VLOOKUP(Клиенты[[#This Row],[Коды телефона]],Таблица5[[#All],[Код]:[Страна2]],2,FALSE)</f>
        <v>Россия</v>
      </c>
      <c r="I225" t="str">
        <f t="shared" si="7"/>
        <v>Агап</v>
      </c>
    </row>
    <row r="226" spans="1:9" x14ac:dyDescent="0.2">
      <c r="A226">
        <v>296</v>
      </c>
      <c r="B226" t="s">
        <v>560</v>
      </c>
      <c r="C226" t="s">
        <v>559</v>
      </c>
      <c r="D226" t="s">
        <v>139</v>
      </c>
      <c r="E226" s="10">
        <v>44758</v>
      </c>
      <c r="F226" t="str">
        <f t="shared" si="6"/>
        <v>+998</v>
      </c>
      <c r="G226" t="str">
        <f>VLOOKUP(Клиенты[[#This Row],[Коды телефона]],Таблица5[[#All],[Код]:[Страна2]],2,FALSE)</f>
        <v>Узбекистан</v>
      </c>
      <c r="I226" t="str">
        <f t="shared" si="7"/>
        <v>Исакова</v>
      </c>
    </row>
    <row r="227" spans="1:9" x14ac:dyDescent="0.2">
      <c r="A227">
        <v>29</v>
      </c>
      <c r="B227" t="s">
        <v>558</v>
      </c>
      <c r="C227" t="s">
        <v>557</v>
      </c>
      <c r="D227" t="s">
        <v>142</v>
      </c>
      <c r="E227" s="10">
        <v>44704</v>
      </c>
      <c r="F227" t="str">
        <f t="shared" si="6"/>
        <v>+7</v>
      </c>
      <c r="G227" t="str">
        <f>VLOOKUP(Клиенты[[#This Row],[Коды телефона]],Таблица5[[#All],[Код]:[Страна2]],2,FALSE)</f>
        <v>Россия</v>
      </c>
      <c r="I227" t="str">
        <f t="shared" si="7"/>
        <v>Вишняков</v>
      </c>
    </row>
    <row r="228" spans="1:9" x14ac:dyDescent="0.2">
      <c r="A228">
        <v>297</v>
      </c>
      <c r="B228" t="s">
        <v>556</v>
      </c>
      <c r="C228" t="s">
        <v>555</v>
      </c>
      <c r="D228" t="s">
        <v>139</v>
      </c>
      <c r="E228" s="10">
        <v>44666</v>
      </c>
      <c r="F228" t="str">
        <f t="shared" si="6"/>
        <v>+380</v>
      </c>
      <c r="G228" t="str">
        <f>VLOOKUP(Клиенты[[#This Row],[Коды телефона]],Таблица5[[#All],[Код]:[Страна2]],2,FALSE)</f>
        <v>Украина</v>
      </c>
      <c r="I228" t="str">
        <f t="shared" si="7"/>
        <v>Нестеров</v>
      </c>
    </row>
    <row r="229" spans="1:9" x14ac:dyDescent="0.2">
      <c r="A229">
        <v>497</v>
      </c>
      <c r="B229" t="s">
        <v>554</v>
      </c>
      <c r="C229" t="s">
        <v>553</v>
      </c>
      <c r="D229" t="s">
        <v>139</v>
      </c>
      <c r="E229" s="10">
        <v>44826</v>
      </c>
      <c r="F229" t="str">
        <f t="shared" si="6"/>
        <v>+998</v>
      </c>
      <c r="G229" t="str">
        <f>VLOOKUP(Клиенты[[#This Row],[Коды телефона]],Таблица5[[#All],[Код]:[Страна2]],2,FALSE)</f>
        <v>Узбекистан</v>
      </c>
      <c r="I229" t="str">
        <f t="shared" si="7"/>
        <v>Валерьян</v>
      </c>
    </row>
    <row r="230" spans="1:9" x14ac:dyDescent="0.2">
      <c r="A230">
        <v>191</v>
      </c>
      <c r="B230" t="s">
        <v>552</v>
      </c>
      <c r="C230" t="s">
        <v>551</v>
      </c>
      <c r="D230" t="s">
        <v>142</v>
      </c>
      <c r="E230" s="10">
        <v>44866</v>
      </c>
      <c r="F230" t="str">
        <f t="shared" si="6"/>
        <v>+380</v>
      </c>
      <c r="G230" t="str">
        <f>VLOOKUP(Клиенты[[#This Row],[Коды телефона]],Таблица5[[#All],[Код]:[Страна2]],2,FALSE)</f>
        <v>Украина</v>
      </c>
      <c r="I230" t="str">
        <f t="shared" si="7"/>
        <v>Матвей</v>
      </c>
    </row>
    <row r="231" spans="1:9" x14ac:dyDescent="0.2">
      <c r="A231">
        <v>58</v>
      </c>
      <c r="B231" t="s">
        <v>550</v>
      </c>
      <c r="C231" t="s">
        <v>549</v>
      </c>
      <c r="D231" t="s">
        <v>139</v>
      </c>
      <c r="E231" s="10">
        <v>44628</v>
      </c>
      <c r="F231" t="str">
        <f t="shared" si="6"/>
        <v>+375</v>
      </c>
      <c r="G231" t="str">
        <f>VLOOKUP(Клиенты[[#This Row],[Коды телефона]],Таблица5[[#All],[Код]:[Страна2]],2,FALSE)</f>
        <v>Беларусь</v>
      </c>
      <c r="I231" t="str">
        <f t="shared" si="7"/>
        <v>Владимирова</v>
      </c>
    </row>
    <row r="232" spans="1:9" x14ac:dyDescent="0.2">
      <c r="A232">
        <v>446</v>
      </c>
      <c r="B232" t="s">
        <v>548</v>
      </c>
      <c r="C232" t="s">
        <v>547</v>
      </c>
      <c r="D232" t="s">
        <v>142</v>
      </c>
      <c r="E232" s="10">
        <v>44671</v>
      </c>
      <c r="F232" t="str">
        <f t="shared" si="6"/>
        <v>+992</v>
      </c>
      <c r="G232" t="str">
        <f>VLOOKUP(Клиенты[[#This Row],[Коды телефона]],Таблица5[[#All],[Код]:[Страна2]],2,FALSE)</f>
        <v>Таджикистан</v>
      </c>
      <c r="I232" t="str">
        <f t="shared" si="7"/>
        <v>Лора</v>
      </c>
    </row>
    <row r="233" spans="1:9" x14ac:dyDescent="0.2">
      <c r="A233">
        <v>117</v>
      </c>
      <c r="B233" t="s">
        <v>546</v>
      </c>
      <c r="C233" t="s">
        <v>545</v>
      </c>
      <c r="D233" t="s">
        <v>142</v>
      </c>
      <c r="E233" s="10">
        <v>44706</v>
      </c>
      <c r="F233" t="str">
        <f t="shared" si="6"/>
        <v>+380</v>
      </c>
      <c r="G233" t="str">
        <f>VLOOKUP(Клиенты[[#This Row],[Коды телефона]],Таблица5[[#All],[Код]:[Страна2]],2,FALSE)</f>
        <v>Украина</v>
      </c>
      <c r="I233" t="str">
        <f t="shared" si="7"/>
        <v>Мирон</v>
      </c>
    </row>
    <row r="234" spans="1:9" x14ac:dyDescent="0.2">
      <c r="A234">
        <v>187</v>
      </c>
      <c r="B234" t="s">
        <v>544</v>
      </c>
      <c r="C234" t="s">
        <v>543</v>
      </c>
      <c r="D234" t="s">
        <v>142</v>
      </c>
      <c r="E234" s="10">
        <v>44848</v>
      </c>
      <c r="F234" t="str">
        <f t="shared" si="6"/>
        <v>+7</v>
      </c>
      <c r="G234" t="str">
        <f>VLOOKUP(Клиенты[[#This Row],[Коды телефона]],Таблица5[[#All],[Код]:[Страна2]],2,FALSE)</f>
        <v>Россия</v>
      </c>
      <c r="I234" t="str">
        <f t="shared" si="7"/>
        <v>Юлия</v>
      </c>
    </row>
    <row r="235" spans="1:9" x14ac:dyDescent="0.2">
      <c r="A235">
        <v>231</v>
      </c>
      <c r="B235" t="s">
        <v>542</v>
      </c>
      <c r="C235" t="s">
        <v>541</v>
      </c>
      <c r="D235" t="s">
        <v>139</v>
      </c>
      <c r="E235" s="10">
        <v>44752</v>
      </c>
      <c r="F235" t="str">
        <f t="shared" si="6"/>
        <v>+7</v>
      </c>
      <c r="G235" t="str">
        <f>VLOOKUP(Клиенты[[#This Row],[Коды телефона]],Таблица5[[#All],[Код]:[Страна2]],2,FALSE)</f>
        <v>Россия</v>
      </c>
      <c r="I235" t="str">
        <f t="shared" si="7"/>
        <v>Ермаков</v>
      </c>
    </row>
    <row r="236" spans="1:9" x14ac:dyDescent="0.2">
      <c r="A236">
        <v>265</v>
      </c>
      <c r="B236" t="s">
        <v>540</v>
      </c>
      <c r="C236" t="s">
        <v>539</v>
      </c>
      <c r="D236" t="s">
        <v>139</v>
      </c>
      <c r="E236" s="10">
        <v>44756</v>
      </c>
      <c r="F236" t="str">
        <f t="shared" si="6"/>
        <v>+998</v>
      </c>
      <c r="G236" t="str">
        <f>VLOOKUP(Клиенты[[#This Row],[Коды телефона]],Таблица5[[#All],[Код]:[Страна2]],2,FALSE)</f>
        <v>Узбекистан</v>
      </c>
      <c r="I236" t="str">
        <f t="shared" si="7"/>
        <v>Баранов</v>
      </c>
    </row>
    <row r="237" spans="1:9" x14ac:dyDescent="0.2">
      <c r="A237">
        <v>391</v>
      </c>
      <c r="B237" t="s">
        <v>538</v>
      </c>
      <c r="C237" t="s">
        <v>537</v>
      </c>
      <c r="D237" t="s">
        <v>142</v>
      </c>
      <c r="E237" s="10">
        <v>44675</v>
      </c>
      <c r="F237" t="str">
        <f t="shared" si="6"/>
        <v>+992</v>
      </c>
      <c r="G237" t="str">
        <f>VLOOKUP(Клиенты[[#This Row],[Коды телефона]],Таблица5[[#All],[Код]:[Страна2]],2,FALSE)</f>
        <v>Таджикистан</v>
      </c>
      <c r="I237" t="str">
        <f t="shared" si="7"/>
        <v>Вероника</v>
      </c>
    </row>
    <row r="238" spans="1:9" x14ac:dyDescent="0.2">
      <c r="A238">
        <v>355</v>
      </c>
      <c r="B238" t="s">
        <v>536</v>
      </c>
      <c r="C238" t="s">
        <v>535</v>
      </c>
      <c r="D238" t="s">
        <v>139</v>
      </c>
      <c r="E238" s="10">
        <v>44631</v>
      </c>
      <c r="F238" t="str">
        <f t="shared" si="6"/>
        <v>+7</v>
      </c>
      <c r="G238" t="str">
        <f>VLOOKUP(Клиенты[[#This Row],[Коды телефона]],Таблица5[[#All],[Код]:[Страна2]],2,FALSE)</f>
        <v>Россия</v>
      </c>
      <c r="I238" t="str">
        <f t="shared" si="7"/>
        <v>Назарова</v>
      </c>
    </row>
    <row r="239" spans="1:9" x14ac:dyDescent="0.2">
      <c r="A239">
        <v>277</v>
      </c>
      <c r="B239" t="s">
        <v>534</v>
      </c>
      <c r="C239" t="s">
        <v>533</v>
      </c>
      <c r="D239" t="s">
        <v>142</v>
      </c>
      <c r="E239" s="10">
        <v>44750</v>
      </c>
      <c r="F239" t="str">
        <f t="shared" si="6"/>
        <v>+7</v>
      </c>
      <c r="G239" t="str">
        <f>VLOOKUP(Клиенты[[#This Row],[Коды телефона]],Таблица5[[#All],[Код]:[Страна2]],2,FALSE)</f>
        <v>Россия</v>
      </c>
      <c r="I239" t="str">
        <f t="shared" si="7"/>
        <v>Любомир</v>
      </c>
    </row>
    <row r="240" spans="1:9" x14ac:dyDescent="0.2">
      <c r="A240">
        <v>104</v>
      </c>
      <c r="B240" t="s">
        <v>532</v>
      </c>
      <c r="C240" t="s">
        <v>531</v>
      </c>
      <c r="D240" t="s">
        <v>139</v>
      </c>
      <c r="E240" s="10">
        <v>44772</v>
      </c>
      <c r="F240" t="str">
        <f t="shared" si="6"/>
        <v>+998</v>
      </c>
      <c r="G240" t="str">
        <f>VLOOKUP(Клиенты[[#This Row],[Коды телефона]],Таблица5[[#All],[Код]:[Страна2]],2,FALSE)</f>
        <v>Узбекистан</v>
      </c>
      <c r="I240" t="str">
        <f t="shared" si="7"/>
        <v>Елизавета</v>
      </c>
    </row>
    <row r="241" spans="1:9" x14ac:dyDescent="0.2">
      <c r="A241">
        <v>109</v>
      </c>
      <c r="B241" t="s">
        <v>530</v>
      </c>
      <c r="C241" t="s">
        <v>529</v>
      </c>
      <c r="D241" t="s">
        <v>142</v>
      </c>
      <c r="E241" s="10">
        <v>44732</v>
      </c>
      <c r="F241" t="str">
        <f t="shared" si="6"/>
        <v>+380</v>
      </c>
      <c r="G241" t="str">
        <f>VLOOKUP(Клиенты[[#This Row],[Коды телефона]],Таблица5[[#All],[Код]:[Страна2]],2,FALSE)</f>
        <v>Украина</v>
      </c>
      <c r="I241" t="str">
        <f t="shared" si="7"/>
        <v>Гурьева</v>
      </c>
    </row>
    <row r="242" spans="1:9" x14ac:dyDescent="0.2">
      <c r="A242">
        <v>369</v>
      </c>
      <c r="B242" t="s">
        <v>528</v>
      </c>
      <c r="C242" t="s">
        <v>527</v>
      </c>
      <c r="D242" t="s">
        <v>142</v>
      </c>
      <c r="E242" s="10">
        <v>44678</v>
      </c>
      <c r="F242" t="str">
        <f t="shared" si="6"/>
        <v>+7</v>
      </c>
      <c r="G242" t="str">
        <f>VLOOKUP(Клиенты[[#This Row],[Коды телефона]],Таблица5[[#All],[Код]:[Страна2]],2,FALSE)</f>
        <v>Россия</v>
      </c>
      <c r="I242" t="str">
        <f t="shared" si="7"/>
        <v>Фёкла</v>
      </c>
    </row>
    <row r="243" spans="1:9" x14ac:dyDescent="0.2">
      <c r="A243">
        <v>78</v>
      </c>
      <c r="B243" t="s">
        <v>526</v>
      </c>
      <c r="C243" t="s">
        <v>525</v>
      </c>
      <c r="D243" t="s">
        <v>142</v>
      </c>
      <c r="E243" s="10">
        <v>44658</v>
      </c>
      <c r="F243" t="str">
        <f t="shared" si="6"/>
        <v>+380</v>
      </c>
      <c r="G243" t="str">
        <f>VLOOKUP(Клиенты[[#This Row],[Коды телефона]],Таблица5[[#All],[Код]:[Страна2]],2,FALSE)</f>
        <v>Украина</v>
      </c>
      <c r="I243" t="str">
        <f t="shared" si="7"/>
        <v>Маслова</v>
      </c>
    </row>
    <row r="244" spans="1:9" x14ac:dyDescent="0.2">
      <c r="A244">
        <v>66</v>
      </c>
      <c r="B244" t="s">
        <v>524</v>
      </c>
      <c r="C244" t="s">
        <v>523</v>
      </c>
      <c r="D244" t="s">
        <v>139</v>
      </c>
      <c r="E244" s="10">
        <v>44777</v>
      </c>
      <c r="F244" t="str">
        <f t="shared" si="6"/>
        <v>+7</v>
      </c>
      <c r="G244" t="str">
        <f>VLOOKUP(Клиенты[[#This Row],[Коды телефона]],Таблица5[[#All],[Код]:[Страна2]],2,FALSE)</f>
        <v>Россия</v>
      </c>
      <c r="I244" t="str">
        <f t="shared" si="7"/>
        <v>Клавдия</v>
      </c>
    </row>
    <row r="245" spans="1:9" x14ac:dyDescent="0.2">
      <c r="A245">
        <v>261</v>
      </c>
      <c r="B245" t="s">
        <v>522</v>
      </c>
      <c r="C245" t="s">
        <v>521</v>
      </c>
      <c r="D245" t="s">
        <v>142</v>
      </c>
      <c r="E245" s="10">
        <v>44848</v>
      </c>
      <c r="F245" t="str">
        <f t="shared" si="6"/>
        <v>+7</v>
      </c>
      <c r="G245" t="str">
        <f>VLOOKUP(Клиенты[[#This Row],[Коды телефона]],Таблица5[[#All],[Код]:[Страна2]],2,FALSE)</f>
        <v>Россия</v>
      </c>
      <c r="I245" t="str">
        <f t="shared" si="7"/>
        <v>Евсеев</v>
      </c>
    </row>
    <row r="246" spans="1:9" x14ac:dyDescent="0.2">
      <c r="A246">
        <v>307</v>
      </c>
      <c r="B246" t="s">
        <v>520</v>
      </c>
      <c r="C246" t="s">
        <v>519</v>
      </c>
      <c r="D246" t="s">
        <v>142</v>
      </c>
      <c r="E246" s="10">
        <v>44764</v>
      </c>
      <c r="F246" t="str">
        <f t="shared" si="6"/>
        <v>+375</v>
      </c>
      <c r="G246" t="str">
        <f>VLOOKUP(Клиенты[[#This Row],[Коды телефона]],Таблица5[[#All],[Код]:[Страна2]],2,FALSE)</f>
        <v>Беларусь</v>
      </c>
      <c r="I246" t="str">
        <f t="shared" si="7"/>
        <v>Клавдия</v>
      </c>
    </row>
    <row r="247" spans="1:9" x14ac:dyDescent="0.2">
      <c r="A247">
        <v>144</v>
      </c>
      <c r="B247" t="s">
        <v>518</v>
      </c>
      <c r="C247" t="s">
        <v>517</v>
      </c>
      <c r="D247" t="s">
        <v>142</v>
      </c>
      <c r="E247" s="10">
        <v>44705</v>
      </c>
      <c r="F247" t="str">
        <f t="shared" si="6"/>
        <v>+380</v>
      </c>
      <c r="G247" t="str">
        <f>VLOOKUP(Клиенты[[#This Row],[Коды телефона]],Таблица5[[#All],[Код]:[Страна2]],2,FALSE)</f>
        <v>Украина</v>
      </c>
      <c r="I247" t="str">
        <f t="shared" si="7"/>
        <v>Анастасия</v>
      </c>
    </row>
    <row r="248" spans="1:9" x14ac:dyDescent="0.2">
      <c r="A248">
        <v>76</v>
      </c>
      <c r="B248" t="s">
        <v>516</v>
      </c>
      <c r="C248" t="s">
        <v>515</v>
      </c>
      <c r="D248" t="s">
        <v>142</v>
      </c>
      <c r="E248" s="10">
        <v>44575</v>
      </c>
      <c r="F248" t="str">
        <f t="shared" si="6"/>
        <v>+375</v>
      </c>
      <c r="G248" t="str">
        <f>VLOOKUP(Клиенты[[#This Row],[Коды телефона]],Таблица5[[#All],[Код]:[Страна2]],2,FALSE)</f>
        <v>Беларусь</v>
      </c>
      <c r="I248" t="str">
        <f t="shared" si="7"/>
        <v>Федосеева</v>
      </c>
    </row>
    <row r="249" spans="1:9" x14ac:dyDescent="0.2">
      <c r="A249">
        <v>84</v>
      </c>
      <c r="B249" t="s">
        <v>514</v>
      </c>
      <c r="C249" t="s">
        <v>513</v>
      </c>
      <c r="D249" t="s">
        <v>139</v>
      </c>
      <c r="E249" s="10">
        <v>44805</v>
      </c>
      <c r="F249" t="str">
        <f t="shared" si="6"/>
        <v>+992</v>
      </c>
      <c r="G249" t="str">
        <f>VLOOKUP(Клиенты[[#This Row],[Коды телефона]],Таблица5[[#All],[Код]:[Страна2]],2,FALSE)</f>
        <v>Таджикистан</v>
      </c>
      <c r="I249" t="str">
        <f t="shared" si="7"/>
        <v>Евгения</v>
      </c>
    </row>
    <row r="250" spans="1:9" x14ac:dyDescent="0.2">
      <c r="A250">
        <v>81</v>
      </c>
      <c r="B250" t="s">
        <v>512</v>
      </c>
      <c r="C250" t="s">
        <v>511</v>
      </c>
      <c r="D250" t="s">
        <v>142</v>
      </c>
      <c r="E250" s="10">
        <v>44825</v>
      </c>
      <c r="F250" t="str">
        <f t="shared" si="6"/>
        <v>+7</v>
      </c>
      <c r="G250" t="str">
        <f>VLOOKUP(Клиенты[[#This Row],[Коды телефона]],Таблица5[[#All],[Код]:[Страна2]],2,FALSE)</f>
        <v>Россия</v>
      </c>
      <c r="I250" t="str">
        <f t="shared" si="7"/>
        <v>Ксения</v>
      </c>
    </row>
    <row r="251" spans="1:9" x14ac:dyDescent="0.2">
      <c r="A251">
        <v>157</v>
      </c>
      <c r="B251" t="s">
        <v>510</v>
      </c>
      <c r="C251" t="s">
        <v>509</v>
      </c>
      <c r="D251" t="s">
        <v>139</v>
      </c>
      <c r="E251" s="10">
        <v>44783</v>
      </c>
      <c r="F251" t="str">
        <f t="shared" si="6"/>
        <v>+7</v>
      </c>
      <c r="G251" t="str">
        <f>VLOOKUP(Клиенты[[#This Row],[Коды телефона]],Таблица5[[#All],[Код]:[Страна2]],2,FALSE)</f>
        <v>Россия</v>
      </c>
      <c r="I251" t="str">
        <f t="shared" si="7"/>
        <v>Елена</v>
      </c>
    </row>
    <row r="252" spans="1:9" x14ac:dyDescent="0.2">
      <c r="A252">
        <v>57</v>
      </c>
      <c r="B252" t="s">
        <v>508</v>
      </c>
      <c r="C252" t="s">
        <v>507</v>
      </c>
      <c r="D252" t="s">
        <v>139</v>
      </c>
      <c r="E252" s="10">
        <v>44669</v>
      </c>
      <c r="F252" t="str">
        <f t="shared" si="6"/>
        <v>+7</v>
      </c>
      <c r="G252" t="str">
        <f>VLOOKUP(Клиенты[[#This Row],[Коды телефона]],Таблица5[[#All],[Код]:[Страна2]],2,FALSE)</f>
        <v>Россия</v>
      </c>
      <c r="I252" t="str">
        <f t="shared" si="7"/>
        <v>Константин</v>
      </c>
    </row>
    <row r="253" spans="1:9" x14ac:dyDescent="0.2">
      <c r="A253">
        <v>479</v>
      </c>
      <c r="B253" t="s">
        <v>506</v>
      </c>
      <c r="C253" t="s">
        <v>505</v>
      </c>
      <c r="D253" t="s">
        <v>142</v>
      </c>
      <c r="E253" s="10">
        <v>44793</v>
      </c>
      <c r="F253" t="str">
        <f t="shared" si="6"/>
        <v>+7</v>
      </c>
      <c r="G253" t="str">
        <f>VLOOKUP(Клиенты[[#This Row],[Коды телефона]],Таблица5[[#All],[Код]:[Страна2]],2,FALSE)</f>
        <v>Россия</v>
      </c>
      <c r="I253" t="str">
        <f t="shared" si="7"/>
        <v>Евпраксия</v>
      </c>
    </row>
    <row r="254" spans="1:9" x14ac:dyDescent="0.2">
      <c r="A254">
        <v>406</v>
      </c>
      <c r="B254" t="s">
        <v>504</v>
      </c>
      <c r="C254" t="s">
        <v>503</v>
      </c>
      <c r="D254" t="s">
        <v>142</v>
      </c>
      <c r="E254" s="10">
        <v>44895</v>
      </c>
      <c r="F254" t="str">
        <f t="shared" si="6"/>
        <v>+380</v>
      </c>
      <c r="G254" t="str">
        <f>VLOOKUP(Клиенты[[#This Row],[Коды телефона]],Таблица5[[#All],[Код]:[Страна2]],2,FALSE)</f>
        <v>Украина</v>
      </c>
      <c r="I254" t="str">
        <f t="shared" si="7"/>
        <v>Дмитрий</v>
      </c>
    </row>
    <row r="255" spans="1:9" x14ac:dyDescent="0.2">
      <c r="A255">
        <v>56</v>
      </c>
      <c r="B255" t="s">
        <v>502</v>
      </c>
      <c r="C255" t="s">
        <v>501</v>
      </c>
      <c r="D255" t="s">
        <v>139</v>
      </c>
      <c r="E255" s="10">
        <v>44662</v>
      </c>
      <c r="F255" t="str">
        <f t="shared" si="6"/>
        <v>+992</v>
      </c>
      <c r="G255" t="str">
        <f>VLOOKUP(Клиенты[[#This Row],[Коды телефона]],Таблица5[[#All],[Код]:[Страна2]],2,FALSE)</f>
        <v>Таджикистан</v>
      </c>
      <c r="I255" t="str">
        <f t="shared" si="7"/>
        <v>Пелагея</v>
      </c>
    </row>
    <row r="256" spans="1:9" x14ac:dyDescent="0.2">
      <c r="A256">
        <v>10</v>
      </c>
      <c r="B256" t="s">
        <v>500</v>
      </c>
      <c r="C256" t="s">
        <v>499</v>
      </c>
      <c r="D256" t="s">
        <v>139</v>
      </c>
      <c r="E256" s="10">
        <v>44881</v>
      </c>
      <c r="F256" t="str">
        <f t="shared" si="6"/>
        <v>+380</v>
      </c>
      <c r="G256" t="str">
        <f>VLOOKUP(Клиенты[[#This Row],[Коды телефона]],Таблица5[[#All],[Код]:[Страна2]],2,FALSE)</f>
        <v>Украина</v>
      </c>
      <c r="I256" t="str">
        <f t="shared" si="7"/>
        <v>Давыдов</v>
      </c>
    </row>
    <row r="257" spans="1:9" x14ac:dyDescent="0.2">
      <c r="A257">
        <v>174</v>
      </c>
      <c r="B257" t="s">
        <v>498</v>
      </c>
      <c r="C257" t="s">
        <v>497</v>
      </c>
      <c r="D257" t="s">
        <v>142</v>
      </c>
      <c r="E257" s="10">
        <v>44779</v>
      </c>
      <c r="F257" t="str">
        <f t="shared" si="6"/>
        <v>+992</v>
      </c>
      <c r="G257" t="str">
        <f>VLOOKUP(Клиенты[[#This Row],[Коды телефона]],Таблица5[[#All],[Код]:[Страна2]],2,FALSE)</f>
        <v>Таджикистан</v>
      </c>
      <c r="I257" t="str">
        <f t="shared" si="7"/>
        <v>Лазарев</v>
      </c>
    </row>
    <row r="258" spans="1:9" x14ac:dyDescent="0.2">
      <c r="A258">
        <v>72</v>
      </c>
      <c r="B258" t="s">
        <v>496</v>
      </c>
      <c r="C258" t="s">
        <v>495</v>
      </c>
      <c r="D258" t="s">
        <v>142</v>
      </c>
      <c r="E258" s="10">
        <v>44906</v>
      </c>
      <c r="F258" t="str">
        <f t="shared" ref="F258:F321" si="8">LEFT(B258,LEN(B258) - 13)</f>
        <v>+992</v>
      </c>
      <c r="G258" t="str">
        <f>VLOOKUP(Клиенты[[#This Row],[Коды телефона]],Таблица5[[#All],[Код]:[Страна2]],2,FALSE)</f>
        <v>Таджикистан</v>
      </c>
      <c r="I258" t="str">
        <f t="shared" si="7"/>
        <v>Фомина</v>
      </c>
    </row>
    <row r="259" spans="1:9" x14ac:dyDescent="0.2">
      <c r="A259">
        <v>38</v>
      </c>
      <c r="B259" t="s">
        <v>494</v>
      </c>
      <c r="C259" t="s">
        <v>493</v>
      </c>
      <c r="D259" t="s">
        <v>139</v>
      </c>
      <c r="E259" s="10">
        <v>44819</v>
      </c>
      <c r="F259" t="str">
        <f t="shared" si="8"/>
        <v>+992</v>
      </c>
      <c r="G259" t="str">
        <f>VLOOKUP(Клиенты[[#This Row],[Коды телефона]],Таблица5[[#All],[Код]:[Страна2]],2,FALSE)</f>
        <v>Таджикистан</v>
      </c>
      <c r="I259" t="str">
        <f t="shared" ref="I259:I322" si="9">IF(OR(LEFT(C259,4)="г-н ", LEFT(C259,5)="г-жа "), TRIM(SUBSTITUTE(C259, MID(C259, FIND(" ", C259) + 1, FIND(" ", C259, FIND(" ", C259) + 1) - FIND(" ", C259) - 1), "")), LEFT(C259, FIND(" ", C259)-1))</f>
        <v>Ираида</v>
      </c>
    </row>
    <row r="260" spans="1:9" x14ac:dyDescent="0.2">
      <c r="A260">
        <v>18</v>
      </c>
      <c r="B260" t="s">
        <v>492</v>
      </c>
      <c r="C260" t="s">
        <v>491</v>
      </c>
      <c r="D260" t="s">
        <v>139</v>
      </c>
      <c r="E260" s="10">
        <v>44578</v>
      </c>
      <c r="F260" t="str">
        <f t="shared" si="8"/>
        <v>+380</v>
      </c>
      <c r="G260" t="str">
        <f>VLOOKUP(Клиенты[[#This Row],[Коды телефона]],Таблица5[[#All],[Код]:[Страна2]],2,FALSE)</f>
        <v>Украина</v>
      </c>
      <c r="I260" t="str">
        <f t="shared" si="9"/>
        <v>Кира</v>
      </c>
    </row>
    <row r="261" spans="1:9" x14ac:dyDescent="0.2">
      <c r="A261">
        <v>88</v>
      </c>
      <c r="B261" t="s">
        <v>490</v>
      </c>
      <c r="C261" t="s">
        <v>489</v>
      </c>
      <c r="D261" t="s">
        <v>142</v>
      </c>
      <c r="E261" s="10">
        <v>44630</v>
      </c>
      <c r="F261" t="str">
        <f t="shared" si="8"/>
        <v>+380</v>
      </c>
      <c r="G261" t="str">
        <f>VLOOKUP(Клиенты[[#This Row],[Коды телефона]],Таблица5[[#All],[Код]:[Страна2]],2,FALSE)</f>
        <v>Украина</v>
      </c>
      <c r="I261" t="str">
        <f t="shared" si="9"/>
        <v>Кузнецов</v>
      </c>
    </row>
    <row r="262" spans="1:9" x14ac:dyDescent="0.2">
      <c r="A262">
        <v>129</v>
      </c>
      <c r="B262" t="s">
        <v>488</v>
      </c>
      <c r="C262" t="s">
        <v>487</v>
      </c>
      <c r="D262" t="s">
        <v>139</v>
      </c>
      <c r="E262" s="10">
        <v>44868</v>
      </c>
      <c r="F262" t="str">
        <f t="shared" si="8"/>
        <v>+375</v>
      </c>
      <c r="G262" t="str">
        <f>VLOOKUP(Клиенты[[#This Row],[Коды телефона]],Таблица5[[#All],[Код]:[Страна2]],2,FALSE)</f>
        <v>Беларусь</v>
      </c>
      <c r="I262" t="str">
        <f t="shared" si="9"/>
        <v>Ираида</v>
      </c>
    </row>
    <row r="263" spans="1:9" x14ac:dyDescent="0.2">
      <c r="A263">
        <v>19</v>
      </c>
      <c r="B263" t="s">
        <v>486</v>
      </c>
      <c r="C263" t="s">
        <v>485</v>
      </c>
      <c r="D263" t="s">
        <v>142</v>
      </c>
      <c r="E263" s="10">
        <v>44902</v>
      </c>
      <c r="F263" t="str">
        <f t="shared" si="8"/>
        <v>+7</v>
      </c>
      <c r="G263" t="str">
        <f>VLOOKUP(Клиенты[[#This Row],[Коды телефона]],Таблица5[[#All],[Код]:[Страна2]],2,FALSE)</f>
        <v>Россия</v>
      </c>
      <c r="I263" t="str">
        <f t="shared" si="9"/>
        <v>Шубин</v>
      </c>
    </row>
    <row r="264" spans="1:9" x14ac:dyDescent="0.2">
      <c r="A264">
        <v>304</v>
      </c>
      <c r="B264" t="s">
        <v>484</v>
      </c>
      <c r="C264" t="s">
        <v>483</v>
      </c>
      <c r="D264" t="s">
        <v>139</v>
      </c>
      <c r="E264" s="10">
        <v>44886</v>
      </c>
      <c r="F264" t="str">
        <f t="shared" si="8"/>
        <v>+7</v>
      </c>
      <c r="G264" t="str">
        <f>VLOOKUP(Клиенты[[#This Row],[Коды телефона]],Таблица5[[#All],[Код]:[Страна2]],2,FALSE)</f>
        <v>Россия</v>
      </c>
      <c r="I264" t="str">
        <f t="shared" si="9"/>
        <v>Сорокина</v>
      </c>
    </row>
    <row r="265" spans="1:9" x14ac:dyDescent="0.2">
      <c r="A265">
        <v>285</v>
      </c>
      <c r="B265" t="s">
        <v>482</v>
      </c>
      <c r="C265" t="s">
        <v>481</v>
      </c>
      <c r="D265" t="s">
        <v>139</v>
      </c>
      <c r="E265" s="10">
        <v>44922</v>
      </c>
      <c r="F265" t="str">
        <f t="shared" si="8"/>
        <v>+992</v>
      </c>
      <c r="G265" t="str">
        <f>VLOOKUP(Клиенты[[#This Row],[Коды телефона]],Таблица5[[#All],[Код]:[Страна2]],2,FALSE)</f>
        <v>Таджикистан</v>
      </c>
      <c r="I265" t="str">
        <f t="shared" si="9"/>
        <v>Лариса</v>
      </c>
    </row>
    <row r="266" spans="1:9" x14ac:dyDescent="0.2">
      <c r="A266">
        <v>461</v>
      </c>
      <c r="B266" t="s">
        <v>480</v>
      </c>
      <c r="C266" t="s">
        <v>479</v>
      </c>
      <c r="D266" t="s">
        <v>142</v>
      </c>
      <c r="E266" s="10">
        <v>44667</v>
      </c>
      <c r="F266" t="str">
        <f t="shared" si="8"/>
        <v>+998</v>
      </c>
      <c r="G266" t="str">
        <f>VLOOKUP(Клиенты[[#This Row],[Коды телефона]],Таблица5[[#All],[Код]:[Страна2]],2,FALSE)</f>
        <v>Узбекистан</v>
      </c>
      <c r="I266" t="str">
        <f t="shared" si="9"/>
        <v>Олимпиада</v>
      </c>
    </row>
    <row r="267" spans="1:9" x14ac:dyDescent="0.2">
      <c r="A267">
        <v>278</v>
      </c>
      <c r="B267" t="s">
        <v>478</v>
      </c>
      <c r="C267" t="s">
        <v>477</v>
      </c>
      <c r="D267" t="s">
        <v>139</v>
      </c>
      <c r="E267" s="10">
        <v>44920</v>
      </c>
      <c r="F267" t="str">
        <f t="shared" si="8"/>
        <v>+998</v>
      </c>
      <c r="G267" t="str">
        <f>VLOOKUP(Клиенты[[#This Row],[Коды телефона]],Таблица5[[#All],[Код]:[Страна2]],2,FALSE)</f>
        <v>Узбекистан</v>
      </c>
      <c r="I267" t="str">
        <f t="shared" si="9"/>
        <v>Савватий</v>
      </c>
    </row>
    <row r="268" spans="1:9" x14ac:dyDescent="0.2">
      <c r="A268">
        <v>246</v>
      </c>
      <c r="B268" t="s">
        <v>476</v>
      </c>
      <c r="C268" t="s">
        <v>475</v>
      </c>
      <c r="D268" t="s">
        <v>139</v>
      </c>
      <c r="E268" s="10">
        <v>44805</v>
      </c>
      <c r="F268" t="str">
        <f t="shared" si="8"/>
        <v>+998</v>
      </c>
      <c r="G268" t="str">
        <f>VLOOKUP(Клиенты[[#This Row],[Коды телефона]],Таблица5[[#All],[Код]:[Страна2]],2,FALSE)</f>
        <v>Узбекистан</v>
      </c>
      <c r="I268" t="str">
        <f t="shared" si="9"/>
        <v>Евфросиния</v>
      </c>
    </row>
    <row r="269" spans="1:9" x14ac:dyDescent="0.2">
      <c r="A269">
        <v>205</v>
      </c>
      <c r="B269" t="s">
        <v>474</v>
      </c>
      <c r="C269" t="s">
        <v>473</v>
      </c>
      <c r="D269" t="s">
        <v>142</v>
      </c>
      <c r="E269" s="10">
        <v>44918</v>
      </c>
      <c r="F269" t="str">
        <f t="shared" si="8"/>
        <v>+7</v>
      </c>
      <c r="G269" t="str">
        <f>VLOOKUP(Клиенты[[#This Row],[Коды телефона]],Таблица5[[#All],[Код]:[Страна2]],2,FALSE)</f>
        <v>Россия</v>
      </c>
      <c r="I269" t="str">
        <f t="shared" si="9"/>
        <v>Назаров</v>
      </c>
    </row>
    <row r="270" spans="1:9" x14ac:dyDescent="0.2">
      <c r="A270">
        <v>357</v>
      </c>
      <c r="B270" t="s">
        <v>472</v>
      </c>
      <c r="C270" t="s">
        <v>471</v>
      </c>
      <c r="D270" t="s">
        <v>142</v>
      </c>
      <c r="E270" s="10">
        <v>44913</v>
      </c>
      <c r="F270" t="str">
        <f t="shared" si="8"/>
        <v>+998</v>
      </c>
      <c r="G270" t="str">
        <f>VLOOKUP(Клиенты[[#This Row],[Коды телефона]],Таблица5[[#All],[Код]:[Страна2]],2,FALSE)</f>
        <v>Узбекистан</v>
      </c>
      <c r="I270" t="str">
        <f t="shared" si="9"/>
        <v>Любим</v>
      </c>
    </row>
    <row r="271" spans="1:9" x14ac:dyDescent="0.2">
      <c r="A271">
        <v>152</v>
      </c>
      <c r="B271" t="s">
        <v>470</v>
      </c>
      <c r="C271" t="s">
        <v>469</v>
      </c>
      <c r="D271" t="s">
        <v>139</v>
      </c>
      <c r="E271" s="10">
        <v>44791</v>
      </c>
      <c r="F271" t="str">
        <f t="shared" si="8"/>
        <v>+375</v>
      </c>
      <c r="G271" t="str">
        <f>VLOOKUP(Клиенты[[#This Row],[Коды телефона]],Таблица5[[#All],[Код]:[Страна2]],2,FALSE)</f>
        <v>Беларусь</v>
      </c>
      <c r="I271" t="str">
        <f t="shared" si="9"/>
        <v>Вероника</v>
      </c>
    </row>
    <row r="272" spans="1:9" x14ac:dyDescent="0.2">
      <c r="A272">
        <v>323</v>
      </c>
      <c r="B272" t="s">
        <v>468</v>
      </c>
      <c r="C272" t="s">
        <v>467</v>
      </c>
      <c r="D272" t="s">
        <v>142</v>
      </c>
      <c r="E272" s="10">
        <v>44821</v>
      </c>
      <c r="F272" t="str">
        <f t="shared" si="8"/>
        <v>+992</v>
      </c>
      <c r="G272" t="str">
        <f>VLOOKUP(Клиенты[[#This Row],[Коды телефона]],Таблица5[[#All],[Код]:[Страна2]],2,FALSE)</f>
        <v>Таджикистан</v>
      </c>
      <c r="I272" t="str">
        <f t="shared" si="9"/>
        <v>Прасковья</v>
      </c>
    </row>
    <row r="273" spans="1:9" x14ac:dyDescent="0.2">
      <c r="A273">
        <v>185</v>
      </c>
      <c r="B273" t="s">
        <v>466</v>
      </c>
      <c r="C273" t="s">
        <v>465</v>
      </c>
      <c r="D273" t="s">
        <v>139</v>
      </c>
      <c r="E273" s="10">
        <v>44683</v>
      </c>
      <c r="F273" t="str">
        <f t="shared" si="8"/>
        <v>+998</v>
      </c>
      <c r="G273" t="str">
        <f>VLOOKUP(Клиенты[[#This Row],[Коды телефона]],Таблица5[[#All],[Код]:[Страна2]],2,FALSE)</f>
        <v>Узбекистан</v>
      </c>
      <c r="I273" t="str">
        <f t="shared" si="9"/>
        <v>Родион</v>
      </c>
    </row>
    <row r="274" spans="1:9" x14ac:dyDescent="0.2">
      <c r="A274">
        <v>314</v>
      </c>
      <c r="B274" t="s">
        <v>464</v>
      </c>
      <c r="C274" t="s">
        <v>463</v>
      </c>
      <c r="D274" t="s">
        <v>139</v>
      </c>
      <c r="E274" s="10">
        <v>44899</v>
      </c>
      <c r="F274" t="str">
        <f t="shared" si="8"/>
        <v>+7</v>
      </c>
      <c r="G274" t="str">
        <f>VLOOKUP(Клиенты[[#This Row],[Коды телефона]],Таблица5[[#All],[Код]:[Страна2]],2,FALSE)</f>
        <v>Россия</v>
      </c>
      <c r="I274" t="str">
        <f t="shared" si="9"/>
        <v>Артемьева</v>
      </c>
    </row>
    <row r="275" spans="1:9" x14ac:dyDescent="0.2">
      <c r="A275">
        <v>476</v>
      </c>
      <c r="B275" t="s">
        <v>462</v>
      </c>
      <c r="C275" t="s">
        <v>461</v>
      </c>
      <c r="D275" t="s">
        <v>142</v>
      </c>
      <c r="E275" s="10">
        <v>44703</v>
      </c>
      <c r="F275" t="str">
        <f t="shared" si="8"/>
        <v>+380</v>
      </c>
      <c r="G275" t="str">
        <f>VLOOKUP(Клиенты[[#This Row],[Коды телефона]],Таблица5[[#All],[Код]:[Страна2]],2,FALSE)</f>
        <v>Украина</v>
      </c>
      <c r="I275" t="str">
        <f t="shared" si="9"/>
        <v>Дьячков</v>
      </c>
    </row>
    <row r="276" spans="1:9" x14ac:dyDescent="0.2">
      <c r="A276">
        <v>375</v>
      </c>
      <c r="B276" t="s">
        <v>460</v>
      </c>
      <c r="C276" t="s">
        <v>459</v>
      </c>
      <c r="D276" t="s">
        <v>142</v>
      </c>
      <c r="E276" s="10">
        <v>44674</v>
      </c>
      <c r="F276" t="str">
        <f t="shared" si="8"/>
        <v>+7</v>
      </c>
      <c r="G276" t="str">
        <f>VLOOKUP(Клиенты[[#This Row],[Коды телефона]],Таблица5[[#All],[Код]:[Страна2]],2,FALSE)</f>
        <v>Россия</v>
      </c>
      <c r="I276" t="str">
        <f t="shared" si="9"/>
        <v>Боян</v>
      </c>
    </row>
    <row r="277" spans="1:9" x14ac:dyDescent="0.2">
      <c r="A277">
        <v>233</v>
      </c>
      <c r="B277" t="s">
        <v>458</v>
      </c>
      <c r="C277" t="s">
        <v>457</v>
      </c>
      <c r="D277" t="s">
        <v>142</v>
      </c>
      <c r="E277" s="10">
        <v>44616</v>
      </c>
      <c r="F277" t="str">
        <f t="shared" si="8"/>
        <v>+992</v>
      </c>
      <c r="G277" t="str">
        <f>VLOOKUP(Клиенты[[#This Row],[Коды телефона]],Таблица5[[#All],[Код]:[Страна2]],2,FALSE)</f>
        <v>Таджикистан</v>
      </c>
      <c r="I277" t="str">
        <f t="shared" si="9"/>
        <v>Синклитикия</v>
      </c>
    </row>
    <row r="278" spans="1:9" x14ac:dyDescent="0.2">
      <c r="A278">
        <v>69</v>
      </c>
      <c r="B278" t="s">
        <v>456</v>
      </c>
      <c r="C278" t="s">
        <v>455</v>
      </c>
      <c r="D278" t="s">
        <v>139</v>
      </c>
      <c r="E278" s="10">
        <v>44587</v>
      </c>
      <c r="F278" t="str">
        <f t="shared" si="8"/>
        <v>+992</v>
      </c>
      <c r="G278" t="str">
        <f>VLOOKUP(Клиенты[[#This Row],[Коды телефона]],Таблица5[[#All],[Код]:[Страна2]],2,FALSE)</f>
        <v>Таджикистан</v>
      </c>
      <c r="I278" t="str">
        <f t="shared" si="9"/>
        <v>Елизар</v>
      </c>
    </row>
    <row r="279" spans="1:9" x14ac:dyDescent="0.2">
      <c r="A279">
        <v>254</v>
      </c>
      <c r="B279" t="s">
        <v>454</v>
      </c>
      <c r="C279" t="s">
        <v>453</v>
      </c>
      <c r="D279" t="s">
        <v>142</v>
      </c>
      <c r="E279" s="10">
        <v>44862</v>
      </c>
      <c r="F279" t="str">
        <f t="shared" si="8"/>
        <v>+375</v>
      </c>
      <c r="G279" t="str">
        <f>VLOOKUP(Клиенты[[#This Row],[Коды телефона]],Таблица5[[#All],[Код]:[Страна2]],2,FALSE)</f>
        <v>Беларусь</v>
      </c>
      <c r="I279" t="str">
        <f t="shared" si="9"/>
        <v>Любовь</v>
      </c>
    </row>
    <row r="280" spans="1:9" x14ac:dyDescent="0.2">
      <c r="A280">
        <v>219</v>
      </c>
      <c r="B280" t="s">
        <v>452</v>
      </c>
      <c r="C280" t="s">
        <v>451</v>
      </c>
      <c r="D280" t="s">
        <v>142</v>
      </c>
      <c r="E280" s="10">
        <v>44585</v>
      </c>
      <c r="F280" t="str">
        <f t="shared" si="8"/>
        <v>+992</v>
      </c>
      <c r="G280" t="str">
        <f>VLOOKUP(Клиенты[[#This Row],[Коды телефона]],Таблица5[[#All],[Код]:[Страна2]],2,FALSE)</f>
        <v>Таджикистан</v>
      </c>
      <c r="I280" t="str">
        <f t="shared" si="9"/>
        <v>Арсений</v>
      </c>
    </row>
    <row r="281" spans="1:9" x14ac:dyDescent="0.2">
      <c r="A281">
        <v>232</v>
      </c>
      <c r="B281" t="s">
        <v>450</v>
      </c>
      <c r="C281" t="s">
        <v>449</v>
      </c>
      <c r="D281" t="s">
        <v>142</v>
      </c>
      <c r="E281" s="10">
        <v>44923</v>
      </c>
      <c r="F281" t="str">
        <f t="shared" si="8"/>
        <v>+992</v>
      </c>
      <c r="G281" t="str">
        <f>VLOOKUP(Клиенты[[#This Row],[Коды телефона]],Таблица5[[#All],[Код]:[Страна2]],2,FALSE)</f>
        <v>Таджикистан</v>
      </c>
      <c r="I281" t="str">
        <f t="shared" si="9"/>
        <v>Мария</v>
      </c>
    </row>
    <row r="282" spans="1:9" x14ac:dyDescent="0.2">
      <c r="A282">
        <v>372</v>
      </c>
      <c r="B282" t="s">
        <v>448</v>
      </c>
      <c r="C282" t="s">
        <v>447</v>
      </c>
      <c r="D282" t="s">
        <v>139</v>
      </c>
      <c r="E282" s="10">
        <v>44772</v>
      </c>
      <c r="F282" t="str">
        <f t="shared" si="8"/>
        <v>+992</v>
      </c>
      <c r="G282" t="str">
        <f>VLOOKUP(Клиенты[[#This Row],[Коды телефона]],Таблица5[[#All],[Код]:[Страна2]],2,FALSE)</f>
        <v>Таджикистан</v>
      </c>
      <c r="I282" t="str">
        <f t="shared" si="9"/>
        <v>Эдуард</v>
      </c>
    </row>
    <row r="283" spans="1:9" x14ac:dyDescent="0.2">
      <c r="A283">
        <v>432</v>
      </c>
      <c r="B283" t="s">
        <v>446</v>
      </c>
      <c r="C283" t="s">
        <v>445</v>
      </c>
      <c r="D283" t="s">
        <v>139</v>
      </c>
      <c r="E283" s="10">
        <v>44718</v>
      </c>
      <c r="F283" t="str">
        <f t="shared" si="8"/>
        <v>+992</v>
      </c>
      <c r="G283" t="str">
        <f>VLOOKUP(Клиенты[[#This Row],[Коды телефона]],Таблица5[[#All],[Код]:[Страна2]],2,FALSE)</f>
        <v>Таджикистан</v>
      </c>
      <c r="I283" t="str">
        <f t="shared" si="9"/>
        <v>Анастасия</v>
      </c>
    </row>
    <row r="284" spans="1:9" x14ac:dyDescent="0.2">
      <c r="A284">
        <v>221</v>
      </c>
      <c r="B284" t="s">
        <v>444</v>
      </c>
      <c r="C284" t="s">
        <v>443</v>
      </c>
      <c r="D284" t="s">
        <v>142</v>
      </c>
      <c r="E284" s="10">
        <v>44820</v>
      </c>
      <c r="F284" t="str">
        <f t="shared" si="8"/>
        <v>+992</v>
      </c>
      <c r="G284" t="str">
        <f>VLOOKUP(Клиенты[[#This Row],[Коды телефона]],Таблица5[[#All],[Код]:[Страна2]],2,FALSE)</f>
        <v>Таджикистан</v>
      </c>
      <c r="I284" t="str">
        <f t="shared" si="9"/>
        <v>Демид</v>
      </c>
    </row>
    <row r="285" spans="1:9" x14ac:dyDescent="0.2">
      <c r="A285">
        <v>148</v>
      </c>
      <c r="B285" t="s">
        <v>442</v>
      </c>
      <c r="C285" t="s">
        <v>441</v>
      </c>
      <c r="D285" t="s">
        <v>142</v>
      </c>
      <c r="E285" s="10">
        <v>44700</v>
      </c>
      <c r="F285" t="str">
        <f t="shared" si="8"/>
        <v>+7</v>
      </c>
      <c r="G285" t="str">
        <f>VLOOKUP(Клиенты[[#This Row],[Коды телефона]],Таблица5[[#All],[Код]:[Страна2]],2,FALSE)</f>
        <v>Россия</v>
      </c>
      <c r="I285" t="str">
        <f t="shared" si="9"/>
        <v>Феврония</v>
      </c>
    </row>
    <row r="286" spans="1:9" x14ac:dyDescent="0.2">
      <c r="A286">
        <v>209</v>
      </c>
      <c r="B286" t="s">
        <v>440</v>
      </c>
      <c r="C286" t="s">
        <v>439</v>
      </c>
      <c r="D286" t="s">
        <v>139</v>
      </c>
      <c r="E286" s="10">
        <v>44628</v>
      </c>
      <c r="F286" t="str">
        <f t="shared" si="8"/>
        <v>+7</v>
      </c>
      <c r="G286" t="str">
        <f>VLOOKUP(Клиенты[[#This Row],[Коды телефона]],Таблица5[[#All],[Код]:[Страна2]],2,FALSE)</f>
        <v>Россия</v>
      </c>
      <c r="I286" t="str">
        <f t="shared" si="9"/>
        <v>Ермакова</v>
      </c>
    </row>
    <row r="287" spans="1:9" x14ac:dyDescent="0.2">
      <c r="A287">
        <v>263</v>
      </c>
      <c r="B287" t="s">
        <v>438</v>
      </c>
      <c r="C287" t="s">
        <v>437</v>
      </c>
      <c r="D287" t="s">
        <v>142</v>
      </c>
      <c r="E287" s="10">
        <v>44612</v>
      </c>
      <c r="F287" t="str">
        <f t="shared" si="8"/>
        <v>+992</v>
      </c>
      <c r="G287" t="str">
        <f>VLOOKUP(Клиенты[[#This Row],[Коды телефона]],Таблица5[[#All],[Код]:[Страна2]],2,FALSE)</f>
        <v>Таджикистан</v>
      </c>
      <c r="I287" t="str">
        <f t="shared" si="9"/>
        <v>Шестакова</v>
      </c>
    </row>
    <row r="288" spans="1:9" x14ac:dyDescent="0.2">
      <c r="A288">
        <v>101</v>
      </c>
      <c r="B288" t="s">
        <v>436</v>
      </c>
      <c r="C288" t="s">
        <v>435</v>
      </c>
      <c r="D288" t="s">
        <v>139</v>
      </c>
      <c r="E288" s="10">
        <v>44727</v>
      </c>
      <c r="F288" t="str">
        <f t="shared" si="8"/>
        <v>+7</v>
      </c>
      <c r="G288" t="str">
        <f>VLOOKUP(Клиенты[[#This Row],[Коды телефона]],Таблица5[[#All],[Код]:[Страна2]],2,FALSE)</f>
        <v>Россия</v>
      </c>
      <c r="I288" t="str">
        <f t="shared" si="9"/>
        <v>Михей</v>
      </c>
    </row>
    <row r="289" spans="1:9" x14ac:dyDescent="0.2">
      <c r="A289">
        <v>124</v>
      </c>
      <c r="B289" t="s">
        <v>434</v>
      </c>
      <c r="C289" t="s">
        <v>433</v>
      </c>
      <c r="D289" t="s">
        <v>142</v>
      </c>
      <c r="E289" s="10">
        <v>44795</v>
      </c>
      <c r="F289" t="str">
        <f t="shared" si="8"/>
        <v>+7</v>
      </c>
      <c r="G289" t="str">
        <f>VLOOKUP(Клиенты[[#This Row],[Коды телефона]],Таблица5[[#All],[Код]:[Страна2]],2,FALSE)</f>
        <v>Россия</v>
      </c>
      <c r="I289" t="str">
        <f t="shared" si="9"/>
        <v>Ираклий</v>
      </c>
    </row>
    <row r="290" spans="1:9" x14ac:dyDescent="0.2">
      <c r="A290">
        <v>257</v>
      </c>
      <c r="B290" t="s">
        <v>432</v>
      </c>
      <c r="C290" t="s">
        <v>431</v>
      </c>
      <c r="D290" t="s">
        <v>139</v>
      </c>
      <c r="E290" s="10">
        <v>44701</v>
      </c>
      <c r="F290" t="str">
        <f t="shared" si="8"/>
        <v>+7</v>
      </c>
      <c r="G290" t="str">
        <f>VLOOKUP(Клиенты[[#This Row],[Коды телефона]],Таблица5[[#All],[Код]:[Страна2]],2,FALSE)</f>
        <v>Россия</v>
      </c>
      <c r="I290" t="str">
        <f t="shared" si="9"/>
        <v>Кононова</v>
      </c>
    </row>
    <row r="291" spans="1:9" x14ac:dyDescent="0.2">
      <c r="A291">
        <v>309</v>
      </c>
      <c r="B291" t="s">
        <v>430</v>
      </c>
      <c r="C291" t="s">
        <v>429</v>
      </c>
      <c r="D291" t="s">
        <v>139</v>
      </c>
      <c r="E291" s="10">
        <v>44711</v>
      </c>
      <c r="F291" t="str">
        <f t="shared" si="8"/>
        <v>+7</v>
      </c>
      <c r="G291" t="str">
        <f>VLOOKUP(Клиенты[[#This Row],[Коды телефона]],Таблица5[[#All],[Код]:[Страна2]],2,FALSE)</f>
        <v>Россия</v>
      </c>
      <c r="I291" t="str">
        <f t="shared" si="9"/>
        <v>Любомир</v>
      </c>
    </row>
    <row r="292" spans="1:9" x14ac:dyDescent="0.2">
      <c r="A292">
        <v>103</v>
      </c>
      <c r="B292" t="s">
        <v>428</v>
      </c>
      <c r="C292" t="s">
        <v>427</v>
      </c>
      <c r="D292" t="s">
        <v>142</v>
      </c>
      <c r="E292" s="10">
        <v>44787</v>
      </c>
      <c r="F292" t="str">
        <f t="shared" si="8"/>
        <v>+998</v>
      </c>
      <c r="G292" t="str">
        <f>VLOOKUP(Клиенты[[#This Row],[Коды телефона]],Таблица5[[#All],[Код]:[Страна2]],2,FALSE)</f>
        <v>Узбекистан</v>
      </c>
      <c r="I292" t="str">
        <f t="shared" si="9"/>
        <v>Сергеев</v>
      </c>
    </row>
    <row r="293" spans="1:9" x14ac:dyDescent="0.2">
      <c r="A293">
        <v>31</v>
      </c>
      <c r="B293" t="s">
        <v>426</v>
      </c>
      <c r="C293" t="s">
        <v>425</v>
      </c>
      <c r="D293" t="s">
        <v>139</v>
      </c>
      <c r="E293" s="10">
        <v>44580</v>
      </c>
      <c r="F293" t="str">
        <f t="shared" si="8"/>
        <v>+380</v>
      </c>
      <c r="G293" t="str">
        <f>VLOOKUP(Клиенты[[#This Row],[Коды телефона]],Таблица5[[#All],[Код]:[Страна2]],2,FALSE)</f>
        <v>Украина</v>
      </c>
      <c r="I293" t="str">
        <f t="shared" si="9"/>
        <v>Татьяна</v>
      </c>
    </row>
    <row r="294" spans="1:9" x14ac:dyDescent="0.2">
      <c r="A294">
        <v>306</v>
      </c>
      <c r="B294" t="s">
        <v>424</v>
      </c>
      <c r="C294" t="s">
        <v>423</v>
      </c>
      <c r="D294" t="s">
        <v>142</v>
      </c>
      <c r="E294" s="10">
        <v>44872</v>
      </c>
      <c r="F294" t="str">
        <f t="shared" si="8"/>
        <v>+380</v>
      </c>
      <c r="G294" t="str">
        <f>VLOOKUP(Клиенты[[#This Row],[Коды телефона]],Таблица5[[#All],[Код]:[Страна2]],2,FALSE)</f>
        <v>Украина</v>
      </c>
      <c r="I294" t="str">
        <f t="shared" si="9"/>
        <v>Поляков</v>
      </c>
    </row>
    <row r="295" spans="1:9" x14ac:dyDescent="0.2">
      <c r="A295">
        <v>383</v>
      </c>
      <c r="B295" t="s">
        <v>422</v>
      </c>
      <c r="C295" t="s">
        <v>421</v>
      </c>
      <c r="D295" t="s">
        <v>139</v>
      </c>
      <c r="E295" s="10">
        <v>44876</v>
      </c>
      <c r="F295" t="str">
        <f t="shared" si="8"/>
        <v>+380</v>
      </c>
      <c r="G295" t="str">
        <f>VLOOKUP(Клиенты[[#This Row],[Коды телефона]],Таблица5[[#All],[Код]:[Страна2]],2,FALSE)</f>
        <v>Украина</v>
      </c>
      <c r="I295" t="str">
        <f t="shared" si="9"/>
        <v>Герасимов</v>
      </c>
    </row>
    <row r="296" spans="1:9" x14ac:dyDescent="0.2">
      <c r="A296">
        <v>367</v>
      </c>
      <c r="B296" t="s">
        <v>420</v>
      </c>
      <c r="C296" t="s">
        <v>419</v>
      </c>
      <c r="D296" t="s">
        <v>139</v>
      </c>
      <c r="E296" s="10">
        <v>44867</v>
      </c>
      <c r="F296" t="str">
        <f t="shared" si="8"/>
        <v>+992</v>
      </c>
      <c r="G296" t="str">
        <f>VLOOKUP(Клиенты[[#This Row],[Коды телефона]],Таблица5[[#All],[Код]:[Страна2]],2,FALSE)</f>
        <v>Таджикистан</v>
      </c>
      <c r="I296" t="str">
        <f t="shared" si="9"/>
        <v>Эмилия</v>
      </c>
    </row>
    <row r="297" spans="1:9" x14ac:dyDescent="0.2">
      <c r="A297">
        <v>138</v>
      </c>
      <c r="B297" t="s">
        <v>418</v>
      </c>
      <c r="C297" t="s">
        <v>417</v>
      </c>
      <c r="D297" t="s">
        <v>142</v>
      </c>
      <c r="E297" s="10">
        <v>44723</v>
      </c>
      <c r="F297" t="str">
        <f t="shared" si="8"/>
        <v>+380</v>
      </c>
      <c r="G297" t="str">
        <f>VLOOKUP(Клиенты[[#This Row],[Коды телефона]],Таблица5[[#All],[Код]:[Страна2]],2,FALSE)</f>
        <v>Украина</v>
      </c>
      <c r="I297" t="str">
        <f t="shared" si="9"/>
        <v>Нинель</v>
      </c>
    </row>
    <row r="298" spans="1:9" x14ac:dyDescent="0.2">
      <c r="A298">
        <v>158</v>
      </c>
      <c r="B298" t="s">
        <v>416</v>
      </c>
      <c r="C298" t="s">
        <v>415</v>
      </c>
      <c r="D298" t="s">
        <v>139</v>
      </c>
      <c r="E298" s="10">
        <v>44752</v>
      </c>
      <c r="F298" t="str">
        <f t="shared" si="8"/>
        <v>+998</v>
      </c>
      <c r="G298" t="str">
        <f>VLOOKUP(Клиенты[[#This Row],[Коды телефона]],Таблица5[[#All],[Код]:[Страна2]],2,FALSE)</f>
        <v>Узбекистан</v>
      </c>
      <c r="I298" t="str">
        <f t="shared" si="9"/>
        <v>Маркова</v>
      </c>
    </row>
    <row r="299" spans="1:9" x14ac:dyDescent="0.2">
      <c r="A299">
        <v>217</v>
      </c>
      <c r="B299" t="s">
        <v>414</v>
      </c>
      <c r="C299" t="s">
        <v>413</v>
      </c>
      <c r="D299" t="s">
        <v>139</v>
      </c>
      <c r="E299" s="10">
        <v>44826</v>
      </c>
      <c r="F299" t="str">
        <f t="shared" si="8"/>
        <v>+7</v>
      </c>
      <c r="G299" t="str">
        <f>VLOOKUP(Клиенты[[#This Row],[Коды телефона]],Таблица5[[#All],[Код]:[Страна2]],2,FALSE)</f>
        <v>Россия</v>
      </c>
      <c r="I299" t="str">
        <f t="shared" si="9"/>
        <v>Фомичев</v>
      </c>
    </row>
    <row r="300" spans="1:9" x14ac:dyDescent="0.2">
      <c r="A300">
        <v>102</v>
      </c>
      <c r="B300" t="s">
        <v>412</v>
      </c>
      <c r="C300" t="s">
        <v>411</v>
      </c>
      <c r="D300" t="s">
        <v>139</v>
      </c>
      <c r="E300" s="10">
        <v>44723</v>
      </c>
      <c r="F300" t="str">
        <f t="shared" si="8"/>
        <v>+998</v>
      </c>
      <c r="G300" t="str">
        <f>VLOOKUP(Клиенты[[#This Row],[Коды телефона]],Таблица5[[#All],[Код]:[Страна2]],2,FALSE)</f>
        <v>Узбекистан</v>
      </c>
      <c r="I300" t="str">
        <f t="shared" si="9"/>
        <v>Галактион</v>
      </c>
    </row>
    <row r="301" spans="1:9" x14ac:dyDescent="0.2">
      <c r="A301">
        <v>425</v>
      </c>
      <c r="B301" t="s">
        <v>410</v>
      </c>
      <c r="C301" t="s">
        <v>409</v>
      </c>
      <c r="D301" t="s">
        <v>139</v>
      </c>
      <c r="E301" s="10">
        <v>44782</v>
      </c>
      <c r="F301" t="str">
        <f t="shared" si="8"/>
        <v>+998</v>
      </c>
      <c r="G301" t="str">
        <f>VLOOKUP(Клиенты[[#This Row],[Коды телефона]],Таблица5[[#All],[Код]:[Страна2]],2,FALSE)</f>
        <v>Узбекистан</v>
      </c>
      <c r="I301" t="str">
        <f t="shared" si="9"/>
        <v>Алевтина</v>
      </c>
    </row>
    <row r="302" spans="1:9" x14ac:dyDescent="0.2">
      <c r="A302">
        <v>43</v>
      </c>
      <c r="B302" t="s">
        <v>408</v>
      </c>
      <c r="C302" t="s">
        <v>407</v>
      </c>
      <c r="D302" t="s">
        <v>142</v>
      </c>
      <c r="E302" s="10">
        <v>44912</v>
      </c>
      <c r="F302" t="str">
        <f t="shared" si="8"/>
        <v>+7</v>
      </c>
      <c r="G302" t="str">
        <f>VLOOKUP(Клиенты[[#This Row],[Коды телефона]],Таблица5[[#All],[Код]:[Страна2]],2,FALSE)</f>
        <v>Россия</v>
      </c>
      <c r="I302" t="str">
        <f t="shared" si="9"/>
        <v>Куликова</v>
      </c>
    </row>
    <row r="303" spans="1:9" x14ac:dyDescent="0.2">
      <c r="A303">
        <v>326</v>
      </c>
      <c r="B303" t="s">
        <v>406</v>
      </c>
      <c r="C303" t="s">
        <v>405</v>
      </c>
      <c r="D303" t="s">
        <v>139</v>
      </c>
      <c r="E303" s="10">
        <v>44655</v>
      </c>
      <c r="F303" t="str">
        <f t="shared" si="8"/>
        <v>+7</v>
      </c>
      <c r="G303" t="str">
        <f>VLOOKUP(Клиенты[[#This Row],[Коды телефона]],Таблица5[[#All],[Код]:[Страна2]],2,FALSE)</f>
        <v>Россия</v>
      </c>
      <c r="I303" t="str">
        <f t="shared" si="9"/>
        <v>Кошелева</v>
      </c>
    </row>
    <row r="304" spans="1:9" x14ac:dyDescent="0.2">
      <c r="A304">
        <v>402</v>
      </c>
      <c r="B304" t="s">
        <v>404</v>
      </c>
      <c r="C304" t="s">
        <v>403</v>
      </c>
      <c r="D304" t="s">
        <v>142</v>
      </c>
      <c r="E304" s="10">
        <v>44742</v>
      </c>
      <c r="F304" t="str">
        <f t="shared" si="8"/>
        <v>+998</v>
      </c>
      <c r="G304" t="str">
        <f>VLOOKUP(Клиенты[[#This Row],[Коды телефона]],Таблица5[[#All],[Код]:[Страна2]],2,FALSE)</f>
        <v>Узбекистан</v>
      </c>
      <c r="I304" t="str">
        <f t="shared" si="9"/>
        <v>Пахом</v>
      </c>
    </row>
    <row r="305" spans="1:9" x14ac:dyDescent="0.2">
      <c r="A305">
        <v>23</v>
      </c>
      <c r="B305" t="s">
        <v>402</v>
      </c>
      <c r="C305" t="s">
        <v>401</v>
      </c>
      <c r="D305" t="s">
        <v>139</v>
      </c>
      <c r="E305" s="10">
        <v>44706</v>
      </c>
      <c r="F305" t="str">
        <f t="shared" si="8"/>
        <v>+7</v>
      </c>
      <c r="G305" t="str">
        <f>VLOOKUP(Клиенты[[#This Row],[Коды телефона]],Таблица5[[#All],[Код]:[Страна2]],2,FALSE)</f>
        <v>Россия</v>
      </c>
      <c r="I305" t="str">
        <f t="shared" si="9"/>
        <v>Морозова</v>
      </c>
    </row>
    <row r="306" spans="1:9" x14ac:dyDescent="0.2">
      <c r="A306">
        <v>468</v>
      </c>
      <c r="B306" t="s">
        <v>400</v>
      </c>
      <c r="C306" t="s">
        <v>399</v>
      </c>
      <c r="D306" t="s">
        <v>142</v>
      </c>
      <c r="E306" s="10">
        <v>44619</v>
      </c>
      <c r="F306" t="str">
        <f t="shared" si="8"/>
        <v>+998</v>
      </c>
      <c r="G306" t="str">
        <f>VLOOKUP(Клиенты[[#This Row],[Коды телефона]],Таблица5[[#All],[Код]:[Страна2]],2,FALSE)</f>
        <v>Узбекистан</v>
      </c>
      <c r="I306" t="str">
        <f t="shared" si="9"/>
        <v>Дарья</v>
      </c>
    </row>
    <row r="307" spans="1:9" x14ac:dyDescent="0.2">
      <c r="A307">
        <v>141</v>
      </c>
      <c r="B307" t="s">
        <v>398</v>
      </c>
      <c r="C307" t="s">
        <v>397</v>
      </c>
      <c r="D307" t="s">
        <v>142</v>
      </c>
      <c r="E307" s="10">
        <v>44743</v>
      </c>
      <c r="F307" t="str">
        <f t="shared" si="8"/>
        <v>+7</v>
      </c>
      <c r="G307" t="str">
        <f>VLOOKUP(Клиенты[[#This Row],[Коды телефона]],Таблица5[[#All],[Код]:[Страна2]],2,FALSE)</f>
        <v>Россия</v>
      </c>
      <c r="I307" t="str">
        <f t="shared" si="9"/>
        <v>Владимиров</v>
      </c>
    </row>
    <row r="308" spans="1:9" x14ac:dyDescent="0.2">
      <c r="A308">
        <v>182</v>
      </c>
      <c r="B308" t="s">
        <v>396</v>
      </c>
      <c r="C308" t="s">
        <v>395</v>
      </c>
      <c r="D308" t="s">
        <v>142</v>
      </c>
      <c r="E308" s="10">
        <v>44856</v>
      </c>
      <c r="F308" t="str">
        <f t="shared" si="8"/>
        <v>+998</v>
      </c>
      <c r="G308" t="str">
        <f>VLOOKUP(Клиенты[[#This Row],[Коды телефона]],Таблица5[[#All],[Код]:[Страна2]],2,FALSE)</f>
        <v>Узбекистан</v>
      </c>
      <c r="I308" t="str">
        <f t="shared" si="9"/>
        <v>Калинин</v>
      </c>
    </row>
    <row r="309" spans="1:9" x14ac:dyDescent="0.2">
      <c r="A309">
        <v>225</v>
      </c>
      <c r="B309" t="s">
        <v>394</v>
      </c>
      <c r="C309" t="s">
        <v>393</v>
      </c>
      <c r="D309" t="s">
        <v>142</v>
      </c>
      <c r="E309" s="10">
        <v>44827</v>
      </c>
      <c r="F309" t="str">
        <f t="shared" si="8"/>
        <v>+375</v>
      </c>
      <c r="G309" t="str">
        <f>VLOOKUP(Клиенты[[#This Row],[Коды телефона]],Таблица5[[#All],[Код]:[Страна2]],2,FALSE)</f>
        <v>Беларусь</v>
      </c>
      <c r="I309" t="str">
        <f t="shared" si="9"/>
        <v>Зоя</v>
      </c>
    </row>
    <row r="310" spans="1:9" x14ac:dyDescent="0.2">
      <c r="A310">
        <v>151</v>
      </c>
      <c r="B310" t="s">
        <v>392</v>
      </c>
      <c r="C310" t="s">
        <v>391</v>
      </c>
      <c r="D310" t="s">
        <v>139</v>
      </c>
      <c r="E310" s="10">
        <v>44923</v>
      </c>
      <c r="F310" t="str">
        <f t="shared" si="8"/>
        <v>+375</v>
      </c>
      <c r="G310" t="str">
        <f>VLOOKUP(Клиенты[[#This Row],[Коды телефона]],Таблица5[[#All],[Код]:[Страна2]],2,FALSE)</f>
        <v>Беларусь</v>
      </c>
      <c r="I310" t="str">
        <f t="shared" si="9"/>
        <v>Лука</v>
      </c>
    </row>
    <row r="311" spans="1:9" x14ac:dyDescent="0.2">
      <c r="A311">
        <v>428</v>
      </c>
      <c r="B311" t="s">
        <v>390</v>
      </c>
      <c r="C311" t="s">
        <v>389</v>
      </c>
      <c r="D311" t="s">
        <v>139</v>
      </c>
      <c r="E311" s="10">
        <v>44848</v>
      </c>
      <c r="F311" t="str">
        <f t="shared" si="8"/>
        <v>+375</v>
      </c>
      <c r="G311" t="str">
        <f>VLOOKUP(Клиенты[[#This Row],[Коды телефона]],Таблица5[[#All],[Код]:[Страна2]],2,FALSE)</f>
        <v>Беларусь</v>
      </c>
      <c r="I311" t="str">
        <f t="shared" si="9"/>
        <v>Лавр</v>
      </c>
    </row>
    <row r="312" spans="1:9" x14ac:dyDescent="0.2">
      <c r="A312">
        <v>438</v>
      </c>
      <c r="B312" t="s">
        <v>388</v>
      </c>
      <c r="C312" t="s">
        <v>387</v>
      </c>
      <c r="D312" t="s">
        <v>142</v>
      </c>
      <c r="E312" s="10">
        <v>44693</v>
      </c>
      <c r="F312" t="str">
        <f t="shared" si="8"/>
        <v>+998</v>
      </c>
      <c r="G312" t="str">
        <f>VLOOKUP(Клиенты[[#This Row],[Коды телефона]],Таблица5[[#All],[Код]:[Страна2]],2,FALSE)</f>
        <v>Узбекистан</v>
      </c>
      <c r="I312" t="str">
        <f t="shared" si="9"/>
        <v>Прасковья</v>
      </c>
    </row>
    <row r="313" spans="1:9" x14ac:dyDescent="0.2">
      <c r="A313">
        <v>465</v>
      </c>
      <c r="B313" t="s">
        <v>386</v>
      </c>
      <c r="C313" t="s">
        <v>385</v>
      </c>
      <c r="D313" t="s">
        <v>139</v>
      </c>
      <c r="E313" s="10">
        <v>44671</v>
      </c>
      <c r="F313" t="str">
        <f t="shared" si="8"/>
        <v>+998</v>
      </c>
      <c r="G313" t="str">
        <f>VLOOKUP(Клиенты[[#This Row],[Коды телефона]],Таблица5[[#All],[Код]:[Страна2]],2,FALSE)</f>
        <v>Узбекистан</v>
      </c>
      <c r="I313" t="str">
        <f t="shared" si="9"/>
        <v>Евдокия</v>
      </c>
    </row>
    <row r="314" spans="1:9" x14ac:dyDescent="0.2">
      <c r="A314">
        <v>215</v>
      </c>
      <c r="B314" t="s">
        <v>384</v>
      </c>
      <c r="C314" t="s">
        <v>383</v>
      </c>
      <c r="D314" t="s">
        <v>139</v>
      </c>
      <c r="E314" s="10">
        <v>44799</v>
      </c>
      <c r="F314" t="str">
        <f t="shared" si="8"/>
        <v>+7</v>
      </c>
      <c r="G314" t="str">
        <f>VLOOKUP(Клиенты[[#This Row],[Коды телефона]],Таблица5[[#All],[Код]:[Страна2]],2,FALSE)</f>
        <v>Россия</v>
      </c>
      <c r="I314" t="str">
        <f t="shared" si="9"/>
        <v>Корнил</v>
      </c>
    </row>
    <row r="315" spans="1:9" x14ac:dyDescent="0.2">
      <c r="A315">
        <v>15</v>
      </c>
      <c r="B315" t="s">
        <v>382</v>
      </c>
      <c r="C315" t="s">
        <v>381</v>
      </c>
      <c r="D315" t="s">
        <v>139</v>
      </c>
      <c r="E315" s="10">
        <v>44711</v>
      </c>
      <c r="F315" t="str">
        <f t="shared" si="8"/>
        <v>+380</v>
      </c>
      <c r="G315" t="str">
        <f>VLOOKUP(Клиенты[[#This Row],[Коды телефона]],Таблица5[[#All],[Код]:[Страна2]],2,FALSE)</f>
        <v>Украина</v>
      </c>
      <c r="I315" t="str">
        <f t="shared" si="9"/>
        <v>Алексей</v>
      </c>
    </row>
    <row r="316" spans="1:9" x14ac:dyDescent="0.2">
      <c r="A316">
        <v>370</v>
      </c>
      <c r="B316" t="s">
        <v>380</v>
      </c>
      <c r="C316" t="s">
        <v>379</v>
      </c>
      <c r="D316" t="s">
        <v>142</v>
      </c>
      <c r="E316" s="10">
        <v>44726</v>
      </c>
      <c r="F316" t="str">
        <f t="shared" si="8"/>
        <v>+992</v>
      </c>
      <c r="G316" t="str">
        <f>VLOOKUP(Клиенты[[#This Row],[Коды телефона]],Таблица5[[#All],[Код]:[Страна2]],2,FALSE)</f>
        <v>Таджикистан</v>
      </c>
      <c r="I316" t="str">
        <f t="shared" si="9"/>
        <v>Орехова</v>
      </c>
    </row>
    <row r="317" spans="1:9" x14ac:dyDescent="0.2">
      <c r="A317">
        <v>80</v>
      </c>
      <c r="B317" t="s">
        <v>378</v>
      </c>
      <c r="C317" t="s">
        <v>377</v>
      </c>
      <c r="D317" t="s">
        <v>139</v>
      </c>
      <c r="E317" s="10">
        <v>44623</v>
      </c>
      <c r="F317" t="str">
        <f t="shared" si="8"/>
        <v>+375</v>
      </c>
      <c r="G317" t="str">
        <f>VLOOKUP(Клиенты[[#This Row],[Коды телефона]],Таблица5[[#All],[Код]:[Страна2]],2,FALSE)</f>
        <v>Беларусь</v>
      </c>
      <c r="I317" t="str">
        <f t="shared" si="9"/>
        <v>Рубен</v>
      </c>
    </row>
    <row r="318" spans="1:9" x14ac:dyDescent="0.2">
      <c r="A318">
        <v>17</v>
      </c>
      <c r="B318" t="s">
        <v>376</v>
      </c>
      <c r="C318" t="s">
        <v>375</v>
      </c>
      <c r="D318" t="s">
        <v>139</v>
      </c>
      <c r="E318" s="10">
        <v>44877</v>
      </c>
      <c r="F318" t="str">
        <f t="shared" si="8"/>
        <v>+992</v>
      </c>
      <c r="G318" t="str">
        <f>VLOOKUP(Клиенты[[#This Row],[Коды телефона]],Таблица5[[#All],[Код]:[Страна2]],2,FALSE)</f>
        <v>Таджикистан</v>
      </c>
      <c r="I318" t="str">
        <f t="shared" si="9"/>
        <v>Валентина</v>
      </c>
    </row>
    <row r="319" spans="1:9" x14ac:dyDescent="0.2">
      <c r="A319">
        <v>127</v>
      </c>
      <c r="B319" t="s">
        <v>374</v>
      </c>
      <c r="C319" t="s">
        <v>373</v>
      </c>
      <c r="D319" t="s">
        <v>139</v>
      </c>
      <c r="E319" s="10">
        <v>44914</v>
      </c>
      <c r="F319" t="str">
        <f t="shared" si="8"/>
        <v>+380</v>
      </c>
      <c r="G319" t="str">
        <f>VLOOKUP(Клиенты[[#This Row],[Коды телефона]],Таблица5[[#All],[Код]:[Страна2]],2,FALSE)</f>
        <v>Украина</v>
      </c>
      <c r="I319" t="str">
        <f t="shared" si="9"/>
        <v>Журавлев</v>
      </c>
    </row>
    <row r="320" spans="1:9" x14ac:dyDescent="0.2">
      <c r="A320">
        <v>441</v>
      </c>
      <c r="B320" t="s">
        <v>372</v>
      </c>
      <c r="C320" t="s">
        <v>371</v>
      </c>
      <c r="D320" t="s">
        <v>139</v>
      </c>
      <c r="E320" s="10">
        <v>44867</v>
      </c>
      <c r="F320" t="str">
        <f t="shared" si="8"/>
        <v>+998</v>
      </c>
      <c r="G320" t="str">
        <f>VLOOKUP(Клиенты[[#This Row],[Коды телефона]],Таблица5[[#All],[Код]:[Страна2]],2,FALSE)</f>
        <v>Узбекистан</v>
      </c>
      <c r="I320" t="str">
        <f t="shared" si="9"/>
        <v>Силина</v>
      </c>
    </row>
    <row r="321" spans="1:9" x14ac:dyDescent="0.2">
      <c r="A321">
        <v>220</v>
      </c>
      <c r="B321" t="s">
        <v>370</v>
      </c>
      <c r="C321" t="s">
        <v>369</v>
      </c>
      <c r="D321" t="s">
        <v>139</v>
      </c>
      <c r="E321" s="10">
        <v>44570</v>
      </c>
      <c r="F321" t="str">
        <f t="shared" si="8"/>
        <v>+380</v>
      </c>
      <c r="G321" t="str">
        <f>VLOOKUP(Клиенты[[#This Row],[Коды телефона]],Таблица5[[#All],[Код]:[Страна2]],2,FALSE)</f>
        <v>Украина</v>
      </c>
      <c r="I321" t="str">
        <f t="shared" si="9"/>
        <v>Николай</v>
      </c>
    </row>
    <row r="322" spans="1:9" x14ac:dyDescent="0.2">
      <c r="A322">
        <v>206</v>
      </c>
      <c r="B322" t="s">
        <v>368</v>
      </c>
      <c r="C322" t="s">
        <v>367</v>
      </c>
      <c r="D322" t="s">
        <v>139</v>
      </c>
      <c r="E322" s="10">
        <v>44568</v>
      </c>
      <c r="F322" t="str">
        <f t="shared" ref="F322:F385" si="10">LEFT(B322,LEN(B322) - 13)</f>
        <v>+7</v>
      </c>
      <c r="G322" t="str">
        <f>VLOOKUP(Клиенты[[#This Row],[Коды телефона]],Таблица5[[#All],[Код]:[Страна2]],2,FALSE)</f>
        <v>Россия</v>
      </c>
      <c r="I322" t="str">
        <f t="shared" si="9"/>
        <v>Радислав</v>
      </c>
    </row>
    <row r="323" spans="1:9" x14ac:dyDescent="0.2">
      <c r="A323">
        <v>210</v>
      </c>
      <c r="B323" t="s">
        <v>366</v>
      </c>
      <c r="C323" t="s">
        <v>365</v>
      </c>
      <c r="D323" t="s">
        <v>139</v>
      </c>
      <c r="E323" s="10">
        <v>44602</v>
      </c>
      <c r="F323" t="str">
        <f t="shared" si="10"/>
        <v>+998</v>
      </c>
      <c r="G323" t="str">
        <f>VLOOKUP(Клиенты[[#This Row],[Коды телефона]],Таблица5[[#All],[Код]:[Страна2]],2,FALSE)</f>
        <v>Узбекистан</v>
      </c>
      <c r="I323" t="str">
        <f t="shared" ref="I323:I386" si="11">IF(OR(LEFT(C323,4)="г-н ", LEFT(C323,5)="г-жа "), TRIM(SUBSTITUTE(C323, MID(C323, FIND(" ", C323) + 1, FIND(" ", C323, FIND(" ", C323) + 1) - FIND(" ", C323) - 1), "")), LEFT(C323, FIND(" ", C323)-1))</f>
        <v>Мартын</v>
      </c>
    </row>
    <row r="324" spans="1:9" x14ac:dyDescent="0.2">
      <c r="A324">
        <v>67</v>
      </c>
      <c r="B324" t="s">
        <v>364</v>
      </c>
      <c r="C324" t="s">
        <v>363</v>
      </c>
      <c r="D324" t="s">
        <v>142</v>
      </c>
      <c r="E324" s="10">
        <v>44731</v>
      </c>
      <c r="F324" t="str">
        <f t="shared" si="10"/>
        <v>+998</v>
      </c>
      <c r="G324" t="str">
        <f>VLOOKUP(Клиенты[[#This Row],[Коды телефона]],Таблица5[[#All],[Код]:[Страна2]],2,FALSE)</f>
        <v>Узбекистан</v>
      </c>
      <c r="I324" t="str">
        <f t="shared" si="11"/>
        <v>Алла</v>
      </c>
    </row>
    <row r="325" spans="1:9" x14ac:dyDescent="0.2">
      <c r="A325">
        <v>125</v>
      </c>
      <c r="B325" t="s">
        <v>362</v>
      </c>
      <c r="C325" t="s">
        <v>361</v>
      </c>
      <c r="D325" t="s">
        <v>139</v>
      </c>
      <c r="E325" s="10">
        <v>44701</v>
      </c>
      <c r="F325" t="str">
        <f t="shared" si="10"/>
        <v>+7</v>
      </c>
      <c r="G325" t="str">
        <f>VLOOKUP(Клиенты[[#This Row],[Коды телефона]],Таблица5[[#All],[Код]:[Страна2]],2,FALSE)</f>
        <v>Россия</v>
      </c>
      <c r="I325" t="str">
        <f t="shared" si="11"/>
        <v>Копылова</v>
      </c>
    </row>
    <row r="326" spans="1:9" x14ac:dyDescent="0.2">
      <c r="A326">
        <v>213</v>
      </c>
      <c r="B326" t="s">
        <v>360</v>
      </c>
      <c r="C326" t="s">
        <v>359</v>
      </c>
      <c r="D326" t="s">
        <v>139</v>
      </c>
      <c r="E326" s="10">
        <v>44733</v>
      </c>
      <c r="F326" t="str">
        <f t="shared" si="10"/>
        <v>+998</v>
      </c>
      <c r="G326" t="str">
        <f>VLOOKUP(Клиенты[[#This Row],[Коды телефона]],Таблица5[[#All],[Код]:[Страна2]],2,FALSE)</f>
        <v>Узбекистан</v>
      </c>
      <c r="I326" t="str">
        <f t="shared" si="11"/>
        <v>Власов</v>
      </c>
    </row>
    <row r="327" spans="1:9" x14ac:dyDescent="0.2">
      <c r="A327">
        <v>336</v>
      </c>
      <c r="B327" t="s">
        <v>358</v>
      </c>
      <c r="C327" t="s">
        <v>357</v>
      </c>
      <c r="D327" t="s">
        <v>139</v>
      </c>
      <c r="E327" s="10">
        <v>44856</v>
      </c>
      <c r="F327" t="str">
        <f t="shared" si="10"/>
        <v>+998</v>
      </c>
      <c r="G327" t="str">
        <f>VLOOKUP(Клиенты[[#This Row],[Коды телефона]],Таблица5[[#All],[Код]:[Страна2]],2,FALSE)</f>
        <v>Узбекистан</v>
      </c>
      <c r="I327" t="str">
        <f t="shared" si="11"/>
        <v>Григорьева</v>
      </c>
    </row>
    <row r="328" spans="1:9" x14ac:dyDescent="0.2">
      <c r="A328">
        <v>294</v>
      </c>
      <c r="B328" t="s">
        <v>356</v>
      </c>
      <c r="C328" t="s">
        <v>355</v>
      </c>
      <c r="D328" t="s">
        <v>142</v>
      </c>
      <c r="E328" s="10">
        <v>44879</v>
      </c>
      <c r="F328" t="str">
        <f t="shared" si="10"/>
        <v>+380</v>
      </c>
      <c r="G328" t="str">
        <f>VLOOKUP(Клиенты[[#This Row],[Коды телефона]],Таблица5[[#All],[Код]:[Страна2]],2,FALSE)</f>
        <v>Украина</v>
      </c>
      <c r="I328" t="str">
        <f t="shared" si="11"/>
        <v>Давыд</v>
      </c>
    </row>
    <row r="329" spans="1:9" x14ac:dyDescent="0.2">
      <c r="A329">
        <v>27</v>
      </c>
      <c r="B329" t="s">
        <v>354</v>
      </c>
      <c r="C329" t="s">
        <v>353</v>
      </c>
      <c r="D329" t="s">
        <v>139</v>
      </c>
      <c r="E329" s="10">
        <v>44586</v>
      </c>
      <c r="F329" t="str">
        <f t="shared" si="10"/>
        <v>+380</v>
      </c>
      <c r="G329" t="str">
        <f>VLOOKUP(Клиенты[[#This Row],[Коды телефона]],Таблица5[[#All],[Код]:[Страна2]],2,FALSE)</f>
        <v>Украина</v>
      </c>
      <c r="I329" t="str">
        <f t="shared" si="11"/>
        <v>Аггей</v>
      </c>
    </row>
    <row r="330" spans="1:9" x14ac:dyDescent="0.2">
      <c r="A330">
        <v>53</v>
      </c>
      <c r="B330" t="s">
        <v>352</v>
      </c>
      <c r="C330" t="s">
        <v>351</v>
      </c>
      <c r="D330" t="s">
        <v>139</v>
      </c>
      <c r="E330" s="10">
        <v>44593</v>
      </c>
      <c r="F330" t="str">
        <f t="shared" si="10"/>
        <v>+7</v>
      </c>
      <c r="G330" t="str">
        <f>VLOOKUP(Клиенты[[#This Row],[Коды телефона]],Таблица5[[#All],[Код]:[Страна2]],2,FALSE)</f>
        <v>Россия</v>
      </c>
      <c r="I330" t="str">
        <f t="shared" si="11"/>
        <v>Антонина</v>
      </c>
    </row>
    <row r="331" spans="1:9" x14ac:dyDescent="0.2">
      <c r="A331">
        <v>143</v>
      </c>
      <c r="B331" t="s">
        <v>350</v>
      </c>
      <c r="C331" t="s">
        <v>349</v>
      </c>
      <c r="D331" t="s">
        <v>139</v>
      </c>
      <c r="E331" s="10">
        <v>44601</v>
      </c>
      <c r="F331" t="str">
        <f t="shared" si="10"/>
        <v>+7</v>
      </c>
      <c r="G331" t="str">
        <f>VLOOKUP(Клиенты[[#This Row],[Коды телефона]],Таблица5[[#All],[Код]:[Страна2]],2,FALSE)</f>
        <v>Россия</v>
      </c>
      <c r="I331" t="str">
        <f t="shared" si="11"/>
        <v>Маслов</v>
      </c>
    </row>
    <row r="332" spans="1:9" x14ac:dyDescent="0.2">
      <c r="A332">
        <v>135</v>
      </c>
      <c r="B332" t="s">
        <v>348</v>
      </c>
      <c r="C332" t="s">
        <v>347</v>
      </c>
      <c r="D332" t="s">
        <v>142</v>
      </c>
      <c r="E332" s="10">
        <v>44602</v>
      </c>
      <c r="F332" t="str">
        <f t="shared" si="10"/>
        <v>+7</v>
      </c>
      <c r="G332" t="str">
        <f>VLOOKUP(Клиенты[[#This Row],[Коды телефона]],Таблица5[[#All],[Код]:[Страна2]],2,FALSE)</f>
        <v>Россия</v>
      </c>
      <c r="I332" t="str">
        <f t="shared" si="11"/>
        <v>Станислав</v>
      </c>
    </row>
    <row r="333" spans="1:9" x14ac:dyDescent="0.2">
      <c r="A333">
        <v>279</v>
      </c>
      <c r="B333" t="s">
        <v>346</v>
      </c>
      <c r="C333" t="s">
        <v>345</v>
      </c>
      <c r="D333" t="s">
        <v>142</v>
      </c>
      <c r="E333" s="10">
        <v>44786</v>
      </c>
      <c r="F333" t="str">
        <f t="shared" si="10"/>
        <v>+998</v>
      </c>
      <c r="G333" t="str">
        <f>VLOOKUP(Клиенты[[#This Row],[Коды телефона]],Таблица5[[#All],[Код]:[Страна2]],2,FALSE)</f>
        <v>Узбекистан</v>
      </c>
      <c r="I333" t="str">
        <f t="shared" si="11"/>
        <v>Наталья</v>
      </c>
    </row>
    <row r="334" spans="1:9" x14ac:dyDescent="0.2">
      <c r="A334">
        <v>271</v>
      </c>
      <c r="B334" t="s">
        <v>344</v>
      </c>
      <c r="C334" t="s">
        <v>343</v>
      </c>
      <c r="D334" t="s">
        <v>139</v>
      </c>
      <c r="E334" s="10">
        <v>44892</v>
      </c>
      <c r="F334" t="str">
        <f t="shared" si="10"/>
        <v>+375</v>
      </c>
      <c r="G334" t="str">
        <f>VLOOKUP(Клиенты[[#This Row],[Коды телефона]],Таблица5[[#All],[Код]:[Страна2]],2,FALSE)</f>
        <v>Беларусь</v>
      </c>
      <c r="I334" t="str">
        <f t="shared" si="11"/>
        <v>Ермаков</v>
      </c>
    </row>
    <row r="335" spans="1:9" x14ac:dyDescent="0.2">
      <c r="A335">
        <v>444</v>
      </c>
      <c r="B335" t="s">
        <v>342</v>
      </c>
      <c r="C335" t="s">
        <v>341</v>
      </c>
      <c r="D335" t="s">
        <v>142</v>
      </c>
      <c r="E335" s="10">
        <v>44688</v>
      </c>
      <c r="F335" t="str">
        <f t="shared" si="10"/>
        <v>+7</v>
      </c>
      <c r="G335" t="str">
        <f>VLOOKUP(Клиенты[[#This Row],[Коды телефона]],Таблица5[[#All],[Код]:[Страна2]],2,FALSE)</f>
        <v>Россия</v>
      </c>
      <c r="I335" t="str">
        <f t="shared" si="11"/>
        <v>Маслова</v>
      </c>
    </row>
    <row r="336" spans="1:9" x14ac:dyDescent="0.2">
      <c r="A336">
        <v>133</v>
      </c>
      <c r="B336" t="s">
        <v>340</v>
      </c>
      <c r="C336" t="s">
        <v>339</v>
      </c>
      <c r="D336" t="s">
        <v>139</v>
      </c>
      <c r="E336" s="10">
        <v>44588</v>
      </c>
      <c r="F336" t="str">
        <f t="shared" si="10"/>
        <v>+998</v>
      </c>
      <c r="G336" t="str">
        <f>VLOOKUP(Клиенты[[#This Row],[Коды телефона]],Таблица5[[#All],[Код]:[Страна2]],2,FALSE)</f>
        <v>Узбекистан</v>
      </c>
      <c r="I336" t="str">
        <f t="shared" si="11"/>
        <v>Марфа</v>
      </c>
    </row>
    <row r="337" spans="1:9" x14ac:dyDescent="0.2">
      <c r="A337">
        <v>300</v>
      </c>
      <c r="B337" t="s">
        <v>338</v>
      </c>
      <c r="C337" t="s">
        <v>337</v>
      </c>
      <c r="D337" t="s">
        <v>142</v>
      </c>
      <c r="E337" s="10">
        <v>44824</v>
      </c>
      <c r="F337" t="str">
        <f t="shared" si="10"/>
        <v>+380</v>
      </c>
      <c r="G337" t="str">
        <f>VLOOKUP(Клиенты[[#This Row],[Коды телефона]],Таблица5[[#All],[Код]:[Страна2]],2,FALSE)</f>
        <v>Украина</v>
      </c>
      <c r="I337" t="str">
        <f t="shared" si="11"/>
        <v>Копылов</v>
      </c>
    </row>
    <row r="338" spans="1:9" x14ac:dyDescent="0.2">
      <c r="A338">
        <v>54</v>
      </c>
      <c r="B338" t="s">
        <v>336</v>
      </c>
      <c r="C338" t="s">
        <v>335</v>
      </c>
      <c r="D338" t="s">
        <v>139</v>
      </c>
      <c r="E338" s="10">
        <v>44847</v>
      </c>
      <c r="F338" t="str">
        <f t="shared" si="10"/>
        <v>+375</v>
      </c>
      <c r="G338" t="str">
        <f>VLOOKUP(Клиенты[[#This Row],[Коды телефона]],Таблица5[[#All],[Код]:[Страна2]],2,FALSE)</f>
        <v>Беларусь</v>
      </c>
      <c r="I338" t="str">
        <f t="shared" si="11"/>
        <v>Рогов</v>
      </c>
    </row>
    <row r="339" spans="1:9" x14ac:dyDescent="0.2">
      <c r="A339">
        <v>340</v>
      </c>
      <c r="B339" t="s">
        <v>334</v>
      </c>
      <c r="C339" t="s">
        <v>333</v>
      </c>
      <c r="D339" t="s">
        <v>139</v>
      </c>
      <c r="E339" s="10">
        <v>44896</v>
      </c>
      <c r="F339" t="str">
        <f t="shared" si="10"/>
        <v>+7</v>
      </c>
      <c r="G339" t="str">
        <f>VLOOKUP(Клиенты[[#This Row],[Коды телефона]],Таблица5[[#All],[Код]:[Страна2]],2,FALSE)</f>
        <v>Россия</v>
      </c>
      <c r="I339" t="str">
        <f t="shared" si="11"/>
        <v>Леон</v>
      </c>
    </row>
    <row r="340" spans="1:9" x14ac:dyDescent="0.2">
      <c r="A340">
        <v>272</v>
      </c>
      <c r="B340" t="s">
        <v>332</v>
      </c>
      <c r="C340" t="s">
        <v>331</v>
      </c>
      <c r="D340" t="s">
        <v>139</v>
      </c>
      <c r="E340" s="10">
        <v>44668</v>
      </c>
      <c r="F340" t="str">
        <f t="shared" si="10"/>
        <v>+992</v>
      </c>
      <c r="G340" t="str">
        <f>VLOOKUP(Клиенты[[#This Row],[Коды телефона]],Таблица5[[#All],[Код]:[Страна2]],2,FALSE)</f>
        <v>Таджикистан</v>
      </c>
      <c r="I340" t="str">
        <f t="shared" si="11"/>
        <v>Захар</v>
      </c>
    </row>
    <row r="341" spans="1:9" x14ac:dyDescent="0.2">
      <c r="A341">
        <v>165</v>
      </c>
      <c r="B341" t="s">
        <v>330</v>
      </c>
      <c r="C341" t="s">
        <v>329</v>
      </c>
      <c r="D341" t="s">
        <v>142</v>
      </c>
      <c r="E341" s="10">
        <v>44599</v>
      </c>
      <c r="F341" t="str">
        <f t="shared" si="10"/>
        <v>+992</v>
      </c>
      <c r="G341" t="str">
        <f>VLOOKUP(Клиенты[[#This Row],[Коды телефона]],Таблица5[[#All],[Код]:[Страна2]],2,FALSE)</f>
        <v>Таджикистан</v>
      </c>
      <c r="I341" t="str">
        <f t="shared" si="11"/>
        <v>Вадим</v>
      </c>
    </row>
    <row r="342" spans="1:9" x14ac:dyDescent="0.2">
      <c r="A342">
        <v>214</v>
      </c>
      <c r="B342" t="s">
        <v>328</v>
      </c>
      <c r="C342" t="s">
        <v>327</v>
      </c>
      <c r="D342" t="s">
        <v>142</v>
      </c>
      <c r="E342" s="10">
        <v>44601</v>
      </c>
      <c r="F342" t="str">
        <f t="shared" si="10"/>
        <v>+7</v>
      </c>
      <c r="G342" t="str">
        <f>VLOOKUP(Клиенты[[#This Row],[Коды телефона]],Таблица5[[#All],[Код]:[Страна2]],2,FALSE)</f>
        <v>Россия</v>
      </c>
      <c r="I342" t="str">
        <f t="shared" si="11"/>
        <v>Михеев</v>
      </c>
    </row>
    <row r="343" spans="1:9" x14ac:dyDescent="0.2">
      <c r="A343">
        <v>409</v>
      </c>
      <c r="B343" t="s">
        <v>326</v>
      </c>
      <c r="C343" t="s">
        <v>325</v>
      </c>
      <c r="D343" t="s">
        <v>139</v>
      </c>
      <c r="E343" s="10">
        <v>44869</v>
      </c>
      <c r="F343" t="str">
        <f t="shared" si="10"/>
        <v>+380</v>
      </c>
      <c r="G343" t="str">
        <f>VLOOKUP(Клиенты[[#This Row],[Коды телефона]],Таблица5[[#All],[Код]:[Страна2]],2,FALSE)</f>
        <v>Украина</v>
      </c>
      <c r="I343" t="str">
        <f t="shared" si="11"/>
        <v>Лаврентьева</v>
      </c>
    </row>
    <row r="344" spans="1:9" x14ac:dyDescent="0.2">
      <c r="A344">
        <v>348</v>
      </c>
      <c r="B344" t="s">
        <v>324</v>
      </c>
      <c r="C344" t="s">
        <v>323</v>
      </c>
      <c r="D344" t="s">
        <v>142</v>
      </c>
      <c r="E344" s="10">
        <v>44569</v>
      </c>
      <c r="F344" t="str">
        <f t="shared" si="10"/>
        <v>+380</v>
      </c>
      <c r="G344" t="str">
        <f>VLOOKUP(Клиенты[[#This Row],[Коды телефона]],Таблица5[[#All],[Код]:[Страна2]],2,FALSE)</f>
        <v>Украина</v>
      </c>
      <c r="I344" t="str">
        <f t="shared" si="11"/>
        <v>Измаил</v>
      </c>
    </row>
    <row r="345" spans="1:9" x14ac:dyDescent="0.2">
      <c r="A345">
        <v>351</v>
      </c>
      <c r="B345" t="s">
        <v>322</v>
      </c>
      <c r="C345" t="s">
        <v>321</v>
      </c>
      <c r="D345" t="s">
        <v>142</v>
      </c>
      <c r="E345" s="10">
        <v>44863</v>
      </c>
      <c r="F345" t="str">
        <f t="shared" si="10"/>
        <v>+7</v>
      </c>
      <c r="G345" t="str">
        <f>VLOOKUP(Клиенты[[#This Row],[Коды телефона]],Таблица5[[#All],[Код]:[Страна2]],2,FALSE)</f>
        <v>Россия</v>
      </c>
      <c r="I345" t="str">
        <f t="shared" si="11"/>
        <v>Щукина</v>
      </c>
    </row>
    <row r="346" spans="1:9" x14ac:dyDescent="0.2">
      <c r="A346">
        <v>40</v>
      </c>
      <c r="B346" t="s">
        <v>320</v>
      </c>
      <c r="C346" t="s">
        <v>319</v>
      </c>
      <c r="D346" t="s">
        <v>139</v>
      </c>
      <c r="E346" s="10">
        <v>44855</v>
      </c>
      <c r="F346" t="str">
        <f t="shared" si="10"/>
        <v>+7</v>
      </c>
      <c r="G346" t="str">
        <f>VLOOKUP(Клиенты[[#This Row],[Коды телефона]],Таблица5[[#All],[Код]:[Страна2]],2,FALSE)</f>
        <v>Россия</v>
      </c>
      <c r="I346" t="str">
        <f t="shared" si="11"/>
        <v>Амвросий</v>
      </c>
    </row>
    <row r="347" spans="1:9" x14ac:dyDescent="0.2">
      <c r="A347">
        <v>245</v>
      </c>
      <c r="B347" t="s">
        <v>318</v>
      </c>
      <c r="C347" t="s">
        <v>317</v>
      </c>
      <c r="D347" t="s">
        <v>139</v>
      </c>
      <c r="E347" s="10">
        <v>44695</v>
      </c>
      <c r="F347" t="str">
        <f t="shared" si="10"/>
        <v>+998</v>
      </c>
      <c r="G347" t="str">
        <f>VLOOKUP(Клиенты[[#This Row],[Коды телефона]],Таблица5[[#All],[Код]:[Страна2]],2,FALSE)</f>
        <v>Узбекистан</v>
      </c>
      <c r="I347" t="str">
        <f t="shared" si="11"/>
        <v>Феврония</v>
      </c>
    </row>
    <row r="348" spans="1:9" x14ac:dyDescent="0.2">
      <c r="A348">
        <v>466</v>
      </c>
      <c r="B348" t="s">
        <v>316</v>
      </c>
      <c r="C348" t="s">
        <v>315</v>
      </c>
      <c r="D348" t="s">
        <v>142</v>
      </c>
      <c r="E348" s="10">
        <v>44772</v>
      </c>
      <c r="F348" t="str">
        <f t="shared" si="10"/>
        <v>+375</v>
      </c>
      <c r="G348" t="str">
        <f>VLOOKUP(Клиенты[[#This Row],[Коды телефона]],Таблица5[[#All],[Код]:[Страна2]],2,FALSE)</f>
        <v>Беларусь</v>
      </c>
      <c r="I348" t="str">
        <f t="shared" si="11"/>
        <v>Никитина</v>
      </c>
    </row>
    <row r="349" spans="1:9" x14ac:dyDescent="0.2">
      <c r="A349">
        <v>122</v>
      </c>
      <c r="B349" t="s">
        <v>314</v>
      </c>
      <c r="C349" t="s">
        <v>313</v>
      </c>
      <c r="D349" t="s">
        <v>139</v>
      </c>
      <c r="E349" s="10">
        <v>44683</v>
      </c>
      <c r="F349" t="str">
        <f t="shared" si="10"/>
        <v>+375</v>
      </c>
      <c r="G349" t="str">
        <f>VLOOKUP(Клиенты[[#This Row],[Коды телефона]],Таблица5[[#All],[Код]:[Страна2]],2,FALSE)</f>
        <v>Беларусь</v>
      </c>
      <c r="I349" t="str">
        <f t="shared" si="11"/>
        <v>Максим</v>
      </c>
    </row>
    <row r="350" spans="1:9" x14ac:dyDescent="0.2">
      <c r="A350">
        <v>199</v>
      </c>
      <c r="B350" t="s">
        <v>312</v>
      </c>
      <c r="C350" t="s">
        <v>311</v>
      </c>
      <c r="D350" t="s">
        <v>142</v>
      </c>
      <c r="E350" s="10">
        <v>44715</v>
      </c>
      <c r="F350" t="str">
        <f t="shared" si="10"/>
        <v>+998</v>
      </c>
      <c r="G350" t="str">
        <f>VLOOKUP(Клиенты[[#This Row],[Коды телефона]],Таблица5[[#All],[Код]:[Страна2]],2,FALSE)</f>
        <v>Узбекистан</v>
      </c>
      <c r="I350" t="str">
        <f t="shared" si="11"/>
        <v>Горбунова</v>
      </c>
    </row>
    <row r="351" spans="1:9" x14ac:dyDescent="0.2">
      <c r="A351">
        <v>447</v>
      </c>
      <c r="B351" t="s">
        <v>310</v>
      </c>
      <c r="C351" t="s">
        <v>309</v>
      </c>
      <c r="D351" t="s">
        <v>142</v>
      </c>
      <c r="E351" s="10">
        <v>44898</v>
      </c>
      <c r="F351" t="str">
        <f t="shared" si="10"/>
        <v>+992</v>
      </c>
      <c r="G351" t="str">
        <f>VLOOKUP(Клиенты[[#This Row],[Коды телефона]],Таблица5[[#All],[Код]:[Страна2]],2,FALSE)</f>
        <v>Таджикистан</v>
      </c>
      <c r="I351" t="str">
        <f t="shared" si="11"/>
        <v>Жанна</v>
      </c>
    </row>
    <row r="352" spans="1:9" x14ac:dyDescent="0.2">
      <c r="A352">
        <v>163</v>
      </c>
      <c r="B352" t="s">
        <v>308</v>
      </c>
      <c r="C352" t="s">
        <v>307</v>
      </c>
      <c r="D352" t="s">
        <v>142</v>
      </c>
      <c r="E352" s="10">
        <v>44571</v>
      </c>
      <c r="F352" t="str">
        <f t="shared" si="10"/>
        <v>+998</v>
      </c>
      <c r="G352" t="str">
        <f>VLOOKUP(Клиенты[[#This Row],[Коды телефона]],Таблица5[[#All],[Код]:[Страна2]],2,FALSE)</f>
        <v>Узбекистан</v>
      </c>
      <c r="I352" t="str">
        <f t="shared" si="11"/>
        <v>Виктория</v>
      </c>
    </row>
    <row r="353" spans="1:9" x14ac:dyDescent="0.2">
      <c r="A353">
        <v>320</v>
      </c>
      <c r="B353" t="s">
        <v>306</v>
      </c>
      <c r="C353" t="s">
        <v>305</v>
      </c>
      <c r="D353" t="s">
        <v>139</v>
      </c>
      <c r="E353" s="10">
        <v>44869</v>
      </c>
      <c r="F353" t="str">
        <f t="shared" si="10"/>
        <v>+375</v>
      </c>
      <c r="G353" t="str">
        <f>VLOOKUP(Клиенты[[#This Row],[Коды телефона]],Таблица5[[#All],[Код]:[Страна2]],2,FALSE)</f>
        <v>Беларусь</v>
      </c>
      <c r="I353" t="str">
        <f t="shared" si="11"/>
        <v>Новикова</v>
      </c>
    </row>
    <row r="354" spans="1:9" x14ac:dyDescent="0.2">
      <c r="A354">
        <v>173</v>
      </c>
      <c r="B354" t="s">
        <v>304</v>
      </c>
      <c r="C354" t="s">
        <v>303</v>
      </c>
      <c r="D354" t="s">
        <v>139</v>
      </c>
      <c r="E354" s="10">
        <v>44673</v>
      </c>
      <c r="F354" t="str">
        <f t="shared" si="10"/>
        <v>+7</v>
      </c>
      <c r="G354" t="str">
        <f>VLOOKUP(Клиенты[[#This Row],[Коды телефона]],Таблица5[[#All],[Код]:[Страна2]],2,FALSE)</f>
        <v>Россия</v>
      </c>
      <c r="I354" t="str">
        <f t="shared" si="11"/>
        <v>Гаврилов</v>
      </c>
    </row>
    <row r="355" spans="1:9" x14ac:dyDescent="0.2">
      <c r="A355">
        <v>485</v>
      </c>
      <c r="B355" t="s">
        <v>302</v>
      </c>
      <c r="C355" t="s">
        <v>301</v>
      </c>
      <c r="D355" t="s">
        <v>139</v>
      </c>
      <c r="E355" s="10">
        <v>44723</v>
      </c>
      <c r="F355" t="str">
        <f t="shared" si="10"/>
        <v>+7</v>
      </c>
      <c r="G355" t="str">
        <f>VLOOKUP(Клиенты[[#This Row],[Коды телефона]],Таблица5[[#All],[Код]:[Страна2]],2,FALSE)</f>
        <v>Россия</v>
      </c>
      <c r="I355" t="str">
        <f t="shared" si="11"/>
        <v>Пономарев</v>
      </c>
    </row>
    <row r="356" spans="1:9" x14ac:dyDescent="0.2">
      <c r="A356">
        <v>401</v>
      </c>
      <c r="B356" t="s">
        <v>300</v>
      </c>
      <c r="C356" t="s">
        <v>299</v>
      </c>
      <c r="D356" t="s">
        <v>139</v>
      </c>
      <c r="E356" s="10">
        <v>44856</v>
      </c>
      <c r="F356" t="str">
        <f t="shared" si="10"/>
        <v>+7</v>
      </c>
      <c r="G356" t="str">
        <f>VLOOKUP(Клиенты[[#This Row],[Коды телефона]],Таблица5[[#All],[Код]:[Страна2]],2,FALSE)</f>
        <v>Россия</v>
      </c>
      <c r="I356" t="str">
        <f t="shared" si="11"/>
        <v>Екатерина</v>
      </c>
    </row>
    <row r="357" spans="1:9" x14ac:dyDescent="0.2">
      <c r="A357">
        <v>379</v>
      </c>
      <c r="B357" t="s">
        <v>298</v>
      </c>
      <c r="C357" t="s">
        <v>297</v>
      </c>
      <c r="D357" t="s">
        <v>139</v>
      </c>
      <c r="E357" s="10">
        <v>44581</v>
      </c>
      <c r="F357" t="str">
        <f t="shared" si="10"/>
        <v>+992</v>
      </c>
      <c r="G357" t="str">
        <f>VLOOKUP(Клиенты[[#This Row],[Коды телефона]],Таблица5[[#All],[Код]:[Страна2]],2,FALSE)</f>
        <v>Таджикистан</v>
      </c>
      <c r="I357" t="str">
        <f t="shared" si="11"/>
        <v>Соколова</v>
      </c>
    </row>
    <row r="358" spans="1:9" x14ac:dyDescent="0.2">
      <c r="A358">
        <v>201</v>
      </c>
      <c r="B358" t="s">
        <v>296</v>
      </c>
      <c r="C358" t="s">
        <v>295</v>
      </c>
      <c r="D358" t="s">
        <v>142</v>
      </c>
      <c r="E358" s="10">
        <v>44843</v>
      </c>
      <c r="F358" t="str">
        <f t="shared" si="10"/>
        <v>+992</v>
      </c>
      <c r="G358" t="str">
        <f>VLOOKUP(Клиенты[[#This Row],[Коды телефона]],Таблица5[[#All],[Код]:[Страна2]],2,FALSE)</f>
        <v>Таджикистан</v>
      </c>
      <c r="I358" t="str">
        <f t="shared" si="11"/>
        <v>Новиков</v>
      </c>
    </row>
    <row r="359" spans="1:9" x14ac:dyDescent="0.2">
      <c r="A359">
        <v>498</v>
      </c>
      <c r="B359" t="s">
        <v>294</v>
      </c>
      <c r="C359" t="s">
        <v>293</v>
      </c>
      <c r="D359" t="s">
        <v>142</v>
      </c>
      <c r="E359" s="10">
        <v>44721</v>
      </c>
      <c r="F359" t="str">
        <f t="shared" si="10"/>
        <v>+380</v>
      </c>
      <c r="G359" t="str">
        <f>VLOOKUP(Клиенты[[#This Row],[Коды телефона]],Таблица5[[#All],[Код]:[Страна2]],2,FALSE)</f>
        <v>Украина</v>
      </c>
      <c r="I359" t="str">
        <f t="shared" si="11"/>
        <v>Моисеев</v>
      </c>
    </row>
    <row r="360" spans="1:9" x14ac:dyDescent="0.2">
      <c r="A360">
        <v>237</v>
      </c>
      <c r="B360" t="s">
        <v>292</v>
      </c>
      <c r="C360" t="s">
        <v>291</v>
      </c>
      <c r="D360" t="s">
        <v>142</v>
      </c>
      <c r="E360" s="10">
        <v>44886</v>
      </c>
      <c r="F360" t="str">
        <f t="shared" si="10"/>
        <v>+7</v>
      </c>
      <c r="G360" t="str">
        <f>VLOOKUP(Клиенты[[#This Row],[Коды телефона]],Таблица5[[#All],[Код]:[Страна2]],2,FALSE)</f>
        <v>Россия</v>
      </c>
      <c r="I360" t="str">
        <f t="shared" si="11"/>
        <v>Елизавета</v>
      </c>
    </row>
    <row r="361" spans="1:9" x14ac:dyDescent="0.2">
      <c r="A361">
        <v>403</v>
      </c>
      <c r="B361" t="s">
        <v>290</v>
      </c>
      <c r="C361" t="s">
        <v>289</v>
      </c>
      <c r="D361" t="s">
        <v>139</v>
      </c>
      <c r="E361" s="10">
        <v>44594</v>
      </c>
      <c r="F361" t="str">
        <f t="shared" si="10"/>
        <v>+7</v>
      </c>
      <c r="G361" t="str">
        <f>VLOOKUP(Клиенты[[#This Row],[Коды телефона]],Таблица5[[#All],[Код]:[Страна2]],2,FALSE)</f>
        <v>Россия</v>
      </c>
      <c r="I361" t="str">
        <f t="shared" si="11"/>
        <v>Фаина</v>
      </c>
    </row>
    <row r="362" spans="1:9" x14ac:dyDescent="0.2">
      <c r="A362">
        <v>460</v>
      </c>
      <c r="B362" t="s">
        <v>288</v>
      </c>
      <c r="C362" t="s">
        <v>287</v>
      </c>
      <c r="D362" t="s">
        <v>139</v>
      </c>
      <c r="E362" s="10">
        <v>44821</v>
      </c>
      <c r="F362" t="str">
        <f t="shared" si="10"/>
        <v>+7</v>
      </c>
      <c r="G362" t="str">
        <f>VLOOKUP(Клиенты[[#This Row],[Коды телефона]],Таблица5[[#All],[Код]:[Страна2]],2,FALSE)</f>
        <v>Россия</v>
      </c>
      <c r="I362" t="str">
        <f t="shared" si="11"/>
        <v>Алевтина</v>
      </c>
    </row>
    <row r="363" spans="1:9" x14ac:dyDescent="0.2">
      <c r="A363">
        <v>50</v>
      </c>
      <c r="B363" t="s">
        <v>286</v>
      </c>
      <c r="C363" t="s">
        <v>285</v>
      </c>
      <c r="D363" t="s">
        <v>142</v>
      </c>
      <c r="E363" s="10">
        <v>44576</v>
      </c>
      <c r="F363" t="str">
        <f t="shared" si="10"/>
        <v>+998</v>
      </c>
      <c r="G363" t="str">
        <f>VLOOKUP(Клиенты[[#This Row],[Коды телефона]],Таблица5[[#All],[Код]:[Страна2]],2,FALSE)</f>
        <v>Узбекистан</v>
      </c>
      <c r="I363" t="str">
        <f t="shared" si="11"/>
        <v>Гостомысл</v>
      </c>
    </row>
    <row r="364" spans="1:9" x14ac:dyDescent="0.2">
      <c r="A364">
        <v>197</v>
      </c>
      <c r="B364" t="s">
        <v>284</v>
      </c>
      <c r="C364" t="s">
        <v>283</v>
      </c>
      <c r="D364" t="s">
        <v>139</v>
      </c>
      <c r="E364" s="10">
        <v>44785</v>
      </c>
      <c r="F364" t="str">
        <f t="shared" si="10"/>
        <v>+380</v>
      </c>
      <c r="G364" t="str">
        <f>VLOOKUP(Клиенты[[#This Row],[Коды телефона]],Таблица5[[#All],[Код]:[Страна2]],2,FALSE)</f>
        <v>Украина</v>
      </c>
      <c r="I364" t="str">
        <f t="shared" si="11"/>
        <v>г-жа Клавдия Феликсовна</v>
      </c>
    </row>
    <row r="365" spans="1:9" x14ac:dyDescent="0.2">
      <c r="A365">
        <v>243</v>
      </c>
      <c r="B365" t="s">
        <v>282</v>
      </c>
      <c r="C365" t="s">
        <v>281</v>
      </c>
      <c r="D365" t="s">
        <v>139</v>
      </c>
      <c r="E365" s="10">
        <v>44681</v>
      </c>
      <c r="F365" t="str">
        <f t="shared" si="10"/>
        <v>+7</v>
      </c>
      <c r="G365" t="str">
        <f>VLOOKUP(Клиенты[[#This Row],[Коды телефона]],Таблица5[[#All],[Код]:[Страна2]],2,FALSE)</f>
        <v>Россия</v>
      </c>
      <c r="I365" t="str">
        <f t="shared" si="11"/>
        <v>Марфа</v>
      </c>
    </row>
    <row r="366" spans="1:9" x14ac:dyDescent="0.2">
      <c r="A366">
        <v>45</v>
      </c>
      <c r="B366" t="s">
        <v>280</v>
      </c>
      <c r="C366" t="s">
        <v>279</v>
      </c>
      <c r="D366" t="s">
        <v>142</v>
      </c>
      <c r="E366" s="10">
        <v>44662</v>
      </c>
      <c r="F366" t="str">
        <f t="shared" si="10"/>
        <v>+998</v>
      </c>
      <c r="G366" t="str">
        <f>VLOOKUP(Клиенты[[#This Row],[Коды телефона]],Таблица5[[#All],[Код]:[Страна2]],2,FALSE)</f>
        <v>Узбекистан</v>
      </c>
      <c r="I366" t="str">
        <f t="shared" si="11"/>
        <v>Елизар</v>
      </c>
    </row>
    <row r="367" spans="1:9" x14ac:dyDescent="0.2">
      <c r="A367">
        <v>242</v>
      </c>
      <c r="B367" t="s">
        <v>278</v>
      </c>
      <c r="C367" t="s">
        <v>277</v>
      </c>
      <c r="D367" t="s">
        <v>139</v>
      </c>
      <c r="E367" s="10">
        <v>44747</v>
      </c>
      <c r="F367" t="str">
        <f t="shared" si="10"/>
        <v>+7</v>
      </c>
      <c r="G367" t="str">
        <f>VLOOKUP(Клиенты[[#This Row],[Коды телефона]],Таблица5[[#All],[Код]:[Страна2]],2,FALSE)</f>
        <v>Россия</v>
      </c>
      <c r="I367" t="str">
        <f t="shared" si="11"/>
        <v>Октябрина</v>
      </c>
    </row>
    <row r="368" spans="1:9" x14ac:dyDescent="0.2">
      <c r="A368">
        <v>79</v>
      </c>
      <c r="B368" t="s">
        <v>276</v>
      </c>
      <c r="C368" t="s">
        <v>275</v>
      </c>
      <c r="D368" t="s">
        <v>139</v>
      </c>
      <c r="E368" s="10">
        <v>44716</v>
      </c>
      <c r="F368" t="str">
        <f t="shared" si="10"/>
        <v>+992</v>
      </c>
      <c r="G368" t="str">
        <f>VLOOKUP(Клиенты[[#This Row],[Коды телефона]],Таблица5[[#All],[Код]:[Страна2]],2,FALSE)</f>
        <v>Таджикистан</v>
      </c>
      <c r="I368" t="str">
        <f t="shared" si="11"/>
        <v>Васильева</v>
      </c>
    </row>
    <row r="369" spans="1:9" x14ac:dyDescent="0.2">
      <c r="A369">
        <v>70</v>
      </c>
      <c r="B369" t="s">
        <v>274</v>
      </c>
      <c r="C369" t="s">
        <v>273</v>
      </c>
      <c r="D369" t="s">
        <v>142</v>
      </c>
      <c r="E369" s="10">
        <v>44591</v>
      </c>
      <c r="F369" t="str">
        <f t="shared" si="10"/>
        <v>+380</v>
      </c>
      <c r="G369" t="str">
        <f>VLOOKUP(Клиенты[[#This Row],[Коды телефона]],Таблица5[[#All],[Код]:[Страна2]],2,FALSE)</f>
        <v>Украина</v>
      </c>
      <c r="I369" t="str">
        <f t="shared" si="11"/>
        <v>Эммануил</v>
      </c>
    </row>
    <row r="370" spans="1:9" x14ac:dyDescent="0.2">
      <c r="A370">
        <v>345</v>
      </c>
      <c r="B370" t="s">
        <v>272</v>
      </c>
      <c r="C370" t="s">
        <v>271</v>
      </c>
      <c r="D370" t="s">
        <v>142</v>
      </c>
      <c r="E370" s="10">
        <v>44705</v>
      </c>
      <c r="F370" t="str">
        <f t="shared" si="10"/>
        <v>+375</v>
      </c>
      <c r="G370" t="str">
        <f>VLOOKUP(Клиенты[[#This Row],[Коды телефона]],Таблица5[[#All],[Код]:[Страна2]],2,FALSE)</f>
        <v>Беларусь</v>
      </c>
      <c r="I370" t="str">
        <f t="shared" si="11"/>
        <v>Лыткина</v>
      </c>
    </row>
    <row r="371" spans="1:9" x14ac:dyDescent="0.2">
      <c r="A371">
        <v>33</v>
      </c>
      <c r="B371" t="s">
        <v>270</v>
      </c>
      <c r="C371" t="s">
        <v>269</v>
      </c>
      <c r="D371" t="s">
        <v>139</v>
      </c>
      <c r="E371" s="10">
        <v>44730</v>
      </c>
      <c r="F371" t="str">
        <f t="shared" si="10"/>
        <v>+7</v>
      </c>
      <c r="G371" t="str">
        <f>VLOOKUP(Клиенты[[#This Row],[Коды телефона]],Таблица5[[#All],[Код]:[Страна2]],2,FALSE)</f>
        <v>Россия</v>
      </c>
      <c r="I371" t="str">
        <f t="shared" si="11"/>
        <v>Фомичева</v>
      </c>
    </row>
    <row r="372" spans="1:9" x14ac:dyDescent="0.2">
      <c r="A372">
        <v>7</v>
      </c>
      <c r="B372" t="s">
        <v>268</v>
      </c>
      <c r="C372" t="s">
        <v>267</v>
      </c>
      <c r="D372" t="s">
        <v>142</v>
      </c>
      <c r="E372" s="10">
        <v>44893</v>
      </c>
      <c r="F372" t="str">
        <f t="shared" si="10"/>
        <v>+7</v>
      </c>
      <c r="G372" t="str">
        <f>VLOOKUP(Клиенты[[#This Row],[Коды телефона]],Таблица5[[#All],[Код]:[Страна2]],2,FALSE)</f>
        <v>Россия</v>
      </c>
      <c r="I372" t="str">
        <f t="shared" si="11"/>
        <v>Баранова</v>
      </c>
    </row>
    <row r="373" spans="1:9" x14ac:dyDescent="0.2">
      <c r="A373">
        <v>494</v>
      </c>
      <c r="B373" t="s">
        <v>266</v>
      </c>
      <c r="C373" t="s">
        <v>265</v>
      </c>
      <c r="D373" t="s">
        <v>139</v>
      </c>
      <c r="E373" s="10">
        <v>44738</v>
      </c>
      <c r="F373" t="str">
        <f t="shared" si="10"/>
        <v>+375</v>
      </c>
      <c r="G373" t="str">
        <f>VLOOKUP(Клиенты[[#This Row],[Коды телефона]],Таблица5[[#All],[Код]:[Страна2]],2,FALSE)</f>
        <v>Беларусь</v>
      </c>
      <c r="I373" t="str">
        <f t="shared" si="11"/>
        <v>г-жа Анна Филипповна</v>
      </c>
    </row>
    <row r="374" spans="1:9" x14ac:dyDescent="0.2">
      <c r="A374">
        <v>83</v>
      </c>
      <c r="B374" t="s">
        <v>264</v>
      </c>
      <c r="C374" t="s">
        <v>263</v>
      </c>
      <c r="D374" t="s">
        <v>142</v>
      </c>
      <c r="E374" s="10">
        <v>44739</v>
      </c>
      <c r="F374" t="str">
        <f t="shared" si="10"/>
        <v>+992</v>
      </c>
      <c r="G374" t="str">
        <f>VLOOKUP(Клиенты[[#This Row],[Коды телефона]],Таблица5[[#All],[Код]:[Страна2]],2,FALSE)</f>
        <v>Таджикистан</v>
      </c>
      <c r="I374" t="str">
        <f t="shared" si="11"/>
        <v>г-н Трифон Зиновьевич</v>
      </c>
    </row>
    <row r="375" spans="1:9" x14ac:dyDescent="0.2">
      <c r="A375">
        <v>352</v>
      </c>
      <c r="B375" t="s">
        <v>262</v>
      </c>
      <c r="C375" t="s">
        <v>261</v>
      </c>
      <c r="D375" t="s">
        <v>139</v>
      </c>
      <c r="E375" s="10">
        <v>44573</v>
      </c>
      <c r="F375" t="str">
        <f t="shared" si="10"/>
        <v>+7</v>
      </c>
      <c r="G375" t="str">
        <f>VLOOKUP(Клиенты[[#This Row],[Коды телефона]],Таблица5[[#All],[Код]:[Страна2]],2,FALSE)</f>
        <v>Россия</v>
      </c>
      <c r="I375" t="str">
        <f t="shared" si="11"/>
        <v>Нестерова</v>
      </c>
    </row>
    <row r="376" spans="1:9" x14ac:dyDescent="0.2">
      <c r="A376">
        <v>8</v>
      </c>
      <c r="B376" t="s">
        <v>260</v>
      </c>
      <c r="C376" t="s">
        <v>259</v>
      </c>
      <c r="D376" t="s">
        <v>142</v>
      </c>
      <c r="E376" s="10">
        <v>44883</v>
      </c>
      <c r="F376" t="str">
        <f t="shared" si="10"/>
        <v>+375</v>
      </c>
      <c r="G376" t="str">
        <f>VLOOKUP(Клиенты[[#This Row],[Коды телефона]],Таблица5[[#All],[Код]:[Страна2]],2,FALSE)</f>
        <v>Беларусь</v>
      </c>
      <c r="I376" t="str">
        <f t="shared" si="11"/>
        <v>Ирина</v>
      </c>
    </row>
    <row r="377" spans="1:9" x14ac:dyDescent="0.2">
      <c r="A377">
        <v>291</v>
      </c>
      <c r="B377" t="s">
        <v>258</v>
      </c>
      <c r="C377" t="s">
        <v>257</v>
      </c>
      <c r="D377" t="s">
        <v>142</v>
      </c>
      <c r="E377" s="10">
        <v>44710</v>
      </c>
      <c r="F377" t="str">
        <f t="shared" si="10"/>
        <v>+992</v>
      </c>
      <c r="G377" t="str">
        <f>VLOOKUP(Клиенты[[#This Row],[Коды телефона]],Таблица5[[#All],[Код]:[Страна2]],2,FALSE)</f>
        <v>Таджикистан</v>
      </c>
      <c r="I377" t="str">
        <f t="shared" si="11"/>
        <v>Кононова</v>
      </c>
    </row>
    <row r="378" spans="1:9" x14ac:dyDescent="0.2">
      <c r="A378">
        <v>418</v>
      </c>
      <c r="B378" t="s">
        <v>256</v>
      </c>
      <c r="C378" t="s">
        <v>255</v>
      </c>
      <c r="D378" t="s">
        <v>142</v>
      </c>
      <c r="E378" s="10">
        <v>44700</v>
      </c>
      <c r="F378" t="str">
        <f t="shared" si="10"/>
        <v>+375</v>
      </c>
      <c r="G378" t="str">
        <f>VLOOKUP(Клиенты[[#This Row],[Коды телефона]],Таблица5[[#All],[Код]:[Страна2]],2,FALSE)</f>
        <v>Беларусь</v>
      </c>
      <c r="I378" t="str">
        <f t="shared" si="11"/>
        <v>Любовь</v>
      </c>
    </row>
    <row r="379" spans="1:9" x14ac:dyDescent="0.2">
      <c r="A379">
        <v>470</v>
      </c>
      <c r="B379" t="s">
        <v>254</v>
      </c>
      <c r="C379" t="s">
        <v>253</v>
      </c>
      <c r="D379" t="s">
        <v>142</v>
      </c>
      <c r="E379" s="10">
        <v>44690</v>
      </c>
      <c r="F379" t="str">
        <f t="shared" si="10"/>
        <v>+992</v>
      </c>
      <c r="G379" t="str">
        <f>VLOOKUP(Клиенты[[#This Row],[Коды телефона]],Таблица5[[#All],[Код]:[Страна2]],2,FALSE)</f>
        <v>Таджикистан</v>
      </c>
      <c r="I379" t="str">
        <f t="shared" si="11"/>
        <v>Русакова</v>
      </c>
    </row>
    <row r="380" spans="1:9" x14ac:dyDescent="0.2">
      <c r="A380">
        <v>123</v>
      </c>
      <c r="B380" t="s">
        <v>252</v>
      </c>
      <c r="C380" t="s">
        <v>251</v>
      </c>
      <c r="D380" t="s">
        <v>139</v>
      </c>
      <c r="E380" s="10">
        <v>44600</v>
      </c>
      <c r="F380" t="str">
        <f t="shared" si="10"/>
        <v>+7</v>
      </c>
      <c r="G380" t="str">
        <f>VLOOKUP(Клиенты[[#This Row],[Коды телефона]],Таблица5[[#All],[Код]:[Страна2]],2,FALSE)</f>
        <v>Россия</v>
      </c>
      <c r="I380" t="str">
        <f t="shared" si="11"/>
        <v>Ермаков</v>
      </c>
    </row>
    <row r="381" spans="1:9" x14ac:dyDescent="0.2">
      <c r="A381">
        <v>442</v>
      </c>
      <c r="B381" t="s">
        <v>250</v>
      </c>
      <c r="C381" t="s">
        <v>249</v>
      </c>
      <c r="D381" t="s">
        <v>139</v>
      </c>
      <c r="E381" s="10">
        <v>44746</v>
      </c>
      <c r="F381" t="str">
        <f t="shared" si="10"/>
        <v>+992</v>
      </c>
      <c r="G381" t="str">
        <f>VLOOKUP(Клиенты[[#This Row],[Коды телефона]],Таблица5[[#All],[Код]:[Страна2]],2,FALSE)</f>
        <v>Таджикистан</v>
      </c>
      <c r="I381" t="str">
        <f t="shared" si="11"/>
        <v>Гордей</v>
      </c>
    </row>
    <row r="382" spans="1:9" x14ac:dyDescent="0.2">
      <c r="A382">
        <v>218</v>
      </c>
      <c r="B382" t="s">
        <v>248</v>
      </c>
      <c r="C382" t="s">
        <v>247</v>
      </c>
      <c r="D382" t="s">
        <v>139</v>
      </c>
      <c r="E382" s="10">
        <v>44721</v>
      </c>
      <c r="F382" t="str">
        <f t="shared" si="10"/>
        <v>+998</v>
      </c>
      <c r="G382" t="str">
        <f>VLOOKUP(Клиенты[[#This Row],[Коды телефона]],Таблица5[[#All],[Код]:[Страна2]],2,FALSE)</f>
        <v>Узбекистан</v>
      </c>
      <c r="I382" t="str">
        <f t="shared" si="11"/>
        <v>Алевтина</v>
      </c>
    </row>
    <row r="383" spans="1:9" x14ac:dyDescent="0.2">
      <c r="A383">
        <v>331</v>
      </c>
      <c r="B383" t="s">
        <v>246</v>
      </c>
      <c r="C383" t="s">
        <v>245</v>
      </c>
      <c r="D383" t="s">
        <v>139</v>
      </c>
      <c r="E383" s="10">
        <v>44813</v>
      </c>
      <c r="F383" t="str">
        <f t="shared" si="10"/>
        <v>+998</v>
      </c>
      <c r="G383" t="str">
        <f>VLOOKUP(Клиенты[[#This Row],[Коды телефона]],Таблица5[[#All],[Код]:[Страна2]],2,FALSE)</f>
        <v>Узбекистан</v>
      </c>
      <c r="I383" t="str">
        <f t="shared" si="11"/>
        <v>Мартынов</v>
      </c>
    </row>
    <row r="384" spans="1:9" x14ac:dyDescent="0.2">
      <c r="A384">
        <v>196</v>
      </c>
      <c r="B384" t="s">
        <v>244</v>
      </c>
      <c r="C384" t="s">
        <v>243</v>
      </c>
      <c r="D384" t="s">
        <v>142</v>
      </c>
      <c r="E384" s="10">
        <v>44835</v>
      </c>
      <c r="F384" t="str">
        <f t="shared" si="10"/>
        <v>+7</v>
      </c>
      <c r="G384" t="str">
        <f>VLOOKUP(Клиенты[[#This Row],[Коды телефона]],Таблица5[[#All],[Код]:[Страна2]],2,FALSE)</f>
        <v>Россия</v>
      </c>
      <c r="I384" t="str">
        <f t="shared" si="11"/>
        <v>Петрова</v>
      </c>
    </row>
    <row r="385" spans="1:9" x14ac:dyDescent="0.2">
      <c r="A385">
        <v>36</v>
      </c>
      <c r="B385" t="s">
        <v>242</v>
      </c>
      <c r="C385" t="s">
        <v>241</v>
      </c>
      <c r="D385" t="s">
        <v>139</v>
      </c>
      <c r="E385" s="10">
        <v>44700</v>
      </c>
      <c r="F385" t="str">
        <f t="shared" si="10"/>
        <v>+7</v>
      </c>
      <c r="G385" t="str">
        <f>VLOOKUP(Клиенты[[#This Row],[Коды телефона]],Таблица5[[#All],[Код]:[Страна2]],2,FALSE)</f>
        <v>Россия</v>
      </c>
      <c r="I385" t="str">
        <f t="shared" si="11"/>
        <v>Бобылева</v>
      </c>
    </row>
    <row r="386" spans="1:9" x14ac:dyDescent="0.2">
      <c r="A386">
        <v>22</v>
      </c>
      <c r="B386" t="s">
        <v>240</v>
      </c>
      <c r="C386" t="s">
        <v>239</v>
      </c>
      <c r="D386" t="s">
        <v>142</v>
      </c>
      <c r="E386" s="10">
        <v>44870</v>
      </c>
      <c r="F386" t="str">
        <f t="shared" ref="F386:F435" si="12">LEFT(B386,LEN(B386) - 13)</f>
        <v>+375</v>
      </c>
      <c r="G386" t="str">
        <f>VLOOKUP(Клиенты[[#This Row],[Коды телефона]],Таблица5[[#All],[Код]:[Страна2]],2,FALSE)</f>
        <v>Беларусь</v>
      </c>
      <c r="I386" t="str">
        <f t="shared" si="11"/>
        <v>Кудряшов</v>
      </c>
    </row>
    <row r="387" spans="1:9" x14ac:dyDescent="0.2">
      <c r="A387">
        <v>360</v>
      </c>
      <c r="B387" t="s">
        <v>238</v>
      </c>
      <c r="C387" t="s">
        <v>237</v>
      </c>
      <c r="D387" t="s">
        <v>139</v>
      </c>
      <c r="E387" s="10">
        <v>44728</v>
      </c>
      <c r="F387" t="str">
        <f t="shared" si="12"/>
        <v>+375</v>
      </c>
      <c r="G387" t="str">
        <f>VLOOKUP(Клиенты[[#This Row],[Коды телефона]],Таблица5[[#All],[Код]:[Страна2]],2,FALSE)</f>
        <v>Беларусь</v>
      </c>
      <c r="I387" t="str">
        <f t="shared" ref="I387:I435" si="13">IF(OR(LEFT(C387,4)="г-н ", LEFT(C387,5)="г-жа "), TRIM(SUBSTITUTE(C387, MID(C387, FIND(" ", C387) + 1, FIND(" ", C387, FIND(" ", C387) + 1) - FIND(" ", C387) - 1), "")), LEFT(C387, FIND(" ", C387)-1))</f>
        <v>Миронов</v>
      </c>
    </row>
    <row r="388" spans="1:9" x14ac:dyDescent="0.2">
      <c r="A388">
        <v>188</v>
      </c>
      <c r="B388" t="s">
        <v>236</v>
      </c>
      <c r="C388" t="s">
        <v>235</v>
      </c>
      <c r="D388" t="s">
        <v>139</v>
      </c>
      <c r="E388" s="10">
        <v>44801</v>
      </c>
      <c r="F388" t="str">
        <f t="shared" si="12"/>
        <v>+992</v>
      </c>
      <c r="G388" t="str">
        <f>VLOOKUP(Клиенты[[#This Row],[Коды телефона]],Таблица5[[#All],[Код]:[Страна2]],2,FALSE)</f>
        <v>Таджикистан</v>
      </c>
      <c r="I388" t="str">
        <f t="shared" si="13"/>
        <v>Харлампий</v>
      </c>
    </row>
    <row r="389" spans="1:9" x14ac:dyDescent="0.2">
      <c r="A389">
        <v>63</v>
      </c>
      <c r="B389" t="s">
        <v>234</v>
      </c>
      <c r="C389" t="s">
        <v>233</v>
      </c>
      <c r="D389" t="s">
        <v>142</v>
      </c>
      <c r="E389" s="10">
        <v>44684</v>
      </c>
      <c r="F389" t="str">
        <f t="shared" si="12"/>
        <v>+380</v>
      </c>
      <c r="G389" t="str">
        <f>VLOOKUP(Клиенты[[#This Row],[Коды телефона]],Таблица5[[#All],[Код]:[Страна2]],2,FALSE)</f>
        <v>Украина</v>
      </c>
      <c r="I389" t="str">
        <f t="shared" si="13"/>
        <v>Горшкова</v>
      </c>
    </row>
    <row r="390" spans="1:9" x14ac:dyDescent="0.2">
      <c r="A390">
        <v>238</v>
      </c>
      <c r="B390" t="s">
        <v>232</v>
      </c>
      <c r="C390" t="s">
        <v>231</v>
      </c>
      <c r="D390" t="s">
        <v>142</v>
      </c>
      <c r="E390" s="10">
        <v>44909</v>
      </c>
      <c r="F390" t="str">
        <f t="shared" si="12"/>
        <v>+380</v>
      </c>
      <c r="G390" t="str">
        <f>VLOOKUP(Клиенты[[#This Row],[Коды телефона]],Таблица5[[#All],[Код]:[Страна2]],2,FALSE)</f>
        <v>Украина</v>
      </c>
      <c r="I390" t="str">
        <f t="shared" si="13"/>
        <v>Григорьев</v>
      </c>
    </row>
    <row r="391" spans="1:9" x14ac:dyDescent="0.2">
      <c r="A391">
        <v>105</v>
      </c>
      <c r="B391" t="s">
        <v>230</v>
      </c>
      <c r="C391" t="s">
        <v>229</v>
      </c>
      <c r="D391" t="s">
        <v>142</v>
      </c>
      <c r="E391" s="10">
        <v>44918</v>
      </c>
      <c r="F391" t="str">
        <f t="shared" si="12"/>
        <v>+998</v>
      </c>
      <c r="G391" t="str">
        <f>VLOOKUP(Клиенты[[#This Row],[Коды телефона]],Таблица5[[#All],[Код]:[Страна2]],2,FALSE)</f>
        <v>Узбекистан</v>
      </c>
      <c r="I391" t="str">
        <f t="shared" si="13"/>
        <v>Овчинникова</v>
      </c>
    </row>
    <row r="392" spans="1:9" x14ac:dyDescent="0.2">
      <c r="A392">
        <v>260</v>
      </c>
      <c r="B392" t="s">
        <v>228</v>
      </c>
      <c r="C392" t="s">
        <v>227</v>
      </c>
      <c r="D392" t="s">
        <v>142</v>
      </c>
      <c r="E392" s="10">
        <v>44729</v>
      </c>
      <c r="F392" t="str">
        <f t="shared" si="12"/>
        <v>+380</v>
      </c>
      <c r="G392" t="str">
        <f>VLOOKUP(Клиенты[[#This Row],[Коды телефона]],Таблица5[[#All],[Код]:[Страна2]],2,FALSE)</f>
        <v>Украина</v>
      </c>
      <c r="I392" t="str">
        <f t="shared" si="13"/>
        <v>Титова</v>
      </c>
    </row>
    <row r="393" spans="1:9" x14ac:dyDescent="0.2">
      <c r="A393">
        <v>394</v>
      </c>
      <c r="B393" t="s">
        <v>226</v>
      </c>
      <c r="C393" t="s">
        <v>225</v>
      </c>
      <c r="D393" t="s">
        <v>142</v>
      </c>
      <c r="E393" s="10">
        <v>44708</v>
      </c>
      <c r="F393" t="str">
        <f t="shared" si="12"/>
        <v>+7</v>
      </c>
      <c r="G393" t="str">
        <f>VLOOKUP(Клиенты[[#This Row],[Коды телефона]],Таблица5[[#All],[Код]:[Страна2]],2,FALSE)</f>
        <v>Россия</v>
      </c>
      <c r="I393" t="str">
        <f t="shared" si="13"/>
        <v>Князев</v>
      </c>
    </row>
    <row r="394" spans="1:9" x14ac:dyDescent="0.2">
      <c r="A394">
        <v>248</v>
      </c>
      <c r="B394" t="s">
        <v>224</v>
      </c>
      <c r="C394" t="s">
        <v>223</v>
      </c>
      <c r="D394" t="s">
        <v>139</v>
      </c>
      <c r="E394" s="10">
        <v>44694</v>
      </c>
      <c r="F394" t="str">
        <f t="shared" si="12"/>
        <v>+7</v>
      </c>
      <c r="G394" t="str">
        <f>VLOOKUP(Клиенты[[#This Row],[Коды телефона]],Таблица5[[#All],[Код]:[Страна2]],2,FALSE)</f>
        <v>Россия</v>
      </c>
      <c r="I394" t="str">
        <f t="shared" si="13"/>
        <v>Меркушева</v>
      </c>
    </row>
    <row r="395" spans="1:9" x14ac:dyDescent="0.2">
      <c r="A395">
        <v>3</v>
      </c>
      <c r="B395" t="s">
        <v>222</v>
      </c>
      <c r="C395" t="s">
        <v>221</v>
      </c>
      <c r="D395" t="s">
        <v>139</v>
      </c>
      <c r="E395" s="10">
        <v>44666</v>
      </c>
      <c r="F395" t="str">
        <f t="shared" si="12"/>
        <v>+380</v>
      </c>
      <c r="G395" t="str">
        <f>VLOOKUP(Клиенты[[#This Row],[Коды телефона]],Таблица5[[#All],[Код]:[Страна2]],2,FALSE)</f>
        <v>Украина</v>
      </c>
      <c r="I395" t="str">
        <f t="shared" si="13"/>
        <v>Якушева</v>
      </c>
    </row>
    <row r="396" spans="1:9" x14ac:dyDescent="0.2">
      <c r="A396">
        <v>435</v>
      </c>
      <c r="B396" t="s">
        <v>220</v>
      </c>
      <c r="C396" t="s">
        <v>219</v>
      </c>
      <c r="D396" t="s">
        <v>139</v>
      </c>
      <c r="E396" s="10">
        <v>44618</v>
      </c>
      <c r="F396" t="str">
        <f t="shared" si="12"/>
        <v>+998</v>
      </c>
      <c r="G396" t="str">
        <f>VLOOKUP(Клиенты[[#This Row],[Коды телефона]],Таблица5[[#All],[Код]:[Страна2]],2,FALSE)</f>
        <v>Узбекистан</v>
      </c>
      <c r="I396" t="str">
        <f t="shared" si="13"/>
        <v>Тихонова</v>
      </c>
    </row>
    <row r="397" spans="1:9" x14ac:dyDescent="0.2">
      <c r="A397">
        <v>262</v>
      </c>
      <c r="B397" t="s">
        <v>218</v>
      </c>
      <c r="C397" t="s">
        <v>217</v>
      </c>
      <c r="D397" t="s">
        <v>142</v>
      </c>
      <c r="E397" s="10">
        <v>44778</v>
      </c>
      <c r="F397" t="str">
        <f t="shared" si="12"/>
        <v>+992</v>
      </c>
      <c r="G397" t="str">
        <f>VLOOKUP(Клиенты[[#This Row],[Коды телефона]],Таблица5[[#All],[Код]:[Страна2]],2,FALSE)</f>
        <v>Таджикистан</v>
      </c>
      <c r="I397" t="str">
        <f t="shared" si="13"/>
        <v>г-жа Иванна Юрьевна</v>
      </c>
    </row>
    <row r="398" spans="1:9" x14ac:dyDescent="0.2">
      <c r="A398">
        <v>264</v>
      </c>
      <c r="B398" t="s">
        <v>216</v>
      </c>
      <c r="C398" t="s">
        <v>215</v>
      </c>
      <c r="D398" t="s">
        <v>139</v>
      </c>
      <c r="E398" s="10">
        <v>44907</v>
      </c>
      <c r="F398" t="str">
        <f t="shared" si="12"/>
        <v>+375</v>
      </c>
      <c r="G398" t="str">
        <f>VLOOKUP(Клиенты[[#This Row],[Коды телефона]],Таблица5[[#All],[Код]:[Страна2]],2,FALSE)</f>
        <v>Беларусь</v>
      </c>
      <c r="I398" t="str">
        <f t="shared" si="13"/>
        <v>Любомир</v>
      </c>
    </row>
    <row r="399" spans="1:9" x14ac:dyDescent="0.2">
      <c r="A399">
        <v>99</v>
      </c>
      <c r="B399" t="s">
        <v>214</v>
      </c>
      <c r="C399" t="s">
        <v>213</v>
      </c>
      <c r="D399" t="s">
        <v>139</v>
      </c>
      <c r="E399" s="10">
        <v>44886</v>
      </c>
      <c r="F399" t="str">
        <f t="shared" si="12"/>
        <v>+7</v>
      </c>
      <c r="G399" t="str">
        <f>VLOOKUP(Клиенты[[#This Row],[Коды телефона]],Таблица5[[#All],[Код]:[Страна2]],2,FALSE)</f>
        <v>Россия</v>
      </c>
      <c r="I399" t="str">
        <f t="shared" si="13"/>
        <v>Галина</v>
      </c>
    </row>
    <row r="400" spans="1:9" x14ac:dyDescent="0.2">
      <c r="A400">
        <v>404</v>
      </c>
      <c r="B400" t="s">
        <v>212</v>
      </c>
      <c r="C400" t="s">
        <v>211</v>
      </c>
      <c r="D400" t="s">
        <v>139</v>
      </c>
      <c r="E400" s="10">
        <v>44913</v>
      </c>
      <c r="F400" t="str">
        <f t="shared" si="12"/>
        <v>+380</v>
      </c>
      <c r="G400" t="str">
        <f>VLOOKUP(Клиенты[[#This Row],[Коды телефона]],Таблица5[[#All],[Код]:[Страна2]],2,FALSE)</f>
        <v>Украина</v>
      </c>
      <c r="I400" t="str">
        <f t="shared" si="13"/>
        <v>Кириллова</v>
      </c>
    </row>
    <row r="401" spans="1:9" x14ac:dyDescent="0.2">
      <c r="A401">
        <v>146</v>
      </c>
      <c r="B401" t="s">
        <v>210</v>
      </c>
      <c r="C401" t="s">
        <v>209</v>
      </c>
      <c r="D401" t="s">
        <v>139</v>
      </c>
      <c r="E401" s="10">
        <v>44617</v>
      </c>
      <c r="F401" t="str">
        <f t="shared" si="12"/>
        <v>+375</v>
      </c>
      <c r="G401" t="str">
        <f>VLOOKUP(Клиенты[[#This Row],[Коды телефона]],Таблица5[[#All],[Код]:[Страна2]],2,FALSE)</f>
        <v>Беларусь</v>
      </c>
      <c r="I401" t="str">
        <f t="shared" si="13"/>
        <v>Еремей</v>
      </c>
    </row>
    <row r="402" spans="1:9" x14ac:dyDescent="0.2">
      <c r="A402">
        <v>338</v>
      </c>
      <c r="B402" t="s">
        <v>208</v>
      </c>
      <c r="C402" t="s">
        <v>207</v>
      </c>
      <c r="D402" t="s">
        <v>139</v>
      </c>
      <c r="E402" s="10">
        <v>44577</v>
      </c>
      <c r="F402" t="str">
        <f t="shared" si="12"/>
        <v>+992</v>
      </c>
      <c r="G402" t="str">
        <f>VLOOKUP(Клиенты[[#This Row],[Коды телефона]],Таблица5[[#All],[Код]:[Страна2]],2,FALSE)</f>
        <v>Таджикистан</v>
      </c>
      <c r="I402" t="str">
        <f t="shared" si="13"/>
        <v>Александра</v>
      </c>
    </row>
    <row r="403" spans="1:9" x14ac:dyDescent="0.2">
      <c r="A403">
        <v>445</v>
      </c>
      <c r="B403" t="s">
        <v>206</v>
      </c>
      <c r="C403" t="s">
        <v>205</v>
      </c>
      <c r="D403" t="s">
        <v>139</v>
      </c>
      <c r="E403" s="10">
        <v>44676</v>
      </c>
      <c r="F403" t="str">
        <f t="shared" si="12"/>
        <v>+7</v>
      </c>
      <c r="G403" t="str">
        <f>VLOOKUP(Клиенты[[#This Row],[Коды телефона]],Таблица5[[#All],[Код]:[Страна2]],2,FALSE)</f>
        <v>Россия</v>
      </c>
      <c r="I403" t="str">
        <f t="shared" si="13"/>
        <v>Марфа</v>
      </c>
    </row>
    <row r="404" spans="1:9" x14ac:dyDescent="0.2">
      <c r="A404">
        <v>208</v>
      </c>
      <c r="B404" t="s">
        <v>204</v>
      </c>
      <c r="C404" t="s">
        <v>203</v>
      </c>
      <c r="D404" t="s">
        <v>139</v>
      </c>
      <c r="E404" s="10">
        <v>44736</v>
      </c>
      <c r="F404" t="str">
        <f t="shared" si="12"/>
        <v>+380</v>
      </c>
      <c r="G404" t="str">
        <f>VLOOKUP(Клиенты[[#This Row],[Коды телефона]],Таблица5[[#All],[Код]:[Страна2]],2,FALSE)</f>
        <v>Украина</v>
      </c>
      <c r="I404" t="str">
        <f t="shared" si="13"/>
        <v>Эммануил</v>
      </c>
    </row>
    <row r="405" spans="1:9" x14ac:dyDescent="0.2">
      <c r="A405">
        <v>343</v>
      </c>
      <c r="B405" t="s">
        <v>202</v>
      </c>
      <c r="C405" t="s">
        <v>201</v>
      </c>
      <c r="D405" t="s">
        <v>139</v>
      </c>
      <c r="E405" s="10">
        <v>44874</v>
      </c>
      <c r="F405" t="str">
        <f t="shared" si="12"/>
        <v>+380</v>
      </c>
      <c r="G405" t="str">
        <f>VLOOKUP(Клиенты[[#This Row],[Коды телефона]],Таблица5[[#All],[Код]:[Страна2]],2,FALSE)</f>
        <v>Украина</v>
      </c>
      <c r="I405" t="str">
        <f t="shared" si="13"/>
        <v>Абрамов</v>
      </c>
    </row>
    <row r="406" spans="1:9" x14ac:dyDescent="0.2">
      <c r="A406">
        <v>486</v>
      </c>
      <c r="B406" t="s">
        <v>200</v>
      </c>
      <c r="C406" t="s">
        <v>199</v>
      </c>
      <c r="D406" t="s">
        <v>142</v>
      </c>
      <c r="E406" s="10">
        <v>44723</v>
      </c>
      <c r="F406" t="str">
        <f t="shared" si="12"/>
        <v>+7</v>
      </c>
      <c r="G406" t="str">
        <f>VLOOKUP(Клиенты[[#This Row],[Коды телефона]],Таблица5[[#All],[Код]:[Страна2]],2,FALSE)</f>
        <v>Россия</v>
      </c>
      <c r="I406" t="str">
        <f t="shared" si="13"/>
        <v>Волков</v>
      </c>
    </row>
    <row r="407" spans="1:9" x14ac:dyDescent="0.2">
      <c r="A407">
        <v>299</v>
      </c>
      <c r="B407" t="s">
        <v>198</v>
      </c>
      <c r="C407" t="s">
        <v>197</v>
      </c>
      <c r="D407" t="s">
        <v>139</v>
      </c>
      <c r="E407" s="10">
        <v>44666</v>
      </c>
      <c r="F407" t="str">
        <f t="shared" si="12"/>
        <v>+380</v>
      </c>
      <c r="G407" t="str">
        <f>VLOOKUP(Клиенты[[#This Row],[Коды телефона]],Таблица5[[#All],[Код]:[Страна2]],2,FALSE)</f>
        <v>Украина</v>
      </c>
      <c r="I407" t="str">
        <f t="shared" si="13"/>
        <v>Одинцов</v>
      </c>
    </row>
    <row r="408" spans="1:9" x14ac:dyDescent="0.2">
      <c r="A408">
        <v>368</v>
      </c>
      <c r="B408" t="s">
        <v>196</v>
      </c>
      <c r="C408" t="s">
        <v>195</v>
      </c>
      <c r="D408" t="s">
        <v>142</v>
      </c>
      <c r="E408" s="10">
        <v>44872</v>
      </c>
      <c r="F408" t="str">
        <f t="shared" si="12"/>
        <v>+998</v>
      </c>
      <c r="G408" t="str">
        <f>VLOOKUP(Клиенты[[#This Row],[Коды телефона]],Таблица5[[#All],[Код]:[Страна2]],2,FALSE)</f>
        <v>Узбекистан</v>
      </c>
      <c r="I408" t="str">
        <f t="shared" si="13"/>
        <v>Никодим</v>
      </c>
    </row>
    <row r="409" spans="1:9" x14ac:dyDescent="0.2">
      <c r="A409">
        <v>108</v>
      </c>
      <c r="B409" t="s">
        <v>194</v>
      </c>
      <c r="C409" t="s">
        <v>193</v>
      </c>
      <c r="D409" t="s">
        <v>142</v>
      </c>
      <c r="E409" s="10">
        <v>44835</v>
      </c>
      <c r="F409" t="str">
        <f t="shared" si="12"/>
        <v>+998</v>
      </c>
      <c r="G409" t="str">
        <f>VLOOKUP(Клиенты[[#This Row],[Коды телефона]],Таблица5[[#All],[Код]:[Страна2]],2,FALSE)</f>
        <v>Узбекистан</v>
      </c>
      <c r="I409" t="str">
        <f t="shared" si="13"/>
        <v>Алла</v>
      </c>
    </row>
    <row r="410" spans="1:9" x14ac:dyDescent="0.2">
      <c r="A410">
        <v>443</v>
      </c>
      <c r="B410" t="s">
        <v>192</v>
      </c>
      <c r="C410" t="s">
        <v>191</v>
      </c>
      <c r="D410" t="s">
        <v>142</v>
      </c>
      <c r="E410" s="10">
        <v>44649</v>
      </c>
      <c r="F410" t="str">
        <f t="shared" si="12"/>
        <v>+7</v>
      </c>
      <c r="G410" t="str">
        <f>VLOOKUP(Клиенты[[#This Row],[Коды телефона]],Таблица5[[#All],[Код]:[Страна2]],2,FALSE)</f>
        <v>Россия</v>
      </c>
      <c r="I410" t="str">
        <f t="shared" si="13"/>
        <v>Агата</v>
      </c>
    </row>
    <row r="411" spans="1:9" x14ac:dyDescent="0.2">
      <c r="A411">
        <v>91</v>
      </c>
      <c r="B411" t="s">
        <v>190</v>
      </c>
      <c r="C411" t="s">
        <v>189</v>
      </c>
      <c r="D411" t="s">
        <v>139</v>
      </c>
      <c r="E411" s="10">
        <v>44687</v>
      </c>
      <c r="F411" t="str">
        <f t="shared" si="12"/>
        <v>+7</v>
      </c>
      <c r="G411" t="str">
        <f>VLOOKUP(Клиенты[[#This Row],[Коды телефона]],Таблица5[[#All],[Код]:[Страна2]],2,FALSE)</f>
        <v>Россия</v>
      </c>
      <c r="I411" t="str">
        <f t="shared" si="13"/>
        <v>Стрелкова</v>
      </c>
    </row>
    <row r="412" spans="1:9" x14ac:dyDescent="0.2">
      <c r="A412">
        <v>473</v>
      </c>
      <c r="B412" t="s">
        <v>188</v>
      </c>
      <c r="C412" t="s">
        <v>187</v>
      </c>
      <c r="D412" t="s">
        <v>142</v>
      </c>
      <c r="E412" s="10">
        <v>44799</v>
      </c>
      <c r="F412" t="str">
        <f t="shared" si="12"/>
        <v>+7</v>
      </c>
      <c r="G412" t="str">
        <f>VLOOKUP(Клиенты[[#This Row],[Коды телефона]],Таблица5[[#All],[Код]:[Страна2]],2,FALSE)</f>
        <v>Россия</v>
      </c>
      <c r="I412" t="str">
        <f t="shared" si="13"/>
        <v>Ипат</v>
      </c>
    </row>
    <row r="413" spans="1:9" x14ac:dyDescent="0.2">
      <c r="A413">
        <v>482</v>
      </c>
      <c r="B413" t="s">
        <v>186</v>
      </c>
      <c r="C413" t="s">
        <v>185</v>
      </c>
      <c r="D413" t="s">
        <v>139</v>
      </c>
      <c r="E413" s="10">
        <v>44679</v>
      </c>
      <c r="F413" t="str">
        <f t="shared" si="12"/>
        <v>+380</v>
      </c>
      <c r="G413" t="str">
        <f>VLOOKUP(Клиенты[[#This Row],[Коды телефона]],Таблица5[[#All],[Код]:[Страна2]],2,FALSE)</f>
        <v>Украина</v>
      </c>
      <c r="I413" t="str">
        <f t="shared" si="13"/>
        <v>Творимир</v>
      </c>
    </row>
    <row r="414" spans="1:9" x14ac:dyDescent="0.2">
      <c r="A414">
        <v>48</v>
      </c>
      <c r="B414" t="s">
        <v>184</v>
      </c>
      <c r="C414" t="s">
        <v>183</v>
      </c>
      <c r="D414" t="s">
        <v>139</v>
      </c>
      <c r="E414" s="10">
        <v>44856</v>
      </c>
      <c r="F414" t="str">
        <f t="shared" si="12"/>
        <v>+998</v>
      </c>
      <c r="G414" t="str">
        <f>VLOOKUP(Клиенты[[#This Row],[Коды телефона]],Таблица5[[#All],[Код]:[Страна2]],2,FALSE)</f>
        <v>Узбекистан</v>
      </c>
      <c r="I414" t="str">
        <f t="shared" si="13"/>
        <v>Лаврентьева</v>
      </c>
    </row>
    <row r="415" spans="1:9" x14ac:dyDescent="0.2">
      <c r="A415">
        <v>26</v>
      </c>
      <c r="B415" t="s">
        <v>182</v>
      </c>
      <c r="C415" t="s">
        <v>181</v>
      </c>
      <c r="D415" t="s">
        <v>142</v>
      </c>
      <c r="E415" s="10">
        <v>44819</v>
      </c>
      <c r="F415" t="str">
        <f t="shared" si="12"/>
        <v>+992</v>
      </c>
      <c r="G415" t="str">
        <f>VLOOKUP(Клиенты[[#This Row],[Коды телефона]],Таблица5[[#All],[Код]:[Страна2]],2,FALSE)</f>
        <v>Таджикистан</v>
      </c>
      <c r="I415" t="str">
        <f t="shared" si="13"/>
        <v>Корнилов</v>
      </c>
    </row>
    <row r="416" spans="1:9" x14ac:dyDescent="0.2">
      <c r="A416">
        <v>417</v>
      </c>
      <c r="B416" t="s">
        <v>180</v>
      </c>
      <c r="C416" t="s">
        <v>179</v>
      </c>
      <c r="D416" t="s">
        <v>139</v>
      </c>
      <c r="E416" s="10">
        <v>44608</v>
      </c>
      <c r="F416" t="str">
        <f t="shared" si="12"/>
        <v>+992</v>
      </c>
      <c r="G416" t="str">
        <f>VLOOKUP(Клиенты[[#This Row],[Коды телефона]],Таблица5[[#All],[Код]:[Страна2]],2,FALSE)</f>
        <v>Таджикистан</v>
      </c>
      <c r="I416" t="str">
        <f t="shared" si="13"/>
        <v>Игнатова</v>
      </c>
    </row>
    <row r="417" spans="1:9" x14ac:dyDescent="0.2">
      <c r="A417">
        <v>491</v>
      </c>
      <c r="B417" t="s">
        <v>178</v>
      </c>
      <c r="C417" t="s">
        <v>177</v>
      </c>
      <c r="D417" t="s">
        <v>142</v>
      </c>
      <c r="E417" s="10">
        <v>44752</v>
      </c>
      <c r="F417" t="str">
        <f t="shared" si="12"/>
        <v>+7</v>
      </c>
      <c r="G417" t="str">
        <f>VLOOKUP(Клиенты[[#This Row],[Коды телефона]],Таблица5[[#All],[Код]:[Страна2]],2,FALSE)</f>
        <v>Россия</v>
      </c>
      <c r="I417" t="str">
        <f t="shared" si="13"/>
        <v>Михайлова</v>
      </c>
    </row>
    <row r="418" spans="1:9" x14ac:dyDescent="0.2">
      <c r="A418">
        <v>492</v>
      </c>
      <c r="B418" t="s">
        <v>176</v>
      </c>
      <c r="C418" t="s">
        <v>175</v>
      </c>
      <c r="D418" t="s">
        <v>142</v>
      </c>
      <c r="E418" s="10">
        <v>44688</v>
      </c>
      <c r="F418" t="str">
        <f t="shared" si="12"/>
        <v>+380</v>
      </c>
      <c r="G418" t="str">
        <f>VLOOKUP(Клиенты[[#This Row],[Коды телефона]],Таблица5[[#All],[Код]:[Страна2]],2,FALSE)</f>
        <v>Украина</v>
      </c>
      <c r="I418" t="str">
        <f t="shared" si="13"/>
        <v>Феликс</v>
      </c>
    </row>
    <row r="419" spans="1:9" x14ac:dyDescent="0.2">
      <c r="A419">
        <v>155</v>
      </c>
      <c r="B419" t="s">
        <v>174</v>
      </c>
      <c r="C419" t="s">
        <v>173</v>
      </c>
      <c r="D419" t="s">
        <v>139</v>
      </c>
      <c r="E419" s="10">
        <v>44564</v>
      </c>
      <c r="F419" t="str">
        <f t="shared" si="12"/>
        <v>+380</v>
      </c>
      <c r="G419" t="str">
        <f>VLOOKUP(Клиенты[[#This Row],[Коды телефона]],Таблица5[[#All],[Код]:[Страна2]],2,FALSE)</f>
        <v>Украина</v>
      </c>
      <c r="I419" t="str">
        <f t="shared" si="13"/>
        <v>Емельянов</v>
      </c>
    </row>
    <row r="420" spans="1:9" x14ac:dyDescent="0.2">
      <c r="A420">
        <v>430</v>
      </c>
      <c r="B420" t="s">
        <v>172</v>
      </c>
      <c r="C420" t="s">
        <v>171</v>
      </c>
      <c r="D420" t="s">
        <v>139</v>
      </c>
      <c r="E420" s="10">
        <v>44799</v>
      </c>
      <c r="F420" t="str">
        <f t="shared" si="12"/>
        <v>+992</v>
      </c>
      <c r="G420" t="str">
        <f>VLOOKUP(Клиенты[[#This Row],[Коды телефона]],Таблица5[[#All],[Код]:[Страна2]],2,FALSE)</f>
        <v>Таджикистан</v>
      </c>
      <c r="I420" t="str">
        <f t="shared" si="13"/>
        <v>Любосмысл</v>
      </c>
    </row>
    <row r="421" spans="1:9" x14ac:dyDescent="0.2">
      <c r="A421">
        <v>488</v>
      </c>
      <c r="B421" t="s">
        <v>170</v>
      </c>
      <c r="C421" t="s">
        <v>169</v>
      </c>
      <c r="D421" t="s">
        <v>142</v>
      </c>
      <c r="E421" s="10">
        <v>44738</v>
      </c>
      <c r="F421" t="str">
        <f t="shared" si="12"/>
        <v>+375</v>
      </c>
      <c r="G421" t="str">
        <f>VLOOKUP(Клиенты[[#This Row],[Коды телефона]],Таблица5[[#All],[Код]:[Страна2]],2,FALSE)</f>
        <v>Беларусь</v>
      </c>
      <c r="I421" t="str">
        <f t="shared" si="13"/>
        <v>Ольга</v>
      </c>
    </row>
    <row r="422" spans="1:9" x14ac:dyDescent="0.2">
      <c r="A422">
        <v>6</v>
      </c>
      <c r="B422" t="s">
        <v>168</v>
      </c>
      <c r="C422" t="s">
        <v>167</v>
      </c>
      <c r="D422" t="s">
        <v>139</v>
      </c>
      <c r="E422" s="10">
        <v>44710</v>
      </c>
      <c r="F422" t="str">
        <f t="shared" si="12"/>
        <v>+380</v>
      </c>
      <c r="G422" t="str">
        <f>VLOOKUP(Клиенты[[#This Row],[Коды телефона]],Таблица5[[#All],[Код]:[Страна2]],2,FALSE)</f>
        <v>Украина</v>
      </c>
      <c r="I422" t="str">
        <f t="shared" si="13"/>
        <v>Эмилия</v>
      </c>
    </row>
    <row r="423" spans="1:9" x14ac:dyDescent="0.2">
      <c r="A423">
        <v>400</v>
      </c>
      <c r="B423" t="s">
        <v>166</v>
      </c>
      <c r="C423" t="s">
        <v>165</v>
      </c>
      <c r="D423" t="s">
        <v>142</v>
      </c>
      <c r="E423" s="10">
        <v>44765</v>
      </c>
      <c r="F423" t="str">
        <f t="shared" si="12"/>
        <v>+375</v>
      </c>
      <c r="G423" t="str">
        <f>VLOOKUP(Клиенты[[#This Row],[Коды телефона]],Таблица5[[#All],[Код]:[Страна2]],2,FALSE)</f>
        <v>Беларусь</v>
      </c>
      <c r="I423" t="str">
        <f t="shared" si="13"/>
        <v>Константинов</v>
      </c>
    </row>
    <row r="424" spans="1:9" x14ac:dyDescent="0.2">
      <c r="A424">
        <v>282</v>
      </c>
      <c r="B424" t="s">
        <v>164</v>
      </c>
      <c r="C424" t="s">
        <v>163</v>
      </c>
      <c r="D424" t="s">
        <v>142</v>
      </c>
      <c r="E424" s="10">
        <v>44735</v>
      </c>
      <c r="F424" t="str">
        <f t="shared" si="12"/>
        <v>+998</v>
      </c>
      <c r="G424" t="str">
        <f>VLOOKUP(Клиенты[[#This Row],[Коды телефона]],Таблица5[[#All],[Код]:[Страна2]],2,FALSE)</f>
        <v>Узбекистан</v>
      </c>
      <c r="I424" t="str">
        <f t="shared" si="13"/>
        <v>Светлана</v>
      </c>
    </row>
    <row r="425" spans="1:9" x14ac:dyDescent="0.2">
      <c r="A425">
        <v>433</v>
      </c>
      <c r="B425" t="s">
        <v>162</v>
      </c>
      <c r="C425" t="s">
        <v>161</v>
      </c>
      <c r="D425" t="s">
        <v>142</v>
      </c>
      <c r="E425" s="10">
        <v>44832</v>
      </c>
      <c r="F425" t="str">
        <f t="shared" si="12"/>
        <v>+992</v>
      </c>
      <c r="G425" t="str">
        <f>VLOOKUP(Клиенты[[#This Row],[Коды телефона]],Таблица5[[#All],[Код]:[Страна2]],2,FALSE)</f>
        <v>Таджикистан</v>
      </c>
      <c r="I425" t="str">
        <f t="shared" si="13"/>
        <v>Людмила</v>
      </c>
    </row>
    <row r="426" spans="1:9" x14ac:dyDescent="0.2">
      <c r="A426">
        <v>212</v>
      </c>
      <c r="B426" t="s">
        <v>160</v>
      </c>
      <c r="C426" t="s">
        <v>159</v>
      </c>
      <c r="D426" t="s">
        <v>139</v>
      </c>
      <c r="E426" s="10">
        <v>44815</v>
      </c>
      <c r="F426" t="str">
        <f t="shared" si="12"/>
        <v>+998</v>
      </c>
      <c r="G426" t="str">
        <f>VLOOKUP(Клиенты[[#This Row],[Коды телефона]],Таблица5[[#All],[Код]:[Страна2]],2,FALSE)</f>
        <v>Узбекистан</v>
      </c>
      <c r="I426" t="str">
        <f t="shared" si="13"/>
        <v>Амос</v>
      </c>
    </row>
    <row r="427" spans="1:9" x14ac:dyDescent="0.2">
      <c r="A427">
        <v>499</v>
      </c>
      <c r="B427" t="s">
        <v>158</v>
      </c>
      <c r="C427" t="s">
        <v>157</v>
      </c>
      <c r="D427" t="s">
        <v>142</v>
      </c>
      <c r="E427" s="10">
        <v>44798</v>
      </c>
      <c r="F427" t="str">
        <f t="shared" si="12"/>
        <v>+375</v>
      </c>
      <c r="G427" t="str">
        <f>VLOOKUP(Клиенты[[#This Row],[Коды телефона]],Таблица5[[#All],[Код]:[Страна2]],2,FALSE)</f>
        <v>Беларусь</v>
      </c>
      <c r="I427" t="str">
        <f t="shared" si="13"/>
        <v>Якуб</v>
      </c>
    </row>
    <row r="428" spans="1:9" x14ac:dyDescent="0.2">
      <c r="A428">
        <v>347</v>
      </c>
      <c r="B428" t="s">
        <v>156</v>
      </c>
      <c r="C428" t="s">
        <v>155</v>
      </c>
      <c r="D428" t="s">
        <v>142</v>
      </c>
      <c r="E428" s="10">
        <v>44588</v>
      </c>
      <c r="F428" t="str">
        <f t="shared" si="12"/>
        <v>+992</v>
      </c>
      <c r="G428" t="str">
        <f>VLOOKUP(Клиенты[[#This Row],[Коды телефона]],Таблица5[[#All],[Код]:[Страна2]],2,FALSE)</f>
        <v>Таджикистан</v>
      </c>
      <c r="I428" t="str">
        <f t="shared" si="13"/>
        <v>Афанасьев</v>
      </c>
    </row>
    <row r="429" spans="1:9" x14ac:dyDescent="0.2">
      <c r="A429">
        <v>469</v>
      </c>
      <c r="B429" t="s">
        <v>154</v>
      </c>
      <c r="C429" t="s">
        <v>153</v>
      </c>
      <c r="D429" t="s">
        <v>142</v>
      </c>
      <c r="E429" s="10">
        <v>44659</v>
      </c>
      <c r="F429" t="str">
        <f t="shared" si="12"/>
        <v>+7</v>
      </c>
      <c r="G429" t="str">
        <f>VLOOKUP(Клиенты[[#This Row],[Коды телефона]],Таблица5[[#All],[Код]:[Страна2]],2,FALSE)</f>
        <v>Россия</v>
      </c>
      <c r="I429" t="str">
        <f t="shared" si="13"/>
        <v>Лариса</v>
      </c>
    </row>
    <row r="430" spans="1:9" x14ac:dyDescent="0.2">
      <c r="A430">
        <v>93</v>
      </c>
      <c r="B430" t="s">
        <v>152</v>
      </c>
      <c r="C430" t="s">
        <v>151</v>
      </c>
      <c r="D430" t="s">
        <v>139</v>
      </c>
      <c r="E430" s="10">
        <v>44905</v>
      </c>
      <c r="F430" t="str">
        <f t="shared" si="12"/>
        <v>+380</v>
      </c>
      <c r="G430" t="str">
        <f>VLOOKUP(Клиенты[[#This Row],[Коды телефона]],Таблица5[[#All],[Код]:[Страна2]],2,FALSE)</f>
        <v>Украина</v>
      </c>
      <c r="I430" t="str">
        <f t="shared" si="13"/>
        <v>Авдеев</v>
      </c>
    </row>
    <row r="431" spans="1:9" x14ac:dyDescent="0.2">
      <c r="A431">
        <v>200</v>
      </c>
      <c r="B431" t="s">
        <v>150</v>
      </c>
      <c r="C431" t="s">
        <v>149</v>
      </c>
      <c r="D431" t="s">
        <v>142</v>
      </c>
      <c r="E431" s="10">
        <v>44783</v>
      </c>
      <c r="F431" t="str">
        <f t="shared" si="12"/>
        <v>+998</v>
      </c>
      <c r="G431" t="str">
        <f>VLOOKUP(Клиенты[[#This Row],[Коды телефона]],Таблица5[[#All],[Код]:[Страна2]],2,FALSE)</f>
        <v>Узбекистан</v>
      </c>
      <c r="I431" t="str">
        <f t="shared" si="13"/>
        <v>Воробьева</v>
      </c>
    </row>
    <row r="432" spans="1:9" x14ac:dyDescent="0.2">
      <c r="A432">
        <v>95</v>
      </c>
      <c r="B432" t="s">
        <v>148</v>
      </c>
      <c r="C432" t="s">
        <v>147</v>
      </c>
      <c r="D432" t="s">
        <v>139</v>
      </c>
      <c r="E432" s="10">
        <v>44704</v>
      </c>
      <c r="F432" t="str">
        <f t="shared" si="12"/>
        <v>+998</v>
      </c>
      <c r="G432" t="str">
        <f>VLOOKUP(Клиенты[[#This Row],[Коды телефона]],Таблица5[[#All],[Код]:[Страна2]],2,FALSE)</f>
        <v>Узбекистан</v>
      </c>
      <c r="I432" t="str">
        <f t="shared" si="13"/>
        <v>Белоусова</v>
      </c>
    </row>
    <row r="433" spans="1:9" x14ac:dyDescent="0.2">
      <c r="A433">
        <v>20</v>
      </c>
      <c r="B433" t="s">
        <v>146</v>
      </c>
      <c r="C433" t="s">
        <v>145</v>
      </c>
      <c r="D433" t="s">
        <v>139</v>
      </c>
      <c r="E433" s="10">
        <v>44691</v>
      </c>
      <c r="F433" t="str">
        <f t="shared" si="12"/>
        <v>+998</v>
      </c>
      <c r="G433" t="str">
        <f>VLOOKUP(Клиенты[[#This Row],[Коды телефона]],Таблица5[[#All],[Код]:[Страна2]],2,FALSE)</f>
        <v>Узбекистан</v>
      </c>
      <c r="I433" t="str">
        <f t="shared" si="13"/>
        <v>Амвросий</v>
      </c>
    </row>
    <row r="434" spans="1:9" x14ac:dyDescent="0.2">
      <c r="A434">
        <v>94</v>
      </c>
      <c r="B434" t="s">
        <v>144</v>
      </c>
      <c r="C434" t="s">
        <v>143</v>
      </c>
      <c r="D434" t="s">
        <v>142</v>
      </c>
      <c r="E434" s="10">
        <v>44723</v>
      </c>
      <c r="F434" t="str">
        <f t="shared" si="12"/>
        <v>+380</v>
      </c>
      <c r="G434" t="str">
        <f>VLOOKUP(Клиенты[[#This Row],[Коды телефона]],Таблица5[[#All],[Код]:[Страна2]],2,FALSE)</f>
        <v>Украина</v>
      </c>
      <c r="I434" t="str">
        <f t="shared" si="13"/>
        <v>Евдокия</v>
      </c>
    </row>
    <row r="435" spans="1:9" x14ac:dyDescent="0.2">
      <c r="A435">
        <v>427</v>
      </c>
      <c r="B435" t="s">
        <v>141</v>
      </c>
      <c r="C435" t="s">
        <v>140</v>
      </c>
      <c r="D435" t="s">
        <v>139</v>
      </c>
      <c r="E435" s="10">
        <v>44834</v>
      </c>
      <c r="F435" t="str">
        <f t="shared" si="12"/>
        <v>+7</v>
      </c>
      <c r="G435" t="str">
        <f>VLOOKUP(Клиенты[[#This Row],[Коды телефона]],Таблица5[[#All],[Код]:[Страна2]],2,FALSE)</f>
        <v>Россия</v>
      </c>
      <c r="I435" t="str">
        <f t="shared" si="13"/>
        <v>Лидия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1.6640625" bestFit="1" customWidth="1"/>
    <col min="2" max="2" width="9.33203125" bestFit="1" customWidth="1"/>
    <col min="3" max="3" width="11.6640625" bestFit="1" customWidth="1"/>
  </cols>
  <sheetData>
    <row r="1" spans="1:3" x14ac:dyDescent="0.2">
      <c r="A1" s="1" t="s">
        <v>138</v>
      </c>
      <c r="B1" s="1" t="s">
        <v>137</v>
      </c>
      <c r="C1" s="1" t="s">
        <v>1081</v>
      </c>
    </row>
    <row r="2" spans="1:3" x14ac:dyDescent="0.2">
      <c r="A2" t="s">
        <v>136</v>
      </c>
      <c r="B2" t="s">
        <v>134</v>
      </c>
      <c r="C2" t="s">
        <v>136</v>
      </c>
    </row>
    <row r="3" spans="1:3" x14ac:dyDescent="0.2">
      <c r="A3" t="s">
        <v>135</v>
      </c>
      <c r="B3" t="s">
        <v>134</v>
      </c>
      <c r="C3" t="s">
        <v>135</v>
      </c>
    </row>
    <row r="4" spans="1:3" x14ac:dyDescent="0.2">
      <c r="A4" t="s">
        <v>133</v>
      </c>
      <c r="B4" t="s">
        <v>132</v>
      </c>
      <c r="C4" t="s">
        <v>133</v>
      </c>
    </row>
    <row r="5" spans="1:3" x14ac:dyDescent="0.2">
      <c r="A5" t="s">
        <v>131</v>
      </c>
      <c r="B5" t="s">
        <v>130</v>
      </c>
      <c r="C5" t="s">
        <v>131</v>
      </c>
    </row>
    <row r="6" spans="1:3" x14ac:dyDescent="0.2">
      <c r="A6" t="s">
        <v>129</v>
      </c>
      <c r="B6" t="s">
        <v>128</v>
      </c>
      <c r="C6" t="s">
        <v>129</v>
      </c>
    </row>
    <row r="7" spans="1:3" x14ac:dyDescent="0.2">
      <c r="A7" t="s">
        <v>127</v>
      </c>
      <c r="B7" t="s">
        <v>126</v>
      </c>
      <c r="C7" t="s">
        <v>127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33"/>
  <sheetViews>
    <sheetView workbookViewId="0">
      <selection activeCell="L26" sqref="L26"/>
    </sheetView>
  </sheetViews>
  <sheetFormatPr baseColWidth="10" defaultColWidth="8.83203125" defaultRowHeight="15" x14ac:dyDescent="0.2"/>
  <cols>
    <col min="1" max="1" width="10.5" customWidth="1"/>
    <col min="2" max="2" width="16.83203125" customWidth="1"/>
    <col min="3" max="3" width="15.5" bestFit="1" customWidth="1"/>
  </cols>
  <sheetData>
    <row r="1" spans="1:3" s="12" customFormat="1" ht="35" customHeight="1" x14ac:dyDescent="0.2">
      <c r="A1" s="11" t="s">
        <v>1</v>
      </c>
      <c r="B1" s="11" t="s">
        <v>125</v>
      </c>
      <c r="C1" s="11" t="s">
        <v>124</v>
      </c>
    </row>
    <row r="2" spans="1:3" x14ac:dyDescent="0.2">
      <c r="A2">
        <v>300</v>
      </c>
      <c r="B2" t="s">
        <v>28</v>
      </c>
      <c r="C2" t="s">
        <v>60</v>
      </c>
    </row>
    <row r="3" spans="1:3" x14ac:dyDescent="0.2">
      <c r="A3">
        <v>486</v>
      </c>
      <c r="B3" t="s">
        <v>75</v>
      </c>
      <c r="C3" t="s">
        <v>74</v>
      </c>
    </row>
    <row r="4" spans="1:3" x14ac:dyDescent="0.2">
      <c r="A4">
        <v>76</v>
      </c>
      <c r="B4" t="s">
        <v>68</v>
      </c>
      <c r="C4" t="s">
        <v>123</v>
      </c>
    </row>
    <row r="5" spans="1:3" x14ac:dyDescent="0.2">
      <c r="A5">
        <v>240</v>
      </c>
      <c r="B5" t="s">
        <v>39</v>
      </c>
      <c r="C5" t="s">
        <v>90</v>
      </c>
    </row>
    <row r="6" spans="1:3" x14ac:dyDescent="0.2">
      <c r="A6">
        <v>32</v>
      </c>
      <c r="B6" t="s">
        <v>30</v>
      </c>
      <c r="C6" t="s">
        <v>94</v>
      </c>
    </row>
    <row r="7" spans="1:3" x14ac:dyDescent="0.2">
      <c r="A7">
        <v>162</v>
      </c>
      <c r="B7" t="s">
        <v>32</v>
      </c>
      <c r="C7" t="s">
        <v>31</v>
      </c>
    </row>
    <row r="8" spans="1:3" x14ac:dyDescent="0.2">
      <c r="A8">
        <v>323</v>
      </c>
      <c r="B8" t="s">
        <v>54</v>
      </c>
      <c r="C8" t="s">
        <v>53</v>
      </c>
    </row>
    <row r="9" spans="1:3" x14ac:dyDescent="0.2">
      <c r="A9">
        <v>60</v>
      </c>
      <c r="B9" t="s">
        <v>52</v>
      </c>
      <c r="C9" t="s">
        <v>81</v>
      </c>
    </row>
    <row r="10" spans="1:3" x14ac:dyDescent="0.2">
      <c r="A10">
        <v>401</v>
      </c>
      <c r="B10" t="s">
        <v>59</v>
      </c>
      <c r="C10" t="s">
        <v>106</v>
      </c>
    </row>
    <row r="11" spans="1:3" x14ac:dyDescent="0.2">
      <c r="A11">
        <v>100</v>
      </c>
      <c r="B11" t="s">
        <v>45</v>
      </c>
      <c r="C11" t="s">
        <v>72</v>
      </c>
    </row>
    <row r="12" spans="1:3" x14ac:dyDescent="0.2">
      <c r="A12">
        <v>217</v>
      </c>
      <c r="B12" t="s">
        <v>107</v>
      </c>
      <c r="C12" t="s">
        <v>109</v>
      </c>
    </row>
    <row r="13" spans="1:3" x14ac:dyDescent="0.2">
      <c r="A13">
        <v>445</v>
      </c>
      <c r="B13" t="s">
        <v>28</v>
      </c>
      <c r="C13" t="s">
        <v>27</v>
      </c>
    </row>
    <row r="14" spans="1:3" x14ac:dyDescent="0.2">
      <c r="A14">
        <v>284</v>
      </c>
      <c r="B14" t="s">
        <v>107</v>
      </c>
      <c r="C14" t="s">
        <v>114</v>
      </c>
    </row>
    <row r="15" spans="1:3" x14ac:dyDescent="0.2">
      <c r="A15">
        <v>116</v>
      </c>
      <c r="B15" t="s">
        <v>75</v>
      </c>
      <c r="C15" t="s">
        <v>95</v>
      </c>
    </row>
    <row r="16" spans="1:3" x14ac:dyDescent="0.2">
      <c r="A16">
        <v>378</v>
      </c>
      <c r="B16" t="s">
        <v>32</v>
      </c>
      <c r="C16" t="s">
        <v>31</v>
      </c>
    </row>
    <row r="17" spans="1:12" x14ac:dyDescent="0.2">
      <c r="A17">
        <v>299</v>
      </c>
      <c r="B17" t="s">
        <v>59</v>
      </c>
      <c r="C17" t="s">
        <v>69</v>
      </c>
    </row>
    <row r="18" spans="1:12" x14ac:dyDescent="0.2">
      <c r="A18">
        <v>359</v>
      </c>
      <c r="B18" t="s">
        <v>107</v>
      </c>
      <c r="C18" t="s">
        <v>13</v>
      </c>
    </row>
    <row r="19" spans="1:12" x14ac:dyDescent="0.2">
      <c r="A19">
        <v>337</v>
      </c>
      <c r="B19" t="s">
        <v>39</v>
      </c>
      <c r="C19" t="s">
        <v>38</v>
      </c>
    </row>
    <row r="20" spans="1:12" x14ac:dyDescent="0.2">
      <c r="A20">
        <v>226</v>
      </c>
      <c r="B20" t="s">
        <v>49</v>
      </c>
      <c r="C20" t="s">
        <v>91</v>
      </c>
    </row>
    <row r="21" spans="1:12" x14ac:dyDescent="0.2">
      <c r="A21">
        <v>310</v>
      </c>
      <c r="B21" t="s">
        <v>39</v>
      </c>
      <c r="C21" t="s">
        <v>38</v>
      </c>
    </row>
    <row r="22" spans="1:12" x14ac:dyDescent="0.2">
      <c r="A22">
        <v>137</v>
      </c>
      <c r="B22" t="s">
        <v>34</v>
      </c>
      <c r="C22" t="s">
        <v>73</v>
      </c>
    </row>
    <row r="23" spans="1:12" x14ac:dyDescent="0.2">
      <c r="A23">
        <v>385</v>
      </c>
      <c r="B23" t="s">
        <v>39</v>
      </c>
      <c r="C23" t="s">
        <v>100</v>
      </c>
    </row>
    <row r="24" spans="1:12" x14ac:dyDescent="0.2">
      <c r="A24">
        <v>451</v>
      </c>
      <c r="B24" t="s">
        <v>89</v>
      </c>
      <c r="C24" t="s">
        <v>113</v>
      </c>
    </row>
    <row r="25" spans="1:12" x14ac:dyDescent="0.2">
      <c r="A25">
        <v>7</v>
      </c>
      <c r="B25" t="s">
        <v>49</v>
      </c>
      <c r="C25" t="s">
        <v>103</v>
      </c>
      <c r="L25" t="s">
        <v>1091</v>
      </c>
    </row>
    <row r="26" spans="1:12" x14ac:dyDescent="0.2">
      <c r="A26">
        <v>495</v>
      </c>
      <c r="B26" t="s">
        <v>59</v>
      </c>
      <c r="C26" t="s">
        <v>106</v>
      </c>
    </row>
    <row r="27" spans="1:12" x14ac:dyDescent="0.2">
      <c r="A27">
        <v>415</v>
      </c>
      <c r="B27" t="s">
        <v>71</v>
      </c>
      <c r="C27" t="s">
        <v>101</v>
      </c>
    </row>
    <row r="28" spans="1:12" x14ac:dyDescent="0.2">
      <c r="A28">
        <v>176</v>
      </c>
      <c r="B28" t="s">
        <v>28</v>
      </c>
      <c r="C28" t="s">
        <v>60</v>
      </c>
    </row>
    <row r="29" spans="1:12" x14ac:dyDescent="0.2">
      <c r="A29">
        <v>181</v>
      </c>
      <c r="B29" t="s">
        <v>43</v>
      </c>
      <c r="C29" t="s">
        <v>98</v>
      </c>
    </row>
    <row r="30" spans="1:12" x14ac:dyDescent="0.2">
      <c r="A30">
        <v>399</v>
      </c>
      <c r="B30" t="s">
        <v>36</v>
      </c>
      <c r="C30" t="s">
        <v>86</v>
      </c>
    </row>
    <row r="31" spans="1:12" x14ac:dyDescent="0.2">
      <c r="A31">
        <v>382</v>
      </c>
      <c r="B31" t="s">
        <v>30</v>
      </c>
      <c r="C31" t="s">
        <v>61</v>
      </c>
    </row>
    <row r="32" spans="1:12" x14ac:dyDescent="0.2">
      <c r="A32">
        <v>103</v>
      </c>
      <c r="B32" t="s">
        <v>54</v>
      </c>
      <c r="C32" t="s">
        <v>117</v>
      </c>
    </row>
    <row r="33" spans="1:3" x14ac:dyDescent="0.2">
      <c r="A33">
        <v>104</v>
      </c>
      <c r="B33" t="s">
        <v>45</v>
      </c>
      <c r="C33" t="s">
        <v>72</v>
      </c>
    </row>
    <row r="34" spans="1:3" x14ac:dyDescent="0.2">
      <c r="A34">
        <v>213</v>
      </c>
      <c r="B34" t="s">
        <v>28</v>
      </c>
      <c r="C34" t="s">
        <v>60</v>
      </c>
    </row>
    <row r="35" spans="1:3" x14ac:dyDescent="0.2">
      <c r="A35">
        <v>157</v>
      </c>
      <c r="B35" t="s">
        <v>49</v>
      </c>
      <c r="C35" t="s">
        <v>103</v>
      </c>
    </row>
    <row r="36" spans="1:3" x14ac:dyDescent="0.2">
      <c r="A36">
        <v>237</v>
      </c>
      <c r="B36" t="s">
        <v>47</v>
      </c>
      <c r="C36" t="s">
        <v>79</v>
      </c>
    </row>
    <row r="37" spans="1:3" x14ac:dyDescent="0.2">
      <c r="A37">
        <v>8</v>
      </c>
      <c r="B37" t="s">
        <v>39</v>
      </c>
      <c r="C37" t="s">
        <v>38</v>
      </c>
    </row>
    <row r="38" spans="1:3" x14ac:dyDescent="0.2">
      <c r="A38">
        <v>65</v>
      </c>
      <c r="B38" t="s">
        <v>36</v>
      </c>
      <c r="C38" t="s">
        <v>86</v>
      </c>
    </row>
    <row r="39" spans="1:3" x14ac:dyDescent="0.2">
      <c r="A39">
        <v>45</v>
      </c>
      <c r="B39" t="s">
        <v>32</v>
      </c>
      <c r="C39" t="s">
        <v>50</v>
      </c>
    </row>
    <row r="40" spans="1:3" x14ac:dyDescent="0.2">
      <c r="A40">
        <v>36</v>
      </c>
      <c r="B40" t="s">
        <v>39</v>
      </c>
      <c r="C40" t="s">
        <v>115</v>
      </c>
    </row>
    <row r="41" spans="1:3" x14ac:dyDescent="0.2">
      <c r="A41">
        <v>443</v>
      </c>
      <c r="B41" t="s">
        <v>52</v>
      </c>
      <c r="C41" t="s">
        <v>81</v>
      </c>
    </row>
    <row r="42" spans="1:3" x14ac:dyDescent="0.2">
      <c r="A42">
        <v>384</v>
      </c>
      <c r="B42" t="s">
        <v>28</v>
      </c>
      <c r="C42" t="s">
        <v>27</v>
      </c>
    </row>
    <row r="43" spans="1:3" x14ac:dyDescent="0.2">
      <c r="A43">
        <v>41</v>
      </c>
      <c r="B43" t="s">
        <v>89</v>
      </c>
      <c r="C43" t="s">
        <v>119</v>
      </c>
    </row>
    <row r="44" spans="1:3" x14ac:dyDescent="0.2">
      <c r="A44">
        <v>484</v>
      </c>
      <c r="B44" t="s">
        <v>68</v>
      </c>
      <c r="C44" t="s">
        <v>99</v>
      </c>
    </row>
    <row r="45" spans="1:3" x14ac:dyDescent="0.2">
      <c r="A45">
        <v>390</v>
      </c>
      <c r="B45" t="s">
        <v>32</v>
      </c>
      <c r="C45" t="s">
        <v>120</v>
      </c>
    </row>
    <row r="46" spans="1:3" x14ac:dyDescent="0.2">
      <c r="A46">
        <v>57</v>
      </c>
      <c r="B46" t="s">
        <v>68</v>
      </c>
      <c r="C46" t="s">
        <v>123</v>
      </c>
    </row>
    <row r="47" spans="1:3" x14ac:dyDescent="0.2">
      <c r="A47">
        <v>285</v>
      </c>
      <c r="B47" t="s">
        <v>39</v>
      </c>
      <c r="C47" t="s">
        <v>38</v>
      </c>
    </row>
    <row r="48" spans="1:3" x14ac:dyDescent="0.2">
      <c r="A48">
        <v>444</v>
      </c>
      <c r="B48" t="s">
        <v>45</v>
      </c>
      <c r="C48" t="s">
        <v>65</v>
      </c>
    </row>
    <row r="49" spans="1:3" x14ac:dyDescent="0.2">
      <c r="A49">
        <v>35</v>
      </c>
      <c r="B49" t="s">
        <v>41</v>
      </c>
      <c r="C49" t="s">
        <v>62</v>
      </c>
    </row>
    <row r="50" spans="1:3" x14ac:dyDescent="0.2">
      <c r="A50">
        <v>296</v>
      </c>
      <c r="B50" t="s">
        <v>41</v>
      </c>
      <c r="C50" t="s">
        <v>62</v>
      </c>
    </row>
    <row r="51" spans="1:3" x14ac:dyDescent="0.2">
      <c r="A51">
        <v>227</v>
      </c>
      <c r="B51" t="s">
        <v>39</v>
      </c>
      <c r="C51" t="s">
        <v>100</v>
      </c>
    </row>
    <row r="52" spans="1:3" x14ac:dyDescent="0.2">
      <c r="A52">
        <v>167</v>
      </c>
      <c r="B52" t="s">
        <v>107</v>
      </c>
      <c r="C52" t="s">
        <v>114</v>
      </c>
    </row>
    <row r="53" spans="1:3" x14ac:dyDescent="0.2">
      <c r="A53">
        <v>146</v>
      </c>
      <c r="B53" t="s">
        <v>32</v>
      </c>
      <c r="C53" t="s">
        <v>50</v>
      </c>
    </row>
    <row r="54" spans="1:3" x14ac:dyDescent="0.2">
      <c r="A54">
        <v>338</v>
      </c>
      <c r="B54" t="s">
        <v>49</v>
      </c>
      <c r="C54" t="s">
        <v>103</v>
      </c>
    </row>
    <row r="55" spans="1:3" x14ac:dyDescent="0.2">
      <c r="A55">
        <v>155</v>
      </c>
      <c r="B55" t="s">
        <v>45</v>
      </c>
      <c r="C55" t="s">
        <v>65</v>
      </c>
    </row>
    <row r="56" spans="1:3" x14ac:dyDescent="0.2">
      <c r="A56">
        <v>239</v>
      </c>
      <c r="B56" t="s">
        <v>45</v>
      </c>
      <c r="C56" t="s">
        <v>65</v>
      </c>
    </row>
    <row r="57" spans="1:3" x14ac:dyDescent="0.2">
      <c r="A57">
        <v>158</v>
      </c>
      <c r="B57" t="s">
        <v>28</v>
      </c>
      <c r="C57" t="s">
        <v>27</v>
      </c>
    </row>
    <row r="58" spans="1:3" x14ac:dyDescent="0.2">
      <c r="A58">
        <v>147</v>
      </c>
      <c r="B58" t="s">
        <v>47</v>
      </c>
      <c r="C58" t="s">
        <v>63</v>
      </c>
    </row>
    <row r="59" spans="1:3" x14ac:dyDescent="0.2">
      <c r="A59">
        <v>311</v>
      </c>
      <c r="B59" t="s">
        <v>39</v>
      </c>
      <c r="C59" t="s">
        <v>38</v>
      </c>
    </row>
    <row r="60" spans="1:3" x14ac:dyDescent="0.2">
      <c r="A60">
        <v>465</v>
      </c>
      <c r="B60" t="s">
        <v>45</v>
      </c>
      <c r="C60" t="s">
        <v>72</v>
      </c>
    </row>
    <row r="61" spans="1:3" x14ac:dyDescent="0.2">
      <c r="A61">
        <v>449</v>
      </c>
      <c r="B61" t="s">
        <v>107</v>
      </c>
      <c r="C61" t="s">
        <v>109</v>
      </c>
    </row>
    <row r="62" spans="1:3" x14ac:dyDescent="0.2">
      <c r="A62">
        <v>144</v>
      </c>
      <c r="B62" t="s">
        <v>39</v>
      </c>
      <c r="C62" t="s">
        <v>115</v>
      </c>
    </row>
    <row r="63" spans="1:3" x14ac:dyDescent="0.2">
      <c r="A63">
        <v>375</v>
      </c>
      <c r="B63" t="s">
        <v>39</v>
      </c>
      <c r="C63" t="s">
        <v>90</v>
      </c>
    </row>
    <row r="64" spans="1:3" x14ac:dyDescent="0.2">
      <c r="A64">
        <v>408</v>
      </c>
      <c r="B64" t="s">
        <v>45</v>
      </c>
      <c r="C64" t="s">
        <v>65</v>
      </c>
    </row>
    <row r="65" spans="1:3" x14ac:dyDescent="0.2">
      <c r="A65">
        <v>425</v>
      </c>
      <c r="B65" t="s">
        <v>75</v>
      </c>
      <c r="C65" t="s">
        <v>95</v>
      </c>
    </row>
    <row r="66" spans="1:3" x14ac:dyDescent="0.2">
      <c r="A66">
        <v>277</v>
      </c>
      <c r="B66" t="s">
        <v>59</v>
      </c>
      <c r="C66" t="s">
        <v>106</v>
      </c>
    </row>
    <row r="67" spans="1:3" x14ac:dyDescent="0.2">
      <c r="A67">
        <v>130</v>
      </c>
      <c r="B67" t="s">
        <v>75</v>
      </c>
      <c r="C67" t="s">
        <v>74</v>
      </c>
    </row>
    <row r="68" spans="1:3" x14ac:dyDescent="0.2">
      <c r="A68">
        <v>30</v>
      </c>
      <c r="B68" t="s">
        <v>71</v>
      </c>
      <c r="C68" t="s">
        <v>101</v>
      </c>
    </row>
    <row r="69" spans="1:3" x14ac:dyDescent="0.2">
      <c r="A69">
        <v>75</v>
      </c>
      <c r="B69" t="s">
        <v>68</v>
      </c>
      <c r="C69" t="s">
        <v>67</v>
      </c>
    </row>
    <row r="70" spans="1:3" x14ac:dyDescent="0.2">
      <c r="A70">
        <v>118</v>
      </c>
      <c r="B70" t="s">
        <v>28</v>
      </c>
      <c r="C70" t="s">
        <v>60</v>
      </c>
    </row>
    <row r="71" spans="1:3" x14ac:dyDescent="0.2">
      <c r="A71">
        <v>19</v>
      </c>
      <c r="B71" t="s">
        <v>107</v>
      </c>
      <c r="C71" t="s">
        <v>108</v>
      </c>
    </row>
    <row r="72" spans="1:3" x14ac:dyDescent="0.2">
      <c r="A72">
        <v>204</v>
      </c>
      <c r="B72" t="s">
        <v>68</v>
      </c>
      <c r="C72" t="s">
        <v>123</v>
      </c>
    </row>
    <row r="73" spans="1:3" x14ac:dyDescent="0.2">
      <c r="A73">
        <v>304</v>
      </c>
      <c r="B73" t="s">
        <v>47</v>
      </c>
      <c r="C73" t="s">
        <v>79</v>
      </c>
    </row>
    <row r="74" spans="1:3" x14ac:dyDescent="0.2">
      <c r="A74">
        <v>189</v>
      </c>
      <c r="B74" t="s">
        <v>36</v>
      </c>
      <c r="C74" t="s">
        <v>35</v>
      </c>
    </row>
    <row r="75" spans="1:3" x14ac:dyDescent="0.2">
      <c r="A75">
        <v>392</v>
      </c>
      <c r="B75" t="s">
        <v>52</v>
      </c>
      <c r="C75" t="s">
        <v>83</v>
      </c>
    </row>
    <row r="76" spans="1:3" x14ac:dyDescent="0.2">
      <c r="A76">
        <v>10</v>
      </c>
      <c r="B76" t="s">
        <v>32</v>
      </c>
      <c r="C76" t="s">
        <v>31</v>
      </c>
    </row>
    <row r="77" spans="1:3" x14ac:dyDescent="0.2">
      <c r="A77">
        <v>64</v>
      </c>
      <c r="B77" t="s">
        <v>56</v>
      </c>
      <c r="C77" t="s">
        <v>80</v>
      </c>
    </row>
    <row r="78" spans="1:3" x14ac:dyDescent="0.2">
      <c r="A78">
        <v>334</v>
      </c>
      <c r="B78" t="s">
        <v>43</v>
      </c>
      <c r="C78" t="s">
        <v>42</v>
      </c>
    </row>
    <row r="79" spans="1:3" x14ac:dyDescent="0.2">
      <c r="A79">
        <v>345</v>
      </c>
      <c r="B79" t="s">
        <v>47</v>
      </c>
      <c r="C79" t="s">
        <v>79</v>
      </c>
    </row>
    <row r="80" spans="1:3" x14ac:dyDescent="0.2">
      <c r="A80">
        <v>281</v>
      </c>
      <c r="B80" t="s">
        <v>59</v>
      </c>
      <c r="C80" t="s">
        <v>69</v>
      </c>
    </row>
    <row r="81" spans="1:3" x14ac:dyDescent="0.2">
      <c r="A81">
        <v>276</v>
      </c>
      <c r="B81" t="s">
        <v>56</v>
      </c>
      <c r="C81" t="s">
        <v>77</v>
      </c>
    </row>
    <row r="82" spans="1:3" x14ac:dyDescent="0.2">
      <c r="A82">
        <v>234</v>
      </c>
      <c r="B82" t="s">
        <v>59</v>
      </c>
      <c r="C82" t="s">
        <v>106</v>
      </c>
    </row>
    <row r="83" spans="1:3" x14ac:dyDescent="0.2">
      <c r="A83">
        <v>319</v>
      </c>
      <c r="B83" t="s">
        <v>45</v>
      </c>
      <c r="C83" t="s">
        <v>65</v>
      </c>
    </row>
    <row r="84" spans="1:3" x14ac:dyDescent="0.2">
      <c r="A84">
        <v>24</v>
      </c>
      <c r="B84" t="s">
        <v>45</v>
      </c>
      <c r="C84" t="s">
        <v>44</v>
      </c>
    </row>
    <row r="85" spans="1:3" x14ac:dyDescent="0.2">
      <c r="A85">
        <v>357</v>
      </c>
      <c r="B85" t="s">
        <v>107</v>
      </c>
      <c r="C85" t="s">
        <v>108</v>
      </c>
    </row>
    <row r="86" spans="1:3" x14ac:dyDescent="0.2">
      <c r="A86">
        <v>265</v>
      </c>
      <c r="B86" t="s">
        <v>107</v>
      </c>
      <c r="C86" t="s">
        <v>13</v>
      </c>
    </row>
    <row r="87" spans="1:3" x14ac:dyDescent="0.2">
      <c r="A87">
        <v>102</v>
      </c>
      <c r="B87" t="s">
        <v>68</v>
      </c>
      <c r="C87" t="s">
        <v>67</v>
      </c>
    </row>
    <row r="88" spans="1:3" x14ac:dyDescent="0.2">
      <c r="A88">
        <v>212</v>
      </c>
      <c r="B88" t="s">
        <v>71</v>
      </c>
      <c r="C88" t="s">
        <v>121</v>
      </c>
    </row>
    <row r="89" spans="1:3" x14ac:dyDescent="0.2">
      <c r="A89">
        <v>215</v>
      </c>
      <c r="B89" t="s">
        <v>32</v>
      </c>
      <c r="C89" t="s">
        <v>31</v>
      </c>
    </row>
    <row r="90" spans="1:3" x14ac:dyDescent="0.2">
      <c r="A90">
        <v>364</v>
      </c>
      <c r="B90" t="s">
        <v>28</v>
      </c>
      <c r="C90" t="s">
        <v>88</v>
      </c>
    </row>
    <row r="91" spans="1:3" x14ac:dyDescent="0.2">
      <c r="A91">
        <v>499</v>
      </c>
      <c r="B91" t="s">
        <v>68</v>
      </c>
      <c r="C91" t="s">
        <v>97</v>
      </c>
    </row>
    <row r="92" spans="1:3" x14ac:dyDescent="0.2">
      <c r="A92">
        <v>202</v>
      </c>
      <c r="B92" t="s">
        <v>30</v>
      </c>
      <c r="C92" t="s">
        <v>61</v>
      </c>
    </row>
    <row r="93" spans="1:3" x14ac:dyDescent="0.2">
      <c r="A93">
        <v>244</v>
      </c>
      <c r="B93" t="s">
        <v>107</v>
      </c>
      <c r="C93" t="s">
        <v>114</v>
      </c>
    </row>
    <row r="94" spans="1:3" x14ac:dyDescent="0.2">
      <c r="A94">
        <v>363</v>
      </c>
      <c r="B94" t="s">
        <v>36</v>
      </c>
      <c r="C94" t="s">
        <v>35</v>
      </c>
    </row>
    <row r="95" spans="1:3" x14ac:dyDescent="0.2">
      <c r="A95">
        <v>434</v>
      </c>
      <c r="B95" t="s">
        <v>49</v>
      </c>
      <c r="C95" t="s">
        <v>48</v>
      </c>
    </row>
    <row r="96" spans="1:3" x14ac:dyDescent="0.2">
      <c r="A96">
        <v>305</v>
      </c>
      <c r="B96" t="s">
        <v>68</v>
      </c>
      <c r="C96" t="s">
        <v>97</v>
      </c>
    </row>
    <row r="97" spans="1:3" x14ac:dyDescent="0.2">
      <c r="A97">
        <v>37</v>
      </c>
      <c r="B97" t="s">
        <v>75</v>
      </c>
      <c r="C97" t="s">
        <v>74</v>
      </c>
    </row>
    <row r="98" spans="1:3" x14ac:dyDescent="0.2">
      <c r="A98">
        <v>242</v>
      </c>
      <c r="B98" t="s">
        <v>30</v>
      </c>
      <c r="C98" t="s">
        <v>61</v>
      </c>
    </row>
    <row r="99" spans="1:3" x14ac:dyDescent="0.2">
      <c r="A99">
        <v>332</v>
      </c>
      <c r="B99" t="s">
        <v>59</v>
      </c>
      <c r="C99" t="s">
        <v>58</v>
      </c>
    </row>
    <row r="100" spans="1:3" x14ac:dyDescent="0.2">
      <c r="A100">
        <v>452</v>
      </c>
      <c r="B100" t="s">
        <v>34</v>
      </c>
      <c r="C100" t="s">
        <v>73</v>
      </c>
    </row>
    <row r="101" spans="1:3" x14ac:dyDescent="0.2">
      <c r="A101">
        <v>132</v>
      </c>
      <c r="B101" t="s">
        <v>54</v>
      </c>
      <c r="C101" t="s">
        <v>53</v>
      </c>
    </row>
    <row r="102" spans="1:3" x14ac:dyDescent="0.2">
      <c r="A102">
        <v>457</v>
      </c>
      <c r="B102" t="s">
        <v>32</v>
      </c>
      <c r="C102" t="s">
        <v>111</v>
      </c>
    </row>
    <row r="103" spans="1:3" x14ac:dyDescent="0.2">
      <c r="A103">
        <v>250</v>
      </c>
      <c r="B103" t="s">
        <v>34</v>
      </c>
      <c r="C103" t="s">
        <v>57</v>
      </c>
    </row>
    <row r="104" spans="1:3" x14ac:dyDescent="0.2">
      <c r="A104">
        <v>195</v>
      </c>
      <c r="B104" t="s">
        <v>36</v>
      </c>
      <c r="C104" t="s">
        <v>110</v>
      </c>
    </row>
    <row r="105" spans="1:3" x14ac:dyDescent="0.2">
      <c r="A105">
        <v>186</v>
      </c>
      <c r="B105" t="s">
        <v>49</v>
      </c>
      <c r="C105" t="s">
        <v>103</v>
      </c>
    </row>
    <row r="106" spans="1:3" x14ac:dyDescent="0.2">
      <c r="A106">
        <v>490</v>
      </c>
      <c r="B106" t="s">
        <v>49</v>
      </c>
      <c r="C106" t="s">
        <v>48</v>
      </c>
    </row>
    <row r="107" spans="1:3" x14ac:dyDescent="0.2">
      <c r="A107">
        <v>72</v>
      </c>
      <c r="B107" t="s">
        <v>47</v>
      </c>
      <c r="C107" t="s">
        <v>63</v>
      </c>
    </row>
    <row r="108" spans="1:3" x14ac:dyDescent="0.2">
      <c r="A108">
        <v>430</v>
      </c>
      <c r="B108" t="s">
        <v>59</v>
      </c>
      <c r="C108" t="s">
        <v>87</v>
      </c>
    </row>
    <row r="109" spans="1:3" x14ac:dyDescent="0.2">
      <c r="A109">
        <v>223</v>
      </c>
      <c r="B109" t="s">
        <v>59</v>
      </c>
      <c r="C109" t="s">
        <v>106</v>
      </c>
    </row>
    <row r="110" spans="1:3" x14ac:dyDescent="0.2">
      <c r="A110">
        <v>164</v>
      </c>
      <c r="B110" t="s">
        <v>43</v>
      </c>
      <c r="C110" t="s">
        <v>64</v>
      </c>
    </row>
    <row r="111" spans="1:3" x14ac:dyDescent="0.2">
      <c r="A111">
        <v>393</v>
      </c>
      <c r="B111" t="s">
        <v>54</v>
      </c>
      <c r="C111" t="s">
        <v>85</v>
      </c>
    </row>
    <row r="112" spans="1:3" x14ac:dyDescent="0.2">
      <c r="A112">
        <v>166</v>
      </c>
      <c r="B112" t="s">
        <v>32</v>
      </c>
      <c r="C112" t="s">
        <v>50</v>
      </c>
    </row>
    <row r="113" spans="1:3" x14ac:dyDescent="0.2">
      <c r="A113">
        <v>249</v>
      </c>
      <c r="B113" t="s">
        <v>59</v>
      </c>
      <c r="C113" t="s">
        <v>69</v>
      </c>
    </row>
    <row r="114" spans="1:3" x14ac:dyDescent="0.2">
      <c r="A114">
        <v>83</v>
      </c>
      <c r="B114" t="s">
        <v>32</v>
      </c>
      <c r="C114" t="s">
        <v>120</v>
      </c>
    </row>
    <row r="115" spans="1:3" x14ac:dyDescent="0.2">
      <c r="A115">
        <v>236</v>
      </c>
      <c r="B115" t="s">
        <v>68</v>
      </c>
      <c r="C115" t="s">
        <v>97</v>
      </c>
    </row>
    <row r="116" spans="1:3" x14ac:dyDescent="0.2">
      <c r="A116">
        <v>379</v>
      </c>
      <c r="B116" t="s">
        <v>45</v>
      </c>
      <c r="C116" t="s">
        <v>76</v>
      </c>
    </row>
    <row r="117" spans="1:3" x14ac:dyDescent="0.2">
      <c r="A117">
        <v>431</v>
      </c>
      <c r="B117" t="s">
        <v>30</v>
      </c>
      <c r="C117" t="s">
        <v>102</v>
      </c>
    </row>
    <row r="118" spans="1:3" x14ac:dyDescent="0.2">
      <c r="A118">
        <v>463</v>
      </c>
      <c r="B118" t="s">
        <v>52</v>
      </c>
      <c r="C118" t="s">
        <v>83</v>
      </c>
    </row>
    <row r="119" spans="1:3" x14ac:dyDescent="0.2">
      <c r="A119">
        <v>494</v>
      </c>
      <c r="B119" t="s">
        <v>49</v>
      </c>
      <c r="C119" t="s">
        <v>48</v>
      </c>
    </row>
    <row r="120" spans="1:3" x14ac:dyDescent="0.2">
      <c r="A120">
        <v>394</v>
      </c>
      <c r="B120" t="s">
        <v>52</v>
      </c>
      <c r="C120" t="s">
        <v>83</v>
      </c>
    </row>
    <row r="121" spans="1:3" x14ac:dyDescent="0.2">
      <c r="A121">
        <v>380</v>
      </c>
      <c r="B121" t="s">
        <v>47</v>
      </c>
      <c r="C121" t="s">
        <v>63</v>
      </c>
    </row>
    <row r="122" spans="1:3" x14ac:dyDescent="0.2">
      <c r="A122">
        <v>309</v>
      </c>
      <c r="B122" t="s">
        <v>47</v>
      </c>
      <c r="C122" t="s">
        <v>79</v>
      </c>
    </row>
    <row r="123" spans="1:3" x14ac:dyDescent="0.2">
      <c r="A123">
        <v>112</v>
      </c>
      <c r="B123" t="s">
        <v>43</v>
      </c>
      <c r="C123" t="s">
        <v>64</v>
      </c>
    </row>
    <row r="124" spans="1:3" x14ac:dyDescent="0.2">
      <c r="A124">
        <v>81</v>
      </c>
      <c r="B124" t="s">
        <v>59</v>
      </c>
      <c r="C124" t="s">
        <v>58</v>
      </c>
    </row>
    <row r="125" spans="1:3" x14ac:dyDescent="0.2">
      <c r="A125">
        <v>4</v>
      </c>
      <c r="B125" t="s">
        <v>89</v>
      </c>
      <c r="C125" t="s">
        <v>113</v>
      </c>
    </row>
    <row r="126" spans="1:3" x14ac:dyDescent="0.2">
      <c r="A126">
        <v>209</v>
      </c>
      <c r="B126" t="s">
        <v>36</v>
      </c>
      <c r="C126" t="s">
        <v>92</v>
      </c>
    </row>
    <row r="127" spans="1:3" x14ac:dyDescent="0.2">
      <c r="A127">
        <v>156</v>
      </c>
      <c r="B127" t="s">
        <v>34</v>
      </c>
      <c r="C127" t="s">
        <v>57</v>
      </c>
    </row>
    <row r="128" spans="1:3" x14ac:dyDescent="0.2">
      <c r="A128">
        <v>441</v>
      </c>
      <c r="B128" t="s">
        <v>59</v>
      </c>
      <c r="C128" t="s">
        <v>69</v>
      </c>
    </row>
    <row r="129" spans="1:3" x14ac:dyDescent="0.2">
      <c r="A129">
        <v>180</v>
      </c>
      <c r="B129" t="s">
        <v>71</v>
      </c>
      <c r="C129" t="s">
        <v>116</v>
      </c>
    </row>
    <row r="130" spans="1:3" x14ac:dyDescent="0.2">
      <c r="A130">
        <v>438</v>
      </c>
      <c r="B130" t="s">
        <v>52</v>
      </c>
      <c r="C130" t="s">
        <v>104</v>
      </c>
    </row>
    <row r="131" spans="1:3" x14ac:dyDescent="0.2">
      <c r="A131">
        <v>232</v>
      </c>
      <c r="B131" t="s">
        <v>43</v>
      </c>
      <c r="C131" t="s">
        <v>98</v>
      </c>
    </row>
    <row r="132" spans="1:3" x14ac:dyDescent="0.2">
      <c r="A132">
        <v>206</v>
      </c>
      <c r="B132" t="s">
        <v>43</v>
      </c>
      <c r="C132" t="s">
        <v>42</v>
      </c>
    </row>
    <row r="133" spans="1:3" x14ac:dyDescent="0.2">
      <c r="A133">
        <v>295</v>
      </c>
      <c r="B133" t="s">
        <v>68</v>
      </c>
      <c r="C133" t="s">
        <v>67</v>
      </c>
    </row>
    <row r="134" spans="1:3" x14ac:dyDescent="0.2">
      <c r="A134">
        <v>221</v>
      </c>
      <c r="B134" t="s">
        <v>71</v>
      </c>
      <c r="C134" t="s">
        <v>101</v>
      </c>
    </row>
    <row r="135" spans="1:3" x14ac:dyDescent="0.2">
      <c r="A135">
        <v>333</v>
      </c>
      <c r="B135" t="s">
        <v>54</v>
      </c>
      <c r="C135" t="s">
        <v>117</v>
      </c>
    </row>
    <row r="136" spans="1:3" x14ac:dyDescent="0.2">
      <c r="A136">
        <v>498</v>
      </c>
      <c r="B136" t="s">
        <v>43</v>
      </c>
      <c r="C136" t="s">
        <v>42</v>
      </c>
    </row>
    <row r="137" spans="1:3" x14ac:dyDescent="0.2">
      <c r="A137">
        <v>476</v>
      </c>
      <c r="B137" t="s">
        <v>54</v>
      </c>
      <c r="C137" t="s">
        <v>96</v>
      </c>
    </row>
    <row r="138" spans="1:3" x14ac:dyDescent="0.2">
      <c r="A138">
        <v>126</v>
      </c>
      <c r="B138" t="s">
        <v>28</v>
      </c>
      <c r="C138" t="s">
        <v>88</v>
      </c>
    </row>
    <row r="139" spans="1:3" x14ac:dyDescent="0.2">
      <c r="A139">
        <v>255</v>
      </c>
      <c r="B139" t="s">
        <v>52</v>
      </c>
      <c r="C139" t="s">
        <v>104</v>
      </c>
    </row>
    <row r="140" spans="1:3" x14ac:dyDescent="0.2">
      <c r="A140">
        <v>138</v>
      </c>
      <c r="B140" t="s">
        <v>49</v>
      </c>
      <c r="C140" t="s">
        <v>48</v>
      </c>
    </row>
    <row r="141" spans="1:3" x14ac:dyDescent="0.2">
      <c r="A141">
        <v>403</v>
      </c>
      <c r="B141" t="s">
        <v>59</v>
      </c>
      <c r="C141" t="s">
        <v>87</v>
      </c>
    </row>
    <row r="142" spans="1:3" x14ac:dyDescent="0.2">
      <c r="A142">
        <v>280</v>
      </c>
      <c r="B142" t="s">
        <v>49</v>
      </c>
      <c r="C142" t="s">
        <v>103</v>
      </c>
    </row>
    <row r="143" spans="1:3" x14ac:dyDescent="0.2">
      <c r="A143">
        <v>356</v>
      </c>
      <c r="B143" t="s">
        <v>68</v>
      </c>
      <c r="C143" t="s">
        <v>97</v>
      </c>
    </row>
    <row r="144" spans="1:3" x14ac:dyDescent="0.2">
      <c r="A144">
        <v>282</v>
      </c>
      <c r="B144" t="s">
        <v>89</v>
      </c>
      <c r="C144" t="s">
        <v>119</v>
      </c>
    </row>
    <row r="145" spans="1:3" x14ac:dyDescent="0.2">
      <c r="A145">
        <v>459</v>
      </c>
      <c r="B145" t="s">
        <v>41</v>
      </c>
      <c r="C145" t="s">
        <v>84</v>
      </c>
    </row>
    <row r="146" spans="1:3" x14ac:dyDescent="0.2">
      <c r="A146">
        <v>402</v>
      </c>
      <c r="B146" t="s">
        <v>36</v>
      </c>
      <c r="C146" t="s">
        <v>110</v>
      </c>
    </row>
    <row r="147" spans="1:3" x14ac:dyDescent="0.2">
      <c r="A147">
        <v>320</v>
      </c>
      <c r="B147" t="s">
        <v>47</v>
      </c>
      <c r="C147" t="s">
        <v>63</v>
      </c>
    </row>
    <row r="148" spans="1:3" x14ac:dyDescent="0.2">
      <c r="A148">
        <v>447</v>
      </c>
      <c r="B148" t="s">
        <v>45</v>
      </c>
      <c r="C148" t="s">
        <v>65</v>
      </c>
    </row>
    <row r="149" spans="1:3" x14ac:dyDescent="0.2">
      <c r="A149">
        <v>406</v>
      </c>
      <c r="B149" t="s">
        <v>32</v>
      </c>
      <c r="C149" t="s">
        <v>31</v>
      </c>
    </row>
    <row r="150" spans="1:3" x14ac:dyDescent="0.2">
      <c r="A150">
        <v>391</v>
      </c>
      <c r="B150" t="s">
        <v>54</v>
      </c>
      <c r="C150" t="s">
        <v>96</v>
      </c>
    </row>
    <row r="151" spans="1:3" x14ac:dyDescent="0.2">
      <c r="A151">
        <v>82</v>
      </c>
      <c r="B151" t="s">
        <v>49</v>
      </c>
      <c r="C151" t="s">
        <v>122</v>
      </c>
    </row>
    <row r="152" spans="1:3" x14ac:dyDescent="0.2">
      <c r="A152">
        <v>243</v>
      </c>
      <c r="B152" t="s">
        <v>89</v>
      </c>
      <c r="C152" t="s">
        <v>113</v>
      </c>
    </row>
    <row r="153" spans="1:3" x14ac:dyDescent="0.2">
      <c r="A153">
        <v>432</v>
      </c>
      <c r="B153" t="s">
        <v>39</v>
      </c>
      <c r="C153" t="s">
        <v>90</v>
      </c>
    </row>
    <row r="154" spans="1:3" x14ac:dyDescent="0.2">
      <c r="A154">
        <v>159</v>
      </c>
      <c r="B154" t="s">
        <v>41</v>
      </c>
      <c r="C154" t="s">
        <v>84</v>
      </c>
    </row>
    <row r="155" spans="1:3" x14ac:dyDescent="0.2">
      <c r="A155">
        <v>197</v>
      </c>
      <c r="B155" t="s">
        <v>68</v>
      </c>
      <c r="C155" t="s">
        <v>123</v>
      </c>
    </row>
    <row r="156" spans="1:3" x14ac:dyDescent="0.2">
      <c r="A156">
        <v>110</v>
      </c>
      <c r="B156" t="s">
        <v>39</v>
      </c>
      <c r="C156" t="s">
        <v>38</v>
      </c>
    </row>
    <row r="157" spans="1:3" x14ac:dyDescent="0.2">
      <c r="A157">
        <v>288</v>
      </c>
      <c r="B157" t="s">
        <v>49</v>
      </c>
      <c r="C157" t="s">
        <v>122</v>
      </c>
    </row>
    <row r="158" spans="1:3" x14ac:dyDescent="0.2">
      <c r="A158">
        <v>493</v>
      </c>
      <c r="B158" t="s">
        <v>30</v>
      </c>
      <c r="C158" t="s">
        <v>61</v>
      </c>
    </row>
    <row r="159" spans="1:3" x14ac:dyDescent="0.2">
      <c r="A159">
        <v>446</v>
      </c>
      <c r="B159" t="s">
        <v>71</v>
      </c>
      <c r="C159" t="s">
        <v>121</v>
      </c>
    </row>
    <row r="160" spans="1:3" x14ac:dyDescent="0.2">
      <c r="A160">
        <v>428</v>
      </c>
      <c r="B160" t="s">
        <v>47</v>
      </c>
      <c r="C160" t="s">
        <v>63</v>
      </c>
    </row>
    <row r="161" spans="1:3" x14ac:dyDescent="0.2">
      <c r="A161">
        <v>192</v>
      </c>
      <c r="B161" t="s">
        <v>107</v>
      </c>
      <c r="C161" t="s">
        <v>108</v>
      </c>
    </row>
    <row r="162" spans="1:3" x14ac:dyDescent="0.2">
      <c r="A162">
        <v>69</v>
      </c>
      <c r="B162" t="s">
        <v>71</v>
      </c>
      <c r="C162" t="s">
        <v>70</v>
      </c>
    </row>
    <row r="163" spans="1:3" x14ac:dyDescent="0.2">
      <c r="A163">
        <v>270</v>
      </c>
      <c r="B163" t="s">
        <v>75</v>
      </c>
      <c r="C163" t="s">
        <v>78</v>
      </c>
    </row>
    <row r="164" spans="1:3" x14ac:dyDescent="0.2">
      <c r="A164">
        <v>348</v>
      </c>
      <c r="B164" t="s">
        <v>71</v>
      </c>
      <c r="C164" t="s">
        <v>70</v>
      </c>
    </row>
    <row r="165" spans="1:3" x14ac:dyDescent="0.2">
      <c r="A165">
        <v>321</v>
      </c>
      <c r="B165" t="s">
        <v>107</v>
      </c>
      <c r="C165" t="s">
        <v>114</v>
      </c>
    </row>
    <row r="166" spans="1:3" x14ac:dyDescent="0.2">
      <c r="A166">
        <v>341</v>
      </c>
      <c r="B166" t="s">
        <v>39</v>
      </c>
      <c r="C166" t="s">
        <v>100</v>
      </c>
    </row>
    <row r="167" spans="1:3" x14ac:dyDescent="0.2">
      <c r="A167">
        <v>473</v>
      </c>
      <c r="B167" t="s">
        <v>36</v>
      </c>
      <c r="C167" t="s">
        <v>86</v>
      </c>
    </row>
    <row r="168" spans="1:3" x14ac:dyDescent="0.2">
      <c r="A168">
        <v>482</v>
      </c>
      <c r="B168" t="s">
        <v>41</v>
      </c>
      <c r="C168" t="s">
        <v>62</v>
      </c>
    </row>
    <row r="169" spans="1:3" x14ac:dyDescent="0.2">
      <c r="A169">
        <v>169</v>
      </c>
      <c r="B169" t="s">
        <v>34</v>
      </c>
      <c r="C169" t="s">
        <v>37</v>
      </c>
    </row>
    <row r="170" spans="1:3" x14ac:dyDescent="0.2">
      <c r="A170">
        <v>397</v>
      </c>
      <c r="B170" t="s">
        <v>45</v>
      </c>
      <c r="C170" t="s">
        <v>72</v>
      </c>
    </row>
    <row r="171" spans="1:3" x14ac:dyDescent="0.2">
      <c r="A171">
        <v>436</v>
      </c>
      <c r="B171" t="s">
        <v>30</v>
      </c>
      <c r="C171" t="s">
        <v>102</v>
      </c>
    </row>
    <row r="172" spans="1:3" x14ac:dyDescent="0.2">
      <c r="A172">
        <v>369</v>
      </c>
      <c r="B172" t="s">
        <v>43</v>
      </c>
      <c r="C172" t="s">
        <v>42</v>
      </c>
    </row>
    <row r="173" spans="1:3" x14ac:dyDescent="0.2">
      <c r="A173">
        <v>361</v>
      </c>
      <c r="B173" t="s">
        <v>107</v>
      </c>
      <c r="C173" t="s">
        <v>114</v>
      </c>
    </row>
    <row r="174" spans="1:3" x14ac:dyDescent="0.2">
      <c r="A174">
        <v>87</v>
      </c>
      <c r="B174" t="s">
        <v>52</v>
      </c>
      <c r="C174" t="s">
        <v>81</v>
      </c>
    </row>
    <row r="175" spans="1:3" x14ac:dyDescent="0.2">
      <c r="A175">
        <v>376</v>
      </c>
      <c r="B175" t="s">
        <v>47</v>
      </c>
      <c r="C175" t="s">
        <v>82</v>
      </c>
    </row>
    <row r="176" spans="1:3" x14ac:dyDescent="0.2">
      <c r="A176">
        <v>111</v>
      </c>
      <c r="B176" t="s">
        <v>28</v>
      </c>
      <c r="C176" t="s">
        <v>27</v>
      </c>
    </row>
    <row r="177" spans="1:3" x14ac:dyDescent="0.2">
      <c r="A177">
        <v>344</v>
      </c>
      <c r="B177" t="s">
        <v>32</v>
      </c>
      <c r="C177" t="s">
        <v>120</v>
      </c>
    </row>
    <row r="178" spans="1:3" x14ac:dyDescent="0.2">
      <c r="A178">
        <v>462</v>
      </c>
      <c r="B178" t="s">
        <v>89</v>
      </c>
      <c r="C178" t="s">
        <v>113</v>
      </c>
    </row>
    <row r="179" spans="1:3" x14ac:dyDescent="0.2">
      <c r="A179">
        <v>279</v>
      </c>
      <c r="B179" t="s">
        <v>41</v>
      </c>
      <c r="C179" t="s">
        <v>66</v>
      </c>
    </row>
    <row r="180" spans="1:3" x14ac:dyDescent="0.2">
      <c r="A180">
        <v>322</v>
      </c>
      <c r="B180" t="s">
        <v>41</v>
      </c>
      <c r="C180" t="s">
        <v>66</v>
      </c>
    </row>
    <row r="181" spans="1:3" x14ac:dyDescent="0.2">
      <c r="A181">
        <v>317</v>
      </c>
      <c r="B181" t="s">
        <v>32</v>
      </c>
      <c r="C181" t="s">
        <v>31</v>
      </c>
    </row>
    <row r="182" spans="1:3" x14ac:dyDescent="0.2">
      <c r="A182">
        <v>25</v>
      </c>
      <c r="B182" t="s">
        <v>71</v>
      </c>
      <c r="C182" t="s">
        <v>116</v>
      </c>
    </row>
    <row r="183" spans="1:3" x14ac:dyDescent="0.2">
      <c r="A183">
        <v>410</v>
      </c>
      <c r="B183" t="s">
        <v>71</v>
      </c>
      <c r="C183" t="s">
        <v>121</v>
      </c>
    </row>
    <row r="184" spans="1:3" x14ac:dyDescent="0.2">
      <c r="A184">
        <v>207</v>
      </c>
      <c r="B184" t="s">
        <v>28</v>
      </c>
      <c r="C184" t="s">
        <v>93</v>
      </c>
    </row>
    <row r="185" spans="1:3" x14ac:dyDescent="0.2">
      <c r="A185">
        <v>131</v>
      </c>
      <c r="B185" t="s">
        <v>32</v>
      </c>
      <c r="C185" t="s">
        <v>120</v>
      </c>
    </row>
    <row r="186" spans="1:3" x14ac:dyDescent="0.2">
      <c r="A186">
        <v>96</v>
      </c>
      <c r="B186" t="s">
        <v>75</v>
      </c>
      <c r="C186" t="s">
        <v>105</v>
      </c>
    </row>
    <row r="187" spans="1:3" x14ac:dyDescent="0.2">
      <c r="A187">
        <v>268</v>
      </c>
      <c r="B187" t="s">
        <v>89</v>
      </c>
      <c r="C187" t="s">
        <v>62</v>
      </c>
    </row>
    <row r="188" spans="1:3" x14ac:dyDescent="0.2">
      <c r="A188">
        <v>358</v>
      </c>
      <c r="B188" t="s">
        <v>47</v>
      </c>
      <c r="C188" t="s">
        <v>46</v>
      </c>
    </row>
    <row r="189" spans="1:3" x14ac:dyDescent="0.2">
      <c r="A189">
        <v>160</v>
      </c>
      <c r="B189" t="s">
        <v>41</v>
      </c>
      <c r="C189" t="s">
        <v>62</v>
      </c>
    </row>
    <row r="190" spans="1:3" x14ac:dyDescent="0.2">
      <c r="A190">
        <v>23</v>
      </c>
      <c r="B190" t="s">
        <v>54</v>
      </c>
      <c r="C190" t="s">
        <v>117</v>
      </c>
    </row>
    <row r="191" spans="1:3" x14ac:dyDescent="0.2">
      <c r="A191">
        <v>49</v>
      </c>
      <c r="B191" t="s">
        <v>89</v>
      </c>
      <c r="C191" t="s">
        <v>119</v>
      </c>
    </row>
    <row r="192" spans="1:3" x14ac:dyDescent="0.2">
      <c r="A192">
        <v>485</v>
      </c>
      <c r="B192" t="s">
        <v>39</v>
      </c>
      <c r="C192" t="s">
        <v>90</v>
      </c>
    </row>
    <row r="193" spans="1:3" x14ac:dyDescent="0.2">
      <c r="A193">
        <v>40</v>
      </c>
      <c r="B193" t="s">
        <v>56</v>
      </c>
      <c r="C193" t="s">
        <v>118</v>
      </c>
    </row>
    <row r="194" spans="1:3" x14ac:dyDescent="0.2">
      <c r="A194">
        <v>275</v>
      </c>
      <c r="B194" t="s">
        <v>49</v>
      </c>
      <c r="C194" t="s">
        <v>48</v>
      </c>
    </row>
    <row r="195" spans="1:3" x14ac:dyDescent="0.2">
      <c r="A195">
        <v>205</v>
      </c>
      <c r="B195" t="s">
        <v>39</v>
      </c>
      <c r="C195" t="s">
        <v>90</v>
      </c>
    </row>
    <row r="196" spans="1:3" x14ac:dyDescent="0.2">
      <c r="A196">
        <v>219</v>
      </c>
      <c r="B196" t="s">
        <v>45</v>
      </c>
      <c r="C196" t="s">
        <v>44</v>
      </c>
    </row>
    <row r="197" spans="1:3" x14ac:dyDescent="0.2">
      <c r="A197">
        <v>435</v>
      </c>
      <c r="B197" t="s">
        <v>107</v>
      </c>
      <c r="C197" t="s">
        <v>108</v>
      </c>
    </row>
    <row r="198" spans="1:3" x14ac:dyDescent="0.2">
      <c r="A198">
        <v>26</v>
      </c>
      <c r="B198" t="s">
        <v>107</v>
      </c>
      <c r="C198" t="s">
        <v>114</v>
      </c>
    </row>
    <row r="199" spans="1:3" x14ac:dyDescent="0.2">
      <c r="A199">
        <v>273</v>
      </c>
      <c r="B199" t="s">
        <v>47</v>
      </c>
      <c r="C199" t="s">
        <v>82</v>
      </c>
    </row>
    <row r="200" spans="1:3" x14ac:dyDescent="0.2">
      <c r="A200">
        <v>340</v>
      </c>
      <c r="B200" t="s">
        <v>49</v>
      </c>
      <c r="C200" t="s">
        <v>91</v>
      </c>
    </row>
    <row r="201" spans="1:3" x14ac:dyDescent="0.2">
      <c r="A201">
        <v>34</v>
      </c>
      <c r="B201" t="s">
        <v>41</v>
      </c>
      <c r="C201" t="s">
        <v>40</v>
      </c>
    </row>
    <row r="202" spans="1:3" x14ac:dyDescent="0.2">
      <c r="A202">
        <v>117</v>
      </c>
      <c r="B202" t="s">
        <v>39</v>
      </c>
      <c r="C202" t="s">
        <v>115</v>
      </c>
    </row>
    <row r="203" spans="1:3" x14ac:dyDescent="0.2">
      <c r="A203">
        <v>201</v>
      </c>
      <c r="B203" t="s">
        <v>68</v>
      </c>
      <c r="C203" t="s">
        <v>67</v>
      </c>
    </row>
    <row r="204" spans="1:3" x14ac:dyDescent="0.2">
      <c r="A204">
        <v>377</v>
      </c>
      <c r="B204" t="s">
        <v>56</v>
      </c>
      <c r="C204" t="s">
        <v>80</v>
      </c>
    </row>
    <row r="205" spans="1:3" x14ac:dyDescent="0.2">
      <c r="A205">
        <v>251</v>
      </c>
      <c r="B205" t="s">
        <v>30</v>
      </c>
      <c r="C205" t="s">
        <v>102</v>
      </c>
    </row>
    <row r="206" spans="1:3" x14ac:dyDescent="0.2">
      <c r="A206">
        <v>409</v>
      </c>
      <c r="B206" t="s">
        <v>34</v>
      </c>
      <c r="C206" t="s">
        <v>37</v>
      </c>
    </row>
    <row r="207" spans="1:3" x14ac:dyDescent="0.2">
      <c r="A207">
        <v>422</v>
      </c>
      <c r="B207" t="s">
        <v>52</v>
      </c>
      <c r="C207" t="s">
        <v>104</v>
      </c>
    </row>
    <row r="208" spans="1:3" x14ac:dyDescent="0.2">
      <c r="A208">
        <v>222</v>
      </c>
      <c r="B208" t="s">
        <v>43</v>
      </c>
      <c r="C208" t="s">
        <v>98</v>
      </c>
    </row>
    <row r="209" spans="1:3" x14ac:dyDescent="0.2">
      <c r="A209">
        <v>497</v>
      </c>
      <c r="B209" t="s">
        <v>47</v>
      </c>
      <c r="C209" t="s">
        <v>63</v>
      </c>
    </row>
    <row r="210" spans="1:3" x14ac:dyDescent="0.2">
      <c r="A210">
        <v>351</v>
      </c>
      <c r="B210" t="s">
        <v>71</v>
      </c>
      <c r="C210" t="s">
        <v>116</v>
      </c>
    </row>
    <row r="211" spans="1:3" x14ac:dyDescent="0.2">
      <c r="A211">
        <v>464</v>
      </c>
      <c r="B211" t="s">
        <v>49</v>
      </c>
      <c r="C211" t="s">
        <v>48</v>
      </c>
    </row>
    <row r="212" spans="1:3" x14ac:dyDescent="0.2">
      <c r="A212">
        <v>241</v>
      </c>
      <c r="B212" t="s">
        <v>56</v>
      </c>
      <c r="C212" t="s">
        <v>80</v>
      </c>
    </row>
    <row r="213" spans="1:3" x14ac:dyDescent="0.2">
      <c r="A213">
        <v>258</v>
      </c>
      <c r="B213" t="s">
        <v>54</v>
      </c>
      <c r="C213" t="s">
        <v>117</v>
      </c>
    </row>
    <row r="214" spans="1:3" x14ac:dyDescent="0.2">
      <c r="A214">
        <v>216</v>
      </c>
      <c r="B214" t="s">
        <v>52</v>
      </c>
      <c r="C214" t="s">
        <v>83</v>
      </c>
    </row>
    <row r="215" spans="1:3" x14ac:dyDescent="0.2">
      <c r="A215">
        <v>272</v>
      </c>
      <c r="B215" t="s">
        <v>41</v>
      </c>
      <c r="C215" t="s">
        <v>40</v>
      </c>
    </row>
    <row r="216" spans="1:3" x14ac:dyDescent="0.2">
      <c r="A216">
        <v>225</v>
      </c>
      <c r="B216" t="s">
        <v>75</v>
      </c>
      <c r="C216" t="s">
        <v>74</v>
      </c>
    </row>
    <row r="217" spans="1:3" x14ac:dyDescent="0.2">
      <c r="A217">
        <v>467</v>
      </c>
      <c r="B217" t="s">
        <v>39</v>
      </c>
      <c r="C217" t="s">
        <v>90</v>
      </c>
    </row>
    <row r="218" spans="1:3" x14ac:dyDescent="0.2">
      <c r="A218">
        <v>139</v>
      </c>
      <c r="B218" t="s">
        <v>45</v>
      </c>
      <c r="C218" t="s">
        <v>72</v>
      </c>
    </row>
    <row r="219" spans="1:3" x14ac:dyDescent="0.2">
      <c r="A219">
        <v>404</v>
      </c>
      <c r="B219" t="s">
        <v>45</v>
      </c>
      <c r="C219" t="s">
        <v>72</v>
      </c>
    </row>
    <row r="220" spans="1:3" x14ac:dyDescent="0.2">
      <c r="A220">
        <v>328</v>
      </c>
      <c r="B220" t="s">
        <v>71</v>
      </c>
      <c r="C220" t="s">
        <v>116</v>
      </c>
    </row>
    <row r="221" spans="1:3" x14ac:dyDescent="0.2">
      <c r="A221">
        <v>424</v>
      </c>
      <c r="B221" t="s">
        <v>68</v>
      </c>
      <c r="C221" t="s">
        <v>99</v>
      </c>
    </row>
    <row r="222" spans="1:3" x14ac:dyDescent="0.2">
      <c r="A222">
        <v>86</v>
      </c>
      <c r="B222" t="s">
        <v>28</v>
      </c>
      <c r="C222" t="s">
        <v>88</v>
      </c>
    </row>
    <row r="223" spans="1:3" x14ac:dyDescent="0.2">
      <c r="A223">
        <v>17</v>
      </c>
      <c r="B223" t="s">
        <v>52</v>
      </c>
      <c r="C223" t="s">
        <v>81</v>
      </c>
    </row>
    <row r="224" spans="1:3" x14ac:dyDescent="0.2">
      <c r="A224">
        <v>43</v>
      </c>
      <c r="B224" t="s">
        <v>68</v>
      </c>
      <c r="C224" t="s">
        <v>99</v>
      </c>
    </row>
    <row r="225" spans="1:3" x14ac:dyDescent="0.2">
      <c r="A225">
        <v>5</v>
      </c>
      <c r="B225" t="s">
        <v>39</v>
      </c>
      <c r="C225" t="s">
        <v>115</v>
      </c>
    </row>
    <row r="226" spans="1:3" x14ac:dyDescent="0.2">
      <c r="A226">
        <v>298</v>
      </c>
      <c r="B226" t="s">
        <v>41</v>
      </c>
      <c r="C226" t="s">
        <v>66</v>
      </c>
    </row>
    <row r="227" spans="1:3" x14ac:dyDescent="0.2">
      <c r="A227">
        <v>421</v>
      </c>
      <c r="B227" t="s">
        <v>59</v>
      </c>
      <c r="C227" t="s">
        <v>106</v>
      </c>
    </row>
    <row r="228" spans="1:3" x14ac:dyDescent="0.2">
      <c r="A228">
        <v>483</v>
      </c>
      <c r="B228" t="s">
        <v>56</v>
      </c>
      <c r="C228" t="s">
        <v>77</v>
      </c>
    </row>
    <row r="229" spans="1:3" x14ac:dyDescent="0.2">
      <c r="A229">
        <v>414</v>
      </c>
      <c r="B229" t="s">
        <v>34</v>
      </c>
      <c r="C229" t="s">
        <v>73</v>
      </c>
    </row>
    <row r="230" spans="1:3" x14ac:dyDescent="0.2">
      <c r="A230">
        <v>389</v>
      </c>
      <c r="B230" t="s">
        <v>59</v>
      </c>
      <c r="C230" t="s">
        <v>87</v>
      </c>
    </row>
    <row r="231" spans="1:3" x14ac:dyDescent="0.2">
      <c r="A231">
        <v>367</v>
      </c>
      <c r="B231" t="s">
        <v>56</v>
      </c>
      <c r="C231" t="s">
        <v>80</v>
      </c>
    </row>
    <row r="232" spans="1:3" x14ac:dyDescent="0.2">
      <c r="A232">
        <v>128</v>
      </c>
      <c r="B232" t="s">
        <v>107</v>
      </c>
      <c r="C232" t="s">
        <v>13</v>
      </c>
    </row>
    <row r="233" spans="1:3" x14ac:dyDescent="0.2">
      <c r="A233">
        <v>368</v>
      </c>
      <c r="B233" t="s">
        <v>49</v>
      </c>
      <c r="C233" t="s">
        <v>48</v>
      </c>
    </row>
    <row r="234" spans="1:3" x14ac:dyDescent="0.2">
      <c r="A234">
        <v>74</v>
      </c>
      <c r="B234" t="s">
        <v>56</v>
      </c>
      <c r="C234" t="s">
        <v>55</v>
      </c>
    </row>
    <row r="235" spans="1:3" x14ac:dyDescent="0.2">
      <c r="A235">
        <v>149</v>
      </c>
      <c r="B235" t="s">
        <v>47</v>
      </c>
      <c r="C235" t="s">
        <v>63</v>
      </c>
    </row>
    <row r="236" spans="1:3" x14ac:dyDescent="0.2">
      <c r="A236">
        <v>229</v>
      </c>
      <c r="B236" t="s">
        <v>107</v>
      </c>
      <c r="C236" t="s">
        <v>114</v>
      </c>
    </row>
    <row r="237" spans="1:3" x14ac:dyDescent="0.2">
      <c r="A237">
        <v>28</v>
      </c>
      <c r="B237" t="s">
        <v>41</v>
      </c>
      <c r="C237" t="s">
        <v>84</v>
      </c>
    </row>
    <row r="238" spans="1:3" x14ac:dyDescent="0.2">
      <c r="A238">
        <v>260</v>
      </c>
      <c r="B238" t="s">
        <v>75</v>
      </c>
      <c r="C238" t="s">
        <v>95</v>
      </c>
    </row>
    <row r="239" spans="1:3" x14ac:dyDescent="0.2">
      <c r="A239">
        <v>140</v>
      </c>
      <c r="B239" t="s">
        <v>89</v>
      </c>
      <c r="C239" t="s">
        <v>113</v>
      </c>
    </row>
    <row r="240" spans="1:3" x14ac:dyDescent="0.2">
      <c r="A240">
        <v>67</v>
      </c>
      <c r="B240" t="s">
        <v>45</v>
      </c>
      <c r="C240" t="s">
        <v>44</v>
      </c>
    </row>
    <row r="241" spans="1:3" x14ac:dyDescent="0.2">
      <c r="A241">
        <v>448</v>
      </c>
      <c r="B241" t="s">
        <v>45</v>
      </c>
      <c r="C241" t="s">
        <v>72</v>
      </c>
    </row>
    <row r="242" spans="1:3" x14ac:dyDescent="0.2">
      <c r="A242">
        <v>331</v>
      </c>
      <c r="B242" t="s">
        <v>75</v>
      </c>
      <c r="C242" t="s">
        <v>105</v>
      </c>
    </row>
    <row r="243" spans="1:3" x14ac:dyDescent="0.2">
      <c r="A243">
        <v>325</v>
      </c>
      <c r="B243" t="s">
        <v>32</v>
      </c>
      <c r="C243" t="s">
        <v>50</v>
      </c>
    </row>
    <row r="244" spans="1:3" x14ac:dyDescent="0.2">
      <c r="A244">
        <v>346</v>
      </c>
      <c r="B244" t="s">
        <v>59</v>
      </c>
      <c r="C244" t="s">
        <v>106</v>
      </c>
    </row>
    <row r="245" spans="1:3" x14ac:dyDescent="0.2">
      <c r="A245">
        <v>115</v>
      </c>
      <c r="B245" t="s">
        <v>49</v>
      </c>
      <c r="C245" t="s">
        <v>103</v>
      </c>
    </row>
    <row r="246" spans="1:3" x14ac:dyDescent="0.2">
      <c r="A246">
        <v>360</v>
      </c>
      <c r="B246" t="s">
        <v>75</v>
      </c>
      <c r="C246" t="s">
        <v>78</v>
      </c>
    </row>
    <row r="247" spans="1:3" x14ac:dyDescent="0.2">
      <c r="A247">
        <v>230</v>
      </c>
      <c r="B247" t="s">
        <v>32</v>
      </c>
      <c r="C247" t="s">
        <v>31</v>
      </c>
    </row>
    <row r="248" spans="1:3" x14ac:dyDescent="0.2">
      <c r="A248">
        <v>353</v>
      </c>
      <c r="B248" t="s">
        <v>39</v>
      </c>
      <c r="C248" t="s">
        <v>38</v>
      </c>
    </row>
    <row r="249" spans="1:3" x14ac:dyDescent="0.2">
      <c r="A249">
        <v>188</v>
      </c>
      <c r="B249" t="s">
        <v>43</v>
      </c>
      <c r="C249" t="s">
        <v>112</v>
      </c>
    </row>
    <row r="250" spans="1:3" x14ac:dyDescent="0.2">
      <c r="A250">
        <v>405</v>
      </c>
      <c r="B250" t="s">
        <v>36</v>
      </c>
      <c r="C250" t="s">
        <v>110</v>
      </c>
    </row>
    <row r="251" spans="1:3" x14ac:dyDescent="0.2">
      <c r="A251">
        <v>99</v>
      </c>
      <c r="B251" t="s">
        <v>30</v>
      </c>
      <c r="C251" t="s">
        <v>29</v>
      </c>
    </row>
    <row r="252" spans="1:3" x14ac:dyDescent="0.2">
      <c r="A252">
        <v>196</v>
      </c>
      <c r="B252" t="s">
        <v>47</v>
      </c>
      <c r="C252" t="s">
        <v>79</v>
      </c>
    </row>
    <row r="253" spans="1:3" x14ac:dyDescent="0.2">
      <c r="A253">
        <v>271</v>
      </c>
      <c r="B253" t="s">
        <v>49</v>
      </c>
      <c r="C253" t="s">
        <v>48</v>
      </c>
    </row>
    <row r="254" spans="1:3" x14ac:dyDescent="0.2">
      <c r="A254">
        <v>210</v>
      </c>
      <c r="B254" t="s">
        <v>56</v>
      </c>
      <c r="C254" t="s">
        <v>80</v>
      </c>
    </row>
    <row r="255" spans="1:3" x14ac:dyDescent="0.2">
      <c r="A255">
        <v>178</v>
      </c>
      <c r="B255" t="s">
        <v>45</v>
      </c>
      <c r="C255" t="s">
        <v>72</v>
      </c>
    </row>
    <row r="256" spans="1:3" x14ac:dyDescent="0.2">
      <c r="A256">
        <v>423</v>
      </c>
      <c r="B256" t="s">
        <v>71</v>
      </c>
      <c r="C256" t="s">
        <v>101</v>
      </c>
    </row>
    <row r="257" spans="1:3" x14ac:dyDescent="0.2">
      <c r="A257">
        <v>70</v>
      </c>
      <c r="B257" t="s">
        <v>89</v>
      </c>
      <c r="C257" t="s">
        <v>62</v>
      </c>
    </row>
    <row r="258" spans="1:3" x14ac:dyDescent="0.2">
      <c r="A258">
        <v>335</v>
      </c>
      <c r="B258" t="s">
        <v>36</v>
      </c>
      <c r="C258" t="s">
        <v>110</v>
      </c>
    </row>
    <row r="259" spans="1:3" x14ac:dyDescent="0.2">
      <c r="A259">
        <v>427</v>
      </c>
      <c r="B259" t="s">
        <v>36</v>
      </c>
      <c r="C259" t="s">
        <v>92</v>
      </c>
    </row>
    <row r="260" spans="1:3" x14ac:dyDescent="0.2">
      <c r="A260">
        <v>303</v>
      </c>
      <c r="B260" t="s">
        <v>34</v>
      </c>
      <c r="C260" t="s">
        <v>37</v>
      </c>
    </row>
    <row r="261" spans="1:3" x14ac:dyDescent="0.2">
      <c r="A261">
        <v>398</v>
      </c>
      <c r="B261" t="s">
        <v>32</v>
      </c>
      <c r="C261" t="s">
        <v>31</v>
      </c>
    </row>
    <row r="262" spans="1:3" x14ac:dyDescent="0.2">
      <c r="A262">
        <v>290</v>
      </c>
      <c r="B262" t="s">
        <v>28</v>
      </c>
      <c r="C262" t="s">
        <v>60</v>
      </c>
    </row>
    <row r="263" spans="1:3" x14ac:dyDescent="0.2">
      <c r="A263">
        <v>386</v>
      </c>
      <c r="B263" t="s">
        <v>41</v>
      </c>
      <c r="C263" t="s">
        <v>66</v>
      </c>
    </row>
    <row r="264" spans="1:3" x14ac:dyDescent="0.2">
      <c r="A264">
        <v>350</v>
      </c>
      <c r="B264" t="s">
        <v>34</v>
      </c>
      <c r="C264" t="s">
        <v>57</v>
      </c>
    </row>
    <row r="265" spans="1:3" x14ac:dyDescent="0.2">
      <c r="A265">
        <v>329</v>
      </c>
      <c r="B265" t="s">
        <v>75</v>
      </c>
      <c r="C265" t="s">
        <v>78</v>
      </c>
    </row>
    <row r="266" spans="1:3" x14ac:dyDescent="0.2">
      <c r="A266">
        <v>233</v>
      </c>
      <c r="B266" t="s">
        <v>45</v>
      </c>
      <c r="C266" t="s">
        <v>72</v>
      </c>
    </row>
    <row r="267" spans="1:3" x14ac:dyDescent="0.2">
      <c r="A267">
        <v>293</v>
      </c>
      <c r="B267" t="s">
        <v>47</v>
      </c>
      <c r="C267" t="s">
        <v>63</v>
      </c>
    </row>
    <row r="268" spans="1:3" x14ac:dyDescent="0.2">
      <c r="A268">
        <v>286</v>
      </c>
      <c r="B268" t="s">
        <v>45</v>
      </c>
      <c r="C268" t="s">
        <v>72</v>
      </c>
    </row>
    <row r="269" spans="1:3" x14ac:dyDescent="0.2">
      <c r="A269">
        <v>11</v>
      </c>
      <c r="B269" t="s">
        <v>36</v>
      </c>
      <c r="C269" t="s">
        <v>92</v>
      </c>
    </row>
    <row r="270" spans="1:3" x14ac:dyDescent="0.2">
      <c r="A270">
        <v>142</v>
      </c>
      <c r="B270" t="s">
        <v>34</v>
      </c>
      <c r="C270" t="s">
        <v>37</v>
      </c>
    </row>
    <row r="271" spans="1:3" x14ac:dyDescent="0.2">
      <c r="A271">
        <v>466</v>
      </c>
      <c r="B271" t="s">
        <v>34</v>
      </c>
      <c r="C271" t="s">
        <v>33</v>
      </c>
    </row>
    <row r="272" spans="1:3" x14ac:dyDescent="0.2">
      <c r="A272">
        <v>71</v>
      </c>
      <c r="B272" t="s">
        <v>68</v>
      </c>
      <c r="C272" t="s">
        <v>67</v>
      </c>
    </row>
    <row r="273" spans="1:3" x14ac:dyDescent="0.2">
      <c r="A273">
        <v>480</v>
      </c>
      <c r="B273" t="s">
        <v>43</v>
      </c>
      <c r="C273" t="s">
        <v>64</v>
      </c>
    </row>
    <row r="274" spans="1:3" x14ac:dyDescent="0.2">
      <c r="A274">
        <v>129</v>
      </c>
      <c r="B274" t="s">
        <v>107</v>
      </c>
      <c r="C274" t="s">
        <v>109</v>
      </c>
    </row>
    <row r="275" spans="1:3" x14ac:dyDescent="0.2">
      <c r="A275">
        <v>283</v>
      </c>
      <c r="B275" t="s">
        <v>47</v>
      </c>
      <c r="C275" t="s">
        <v>79</v>
      </c>
    </row>
    <row r="276" spans="1:3" x14ac:dyDescent="0.2">
      <c r="A276">
        <v>313</v>
      </c>
      <c r="B276" t="s">
        <v>47</v>
      </c>
      <c r="C276" t="s">
        <v>63</v>
      </c>
    </row>
    <row r="277" spans="1:3" x14ac:dyDescent="0.2">
      <c r="A277">
        <v>18</v>
      </c>
      <c r="B277" t="s">
        <v>54</v>
      </c>
      <c r="C277" t="s">
        <v>53</v>
      </c>
    </row>
    <row r="278" spans="1:3" x14ac:dyDescent="0.2">
      <c r="A278">
        <v>145</v>
      </c>
      <c r="B278" t="s">
        <v>30</v>
      </c>
      <c r="C278" t="s">
        <v>29</v>
      </c>
    </row>
    <row r="279" spans="1:3" x14ac:dyDescent="0.2">
      <c r="A279">
        <v>491</v>
      </c>
      <c r="B279" t="s">
        <v>30</v>
      </c>
      <c r="C279" t="s">
        <v>94</v>
      </c>
    </row>
    <row r="280" spans="1:3" x14ac:dyDescent="0.2">
      <c r="A280">
        <v>29</v>
      </c>
      <c r="B280" t="s">
        <v>75</v>
      </c>
      <c r="C280" t="s">
        <v>74</v>
      </c>
    </row>
    <row r="281" spans="1:3" x14ac:dyDescent="0.2">
      <c r="A281">
        <v>50</v>
      </c>
      <c r="B281" t="s">
        <v>32</v>
      </c>
      <c r="C281" t="s">
        <v>50</v>
      </c>
    </row>
    <row r="282" spans="1:3" x14ac:dyDescent="0.2">
      <c r="A282">
        <v>336</v>
      </c>
      <c r="B282" t="s">
        <v>71</v>
      </c>
      <c r="C282" t="s">
        <v>70</v>
      </c>
    </row>
    <row r="283" spans="1:3" x14ac:dyDescent="0.2">
      <c r="A283">
        <v>440</v>
      </c>
      <c r="B283" t="s">
        <v>34</v>
      </c>
      <c r="C283" t="s">
        <v>37</v>
      </c>
    </row>
    <row r="284" spans="1:3" x14ac:dyDescent="0.2">
      <c r="A284">
        <v>51</v>
      </c>
      <c r="B284" t="s">
        <v>56</v>
      </c>
      <c r="C284" t="s">
        <v>77</v>
      </c>
    </row>
    <row r="285" spans="1:3" x14ac:dyDescent="0.2">
      <c r="A285">
        <v>371</v>
      </c>
      <c r="B285" t="s">
        <v>28</v>
      </c>
      <c r="C285" t="s">
        <v>88</v>
      </c>
    </row>
    <row r="286" spans="1:3" x14ac:dyDescent="0.2">
      <c r="A286">
        <v>14</v>
      </c>
      <c r="B286" t="s">
        <v>32</v>
      </c>
      <c r="C286" t="s">
        <v>111</v>
      </c>
    </row>
    <row r="287" spans="1:3" x14ac:dyDescent="0.2">
      <c r="A287">
        <v>312</v>
      </c>
      <c r="B287" t="s">
        <v>36</v>
      </c>
      <c r="C287" t="s">
        <v>110</v>
      </c>
    </row>
    <row r="288" spans="1:3" x14ac:dyDescent="0.2">
      <c r="A288">
        <v>477</v>
      </c>
      <c r="B288" t="s">
        <v>39</v>
      </c>
      <c r="C288" t="s">
        <v>90</v>
      </c>
    </row>
    <row r="289" spans="1:3" x14ac:dyDescent="0.2">
      <c r="A289">
        <v>91</v>
      </c>
      <c r="B289" t="s">
        <v>49</v>
      </c>
      <c r="C289" t="s">
        <v>48</v>
      </c>
    </row>
    <row r="290" spans="1:3" x14ac:dyDescent="0.2">
      <c r="A290">
        <v>52</v>
      </c>
      <c r="B290" t="s">
        <v>75</v>
      </c>
      <c r="C290" t="s">
        <v>74</v>
      </c>
    </row>
    <row r="291" spans="1:3" x14ac:dyDescent="0.2">
      <c r="A291">
        <v>383</v>
      </c>
      <c r="B291" t="s">
        <v>34</v>
      </c>
      <c r="C291" t="s">
        <v>37</v>
      </c>
    </row>
    <row r="292" spans="1:3" x14ac:dyDescent="0.2">
      <c r="A292">
        <v>252</v>
      </c>
      <c r="B292" t="s">
        <v>59</v>
      </c>
      <c r="C292" t="s">
        <v>69</v>
      </c>
    </row>
    <row r="293" spans="1:3" x14ac:dyDescent="0.2">
      <c r="A293">
        <v>365</v>
      </c>
      <c r="B293" t="s">
        <v>107</v>
      </c>
      <c r="C293" t="s">
        <v>109</v>
      </c>
    </row>
    <row r="294" spans="1:3" x14ac:dyDescent="0.2">
      <c r="A294">
        <v>420</v>
      </c>
      <c r="B294" t="s">
        <v>36</v>
      </c>
      <c r="C294" t="s">
        <v>86</v>
      </c>
    </row>
    <row r="295" spans="1:3" x14ac:dyDescent="0.2">
      <c r="A295">
        <v>97</v>
      </c>
      <c r="B295" t="s">
        <v>68</v>
      </c>
      <c r="C295" t="s">
        <v>99</v>
      </c>
    </row>
    <row r="296" spans="1:3" x14ac:dyDescent="0.2">
      <c r="A296">
        <v>47</v>
      </c>
      <c r="B296" t="s">
        <v>107</v>
      </c>
      <c r="C296" t="s">
        <v>108</v>
      </c>
    </row>
    <row r="297" spans="1:3" x14ac:dyDescent="0.2">
      <c r="A297">
        <v>187</v>
      </c>
      <c r="B297" t="s">
        <v>39</v>
      </c>
      <c r="C297" t="s">
        <v>38</v>
      </c>
    </row>
    <row r="298" spans="1:3" x14ac:dyDescent="0.2">
      <c r="A298">
        <v>429</v>
      </c>
      <c r="B298" t="s">
        <v>41</v>
      </c>
      <c r="C298" t="s">
        <v>66</v>
      </c>
    </row>
    <row r="299" spans="1:3" x14ac:dyDescent="0.2">
      <c r="A299">
        <v>93</v>
      </c>
      <c r="B299" t="s">
        <v>59</v>
      </c>
      <c r="C299" t="s">
        <v>106</v>
      </c>
    </row>
    <row r="300" spans="1:3" x14ac:dyDescent="0.2">
      <c r="A300">
        <v>198</v>
      </c>
      <c r="B300" t="s">
        <v>107</v>
      </c>
      <c r="C300" t="s">
        <v>13</v>
      </c>
    </row>
    <row r="301" spans="1:3" x14ac:dyDescent="0.2">
      <c r="A301">
        <v>362</v>
      </c>
      <c r="B301" t="s">
        <v>36</v>
      </c>
      <c r="C301" t="s">
        <v>92</v>
      </c>
    </row>
    <row r="302" spans="1:3" x14ac:dyDescent="0.2">
      <c r="A302">
        <v>461</v>
      </c>
      <c r="B302" t="s">
        <v>34</v>
      </c>
      <c r="C302" t="s">
        <v>33</v>
      </c>
    </row>
    <row r="303" spans="1:3" x14ac:dyDescent="0.2">
      <c r="A303">
        <v>84</v>
      </c>
      <c r="B303" t="s">
        <v>52</v>
      </c>
      <c r="C303" t="s">
        <v>51</v>
      </c>
    </row>
    <row r="304" spans="1:3" x14ac:dyDescent="0.2">
      <c r="A304">
        <v>172</v>
      </c>
      <c r="B304" t="s">
        <v>34</v>
      </c>
      <c r="C304" t="s">
        <v>33</v>
      </c>
    </row>
    <row r="305" spans="1:3" x14ac:dyDescent="0.2">
      <c r="A305">
        <v>171</v>
      </c>
      <c r="B305" t="s">
        <v>59</v>
      </c>
      <c r="C305" t="s">
        <v>106</v>
      </c>
    </row>
    <row r="306" spans="1:3" x14ac:dyDescent="0.2">
      <c r="A306">
        <v>194</v>
      </c>
      <c r="B306" t="s">
        <v>75</v>
      </c>
      <c r="C306" t="s">
        <v>105</v>
      </c>
    </row>
    <row r="307" spans="1:3" x14ac:dyDescent="0.2">
      <c r="A307">
        <v>235</v>
      </c>
      <c r="B307" t="s">
        <v>36</v>
      </c>
      <c r="C307" t="s">
        <v>92</v>
      </c>
    </row>
    <row r="308" spans="1:3" x14ac:dyDescent="0.2">
      <c r="A308">
        <v>458</v>
      </c>
      <c r="B308" t="s">
        <v>39</v>
      </c>
      <c r="C308" t="s">
        <v>90</v>
      </c>
    </row>
    <row r="309" spans="1:3" x14ac:dyDescent="0.2">
      <c r="A309">
        <v>193</v>
      </c>
      <c r="B309" t="s">
        <v>75</v>
      </c>
      <c r="C309" t="s">
        <v>105</v>
      </c>
    </row>
    <row r="310" spans="1:3" x14ac:dyDescent="0.2">
      <c r="A310">
        <v>450</v>
      </c>
      <c r="B310" t="s">
        <v>36</v>
      </c>
      <c r="C310" t="s">
        <v>86</v>
      </c>
    </row>
    <row r="311" spans="1:3" x14ac:dyDescent="0.2">
      <c r="A311">
        <v>163</v>
      </c>
      <c r="B311" t="s">
        <v>75</v>
      </c>
      <c r="C311" t="s">
        <v>95</v>
      </c>
    </row>
    <row r="312" spans="1:3" x14ac:dyDescent="0.2">
      <c r="A312">
        <v>12</v>
      </c>
      <c r="B312" t="s">
        <v>39</v>
      </c>
      <c r="C312" t="s">
        <v>100</v>
      </c>
    </row>
    <row r="313" spans="1:3" x14ac:dyDescent="0.2">
      <c r="A313">
        <v>61</v>
      </c>
      <c r="B313" t="s">
        <v>45</v>
      </c>
      <c r="C313" t="s">
        <v>65</v>
      </c>
    </row>
    <row r="314" spans="1:3" x14ac:dyDescent="0.2">
      <c r="A314">
        <v>15</v>
      </c>
      <c r="B314" t="s">
        <v>28</v>
      </c>
      <c r="C314" t="s">
        <v>93</v>
      </c>
    </row>
    <row r="315" spans="1:3" x14ac:dyDescent="0.2">
      <c r="A315">
        <v>90</v>
      </c>
      <c r="B315" t="s">
        <v>52</v>
      </c>
      <c r="C315" t="s">
        <v>104</v>
      </c>
    </row>
    <row r="316" spans="1:3" x14ac:dyDescent="0.2">
      <c r="A316">
        <v>396</v>
      </c>
      <c r="B316" t="s">
        <v>43</v>
      </c>
      <c r="C316" t="s">
        <v>42</v>
      </c>
    </row>
    <row r="317" spans="1:3" x14ac:dyDescent="0.2">
      <c r="A317">
        <v>481</v>
      </c>
      <c r="B317" t="s">
        <v>71</v>
      </c>
      <c r="C317" t="s">
        <v>101</v>
      </c>
    </row>
    <row r="318" spans="1:3" x14ac:dyDescent="0.2">
      <c r="A318">
        <v>246</v>
      </c>
      <c r="B318" t="s">
        <v>49</v>
      </c>
      <c r="C318" t="s">
        <v>103</v>
      </c>
    </row>
    <row r="319" spans="1:3" x14ac:dyDescent="0.2">
      <c r="A319">
        <v>174</v>
      </c>
      <c r="B319" t="s">
        <v>59</v>
      </c>
      <c r="C319" t="s">
        <v>87</v>
      </c>
    </row>
    <row r="320" spans="1:3" x14ac:dyDescent="0.2">
      <c r="A320">
        <v>479</v>
      </c>
      <c r="B320" t="s">
        <v>30</v>
      </c>
      <c r="C320" t="s">
        <v>102</v>
      </c>
    </row>
    <row r="321" spans="1:3" x14ac:dyDescent="0.2">
      <c r="A321">
        <v>224</v>
      </c>
      <c r="B321" t="s">
        <v>71</v>
      </c>
      <c r="C321" t="s">
        <v>101</v>
      </c>
    </row>
    <row r="322" spans="1:3" x14ac:dyDescent="0.2">
      <c r="A322">
        <v>42</v>
      </c>
      <c r="B322" t="s">
        <v>89</v>
      </c>
      <c r="C322" t="s">
        <v>62</v>
      </c>
    </row>
    <row r="323" spans="1:3" x14ac:dyDescent="0.2">
      <c r="A323">
        <v>267</v>
      </c>
      <c r="B323" t="s">
        <v>30</v>
      </c>
      <c r="C323" t="s">
        <v>29</v>
      </c>
    </row>
    <row r="324" spans="1:3" x14ac:dyDescent="0.2">
      <c r="A324">
        <v>161</v>
      </c>
      <c r="B324" t="s">
        <v>43</v>
      </c>
      <c r="C324" t="s">
        <v>98</v>
      </c>
    </row>
    <row r="325" spans="1:3" x14ac:dyDescent="0.2">
      <c r="A325">
        <v>315</v>
      </c>
      <c r="B325" t="s">
        <v>45</v>
      </c>
      <c r="C325" t="s">
        <v>44</v>
      </c>
    </row>
    <row r="326" spans="1:3" x14ac:dyDescent="0.2">
      <c r="A326">
        <v>121</v>
      </c>
      <c r="B326" t="s">
        <v>71</v>
      </c>
      <c r="C326" t="s">
        <v>101</v>
      </c>
    </row>
    <row r="327" spans="1:3" x14ac:dyDescent="0.2">
      <c r="A327">
        <v>433</v>
      </c>
      <c r="B327" t="s">
        <v>54</v>
      </c>
      <c r="C327" t="s">
        <v>53</v>
      </c>
    </row>
    <row r="328" spans="1:3" x14ac:dyDescent="0.2">
      <c r="A328">
        <v>453</v>
      </c>
      <c r="B328" t="s">
        <v>39</v>
      </c>
      <c r="C328" t="s">
        <v>100</v>
      </c>
    </row>
    <row r="329" spans="1:3" x14ac:dyDescent="0.2">
      <c r="A329">
        <v>248</v>
      </c>
      <c r="B329" t="s">
        <v>47</v>
      </c>
      <c r="C329" t="s">
        <v>82</v>
      </c>
    </row>
    <row r="330" spans="1:3" x14ac:dyDescent="0.2">
      <c r="A330">
        <v>492</v>
      </c>
      <c r="B330" t="s">
        <v>54</v>
      </c>
      <c r="C330" t="s">
        <v>85</v>
      </c>
    </row>
    <row r="331" spans="1:3" x14ac:dyDescent="0.2">
      <c r="A331">
        <v>122</v>
      </c>
      <c r="B331" t="s">
        <v>34</v>
      </c>
      <c r="C331" t="s">
        <v>57</v>
      </c>
    </row>
    <row r="332" spans="1:3" x14ac:dyDescent="0.2">
      <c r="A332">
        <v>62</v>
      </c>
      <c r="B332" t="s">
        <v>54</v>
      </c>
      <c r="C332" t="s">
        <v>96</v>
      </c>
    </row>
    <row r="333" spans="1:3" x14ac:dyDescent="0.2">
      <c r="A333">
        <v>119</v>
      </c>
      <c r="B333" t="s">
        <v>68</v>
      </c>
      <c r="C333" t="s">
        <v>99</v>
      </c>
    </row>
    <row r="334" spans="1:3" x14ac:dyDescent="0.2">
      <c r="A334">
        <v>388</v>
      </c>
      <c r="B334" t="s">
        <v>54</v>
      </c>
      <c r="C334" t="s">
        <v>53</v>
      </c>
    </row>
    <row r="335" spans="1:3" x14ac:dyDescent="0.2">
      <c r="A335">
        <v>66</v>
      </c>
      <c r="B335" t="s">
        <v>52</v>
      </c>
      <c r="C335" t="s">
        <v>83</v>
      </c>
    </row>
    <row r="336" spans="1:3" x14ac:dyDescent="0.2">
      <c r="A336">
        <v>125</v>
      </c>
      <c r="B336" t="s">
        <v>89</v>
      </c>
      <c r="C336" t="s">
        <v>84</v>
      </c>
    </row>
    <row r="337" spans="1:3" x14ac:dyDescent="0.2">
      <c r="A337">
        <v>274</v>
      </c>
      <c r="B337" t="s">
        <v>43</v>
      </c>
      <c r="C337" t="s">
        <v>98</v>
      </c>
    </row>
    <row r="338" spans="1:3" x14ac:dyDescent="0.2">
      <c r="A338">
        <v>471</v>
      </c>
      <c r="B338" t="s">
        <v>30</v>
      </c>
      <c r="C338" t="s">
        <v>94</v>
      </c>
    </row>
    <row r="339" spans="1:3" x14ac:dyDescent="0.2">
      <c r="A339">
        <v>395</v>
      </c>
      <c r="B339" t="s">
        <v>75</v>
      </c>
      <c r="C339" t="s">
        <v>78</v>
      </c>
    </row>
    <row r="340" spans="1:3" x14ac:dyDescent="0.2">
      <c r="A340">
        <v>474</v>
      </c>
      <c r="B340" t="s">
        <v>43</v>
      </c>
      <c r="C340" t="s">
        <v>98</v>
      </c>
    </row>
    <row r="341" spans="1:3" x14ac:dyDescent="0.2">
      <c r="A341">
        <v>63</v>
      </c>
      <c r="B341" t="s">
        <v>54</v>
      </c>
      <c r="C341" t="s">
        <v>96</v>
      </c>
    </row>
    <row r="342" spans="1:3" x14ac:dyDescent="0.2">
      <c r="A342">
        <v>89</v>
      </c>
      <c r="B342" t="s">
        <v>47</v>
      </c>
      <c r="C342" t="s">
        <v>79</v>
      </c>
    </row>
    <row r="343" spans="1:3" x14ac:dyDescent="0.2">
      <c r="A343">
        <v>27</v>
      </c>
      <c r="B343" t="s">
        <v>39</v>
      </c>
      <c r="C343" t="s">
        <v>38</v>
      </c>
    </row>
    <row r="344" spans="1:3" x14ac:dyDescent="0.2">
      <c r="A344">
        <v>127</v>
      </c>
      <c r="B344" t="s">
        <v>30</v>
      </c>
      <c r="C344" t="s">
        <v>29</v>
      </c>
    </row>
    <row r="345" spans="1:3" x14ac:dyDescent="0.2">
      <c r="A345">
        <v>426</v>
      </c>
      <c r="B345" t="s">
        <v>68</v>
      </c>
      <c r="C345" t="s">
        <v>97</v>
      </c>
    </row>
    <row r="346" spans="1:3" x14ac:dyDescent="0.2">
      <c r="A346">
        <v>355</v>
      </c>
      <c r="B346" t="s">
        <v>52</v>
      </c>
      <c r="C346" t="s">
        <v>81</v>
      </c>
    </row>
    <row r="347" spans="1:3" x14ac:dyDescent="0.2">
      <c r="A347">
        <v>113</v>
      </c>
      <c r="B347" t="s">
        <v>32</v>
      </c>
      <c r="C347" t="s">
        <v>50</v>
      </c>
    </row>
    <row r="348" spans="1:3" x14ac:dyDescent="0.2">
      <c r="A348">
        <v>291</v>
      </c>
      <c r="B348" t="s">
        <v>54</v>
      </c>
      <c r="C348" t="s">
        <v>96</v>
      </c>
    </row>
    <row r="349" spans="1:3" x14ac:dyDescent="0.2">
      <c r="A349">
        <v>182</v>
      </c>
      <c r="B349" t="s">
        <v>75</v>
      </c>
      <c r="C349" t="s">
        <v>95</v>
      </c>
    </row>
    <row r="350" spans="1:3" x14ac:dyDescent="0.2">
      <c r="A350">
        <v>105</v>
      </c>
      <c r="B350" t="s">
        <v>34</v>
      </c>
      <c r="C350" t="s">
        <v>57</v>
      </c>
    </row>
    <row r="351" spans="1:3" x14ac:dyDescent="0.2">
      <c r="A351">
        <v>199</v>
      </c>
      <c r="B351" t="s">
        <v>39</v>
      </c>
      <c r="C351" t="s">
        <v>90</v>
      </c>
    </row>
    <row r="352" spans="1:3" x14ac:dyDescent="0.2">
      <c r="A352">
        <v>211</v>
      </c>
      <c r="B352" t="s">
        <v>30</v>
      </c>
      <c r="C352" t="s">
        <v>61</v>
      </c>
    </row>
    <row r="353" spans="1:3" x14ac:dyDescent="0.2">
      <c r="A353">
        <v>22</v>
      </c>
      <c r="B353" t="s">
        <v>47</v>
      </c>
      <c r="C353" t="s">
        <v>63</v>
      </c>
    </row>
    <row r="354" spans="1:3" x14ac:dyDescent="0.2">
      <c r="A354">
        <v>150</v>
      </c>
      <c r="B354" t="s">
        <v>54</v>
      </c>
      <c r="C354" t="s">
        <v>53</v>
      </c>
    </row>
    <row r="355" spans="1:3" x14ac:dyDescent="0.2">
      <c r="A355">
        <v>191</v>
      </c>
      <c r="B355" t="s">
        <v>56</v>
      </c>
      <c r="C355" t="s">
        <v>80</v>
      </c>
    </row>
    <row r="356" spans="1:3" x14ac:dyDescent="0.2">
      <c r="A356">
        <v>245</v>
      </c>
      <c r="B356" t="s">
        <v>28</v>
      </c>
      <c r="C356" t="s">
        <v>60</v>
      </c>
    </row>
    <row r="357" spans="1:3" x14ac:dyDescent="0.2">
      <c r="A357">
        <v>154</v>
      </c>
      <c r="B357" t="s">
        <v>30</v>
      </c>
      <c r="C357" t="s">
        <v>94</v>
      </c>
    </row>
    <row r="358" spans="1:3" x14ac:dyDescent="0.2">
      <c r="A358">
        <v>266</v>
      </c>
      <c r="B358" t="s">
        <v>54</v>
      </c>
      <c r="C358" t="s">
        <v>53</v>
      </c>
    </row>
    <row r="359" spans="1:3" x14ac:dyDescent="0.2">
      <c r="A359">
        <v>143</v>
      </c>
      <c r="B359" t="s">
        <v>28</v>
      </c>
      <c r="C359" t="s">
        <v>93</v>
      </c>
    </row>
    <row r="360" spans="1:3" x14ac:dyDescent="0.2">
      <c r="A360">
        <v>475</v>
      </c>
      <c r="B360" t="s">
        <v>36</v>
      </c>
      <c r="C360" t="s">
        <v>92</v>
      </c>
    </row>
    <row r="361" spans="1:3" x14ac:dyDescent="0.2">
      <c r="A361">
        <v>292</v>
      </c>
      <c r="B361" t="s">
        <v>56</v>
      </c>
      <c r="C361" t="s">
        <v>77</v>
      </c>
    </row>
    <row r="362" spans="1:3" x14ac:dyDescent="0.2">
      <c r="A362">
        <v>307</v>
      </c>
      <c r="B362" t="s">
        <v>49</v>
      </c>
      <c r="C362" t="s">
        <v>91</v>
      </c>
    </row>
    <row r="363" spans="1:3" x14ac:dyDescent="0.2">
      <c r="A363">
        <v>39</v>
      </c>
      <c r="B363" t="s">
        <v>49</v>
      </c>
      <c r="C363" t="s">
        <v>48</v>
      </c>
    </row>
    <row r="364" spans="1:3" x14ac:dyDescent="0.2">
      <c r="A364">
        <v>316</v>
      </c>
      <c r="B364" t="s">
        <v>39</v>
      </c>
      <c r="C364" t="s">
        <v>90</v>
      </c>
    </row>
    <row r="365" spans="1:3" x14ac:dyDescent="0.2">
      <c r="A365">
        <v>228</v>
      </c>
      <c r="B365" t="s">
        <v>89</v>
      </c>
      <c r="C365" t="s">
        <v>62</v>
      </c>
    </row>
    <row r="366" spans="1:3" x14ac:dyDescent="0.2">
      <c r="A366">
        <v>269</v>
      </c>
      <c r="B366" t="s">
        <v>28</v>
      </c>
      <c r="C366" t="s">
        <v>88</v>
      </c>
    </row>
    <row r="367" spans="1:3" x14ac:dyDescent="0.2">
      <c r="A367">
        <v>151</v>
      </c>
      <c r="B367" t="s">
        <v>43</v>
      </c>
      <c r="C367" t="s">
        <v>64</v>
      </c>
    </row>
    <row r="368" spans="1:3" x14ac:dyDescent="0.2">
      <c r="A368">
        <v>101</v>
      </c>
      <c r="B368" t="s">
        <v>59</v>
      </c>
      <c r="C368" t="s">
        <v>87</v>
      </c>
    </row>
    <row r="369" spans="1:3" x14ac:dyDescent="0.2">
      <c r="A369">
        <v>411</v>
      </c>
      <c r="B369" t="s">
        <v>36</v>
      </c>
      <c r="C369" t="s">
        <v>86</v>
      </c>
    </row>
    <row r="370" spans="1:3" x14ac:dyDescent="0.2">
      <c r="A370">
        <v>381</v>
      </c>
      <c r="B370" t="s">
        <v>54</v>
      </c>
      <c r="C370" t="s">
        <v>85</v>
      </c>
    </row>
    <row r="371" spans="1:3" x14ac:dyDescent="0.2">
      <c r="A371">
        <v>400</v>
      </c>
      <c r="B371" t="s">
        <v>43</v>
      </c>
      <c r="C371" t="s">
        <v>64</v>
      </c>
    </row>
    <row r="372" spans="1:3" x14ac:dyDescent="0.2">
      <c r="A372">
        <v>55</v>
      </c>
      <c r="B372" t="s">
        <v>41</v>
      </c>
      <c r="C372" t="s">
        <v>84</v>
      </c>
    </row>
    <row r="373" spans="1:3" x14ac:dyDescent="0.2">
      <c r="A373">
        <v>372</v>
      </c>
      <c r="B373" t="s">
        <v>52</v>
      </c>
      <c r="C373" t="s">
        <v>83</v>
      </c>
    </row>
    <row r="374" spans="1:3" x14ac:dyDescent="0.2">
      <c r="A374">
        <v>80</v>
      </c>
      <c r="B374" t="s">
        <v>47</v>
      </c>
      <c r="C374" t="s">
        <v>82</v>
      </c>
    </row>
    <row r="375" spans="1:3" x14ac:dyDescent="0.2">
      <c r="A375">
        <v>413</v>
      </c>
      <c r="B375" t="s">
        <v>52</v>
      </c>
      <c r="C375" t="s">
        <v>81</v>
      </c>
    </row>
    <row r="376" spans="1:3" x14ac:dyDescent="0.2">
      <c r="A376">
        <v>46</v>
      </c>
      <c r="B376" t="s">
        <v>45</v>
      </c>
      <c r="C376" t="s">
        <v>76</v>
      </c>
    </row>
    <row r="377" spans="1:3" x14ac:dyDescent="0.2">
      <c r="A377">
        <v>1</v>
      </c>
      <c r="B377" t="s">
        <v>41</v>
      </c>
      <c r="C377" t="s">
        <v>40</v>
      </c>
    </row>
    <row r="378" spans="1:3" x14ac:dyDescent="0.2">
      <c r="A378">
        <v>478</v>
      </c>
      <c r="B378" t="s">
        <v>47</v>
      </c>
      <c r="C378" t="s">
        <v>79</v>
      </c>
    </row>
    <row r="379" spans="1:3" x14ac:dyDescent="0.2">
      <c r="A379">
        <v>456</v>
      </c>
      <c r="B379" t="s">
        <v>56</v>
      </c>
      <c r="C379" t="s">
        <v>80</v>
      </c>
    </row>
    <row r="380" spans="1:3" x14ac:dyDescent="0.2">
      <c r="A380">
        <v>38</v>
      </c>
      <c r="B380" t="s">
        <v>47</v>
      </c>
      <c r="C380" t="s">
        <v>79</v>
      </c>
    </row>
    <row r="381" spans="1:3" x14ac:dyDescent="0.2">
      <c r="A381">
        <v>134</v>
      </c>
      <c r="B381" t="s">
        <v>54</v>
      </c>
      <c r="C381" t="s">
        <v>53</v>
      </c>
    </row>
    <row r="382" spans="1:3" x14ac:dyDescent="0.2">
      <c r="A382">
        <v>77</v>
      </c>
      <c r="B382" t="s">
        <v>39</v>
      </c>
      <c r="C382" t="s">
        <v>38</v>
      </c>
    </row>
    <row r="383" spans="1:3" x14ac:dyDescent="0.2">
      <c r="A383">
        <v>455</v>
      </c>
      <c r="B383" t="s">
        <v>75</v>
      </c>
      <c r="C383" t="s">
        <v>78</v>
      </c>
    </row>
    <row r="384" spans="1:3" x14ac:dyDescent="0.2">
      <c r="A384">
        <v>218</v>
      </c>
      <c r="B384" t="s">
        <v>56</v>
      </c>
      <c r="C384" t="s">
        <v>77</v>
      </c>
    </row>
    <row r="385" spans="1:3" x14ac:dyDescent="0.2">
      <c r="A385">
        <v>263</v>
      </c>
      <c r="B385" t="s">
        <v>45</v>
      </c>
      <c r="C385" t="s">
        <v>76</v>
      </c>
    </row>
    <row r="386" spans="1:3" x14ac:dyDescent="0.2">
      <c r="A386">
        <v>254</v>
      </c>
      <c r="B386" t="s">
        <v>75</v>
      </c>
      <c r="C386" t="s">
        <v>74</v>
      </c>
    </row>
    <row r="387" spans="1:3" x14ac:dyDescent="0.2">
      <c r="A387">
        <v>370</v>
      </c>
      <c r="B387" t="s">
        <v>32</v>
      </c>
      <c r="C387" t="s">
        <v>31</v>
      </c>
    </row>
    <row r="388" spans="1:3" x14ac:dyDescent="0.2">
      <c r="A388">
        <v>301</v>
      </c>
      <c r="B388" t="s">
        <v>34</v>
      </c>
      <c r="C388" t="s">
        <v>73</v>
      </c>
    </row>
    <row r="389" spans="1:3" x14ac:dyDescent="0.2">
      <c r="A389">
        <v>259</v>
      </c>
      <c r="B389" t="s">
        <v>45</v>
      </c>
      <c r="C389" t="s">
        <v>72</v>
      </c>
    </row>
    <row r="390" spans="1:3" x14ac:dyDescent="0.2">
      <c r="A390">
        <v>468</v>
      </c>
      <c r="B390" t="s">
        <v>45</v>
      </c>
      <c r="C390" t="s">
        <v>44</v>
      </c>
    </row>
    <row r="391" spans="1:3" x14ac:dyDescent="0.2">
      <c r="A391">
        <v>200</v>
      </c>
      <c r="B391" t="s">
        <v>71</v>
      </c>
      <c r="C391" t="s">
        <v>70</v>
      </c>
    </row>
    <row r="392" spans="1:3" x14ac:dyDescent="0.2">
      <c r="A392">
        <v>354</v>
      </c>
      <c r="B392" t="s">
        <v>59</v>
      </c>
      <c r="C392" t="s">
        <v>69</v>
      </c>
    </row>
    <row r="393" spans="1:3" x14ac:dyDescent="0.2">
      <c r="A393">
        <v>460</v>
      </c>
      <c r="B393" t="s">
        <v>52</v>
      </c>
      <c r="C393" t="s">
        <v>51</v>
      </c>
    </row>
    <row r="394" spans="1:3" x14ac:dyDescent="0.2">
      <c r="A394">
        <v>184</v>
      </c>
      <c r="B394" t="s">
        <v>47</v>
      </c>
      <c r="C394" t="s">
        <v>46</v>
      </c>
    </row>
    <row r="395" spans="1:3" x14ac:dyDescent="0.2">
      <c r="A395">
        <v>308</v>
      </c>
      <c r="B395" t="s">
        <v>47</v>
      </c>
      <c r="C395" t="s">
        <v>63</v>
      </c>
    </row>
    <row r="396" spans="1:3" x14ac:dyDescent="0.2">
      <c r="A396">
        <v>407</v>
      </c>
      <c r="B396" t="s">
        <v>47</v>
      </c>
      <c r="C396" t="s">
        <v>46</v>
      </c>
    </row>
    <row r="397" spans="1:3" x14ac:dyDescent="0.2">
      <c r="A397">
        <v>148</v>
      </c>
      <c r="B397" t="s">
        <v>32</v>
      </c>
      <c r="C397" t="s">
        <v>31</v>
      </c>
    </row>
    <row r="398" spans="1:3" x14ac:dyDescent="0.2">
      <c r="A398">
        <v>152</v>
      </c>
      <c r="B398" t="s">
        <v>68</v>
      </c>
      <c r="C398" t="s">
        <v>67</v>
      </c>
    </row>
    <row r="399" spans="1:3" x14ac:dyDescent="0.2">
      <c r="A399">
        <v>326</v>
      </c>
      <c r="B399" t="s">
        <v>41</v>
      </c>
      <c r="C399" t="s">
        <v>66</v>
      </c>
    </row>
    <row r="400" spans="1:3" x14ac:dyDescent="0.2">
      <c r="A400">
        <v>352</v>
      </c>
      <c r="B400" t="s">
        <v>45</v>
      </c>
      <c r="C400" t="s">
        <v>65</v>
      </c>
    </row>
    <row r="401" spans="1:3" x14ac:dyDescent="0.2">
      <c r="A401">
        <v>44</v>
      </c>
      <c r="B401" t="s">
        <v>43</v>
      </c>
      <c r="C401" t="s">
        <v>64</v>
      </c>
    </row>
    <row r="402" spans="1:3" x14ac:dyDescent="0.2">
      <c r="A402">
        <v>183</v>
      </c>
      <c r="B402" t="s">
        <v>47</v>
      </c>
      <c r="C402" t="s">
        <v>63</v>
      </c>
    </row>
    <row r="403" spans="1:3" x14ac:dyDescent="0.2">
      <c r="A403">
        <v>88</v>
      </c>
      <c r="B403" t="s">
        <v>41</v>
      </c>
      <c r="C403" t="s">
        <v>62</v>
      </c>
    </row>
    <row r="404" spans="1:3" x14ac:dyDescent="0.2">
      <c r="A404">
        <v>347</v>
      </c>
      <c r="B404" t="s">
        <v>39</v>
      </c>
      <c r="C404" t="s">
        <v>38</v>
      </c>
    </row>
    <row r="405" spans="1:3" x14ac:dyDescent="0.2">
      <c r="A405">
        <v>342</v>
      </c>
      <c r="B405" t="s">
        <v>30</v>
      </c>
      <c r="C405" t="s">
        <v>61</v>
      </c>
    </row>
    <row r="406" spans="1:3" x14ac:dyDescent="0.2">
      <c r="A406">
        <v>59</v>
      </c>
      <c r="B406" t="s">
        <v>28</v>
      </c>
      <c r="C406" t="s">
        <v>60</v>
      </c>
    </row>
    <row r="407" spans="1:3" x14ac:dyDescent="0.2">
      <c r="A407">
        <v>16</v>
      </c>
      <c r="B407" t="s">
        <v>49</v>
      </c>
      <c r="C407" t="s">
        <v>48</v>
      </c>
    </row>
    <row r="408" spans="1:3" x14ac:dyDescent="0.2">
      <c r="A408">
        <v>220</v>
      </c>
      <c r="B408" t="s">
        <v>59</v>
      </c>
      <c r="C408" t="s">
        <v>58</v>
      </c>
    </row>
    <row r="409" spans="1:3" x14ac:dyDescent="0.2">
      <c r="A409">
        <v>439</v>
      </c>
      <c r="B409" t="s">
        <v>32</v>
      </c>
      <c r="C409" t="s">
        <v>50</v>
      </c>
    </row>
    <row r="410" spans="1:3" x14ac:dyDescent="0.2">
      <c r="A410">
        <v>437</v>
      </c>
      <c r="B410" t="s">
        <v>59</v>
      </c>
      <c r="C410" t="s">
        <v>58</v>
      </c>
    </row>
    <row r="411" spans="1:3" x14ac:dyDescent="0.2">
      <c r="A411">
        <v>73</v>
      </c>
      <c r="B411" t="s">
        <v>36</v>
      </c>
      <c r="C411" t="s">
        <v>35</v>
      </c>
    </row>
    <row r="412" spans="1:3" x14ac:dyDescent="0.2">
      <c r="A412">
        <v>208</v>
      </c>
      <c r="B412" t="s">
        <v>47</v>
      </c>
      <c r="C412" t="s">
        <v>46</v>
      </c>
    </row>
    <row r="413" spans="1:3" x14ac:dyDescent="0.2">
      <c r="A413">
        <v>6</v>
      </c>
      <c r="B413" t="s">
        <v>34</v>
      </c>
      <c r="C413" t="s">
        <v>57</v>
      </c>
    </row>
    <row r="414" spans="1:3" x14ac:dyDescent="0.2">
      <c r="A414">
        <v>318</v>
      </c>
      <c r="B414" t="s">
        <v>43</v>
      </c>
      <c r="C414" t="s">
        <v>42</v>
      </c>
    </row>
    <row r="415" spans="1:3" x14ac:dyDescent="0.2">
      <c r="A415">
        <v>327</v>
      </c>
      <c r="B415" t="s">
        <v>56</v>
      </c>
      <c r="C415" t="s">
        <v>55</v>
      </c>
    </row>
    <row r="416" spans="1:3" x14ac:dyDescent="0.2">
      <c r="A416">
        <v>416</v>
      </c>
      <c r="B416" t="s">
        <v>54</v>
      </c>
      <c r="C416" t="s">
        <v>53</v>
      </c>
    </row>
    <row r="417" spans="1:3" x14ac:dyDescent="0.2">
      <c r="A417">
        <v>374</v>
      </c>
      <c r="B417" t="s">
        <v>52</v>
      </c>
      <c r="C417" t="s">
        <v>51</v>
      </c>
    </row>
    <row r="418" spans="1:3" x14ac:dyDescent="0.2">
      <c r="A418">
        <v>289</v>
      </c>
      <c r="B418" t="s">
        <v>32</v>
      </c>
      <c r="C418" t="s">
        <v>50</v>
      </c>
    </row>
    <row r="419" spans="1:3" x14ac:dyDescent="0.2">
      <c r="A419">
        <v>173</v>
      </c>
      <c r="B419" t="s">
        <v>32</v>
      </c>
      <c r="C419" t="s">
        <v>31</v>
      </c>
    </row>
    <row r="420" spans="1:3" x14ac:dyDescent="0.2">
      <c r="A420">
        <v>114</v>
      </c>
      <c r="B420" t="s">
        <v>49</v>
      </c>
      <c r="C420" t="s">
        <v>48</v>
      </c>
    </row>
    <row r="421" spans="1:3" x14ac:dyDescent="0.2">
      <c r="A421">
        <v>170</v>
      </c>
      <c r="B421" t="s">
        <v>47</v>
      </c>
      <c r="C421" t="s">
        <v>46</v>
      </c>
    </row>
    <row r="422" spans="1:3" x14ac:dyDescent="0.2">
      <c r="A422">
        <v>9</v>
      </c>
      <c r="B422" t="s">
        <v>45</v>
      </c>
      <c r="C422" t="s">
        <v>44</v>
      </c>
    </row>
    <row r="423" spans="1:3" x14ac:dyDescent="0.2">
      <c r="A423">
        <v>302</v>
      </c>
      <c r="B423" t="s">
        <v>43</v>
      </c>
      <c r="C423" t="s">
        <v>42</v>
      </c>
    </row>
    <row r="424" spans="1:3" x14ac:dyDescent="0.2">
      <c r="A424">
        <v>48</v>
      </c>
      <c r="B424" t="s">
        <v>34</v>
      </c>
      <c r="C424" t="s">
        <v>37</v>
      </c>
    </row>
    <row r="425" spans="1:3" x14ac:dyDescent="0.2">
      <c r="A425">
        <v>3</v>
      </c>
      <c r="B425" t="s">
        <v>41</v>
      </c>
      <c r="C425" t="s">
        <v>40</v>
      </c>
    </row>
    <row r="426" spans="1:3" x14ac:dyDescent="0.2">
      <c r="A426">
        <v>168</v>
      </c>
      <c r="B426" t="s">
        <v>41</v>
      </c>
      <c r="C426" t="s">
        <v>40</v>
      </c>
    </row>
    <row r="427" spans="1:3" x14ac:dyDescent="0.2">
      <c r="A427">
        <v>13</v>
      </c>
      <c r="B427" t="s">
        <v>39</v>
      </c>
      <c r="C427" t="s">
        <v>38</v>
      </c>
    </row>
    <row r="428" spans="1:3" x14ac:dyDescent="0.2">
      <c r="A428">
        <v>141</v>
      </c>
      <c r="B428" t="s">
        <v>34</v>
      </c>
      <c r="C428" t="s">
        <v>37</v>
      </c>
    </row>
    <row r="429" spans="1:3" x14ac:dyDescent="0.2">
      <c r="A429">
        <v>120</v>
      </c>
      <c r="B429" t="s">
        <v>36</v>
      </c>
      <c r="C429" t="s">
        <v>35</v>
      </c>
    </row>
    <row r="430" spans="1:3" x14ac:dyDescent="0.2">
      <c r="A430">
        <v>418</v>
      </c>
      <c r="B430" t="s">
        <v>34</v>
      </c>
      <c r="C430" t="s">
        <v>33</v>
      </c>
    </row>
    <row r="431" spans="1:3" x14ac:dyDescent="0.2">
      <c r="A431">
        <v>294</v>
      </c>
      <c r="B431" t="s">
        <v>32</v>
      </c>
      <c r="C431" t="s">
        <v>31</v>
      </c>
    </row>
    <row r="432" spans="1:3" x14ac:dyDescent="0.2">
      <c r="A432">
        <v>175</v>
      </c>
      <c r="B432" t="s">
        <v>30</v>
      </c>
      <c r="C432" t="s">
        <v>29</v>
      </c>
    </row>
    <row r="433" spans="1:3" x14ac:dyDescent="0.2">
      <c r="A433">
        <v>469</v>
      </c>
      <c r="B433" t="s">
        <v>28</v>
      </c>
      <c r="C433" t="s">
        <v>27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I1:I62"/>
  <sheetViews>
    <sheetView showGridLines="0" tabSelected="1" zoomScaleNormal="100" workbookViewId="0">
      <pane xSplit="1" topLeftCell="B1" activePane="topRight" state="frozen"/>
      <selection pane="topRight" activeCell="BU52" sqref="BU52"/>
    </sheetView>
  </sheetViews>
  <sheetFormatPr baseColWidth="10" defaultColWidth="11.5" defaultRowHeight="15" x14ac:dyDescent="0.2"/>
  <cols>
    <col min="1" max="1" width="25.5" customWidth="1"/>
    <col min="4" max="4" width="2.6640625" customWidth="1"/>
    <col min="5" max="5" width="0.6640625" customWidth="1"/>
  </cols>
  <sheetData>
    <row r="1" ht="4" customHeight="1" x14ac:dyDescent="0.2"/>
    <row r="2" ht="14" customHeight="1" x14ac:dyDescent="0.2"/>
    <row r="3" ht="14" customHeight="1" x14ac:dyDescent="0.2"/>
    <row r="4" ht="14" customHeight="1" x14ac:dyDescent="0.2"/>
    <row r="5" ht="8" customHeight="1" x14ac:dyDescent="0.2"/>
    <row r="62" spans="9:9" x14ac:dyDescent="0.2">
      <c r="I62" s="5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V1002"/>
  <sheetViews>
    <sheetView zoomScaleNormal="100" workbookViewId="0">
      <selection activeCell="Q14" sqref="Q14"/>
    </sheetView>
  </sheetViews>
  <sheetFormatPr baseColWidth="10" defaultColWidth="8.83203125" defaultRowHeight="15" x14ac:dyDescent="0.2"/>
  <cols>
    <col min="1" max="1" width="8.83203125" customWidth="1"/>
    <col min="2" max="4" width="8.6640625" customWidth="1"/>
    <col min="5" max="5" width="13.33203125" style="40" customWidth="1"/>
    <col min="6" max="6" width="12.33203125" style="25" customWidth="1"/>
    <col min="7" max="7" width="20.1640625" bestFit="1" customWidth="1"/>
    <col min="8" max="8" width="11.6640625" customWidth="1"/>
    <col min="9" max="9" width="13.6640625" customWidth="1"/>
    <col min="10" max="10" width="11.5" customWidth="1"/>
    <col min="11" max="11" width="11.1640625" customWidth="1"/>
    <col min="12" max="12" width="19.33203125" customWidth="1"/>
    <col min="13" max="13" width="14.83203125" style="28" customWidth="1"/>
    <col min="14" max="14" width="16.1640625" style="10" customWidth="1"/>
    <col min="15" max="15" width="15.5" customWidth="1"/>
    <col min="16" max="16" width="11.6640625" style="51" customWidth="1"/>
    <col min="17" max="17" width="27.5" customWidth="1"/>
    <col min="18" max="18" width="10.5" style="51" customWidth="1"/>
    <col min="19" max="19" width="13.6640625" customWidth="1"/>
    <col min="20" max="20" width="27.5" customWidth="1"/>
    <col min="21" max="21" width="16.1640625" customWidth="1"/>
    <col min="22" max="22" width="12.5" customWidth="1"/>
  </cols>
  <sheetData>
    <row r="1" spans="1:22" s="27" customFormat="1" ht="74" customHeight="1" x14ac:dyDescent="0.2">
      <c r="A1" s="26" t="s">
        <v>0</v>
      </c>
      <c r="B1" s="26" t="s">
        <v>1</v>
      </c>
      <c r="C1" s="26" t="s">
        <v>2</v>
      </c>
      <c r="D1" s="26" t="s">
        <v>3</v>
      </c>
      <c r="E1" s="39" t="s">
        <v>1062</v>
      </c>
      <c r="F1" s="26" t="s">
        <v>4</v>
      </c>
      <c r="G1" s="26" t="s">
        <v>5</v>
      </c>
      <c r="H1" s="26" t="s">
        <v>1092</v>
      </c>
      <c r="I1" s="26" t="s">
        <v>1057</v>
      </c>
      <c r="J1" s="26" t="s">
        <v>1059</v>
      </c>
      <c r="K1" s="26" t="s">
        <v>1083</v>
      </c>
      <c r="L1" s="26" t="s">
        <v>1058</v>
      </c>
      <c r="M1" s="26" t="s">
        <v>1071</v>
      </c>
      <c r="N1" s="24" t="s">
        <v>1009</v>
      </c>
      <c r="O1" s="26" t="s">
        <v>1039</v>
      </c>
      <c r="P1" s="26" t="s">
        <v>1069</v>
      </c>
      <c r="Q1" s="26" t="s">
        <v>1011</v>
      </c>
      <c r="R1" s="26" t="s">
        <v>1010</v>
      </c>
      <c r="S1" s="26" t="s">
        <v>1064</v>
      </c>
      <c r="T1" s="26" t="s">
        <v>1094</v>
      </c>
      <c r="U1" s="26" t="s">
        <v>1095</v>
      </c>
      <c r="V1" s="26" t="s">
        <v>1093</v>
      </c>
    </row>
    <row r="2" spans="1:22" x14ac:dyDescent="0.2">
      <c r="A2">
        <v>272</v>
      </c>
      <c r="B2">
        <v>345</v>
      </c>
      <c r="C2">
        <v>420</v>
      </c>
      <c r="D2">
        <v>2</v>
      </c>
      <c r="E2" s="40">
        <f t="shared" ref="E2:E65" si="0">C2*D2</f>
        <v>840</v>
      </c>
      <c r="F2" s="25">
        <v>45037</v>
      </c>
      <c r="G2" t="s">
        <v>18</v>
      </c>
      <c r="H2">
        <v>308</v>
      </c>
      <c r="I2" t="str">
        <f>VLOOKUP(B2,товар!$A$1:$C$433,2,FALSE)</f>
        <v>Конфеты</v>
      </c>
      <c r="J2" s="5">
        <f t="shared" ref="J2:J65" si="1">AVERAGEIF($I$2:$I$1001,I2,$C$2:$C$1001)</f>
        <v>267.85483870967744</v>
      </c>
      <c r="K2" s="6">
        <f t="shared" ref="K2:K65" si="2">C2/J2-1</f>
        <v>0.56801348828807119</v>
      </c>
      <c r="L2" t="str">
        <f>VLOOKUP(B2,товар!$A$1:$C$433,3,FALSE)</f>
        <v>Рот Фронт</v>
      </c>
      <c r="M2" s="28">
        <f t="shared" ref="M2:M65" si="3">AVERAGEIFS($C$2:$C$1001,$I$2:$I$1001,I2,$L$2:$L$1001,L2)</f>
        <v>288.23809523809524</v>
      </c>
      <c r="N2" s="10">
        <f>VLOOKUP(H2,клиенты!$A$1:$G$435,5,FALSE)</f>
        <v>44562</v>
      </c>
      <c r="O2">
        <f t="shared" ref="O2:O65" si="4">F2-N2</f>
        <v>475</v>
      </c>
      <c r="P2" s="50">
        <f ca="1">(TODAY()-Продажи[[#This Row],[Дата регистрации клиента]])/30</f>
        <v>34.666666666666664</v>
      </c>
      <c r="Q2" t="str">
        <f>VLOOKUP(H2,клиенты!$A$1:$G$435,3,FALSE)</f>
        <v>Ирина Анатольевна Васильева</v>
      </c>
      <c r="R2" s="51" t="str">
        <f>VLOOKUP(H2,клиенты!$A$1:$G$435,4,FALSE)</f>
        <v>да</v>
      </c>
      <c r="S2" t="str">
        <f>VLOOKUP(H2,клиенты!$A$1:$G$435,7,FALSE)</f>
        <v>Беларусь</v>
      </c>
      <c r="T2" t="str">
        <f t="shared" ref="T2:T65" si="5">IF(OR(RIGHT(Q2,1)="ва", RIGHT(Q2,1)="я",RIGHT(Q2,1)="на"), Q2, MID(Q2, FIND(" ", Q2, FIND(" ", Q2) + 1) + 1, LEN(Q2) - FIND(" ", Q2, FIND(" ", Q2) + 1)) &amp; " " &amp; LEFT(Q2, FIND(" ", Q2) - 1) &amp; " " &amp; MID(Q2, FIND(" ", Q2) + 1, FIND(" ", Q2, FIND(" ", Q2) + 1) - FIND(" ", Q2) - 1))</f>
        <v>Васильева Ирина Анатольевна</v>
      </c>
      <c r="U2" t="str">
        <f t="shared" ref="U2:U65" si="6">MID(T2, FIND(" ", T2) + 1, FIND(" ", T2 &amp; " ", FIND(" ", T2) + 1) - FIND(" ", T2) - 1)</f>
        <v>Ирина</v>
      </c>
      <c r="V2" t="str">
        <f>Продажи[[#This Row],[Имя1]]</f>
        <v>Ирина</v>
      </c>
    </row>
    <row r="3" spans="1:22" x14ac:dyDescent="0.2">
      <c r="A3">
        <v>23</v>
      </c>
      <c r="B3">
        <v>226</v>
      </c>
      <c r="C3">
        <v>228</v>
      </c>
      <c r="D3">
        <v>2</v>
      </c>
      <c r="E3" s="40">
        <f t="shared" si="0"/>
        <v>456</v>
      </c>
      <c r="F3" s="25">
        <v>45027</v>
      </c>
      <c r="G3" t="s">
        <v>17</v>
      </c>
      <c r="H3">
        <v>280</v>
      </c>
      <c r="I3" t="str">
        <f>VLOOKUP(B3,товар!$A$1:$C$433,2,FALSE)</f>
        <v>Сыр</v>
      </c>
      <c r="J3" s="5">
        <f t="shared" si="1"/>
        <v>262.63492063492066</v>
      </c>
      <c r="K3" s="6">
        <f t="shared" si="2"/>
        <v>-0.13187477335912012</v>
      </c>
      <c r="L3" t="str">
        <f>VLOOKUP(B3,товар!$A$1:$C$433,3,FALSE)</f>
        <v>Карат</v>
      </c>
      <c r="M3" s="28">
        <f t="shared" si="3"/>
        <v>311.33333333333331</v>
      </c>
      <c r="N3" s="10">
        <f>VLOOKUP(H3,клиенты!$A$1:$G$435,5,FALSE)</f>
        <v>44563</v>
      </c>
      <c r="O3">
        <f t="shared" si="4"/>
        <v>464</v>
      </c>
      <c r="P3" s="50">
        <f ca="1">(TODAY()-Продажи[[#This Row],[Дата регистрации клиента]])/30</f>
        <v>34.633333333333333</v>
      </c>
      <c r="Q3" t="str">
        <f>VLOOKUP(H3,клиенты!$A$1:$G$435,3,FALSE)</f>
        <v>г-н Рыбаков Автоном Антонович</v>
      </c>
      <c r="R3" s="51" t="str">
        <f>VLOOKUP(H3,клиенты!$A$1:$G$435,4,FALSE)</f>
        <v>нет</v>
      </c>
      <c r="S3" t="str">
        <f>VLOOKUP(H3,клиенты!$A$1:$G$435,7,FALSE)</f>
        <v>Россия</v>
      </c>
      <c r="T3" t="str">
        <f t="shared" si="5"/>
        <v>Автоном Антонович г-н Рыбаков</v>
      </c>
      <c r="U3" t="str">
        <f t="shared" si="6"/>
        <v>Антонович</v>
      </c>
      <c r="V3" t="str">
        <f>Продажи[[#This Row],[Имя1]]</f>
        <v>Антонович</v>
      </c>
    </row>
    <row r="4" spans="1:22" x14ac:dyDescent="0.2">
      <c r="A4">
        <v>88</v>
      </c>
      <c r="B4">
        <v>375</v>
      </c>
      <c r="C4">
        <v>281</v>
      </c>
      <c r="D4">
        <v>2</v>
      </c>
      <c r="E4" s="40">
        <f t="shared" si="0"/>
        <v>562</v>
      </c>
      <c r="F4" s="25">
        <v>45079</v>
      </c>
      <c r="G4" t="s">
        <v>16</v>
      </c>
      <c r="H4">
        <v>167</v>
      </c>
      <c r="I4" t="str">
        <f>VLOOKUP(B4,товар!$A$1:$C$433,2,FALSE)</f>
        <v>Макароны</v>
      </c>
      <c r="J4" s="5">
        <f t="shared" si="1"/>
        <v>265.47674418604652</v>
      </c>
      <c r="K4" s="6">
        <f t="shared" si="2"/>
        <v>5.8473128640883054E-2</v>
      </c>
      <c r="L4" t="str">
        <f>VLOOKUP(B4,товар!$A$1:$C$433,3,FALSE)</f>
        <v>Борилла</v>
      </c>
      <c r="M4" s="28">
        <f t="shared" si="3"/>
        <v>236.27586206896552</v>
      </c>
      <c r="N4" s="10">
        <f>VLOOKUP(H4,клиенты!$A$1:$G$435,5,FALSE)</f>
        <v>44563</v>
      </c>
      <c r="O4">
        <f t="shared" si="4"/>
        <v>516</v>
      </c>
      <c r="P4" s="50">
        <f ca="1">(TODAY()-Продажи[[#This Row],[Дата регистрации клиента]])/30</f>
        <v>34.633333333333333</v>
      </c>
      <c r="Q4" t="str">
        <f>VLOOKUP(H4,клиенты!$A$1:$G$435,3,FALSE)</f>
        <v>Жуков Никифор Фомич</v>
      </c>
      <c r="R4" s="51" t="str">
        <f>VLOOKUP(H4,клиенты!$A$1:$G$435,4,FALSE)</f>
        <v>да</v>
      </c>
      <c r="S4" t="str">
        <f>VLOOKUP(H4,клиенты!$A$1:$G$435,7,FALSE)</f>
        <v>Узбекистан</v>
      </c>
      <c r="T4" t="str">
        <f t="shared" si="5"/>
        <v>Фомич Жуков Никифор</v>
      </c>
      <c r="U4" t="str">
        <f t="shared" si="6"/>
        <v>Жуков</v>
      </c>
      <c r="V4" t="str">
        <f>MID(T4,SEARCH(" *",T4,SEARCH(" *",T4)+1)+1,LEN(T4))</f>
        <v>Никифор</v>
      </c>
    </row>
    <row r="5" spans="1:22" x14ac:dyDescent="0.2">
      <c r="A5">
        <v>124</v>
      </c>
      <c r="B5">
        <v>249</v>
      </c>
      <c r="C5">
        <v>368</v>
      </c>
      <c r="D5">
        <v>2</v>
      </c>
      <c r="E5" s="40">
        <f t="shared" si="0"/>
        <v>736</v>
      </c>
      <c r="F5" s="25">
        <v>45313</v>
      </c>
      <c r="G5" t="s">
        <v>21</v>
      </c>
      <c r="H5">
        <v>380</v>
      </c>
      <c r="I5" t="str">
        <f>VLOOKUP(B5,товар!$A$1:$C$433,2,FALSE)</f>
        <v>Чай</v>
      </c>
      <c r="J5" s="5">
        <f t="shared" si="1"/>
        <v>271.18181818181819</v>
      </c>
      <c r="K5" s="6">
        <f t="shared" si="2"/>
        <v>0.35702313107609784</v>
      </c>
      <c r="L5" t="str">
        <f>VLOOKUP(B5,товар!$A$1:$C$433,3,FALSE)</f>
        <v>Lipton</v>
      </c>
      <c r="M5" s="28">
        <f t="shared" si="3"/>
        <v>260.15789473684208</v>
      </c>
      <c r="N5" s="10">
        <f>VLOOKUP(H5,клиенты!$A$1:$G$435,5,FALSE)</f>
        <v>44563</v>
      </c>
      <c r="O5">
        <f t="shared" si="4"/>
        <v>750</v>
      </c>
      <c r="P5" s="50">
        <f ca="1">(TODAY()-Продажи[[#This Row],[Дата регистрации клиента]])/30</f>
        <v>34.633333333333333</v>
      </c>
      <c r="Q5" t="str">
        <f>VLOOKUP(H5,клиенты!$A$1:$G$435,3,FALSE)</f>
        <v>Бурова Марфа Игоревна</v>
      </c>
      <c r="R5" s="51" t="str">
        <f>VLOOKUP(H5,клиенты!$A$1:$G$435,4,FALSE)</f>
        <v>да</v>
      </c>
      <c r="S5" t="str">
        <f>VLOOKUP(H5,клиенты!$A$1:$G$435,7,FALSE)</f>
        <v>Россия</v>
      </c>
      <c r="T5" t="str">
        <f t="shared" si="5"/>
        <v>Игоревна Бурова Марфа</v>
      </c>
      <c r="U5" t="str">
        <f t="shared" si="6"/>
        <v>Бурова</v>
      </c>
      <c r="V5" t="str">
        <f>MID(T5,SEARCH(" *",T5,SEARCH(" *",T5)+1)+1,LEN(T5))</f>
        <v>Марфа</v>
      </c>
    </row>
    <row r="6" spans="1:22" x14ac:dyDescent="0.2">
      <c r="A6">
        <v>144</v>
      </c>
      <c r="B6">
        <v>4</v>
      </c>
      <c r="C6">
        <v>314</v>
      </c>
      <c r="D6">
        <v>4</v>
      </c>
      <c r="E6" s="40">
        <f t="shared" si="0"/>
        <v>1256</v>
      </c>
      <c r="F6" s="25">
        <v>45336</v>
      </c>
      <c r="G6" t="s">
        <v>13</v>
      </c>
      <c r="H6">
        <v>380</v>
      </c>
      <c r="I6" t="str">
        <f>VLOOKUP(B6,товар!$A$1:$C$433,2,FALSE)</f>
        <v>Рис</v>
      </c>
      <c r="J6" s="5">
        <f t="shared" si="1"/>
        <v>258.375</v>
      </c>
      <c r="K6" s="6">
        <f t="shared" si="2"/>
        <v>0.21528785679729068</v>
      </c>
      <c r="L6" t="str">
        <f>VLOOKUP(B6,товар!$A$1:$C$433,3,FALSE)</f>
        <v>Белый Злат</v>
      </c>
      <c r="M6" s="28">
        <f t="shared" si="3"/>
        <v>269.70588235294116</v>
      </c>
      <c r="N6" s="10">
        <f>VLOOKUP(H6,клиенты!$A$1:$G$435,5,FALSE)</f>
        <v>44563</v>
      </c>
      <c r="O6">
        <f t="shared" si="4"/>
        <v>773</v>
      </c>
      <c r="P6" s="50">
        <f ca="1">(TODAY()-Продажи[[#This Row],[Дата регистрации клиента]])/30</f>
        <v>34.633333333333333</v>
      </c>
      <c r="Q6" t="str">
        <f>VLOOKUP(H6,клиенты!$A$1:$G$435,3,FALSE)</f>
        <v>Бурова Марфа Игоревна</v>
      </c>
      <c r="R6" s="51" t="str">
        <f>VLOOKUP(H6,клиенты!$A$1:$G$435,4,FALSE)</f>
        <v>да</v>
      </c>
      <c r="S6" t="str">
        <f>VLOOKUP(H6,клиенты!$A$1:$G$435,7,FALSE)</f>
        <v>Россия</v>
      </c>
      <c r="T6" t="str">
        <f t="shared" si="5"/>
        <v>Игоревна Бурова Марфа</v>
      </c>
      <c r="U6" t="str">
        <f t="shared" si="6"/>
        <v>Бурова</v>
      </c>
      <c r="V6" t="str">
        <f>MID(T6,SEARCH(" *",T6,SEARCH(" *",T6)+1)+1,LEN(T6))</f>
        <v>Марфа</v>
      </c>
    </row>
    <row r="7" spans="1:22" x14ac:dyDescent="0.2">
      <c r="A7">
        <v>160</v>
      </c>
      <c r="B7">
        <v>255</v>
      </c>
      <c r="C7">
        <v>279</v>
      </c>
      <c r="D7">
        <v>3</v>
      </c>
      <c r="E7" s="40">
        <f t="shared" si="0"/>
        <v>837</v>
      </c>
      <c r="F7" s="25">
        <v>45081</v>
      </c>
      <c r="G7" t="s">
        <v>9</v>
      </c>
      <c r="H7">
        <v>286</v>
      </c>
      <c r="I7" t="str">
        <f>VLOOKUP(B7,товар!$A$1:$C$433,2,FALSE)</f>
        <v>Кофе</v>
      </c>
      <c r="J7" s="5">
        <f t="shared" si="1"/>
        <v>249.02380952380952</v>
      </c>
      <c r="K7" s="6">
        <f t="shared" si="2"/>
        <v>0.12037479682570029</v>
      </c>
      <c r="L7" t="str">
        <f>VLOOKUP(B7,товар!$A$1:$C$433,3,FALSE)</f>
        <v>Nescafe</v>
      </c>
      <c r="M7" s="28">
        <f t="shared" si="3"/>
        <v>256.89999999999998</v>
      </c>
      <c r="N7" s="10">
        <f>VLOOKUP(H7,клиенты!$A$1:$G$435,5,FALSE)</f>
        <v>44563</v>
      </c>
      <c r="O7">
        <f t="shared" si="4"/>
        <v>518</v>
      </c>
      <c r="P7" s="50">
        <f ca="1">(TODAY()-Продажи[[#This Row],[Дата регистрации клиента]])/30</f>
        <v>34.633333333333333</v>
      </c>
      <c r="Q7" t="str">
        <f>VLOOKUP(H7,клиенты!$A$1:$G$435,3,FALSE)</f>
        <v>г-н Савельев Федосий Феоктистович</v>
      </c>
      <c r="R7" s="51" t="str">
        <f>VLOOKUP(H7,клиенты!$A$1:$G$435,4,FALSE)</f>
        <v>нет</v>
      </c>
      <c r="S7" t="str">
        <f>VLOOKUP(H7,клиенты!$A$1:$G$435,7,FALSE)</f>
        <v>Таджикистан</v>
      </c>
      <c r="T7" t="str">
        <f t="shared" si="5"/>
        <v>Федосий Феоктистович г-н Савельев</v>
      </c>
      <c r="U7" t="str">
        <f t="shared" si="6"/>
        <v>Феоктистович</v>
      </c>
      <c r="V7" t="str">
        <f>Продажи[[#This Row],[Имя1]]</f>
        <v>Феоктистович</v>
      </c>
    </row>
    <row r="8" spans="1:22" x14ac:dyDescent="0.2">
      <c r="A8">
        <v>249</v>
      </c>
      <c r="B8">
        <v>26</v>
      </c>
      <c r="C8">
        <v>170</v>
      </c>
      <c r="D8">
        <v>1</v>
      </c>
      <c r="E8" s="40">
        <f t="shared" si="0"/>
        <v>170</v>
      </c>
      <c r="F8" s="25">
        <v>45139</v>
      </c>
      <c r="G8" t="s">
        <v>24</v>
      </c>
      <c r="H8">
        <v>286</v>
      </c>
      <c r="I8" t="str">
        <f>VLOOKUP(B8,товар!$A$1:$C$433,2,FALSE)</f>
        <v>Мясо</v>
      </c>
      <c r="J8" s="5">
        <f t="shared" si="1"/>
        <v>271.74545454545455</v>
      </c>
      <c r="K8" s="6">
        <f t="shared" si="2"/>
        <v>-0.37441455907935239</v>
      </c>
      <c r="L8" t="str">
        <f>VLOOKUP(B8,товар!$A$1:$C$433,3,FALSE)</f>
        <v>Сава</v>
      </c>
      <c r="M8" s="28">
        <f t="shared" si="3"/>
        <v>212.8125</v>
      </c>
      <c r="N8" s="10">
        <f>VLOOKUP(H8,клиенты!$A$1:$G$435,5,FALSE)</f>
        <v>44563</v>
      </c>
      <c r="O8">
        <f t="shared" si="4"/>
        <v>576</v>
      </c>
      <c r="P8" s="50">
        <f ca="1">(TODAY()-Продажи[[#This Row],[Дата регистрации клиента]])/30</f>
        <v>34.633333333333333</v>
      </c>
      <c r="Q8" t="str">
        <f>VLOOKUP(H8,клиенты!$A$1:$G$435,3,FALSE)</f>
        <v>г-н Савельев Федосий Феоктистович</v>
      </c>
      <c r="R8" s="51" t="str">
        <f>VLOOKUP(H8,клиенты!$A$1:$G$435,4,FALSE)</f>
        <v>нет</v>
      </c>
      <c r="S8" t="str">
        <f>VLOOKUP(H8,клиенты!$A$1:$G$435,7,FALSE)</f>
        <v>Таджикистан</v>
      </c>
      <c r="T8" t="str">
        <f t="shared" si="5"/>
        <v>Федосий Феоктистович г-н Савельев</v>
      </c>
      <c r="U8" t="str">
        <f t="shared" si="6"/>
        <v>Феоктистович</v>
      </c>
      <c r="V8" t="str">
        <f>Продажи[[#This Row],[Имя1]]</f>
        <v>Феоктистович</v>
      </c>
    </row>
    <row r="9" spans="1:22" x14ac:dyDescent="0.2">
      <c r="A9">
        <v>548</v>
      </c>
      <c r="B9">
        <v>334</v>
      </c>
      <c r="C9">
        <v>459</v>
      </c>
      <c r="D9">
        <v>5</v>
      </c>
      <c r="E9" s="40">
        <f t="shared" si="0"/>
        <v>2295</v>
      </c>
      <c r="F9" s="25">
        <v>45146</v>
      </c>
      <c r="G9" t="s">
        <v>7</v>
      </c>
      <c r="H9">
        <v>167</v>
      </c>
      <c r="I9" t="str">
        <f>VLOOKUP(B9,товар!$A$1:$C$433,2,FALSE)</f>
        <v>Молоко</v>
      </c>
      <c r="J9" s="5">
        <f t="shared" si="1"/>
        <v>294.95238095238096</v>
      </c>
      <c r="K9" s="6">
        <f t="shared" si="2"/>
        <v>0.55618340329350979</v>
      </c>
      <c r="L9" t="str">
        <f>VLOOKUP(B9,товар!$A$1:$C$433,3,FALSE)</f>
        <v>Домик в деревне</v>
      </c>
      <c r="M9" s="28">
        <f t="shared" si="3"/>
        <v>274.77777777777777</v>
      </c>
      <c r="N9" s="10">
        <f>VLOOKUP(H9,клиенты!$A$1:$G$435,5,FALSE)</f>
        <v>44563</v>
      </c>
      <c r="O9">
        <f t="shared" si="4"/>
        <v>583</v>
      </c>
      <c r="P9" s="50">
        <f ca="1">(TODAY()-Продажи[[#This Row],[Дата регистрации клиента]])/30</f>
        <v>34.633333333333333</v>
      </c>
      <c r="Q9" t="str">
        <f>VLOOKUP(H9,клиенты!$A$1:$G$435,3,FALSE)</f>
        <v>Жуков Никифор Фомич</v>
      </c>
      <c r="R9" s="51" t="str">
        <f>VLOOKUP(H9,клиенты!$A$1:$G$435,4,FALSE)</f>
        <v>да</v>
      </c>
      <c r="S9" t="str">
        <f>VLOOKUP(H9,клиенты!$A$1:$G$435,7,FALSE)</f>
        <v>Узбекистан</v>
      </c>
      <c r="T9" t="str">
        <f t="shared" si="5"/>
        <v>Фомич Жуков Никифор</v>
      </c>
      <c r="U9" t="str">
        <f t="shared" si="6"/>
        <v>Жуков</v>
      </c>
      <c r="V9" t="str">
        <f>MID(T9,SEARCH(" *",T9,SEARCH(" *",T9)+1)+1,LEN(T9))</f>
        <v>Никифор</v>
      </c>
    </row>
    <row r="10" spans="1:22" x14ac:dyDescent="0.2">
      <c r="A10">
        <v>687</v>
      </c>
      <c r="B10">
        <v>205</v>
      </c>
      <c r="C10">
        <v>156</v>
      </c>
      <c r="D10">
        <v>4</v>
      </c>
      <c r="E10" s="40">
        <f t="shared" si="0"/>
        <v>624</v>
      </c>
      <c r="F10" s="25">
        <v>45429</v>
      </c>
      <c r="G10" t="s">
        <v>11</v>
      </c>
      <c r="H10">
        <v>286</v>
      </c>
      <c r="I10" t="str">
        <f>VLOOKUP(B10,товар!$A$1:$C$433,2,FALSE)</f>
        <v>Макароны</v>
      </c>
      <c r="J10" s="5">
        <f t="shared" si="1"/>
        <v>265.47674418604652</v>
      </c>
      <c r="K10" s="6">
        <f t="shared" si="2"/>
        <v>-0.41237790723139589</v>
      </c>
      <c r="L10" t="str">
        <f>VLOOKUP(B10,товар!$A$1:$C$433,3,FALSE)</f>
        <v>Борилла</v>
      </c>
      <c r="M10" s="28">
        <f t="shared" si="3"/>
        <v>236.27586206896552</v>
      </c>
      <c r="N10" s="10">
        <f>VLOOKUP(H10,клиенты!$A$1:$G$435,5,FALSE)</f>
        <v>44563</v>
      </c>
      <c r="O10">
        <f t="shared" si="4"/>
        <v>866</v>
      </c>
      <c r="P10" s="50">
        <f ca="1">(TODAY()-Продажи[[#This Row],[Дата регистрации клиента]])/30</f>
        <v>34.633333333333333</v>
      </c>
      <c r="Q10" t="str">
        <f>VLOOKUP(H10,клиенты!$A$1:$G$435,3,FALSE)</f>
        <v>г-н Савельев Федосий Феоктистович</v>
      </c>
      <c r="R10" s="51" t="str">
        <f>VLOOKUP(H10,клиенты!$A$1:$G$435,4,FALSE)</f>
        <v>нет</v>
      </c>
      <c r="S10" t="str">
        <f>VLOOKUP(H10,клиенты!$A$1:$G$435,7,FALSE)</f>
        <v>Таджикистан</v>
      </c>
      <c r="T10" t="str">
        <f t="shared" si="5"/>
        <v>Федосий Феоктистович г-н Савельев</v>
      </c>
      <c r="U10" t="str">
        <f t="shared" si="6"/>
        <v>Феоктистович</v>
      </c>
      <c r="V10" t="str">
        <f>Продажи[[#This Row],[Имя1]]</f>
        <v>Феоктистович</v>
      </c>
    </row>
    <row r="11" spans="1:22" x14ac:dyDescent="0.2">
      <c r="A11">
        <v>697</v>
      </c>
      <c r="B11">
        <v>413</v>
      </c>
      <c r="C11">
        <v>178</v>
      </c>
      <c r="D11">
        <v>5</v>
      </c>
      <c r="E11" s="40">
        <f t="shared" si="0"/>
        <v>890</v>
      </c>
      <c r="F11" s="25">
        <v>45095</v>
      </c>
      <c r="G11" t="s">
        <v>9</v>
      </c>
      <c r="H11">
        <v>380</v>
      </c>
      <c r="I11" t="str">
        <f>VLOOKUP(B11,товар!$A$1:$C$433,2,FALSE)</f>
        <v>Кофе</v>
      </c>
      <c r="J11" s="5">
        <f t="shared" si="1"/>
        <v>249.02380952380952</v>
      </c>
      <c r="K11" s="6">
        <f t="shared" si="2"/>
        <v>-0.28520891098575385</v>
      </c>
      <c r="L11" t="str">
        <f>VLOOKUP(B11,товар!$A$1:$C$433,3,FALSE)</f>
        <v>Jacobs</v>
      </c>
      <c r="M11" s="28">
        <f t="shared" si="3"/>
        <v>276.21052631578948</v>
      </c>
      <c r="N11" s="10">
        <f>VLOOKUP(H11,клиенты!$A$1:$G$435,5,FALSE)</f>
        <v>44563</v>
      </c>
      <c r="O11">
        <f t="shared" si="4"/>
        <v>532</v>
      </c>
      <c r="P11" s="50">
        <f ca="1">(TODAY()-Продажи[[#This Row],[Дата регистрации клиента]])/30</f>
        <v>34.633333333333333</v>
      </c>
      <c r="Q11" t="str">
        <f>VLOOKUP(H11,клиенты!$A$1:$G$435,3,FALSE)</f>
        <v>Бурова Марфа Игоревна</v>
      </c>
      <c r="R11" s="51" t="str">
        <f>VLOOKUP(H11,клиенты!$A$1:$G$435,4,FALSE)</f>
        <v>да</v>
      </c>
      <c r="S11" t="str">
        <f>VLOOKUP(H11,клиенты!$A$1:$G$435,7,FALSE)</f>
        <v>Россия</v>
      </c>
      <c r="T11" t="str">
        <f t="shared" si="5"/>
        <v>Игоревна Бурова Марфа</v>
      </c>
      <c r="U11" t="str">
        <f t="shared" si="6"/>
        <v>Бурова</v>
      </c>
      <c r="V11" t="str">
        <f>MID(T11,SEARCH(" *",T11,SEARCH(" *",T11)+1)+1,LEN(T11))</f>
        <v>Марфа</v>
      </c>
    </row>
    <row r="12" spans="1:22" x14ac:dyDescent="0.2">
      <c r="A12">
        <v>815</v>
      </c>
      <c r="B12">
        <v>19</v>
      </c>
      <c r="C12">
        <v>378</v>
      </c>
      <c r="D12">
        <v>2</v>
      </c>
      <c r="E12" s="40">
        <f t="shared" si="0"/>
        <v>756</v>
      </c>
      <c r="F12" s="25">
        <v>45358</v>
      </c>
      <c r="G12" t="s">
        <v>22</v>
      </c>
      <c r="H12">
        <v>167</v>
      </c>
      <c r="I12" t="str">
        <f>VLOOKUP(B12,товар!$A$1:$C$433,2,FALSE)</f>
        <v>Мясо</v>
      </c>
      <c r="J12" s="5">
        <f t="shared" si="1"/>
        <v>271.74545454545455</v>
      </c>
      <c r="K12" s="6">
        <f t="shared" si="2"/>
        <v>0.39100762745885187</v>
      </c>
      <c r="L12" t="str">
        <f>VLOOKUP(B12,товар!$A$1:$C$433,3,FALSE)</f>
        <v>Снежана</v>
      </c>
      <c r="M12" s="28">
        <f t="shared" si="3"/>
        <v>272.35294117647061</v>
      </c>
      <c r="N12" s="10">
        <f>VLOOKUP(H12,клиенты!$A$1:$G$435,5,FALSE)</f>
        <v>44563</v>
      </c>
      <c r="O12">
        <f t="shared" si="4"/>
        <v>795</v>
      </c>
      <c r="P12" s="50">
        <f ca="1">(TODAY()-Продажи[[#This Row],[Дата регистрации клиента]])/30</f>
        <v>34.633333333333333</v>
      </c>
      <c r="Q12" t="str">
        <f>VLOOKUP(H12,клиенты!$A$1:$G$435,3,FALSE)</f>
        <v>Жуков Никифор Фомич</v>
      </c>
      <c r="R12" s="51" t="str">
        <f>VLOOKUP(H12,клиенты!$A$1:$G$435,4,FALSE)</f>
        <v>да</v>
      </c>
      <c r="S12" t="str">
        <f>VLOOKUP(H12,клиенты!$A$1:$G$435,7,FALSE)</f>
        <v>Узбекистан</v>
      </c>
      <c r="T12" t="str">
        <f t="shared" si="5"/>
        <v>Фомич Жуков Никифор</v>
      </c>
      <c r="U12" t="str">
        <f t="shared" si="6"/>
        <v>Жуков</v>
      </c>
      <c r="V12" t="str">
        <f>MID(T12,SEARCH(" *",T12,SEARCH(" *",T12)+1)+1,LEN(T12))</f>
        <v>Никифор</v>
      </c>
    </row>
    <row r="13" spans="1:22" x14ac:dyDescent="0.2">
      <c r="A13">
        <v>873</v>
      </c>
      <c r="B13">
        <v>424</v>
      </c>
      <c r="C13">
        <v>457</v>
      </c>
      <c r="D13">
        <v>1</v>
      </c>
      <c r="E13" s="40">
        <f t="shared" si="0"/>
        <v>457</v>
      </c>
      <c r="F13" s="25">
        <v>45099</v>
      </c>
      <c r="G13" t="s">
        <v>17</v>
      </c>
      <c r="H13">
        <v>286</v>
      </c>
      <c r="I13" t="str">
        <f>VLOOKUP(B13,товар!$A$1:$C$433,2,FALSE)</f>
        <v>Печенье</v>
      </c>
      <c r="J13" s="5">
        <f t="shared" si="1"/>
        <v>283.468085106383</v>
      </c>
      <c r="K13" s="6">
        <f t="shared" si="2"/>
        <v>0.61217443518726999</v>
      </c>
      <c r="L13" t="str">
        <f>VLOOKUP(B13,товар!$A$1:$C$433,3,FALSE)</f>
        <v>КДВ</v>
      </c>
      <c r="M13" s="28">
        <f t="shared" si="3"/>
        <v>323.07692307692309</v>
      </c>
      <c r="N13" s="10">
        <f>VLOOKUP(H13,клиенты!$A$1:$G$435,5,FALSE)</f>
        <v>44563</v>
      </c>
      <c r="O13">
        <f t="shared" si="4"/>
        <v>536</v>
      </c>
      <c r="P13" s="50">
        <f ca="1">(TODAY()-Продажи[[#This Row],[Дата регистрации клиента]])/30</f>
        <v>34.633333333333333</v>
      </c>
      <c r="Q13" t="str">
        <f>VLOOKUP(H13,клиенты!$A$1:$G$435,3,FALSE)</f>
        <v>г-н Савельев Федосий Феоктистович</v>
      </c>
      <c r="R13" s="51" t="str">
        <f>VLOOKUP(H13,клиенты!$A$1:$G$435,4,FALSE)</f>
        <v>нет</v>
      </c>
      <c r="S13" t="str">
        <f>VLOOKUP(H13,клиенты!$A$1:$G$435,7,FALSE)</f>
        <v>Таджикистан</v>
      </c>
      <c r="T13" t="str">
        <f t="shared" si="5"/>
        <v>Федосий Феоктистович г-н Савельев</v>
      </c>
      <c r="U13" t="str">
        <f t="shared" si="6"/>
        <v>Феоктистович</v>
      </c>
      <c r="V13" t="str">
        <f>Продажи[[#This Row],[Имя1]]</f>
        <v>Феоктистович</v>
      </c>
    </row>
    <row r="14" spans="1:22" x14ac:dyDescent="0.2">
      <c r="A14">
        <v>913</v>
      </c>
      <c r="B14">
        <v>465</v>
      </c>
      <c r="C14">
        <v>177</v>
      </c>
      <c r="D14">
        <v>1</v>
      </c>
      <c r="E14" s="40">
        <f t="shared" si="0"/>
        <v>177</v>
      </c>
      <c r="F14" s="25">
        <v>45122</v>
      </c>
      <c r="G14" t="s">
        <v>15</v>
      </c>
      <c r="H14">
        <v>167</v>
      </c>
      <c r="I14" t="str">
        <f>VLOOKUP(B14,товар!$A$1:$C$433,2,FALSE)</f>
        <v>Йогурт</v>
      </c>
      <c r="J14" s="5">
        <f t="shared" si="1"/>
        <v>263.25423728813558</v>
      </c>
      <c r="K14" s="6">
        <f t="shared" si="2"/>
        <v>-0.32764614988411023</v>
      </c>
      <c r="L14" t="str">
        <f>VLOOKUP(B14,товар!$A$1:$C$433,3,FALSE)</f>
        <v>Ростагроэкспорт</v>
      </c>
      <c r="M14" s="28">
        <f t="shared" si="3"/>
        <v>257.78260869565219</v>
      </c>
      <c r="N14" s="10">
        <f>VLOOKUP(H14,клиенты!$A$1:$G$435,5,FALSE)</f>
        <v>44563</v>
      </c>
      <c r="O14">
        <f t="shared" si="4"/>
        <v>559</v>
      </c>
      <c r="P14" s="50">
        <f ca="1">(TODAY()-Продажи[[#This Row],[Дата регистрации клиента]])/30</f>
        <v>34.633333333333333</v>
      </c>
      <c r="Q14" t="str">
        <f>VLOOKUP(H14,клиенты!$A$1:$G$435,3,FALSE)</f>
        <v>Жуков Никифор Фомич</v>
      </c>
      <c r="R14" s="51" t="str">
        <f>VLOOKUP(H14,клиенты!$A$1:$G$435,4,FALSE)</f>
        <v>да</v>
      </c>
      <c r="S14" t="str">
        <f>VLOOKUP(H14,клиенты!$A$1:$G$435,7,FALSE)</f>
        <v>Узбекистан</v>
      </c>
      <c r="T14" t="str">
        <f t="shared" si="5"/>
        <v>Фомич Жуков Никифор</v>
      </c>
      <c r="U14" t="str">
        <f t="shared" si="6"/>
        <v>Жуков</v>
      </c>
      <c r="V14" t="str">
        <f>MID(T14,SEARCH(" *",T14,SEARCH(" *",T14)+1)+1,LEN(T14))</f>
        <v>Никифор</v>
      </c>
    </row>
    <row r="15" spans="1:22" x14ac:dyDescent="0.2">
      <c r="A15">
        <v>940</v>
      </c>
      <c r="B15">
        <v>342</v>
      </c>
      <c r="C15">
        <v>259</v>
      </c>
      <c r="D15">
        <v>5</v>
      </c>
      <c r="E15" s="40">
        <f t="shared" si="0"/>
        <v>1295</v>
      </c>
      <c r="F15" s="25">
        <v>45349</v>
      </c>
      <c r="G15" t="s">
        <v>16</v>
      </c>
      <c r="H15">
        <v>380</v>
      </c>
      <c r="I15" t="str">
        <f>VLOOKUP(B15,товар!$A$1:$C$433,2,FALSE)</f>
        <v>Овощи</v>
      </c>
      <c r="J15" s="5">
        <f t="shared" si="1"/>
        <v>250.48780487804879</v>
      </c>
      <c r="K15" s="6">
        <f t="shared" si="2"/>
        <v>3.3982473222979426E-2</v>
      </c>
      <c r="L15" t="str">
        <f>VLOOKUP(B15,товар!$A$1:$C$433,3,FALSE)</f>
        <v>Овощной ряд</v>
      </c>
      <c r="M15" s="28">
        <f t="shared" si="3"/>
        <v>303.8235294117647</v>
      </c>
      <c r="N15" s="10">
        <f>VLOOKUP(H15,клиенты!$A$1:$G$435,5,FALSE)</f>
        <v>44563</v>
      </c>
      <c r="O15">
        <f t="shared" si="4"/>
        <v>786</v>
      </c>
      <c r="P15" s="50">
        <f ca="1">(TODAY()-Продажи[[#This Row],[Дата регистрации клиента]])/30</f>
        <v>34.633333333333333</v>
      </c>
      <c r="Q15" t="str">
        <f>VLOOKUP(H15,клиенты!$A$1:$G$435,3,FALSE)</f>
        <v>Бурова Марфа Игоревна</v>
      </c>
      <c r="R15" s="51" t="str">
        <f>VLOOKUP(H15,клиенты!$A$1:$G$435,4,FALSE)</f>
        <v>да</v>
      </c>
      <c r="S15" t="str">
        <f>VLOOKUP(H15,клиенты!$A$1:$G$435,7,FALSE)</f>
        <v>Россия</v>
      </c>
      <c r="T15" t="str">
        <f t="shared" si="5"/>
        <v>Игоревна Бурова Марфа</v>
      </c>
      <c r="U15" t="str">
        <f t="shared" si="6"/>
        <v>Бурова</v>
      </c>
      <c r="V15" t="str">
        <f>MID(T15,SEARCH(" *",T15,SEARCH(" *",T15)+1)+1,LEN(T15))</f>
        <v>Марфа</v>
      </c>
    </row>
    <row r="16" spans="1:22" x14ac:dyDescent="0.2">
      <c r="A16">
        <v>975</v>
      </c>
      <c r="B16">
        <v>497</v>
      </c>
      <c r="C16">
        <v>120</v>
      </c>
      <c r="D16">
        <v>1</v>
      </c>
      <c r="E16" s="40">
        <f t="shared" si="0"/>
        <v>120</v>
      </c>
      <c r="F16" s="25">
        <v>45284</v>
      </c>
      <c r="G16" t="s">
        <v>21</v>
      </c>
      <c r="H16">
        <v>280</v>
      </c>
      <c r="I16" t="str">
        <f>VLOOKUP(B16,товар!$A$1:$C$433,2,FALSE)</f>
        <v>Конфеты</v>
      </c>
      <c r="J16" s="5">
        <f t="shared" si="1"/>
        <v>267.85483870967744</v>
      </c>
      <c r="K16" s="6">
        <f t="shared" si="2"/>
        <v>-0.5519961462034082</v>
      </c>
      <c r="L16" t="str">
        <f>VLOOKUP(B16,товар!$A$1:$C$433,3,FALSE)</f>
        <v>Бабаевский</v>
      </c>
      <c r="M16" s="28">
        <f t="shared" si="3"/>
        <v>250.25925925925927</v>
      </c>
      <c r="N16" s="10">
        <f>VLOOKUP(H16,клиенты!$A$1:$G$435,5,FALSE)</f>
        <v>44563</v>
      </c>
      <c r="O16">
        <f t="shared" si="4"/>
        <v>721</v>
      </c>
      <c r="P16" s="50">
        <f ca="1">(TODAY()-Продажи[[#This Row],[Дата регистрации клиента]])/30</f>
        <v>34.633333333333333</v>
      </c>
      <c r="Q16" t="str">
        <f>VLOOKUP(H16,клиенты!$A$1:$G$435,3,FALSE)</f>
        <v>г-н Рыбаков Автоном Антонович</v>
      </c>
      <c r="R16" s="51" t="str">
        <f>VLOOKUP(H16,клиенты!$A$1:$G$435,4,FALSE)</f>
        <v>нет</v>
      </c>
      <c r="S16" t="str">
        <f>VLOOKUP(H16,клиенты!$A$1:$G$435,7,FALSE)</f>
        <v>Россия</v>
      </c>
      <c r="T16" t="str">
        <f t="shared" si="5"/>
        <v>Автоном Антонович г-н Рыбаков</v>
      </c>
      <c r="U16" t="str">
        <f t="shared" si="6"/>
        <v>Антонович</v>
      </c>
      <c r="V16" t="str">
        <f>Продажи[[#This Row],[Имя1]]</f>
        <v>Антонович</v>
      </c>
    </row>
    <row r="17" spans="1:22" x14ac:dyDescent="0.2">
      <c r="A17">
        <v>1000</v>
      </c>
      <c r="B17">
        <v>296</v>
      </c>
      <c r="C17">
        <v>453</v>
      </c>
      <c r="D17">
        <v>1</v>
      </c>
      <c r="E17" s="40">
        <f t="shared" si="0"/>
        <v>453</v>
      </c>
      <c r="F17" s="25">
        <v>45265</v>
      </c>
      <c r="G17" t="s">
        <v>14</v>
      </c>
      <c r="H17">
        <v>167</v>
      </c>
      <c r="I17" t="str">
        <f>VLOOKUP(B17,товар!$A$1:$C$433,2,FALSE)</f>
        <v>Крупа</v>
      </c>
      <c r="J17" s="5">
        <f t="shared" si="1"/>
        <v>255.11627906976744</v>
      </c>
      <c r="K17" s="6">
        <f t="shared" si="2"/>
        <v>0.7756608933454876</v>
      </c>
      <c r="L17" t="str">
        <f>VLOOKUP(B17,товар!$A$1:$C$433,3,FALSE)</f>
        <v>Мистраль</v>
      </c>
      <c r="M17" s="28">
        <f t="shared" si="3"/>
        <v>250.30769230769232</v>
      </c>
      <c r="N17" s="10">
        <f>VLOOKUP(H17,клиенты!$A$1:$G$435,5,FALSE)</f>
        <v>44563</v>
      </c>
      <c r="O17">
        <f t="shared" si="4"/>
        <v>702</v>
      </c>
      <c r="P17" s="50">
        <f ca="1">(TODAY()-Продажи[[#This Row],[Дата регистрации клиента]])/30</f>
        <v>34.633333333333333</v>
      </c>
      <c r="Q17" t="str">
        <f>VLOOKUP(H17,клиенты!$A$1:$G$435,3,FALSE)</f>
        <v>Жуков Никифор Фомич</v>
      </c>
      <c r="R17" s="51" t="str">
        <f>VLOOKUP(H17,клиенты!$A$1:$G$435,4,FALSE)</f>
        <v>да</v>
      </c>
      <c r="S17" t="str">
        <f>VLOOKUP(H17,клиенты!$A$1:$G$435,7,FALSE)</f>
        <v>Узбекистан</v>
      </c>
      <c r="T17" t="str">
        <f t="shared" si="5"/>
        <v>Фомич Жуков Никифор</v>
      </c>
      <c r="U17" t="str">
        <f t="shared" si="6"/>
        <v>Жуков</v>
      </c>
      <c r="V17" t="str">
        <f>MID(T17,SEARCH(" *",T17,SEARCH(" *",T17)+1)+1,LEN(T17))</f>
        <v>Никифор</v>
      </c>
    </row>
    <row r="18" spans="1:22" x14ac:dyDescent="0.2">
      <c r="A18">
        <v>847</v>
      </c>
      <c r="B18">
        <v>206</v>
      </c>
      <c r="C18">
        <v>93</v>
      </c>
      <c r="D18">
        <v>2</v>
      </c>
      <c r="E18" s="40">
        <f t="shared" si="0"/>
        <v>186</v>
      </c>
      <c r="F18" s="25">
        <v>45154</v>
      </c>
      <c r="G18" t="s">
        <v>16</v>
      </c>
      <c r="H18">
        <v>155</v>
      </c>
      <c r="I18" t="str">
        <f>VLOOKUP(B18,товар!$A$1:$C$433,2,FALSE)</f>
        <v>Молоко</v>
      </c>
      <c r="J18" s="5">
        <f t="shared" si="1"/>
        <v>294.95238095238096</v>
      </c>
      <c r="K18" s="6">
        <f t="shared" si="2"/>
        <v>-0.68469486599935425</v>
      </c>
      <c r="L18" t="str">
        <f>VLOOKUP(B18,товар!$A$1:$C$433,3,FALSE)</f>
        <v>Домик в деревне</v>
      </c>
      <c r="M18" s="28">
        <f t="shared" si="3"/>
        <v>274.77777777777777</v>
      </c>
      <c r="N18" s="10">
        <f>VLOOKUP(H18,клиенты!$A$1:$G$435,5,FALSE)</f>
        <v>44564</v>
      </c>
      <c r="O18">
        <f t="shared" si="4"/>
        <v>590</v>
      </c>
      <c r="P18" s="50">
        <f ca="1">(TODAY()-Продажи[[#This Row],[Дата регистрации клиента]])/30</f>
        <v>34.6</v>
      </c>
      <c r="Q18" t="str">
        <f>VLOOKUP(H18,клиенты!$A$1:$G$435,3,FALSE)</f>
        <v>Емельянов Игорь Андреевич</v>
      </c>
      <c r="R18" s="51" t="str">
        <f>VLOOKUP(H18,клиенты!$A$1:$G$435,4,FALSE)</f>
        <v>нет</v>
      </c>
      <c r="S18" t="str">
        <f>VLOOKUP(H18,клиенты!$A$1:$G$435,7,FALSE)</f>
        <v>Украина</v>
      </c>
      <c r="T18" t="str">
        <f t="shared" si="5"/>
        <v>Андреевич Емельянов Игорь</v>
      </c>
      <c r="U18" t="str">
        <f t="shared" si="6"/>
        <v>Емельянов</v>
      </c>
      <c r="V18" t="str">
        <f>MID(T18,SEARCH(" *",T18,SEARCH(" *",T18)+1)+1,LEN(T18))</f>
        <v>Игорь</v>
      </c>
    </row>
    <row r="19" spans="1:22" x14ac:dyDescent="0.2">
      <c r="A19">
        <v>196</v>
      </c>
      <c r="B19">
        <v>176</v>
      </c>
      <c r="C19">
        <v>113</v>
      </c>
      <c r="D19">
        <v>4</v>
      </c>
      <c r="E19" s="40">
        <f t="shared" si="0"/>
        <v>452</v>
      </c>
      <c r="F19" s="25">
        <v>45335</v>
      </c>
      <c r="G19" t="s">
        <v>21</v>
      </c>
      <c r="H19">
        <v>175</v>
      </c>
      <c r="I19" t="str">
        <f>VLOOKUP(B19,товар!$A$1:$C$433,2,FALSE)</f>
        <v>Сахар</v>
      </c>
      <c r="J19" s="5">
        <f t="shared" si="1"/>
        <v>252.76271186440678</v>
      </c>
      <c r="K19" s="6">
        <f t="shared" si="2"/>
        <v>-0.55294038758130493</v>
      </c>
      <c r="L19" t="str">
        <f>VLOOKUP(B19,товар!$A$1:$C$433,3,FALSE)</f>
        <v>Продимекс</v>
      </c>
      <c r="M19" s="28">
        <f t="shared" si="3"/>
        <v>240.5</v>
      </c>
      <c r="N19" s="10">
        <f>VLOOKUP(H19,клиенты!$A$1:$G$435,5,FALSE)</f>
        <v>44565</v>
      </c>
      <c r="O19">
        <f t="shared" si="4"/>
        <v>770</v>
      </c>
      <c r="P19" s="50">
        <f ca="1">(TODAY()-Продажи[[#This Row],[Дата регистрации клиента]])/30</f>
        <v>34.56666666666667</v>
      </c>
      <c r="Q19" t="str">
        <f>VLOOKUP(H19,клиенты!$A$1:$G$435,3,FALSE)</f>
        <v>Валерия Семеновна Потапова</v>
      </c>
      <c r="R19" s="51" t="str">
        <f>VLOOKUP(H19,клиенты!$A$1:$G$435,4,FALSE)</f>
        <v>нет</v>
      </c>
      <c r="S19" t="str">
        <f>VLOOKUP(H19,клиенты!$A$1:$G$435,7,FALSE)</f>
        <v>Россия</v>
      </c>
      <c r="T19" t="str">
        <f t="shared" si="5"/>
        <v>Потапова Валерия Семеновна</v>
      </c>
      <c r="U19" t="str">
        <f t="shared" si="6"/>
        <v>Валерия</v>
      </c>
      <c r="V19" t="str">
        <f>Продажи[[#This Row],[Имя1]]</f>
        <v>Валерия</v>
      </c>
    </row>
    <row r="20" spans="1:22" x14ac:dyDescent="0.2">
      <c r="A20">
        <v>226</v>
      </c>
      <c r="B20">
        <v>317</v>
      </c>
      <c r="C20">
        <v>196</v>
      </c>
      <c r="D20">
        <v>2</v>
      </c>
      <c r="E20" s="40">
        <f t="shared" si="0"/>
        <v>392</v>
      </c>
      <c r="F20" s="25">
        <v>45430</v>
      </c>
      <c r="G20" t="s">
        <v>21</v>
      </c>
      <c r="H20">
        <v>327</v>
      </c>
      <c r="I20" t="str">
        <f>VLOOKUP(B20,товар!$A$1:$C$433,2,FALSE)</f>
        <v>Сок</v>
      </c>
      <c r="J20" s="5">
        <f t="shared" si="1"/>
        <v>268.60344827586209</v>
      </c>
      <c r="K20" s="6">
        <f t="shared" si="2"/>
        <v>-0.27029976250080245</v>
      </c>
      <c r="L20" t="str">
        <f>VLOOKUP(B20,товар!$A$1:$C$433,3,FALSE)</f>
        <v>Фруктовый сад</v>
      </c>
      <c r="M20" s="28">
        <f t="shared" si="3"/>
        <v>281.96875</v>
      </c>
      <c r="N20" s="10">
        <f>VLOOKUP(H20,клиенты!$A$1:$G$435,5,FALSE)</f>
        <v>44565</v>
      </c>
      <c r="O20">
        <f t="shared" si="4"/>
        <v>865</v>
      </c>
      <c r="P20" s="50">
        <f ca="1">(TODAY()-Продажи[[#This Row],[Дата регистрации клиента]])/30</f>
        <v>34.56666666666667</v>
      </c>
      <c r="Q20" t="str">
        <f>VLOOKUP(H20,клиенты!$A$1:$G$435,3,FALSE)</f>
        <v>Рожкова Маргарита Артемовна</v>
      </c>
      <c r="R20" s="51" t="str">
        <f>VLOOKUP(H20,клиенты!$A$1:$G$435,4,FALSE)</f>
        <v>нет</v>
      </c>
      <c r="S20" t="str">
        <f>VLOOKUP(H20,клиенты!$A$1:$G$435,7,FALSE)</f>
        <v>Таджикистан</v>
      </c>
      <c r="T20" t="str">
        <f t="shared" si="5"/>
        <v>Артемовна Рожкова Маргарита</v>
      </c>
      <c r="U20" t="str">
        <f t="shared" si="6"/>
        <v>Рожкова</v>
      </c>
      <c r="V20" t="str">
        <f>MID(T20,SEARCH(" *",T20,SEARCH(" *",T20)+1)+1,LEN(T20))</f>
        <v>Маргарита</v>
      </c>
    </row>
    <row r="21" spans="1:22" x14ac:dyDescent="0.2">
      <c r="A21">
        <v>248</v>
      </c>
      <c r="B21">
        <v>435</v>
      </c>
      <c r="C21">
        <v>499</v>
      </c>
      <c r="D21">
        <v>5</v>
      </c>
      <c r="E21" s="40">
        <f t="shared" si="0"/>
        <v>2495</v>
      </c>
      <c r="F21" s="25">
        <v>44942</v>
      </c>
      <c r="G21" t="s">
        <v>11</v>
      </c>
      <c r="H21">
        <v>175</v>
      </c>
      <c r="I21" t="str">
        <f>VLOOKUP(B21,товар!$A$1:$C$433,2,FALSE)</f>
        <v>Мясо</v>
      </c>
      <c r="J21" s="5">
        <f t="shared" si="1"/>
        <v>271.74545454545455</v>
      </c>
      <c r="K21" s="6">
        <f t="shared" si="2"/>
        <v>0.83627726482001874</v>
      </c>
      <c r="L21" t="str">
        <f>VLOOKUP(B21,товар!$A$1:$C$433,3,FALSE)</f>
        <v>Снежана</v>
      </c>
      <c r="M21" s="28">
        <f t="shared" si="3"/>
        <v>272.35294117647061</v>
      </c>
      <c r="N21" s="10">
        <f>VLOOKUP(H21,клиенты!$A$1:$G$435,5,FALSE)</f>
        <v>44565</v>
      </c>
      <c r="O21">
        <f t="shared" si="4"/>
        <v>377</v>
      </c>
      <c r="P21" s="50">
        <f ca="1">(TODAY()-Продажи[[#This Row],[Дата регистрации клиента]])/30</f>
        <v>34.56666666666667</v>
      </c>
      <c r="Q21" t="str">
        <f>VLOOKUP(H21,клиенты!$A$1:$G$435,3,FALSE)</f>
        <v>Валерия Семеновна Потапова</v>
      </c>
      <c r="R21" s="51" t="str">
        <f>VLOOKUP(H21,клиенты!$A$1:$G$435,4,FALSE)</f>
        <v>нет</v>
      </c>
      <c r="S21" t="str">
        <f>VLOOKUP(H21,клиенты!$A$1:$G$435,7,FALSE)</f>
        <v>Россия</v>
      </c>
      <c r="T21" t="str">
        <f t="shared" si="5"/>
        <v>Потапова Валерия Семеновна</v>
      </c>
      <c r="U21" t="str">
        <f t="shared" si="6"/>
        <v>Валерия</v>
      </c>
      <c r="V21" t="str">
        <f>Продажи[[#This Row],[Имя1]]</f>
        <v>Валерия</v>
      </c>
    </row>
    <row r="22" spans="1:22" x14ac:dyDescent="0.2">
      <c r="A22">
        <v>325</v>
      </c>
      <c r="B22">
        <v>229</v>
      </c>
      <c r="C22">
        <v>173</v>
      </c>
      <c r="D22">
        <v>4</v>
      </c>
      <c r="E22" s="40">
        <f t="shared" si="0"/>
        <v>692</v>
      </c>
      <c r="F22" s="25">
        <v>45038</v>
      </c>
      <c r="G22" t="s">
        <v>23</v>
      </c>
      <c r="H22">
        <v>327</v>
      </c>
      <c r="I22" t="str">
        <f>VLOOKUP(B22,товар!$A$1:$C$433,2,FALSE)</f>
        <v>Мясо</v>
      </c>
      <c r="J22" s="5">
        <f t="shared" si="1"/>
        <v>271.74545454545455</v>
      </c>
      <c r="K22" s="6">
        <f t="shared" si="2"/>
        <v>-0.36337481600428212</v>
      </c>
      <c r="L22" t="str">
        <f>VLOOKUP(B22,товар!$A$1:$C$433,3,FALSE)</f>
        <v>Сава</v>
      </c>
      <c r="M22" s="28">
        <f t="shared" si="3"/>
        <v>212.8125</v>
      </c>
      <c r="N22" s="10">
        <f>VLOOKUP(H22,клиенты!$A$1:$G$435,5,FALSE)</f>
        <v>44565</v>
      </c>
      <c r="O22">
        <f t="shared" si="4"/>
        <v>473</v>
      </c>
      <c r="P22" s="50">
        <f ca="1">(TODAY()-Продажи[[#This Row],[Дата регистрации клиента]])/30</f>
        <v>34.56666666666667</v>
      </c>
      <c r="Q22" t="str">
        <f>VLOOKUP(H22,клиенты!$A$1:$G$435,3,FALSE)</f>
        <v>Рожкова Маргарита Артемовна</v>
      </c>
      <c r="R22" s="51" t="str">
        <f>VLOOKUP(H22,клиенты!$A$1:$G$435,4,FALSE)</f>
        <v>нет</v>
      </c>
      <c r="S22" t="str">
        <f>VLOOKUP(H22,клиенты!$A$1:$G$435,7,FALSE)</f>
        <v>Таджикистан</v>
      </c>
      <c r="T22" t="str">
        <f t="shared" si="5"/>
        <v>Артемовна Рожкова Маргарита</v>
      </c>
      <c r="U22" t="str">
        <f t="shared" si="6"/>
        <v>Рожкова</v>
      </c>
      <c r="V22" t="str">
        <f>MID(T22,SEARCH(" *",T22,SEARCH(" *",T22)+1)+1,LEN(T22))</f>
        <v>Маргарита</v>
      </c>
    </row>
    <row r="23" spans="1:22" x14ac:dyDescent="0.2">
      <c r="A23">
        <v>654</v>
      </c>
      <c r="B23">
        <v>230</v>
      </c>
      <c r="C23">
        <v>453</v>
      </c>
      <c r="D23">
        <v>3</v>
      </c>
      <c r="E23" s="40">
        <f t="shared" si="0"/>
        <v>1359</v>
      </c>
      <c r="F23" s="25">
        <v>45324</v>
      </c>
      <c r="G23" t="s">
        <v>26</v>
      </c>
      <c r="H23">
        <v>175</v>
      </c>
      <c r="I23" t="str">
        <f>VLOOKUP(B23,товар!$A$1:$C$433,2,FALSE)</f>
        <v>Сок</v>
      </c>
      <c r="J23" s="5">
        <f t="shared" si="1"/>
        <v>268.60344827586209</v>
      </c>
      <c r="K23" s="6">
        <f t="shared" si="2"/>
        <v>0.68650105911804338</v>
      </c>
      <c r="L23" t="str">
        <f>VLOOKUP(B23,товар!$A$1:$C$433,3,FALSE)</f>
        <v>Фруктовый сад</v>
      </c>
      <c r="M23" s="28">
        <f t="shared" si="3"/>
        <v>281.96875</v>
      </c>
      <c r="N23" s="10">
        <f>VLOOKUP(H23,клиенты!$A$1:$G$435,5,FALSE)</f>
        <v>44565</v>
      </c>
      <c r="O23">
        <f t="shared" si="4"/>
        <v>759</v>
      </c>
      <c r="P23" s="50">
        <f ca="1">(TODAY()-Продажи[[#This Row],[Дата регистрации клиента]])/30</f>
        <v>34.56666666666667</v>
      </c>
      <c r="Q23" t="str">
        <f>VLOOKUP(H23,клиенты!$A$1:$G$435,3,FALSE)</f>
        <v>Валерия Семеновна Потапова</v>
      </c>
      <c r="R23" s="51" t="str">
        <f>VLOOKUP(H23,клиенты!$A$1:$G$435,4,FALSE)</f>
        <v>нет</v>
      </c>
      <c r="S23" t="str">
        <f>VLOOKUP(H23,клиенты!$A$1:$G$435,7,FALSE)</f>
        <v>Россия</v>
      </c>
      <c r="T23" t="str">
        <f t="shared" si="5"/>
        <v>Потапова Валерия Семеновна</v>
      </c>
      <c r="U23" t="str">
        <f t="shared" si="6"/>
        <v>Валерия</v>
      </c>
      <c r="V23" t="str">
        <f>Продажи[[#This Row],[Имя1]]</f>
        <v>Валерия</v>
      </c>
    </row>
    <row r="24" spans="1:22" x14ac:dyDescent="0.2">
      <c r="A24">
        <v>950</v>
      </c>
      <c r="B24">
        <v>119</v>
      </c>
      <c r="C24">
        <v>426</v>
      </c>
      <c r="D24">
        <v>1</v>
      </c>
      <c r="E24" s="40">
        <f t="shared" si="0"/>
        <v>426</v>
      </c>
      <c r="F24" s="25">
        <v>45094</v>
      </c>
      <c r="G24" t="s">
        <v>14</v>
      </c>
      <c r="H24">
        <v>327</v>
      </c>
      <c r="I24" t="str">
        <f>VLOOKUP(B24,товар!$A$1:$C$433,2,FALSE)</f>
        <v>Печенье</v>
      </c>
      <c r="J24" s="5">
        <f t="shared" si="1"/>
        <v>283.468085106383</v>
      </c>
      <c r="K24" s="6">
        <f t="shared" si="2"/>
        <v>0.50281468137806784</v>
      </c>
      <c r="L24" t="str">
        <f>VLOOKUP(B24,товар!$A$1:$C$433,3,FALSE)</f>
        <v>КДВ</v>
      </c>
      <c r="M24" s="28">
        <f t="shared" si="3"/>
        <v>323.07692307692309</v>
      </c>
      <c r="N24" s="10">
        <f>VLOOKUP(H24,клиенты!$A$1:$G$435,5,FALSE)</f>
        <v>44565</v>
      </c>
      <c r="O24">
        <f t="shared" si="4"/>
        <v>529</v>
      </c>
      <c r="P24" s="50">
        <f ca="1">(TODAY()-Продажи[[#This Row],[Дата регистрации клиента]])/30</f>
        <v>34.56666666666667</v>
      </c>
      <c r="Q24" t="str">
        <f>VLOOKUP(H24,клиенты!$A$1:$G$435,3,FALSE)</f>
        <v>Рожкова Маргарита Артемовна</v>
      </c>
      <c r="R24" s="51" t="str">
        <f>VLOOKUP(H24,клиенты!$A$1:$G$435,4,FALSE)</f>
        <v>нет</v>
      </c>
      <c r="S24" t="str">
        <f>VLOOKUP(H24,клиенты!$A$1:$G$435,7,FALSE)</f>
        <v>Таджикистан</v>
      </c>
      <c r="T24" t="str">
        <f t="shared" si="5"/>
        <v>Артемовна Рожкова Маргарита</v>
      </c>
      <c r="U24" t="str">
        <f t="shared" si="6"/>
        <v>Рожкова</v>
      </c>
      <c r="V24" t="str">
        <f>MID(T24,SEARCH(" *",T24,SEARCH(" *",T24)+1)+1,LEN(T24))</f>
        <v>Маргарита</v>
      </c>
    </row>
    <row r="25" spans="1:22" x14ac:dyDescent="0.2">
      <c r="A25">
        <v>64</v>
      </c>
      <c r="B25">
        <v>144</v>
      </c>
      <c r="C25">
        <v>473</v>
      </c>
      <c r="D25">
        <v>5</v>
      </c>
      <c r="E25" s="40">
        <f t="shared" si="0"/>
        <v>2365</v>
      </c>
      <c r="F25" s="25">
        <v>45280</v>
      </c>
      <c r="G25" t="s">
        <v>16</v>
      </c>
      <c r="H25">
        <v>328</v>
      </c>
      <c r="I25" t="str">
        <f>VLOOKUP(B25,товар!$A$1:$C$433,2,FALSE)</f>
        <v>Макароны</v>
      </c>
      <c r="J25" s="5">
        <f t="shared" si="1"/>
        <v>265.47674418604652</v>
      </c>
      <c r="K25" s="6">
        <f t="shared" si="2"/>
        <v>0.78170031974070331</v>
      </c>
      <c r="L25" t="str">
        <f>VLOOKUP(B25,товар!$A$1:$C$433,3,FALSE)</f>
        <v>Роллтон</v>
      </c>
      <c r="M25" s="28">
        <f t="shared" si="3"/>
        <v>235.55555555555554</v>
      </c>
      <c r="N25" s="10">
        <f>VLOOKUP(H25,клиенты!$A$1:$G$435,5,FALSE)</f>
        <v>44568</v>
      </c>
      <c r="O25">
        <f t="shared" si="4"/>
        <v>712</v>
      </c>
      <c r="P25" s="50">
        <f ca="1">(TODAY()-Продажи[[#This Row],[Дата регистрации клиента]])/30</f>
        <v>34.466666666666669</v>
      </c>
      <c r="Q25" t="str">
        <f>VLOOKUP(H25,клиенты!$A$1:$G$435,3,FALSE)</f>
        <v>Регина Сергеевна Чернова</v>
      </c>
      <c r="R25" s="51" t="str">
        <f>VLOOKUP(H25,клиенты!$A$1:$G$435,4,FALSE)</f>
        <v>да</v>
      </c>
      <c r="S25" t="str">
        <f>VLOOKUP(H25,клиенты!$A$1:$G$435,7,FALSE)</f>
        <v>Россия</v>
      </c>
      <c r="T25" t="str">
        <f t="shared" si="5"/>
        <v>Чернова Регина Сергеевна</v>
      </c>
      <c r="U25" t="str">
        <f t="shared" si="6"/>
        <v>Регина</v>
      </c>
      <c r="V25" t="str">
        <f>Продажи[[#This Row],[Имя1]]</f>
        <v>Регина</v>
      </c>
    </row>
    <row r="26" spans="1:22" x14ac:dyDescent="0.2">
      <c r="A26">
        <v>156</v>
      </c>
      <c r="B26">
        <v>333</v>
      </c>
      <c r="C26">
        <v>74</v>
      </c>
      <c r="D26">
        <v>2</v>
      </c>
      <c r="E26" s="40">
        <f t="shared" si="0"/>
        <v>148</v>
      </c>
      <c r="F26" s="25">
        <v>45153</v>
      </c>
      <c r="G26" t="s">
        <v>15</v>
      </c>
      <c r="H26">
        <v>328</v>
      </c>
      <c r="I26" t="str">
        <f>VLOOKUP(B26,товар!$A$1:$C$433,2,FALSE)</f>
        <v>Рыба</v>
      </c>
      <c r="J26" s="5">
        <f t="shared" si="1"/>
        <v>258.5128205128205</v>
      </c>
      <c r="K26" s="6">
        <f t="shared" si="2"/>
        <v>-0.71374727236659385</v>
      </c>
      <c r="L26" t="str">
        <f>VLOOKUP(B26,товар!$A$1:$C$433,3,FALSE)</f>
        <v>Санта Бремор</v>
      </c>
      <c r="M26" s="28">
        <f t="shared" si="3"/>
        <v>216.4</v>
      </c>
      <c r="N26" s="10">
        <f>VLOOKUP(H26,клиенты!$A$1:$G$435,5,FALSE)</f>
        <v>44568</v>
      </c>
      <c r="O26">
        <f t="shared" si="4"/>
        <v>585</v>
      </c>
      <c r="P26" s="50">
        <f ca="1">(TODAY()-Продажи[[#This Row],[Дата регистрации клиента]])/30</f>
        <v>34.466666666666669</v>
      </c>
      <c r="Q26" t="str">
        <f>VLOOKUP(H26,клиенты!$A$1:$G$435,3,FALSE)</f>
        <v>Регина Сергеевна Чернова</v>
      </c>
      <c r="R26" s="51" t="str">
        <f>VLOOKUP(H26,клиенты!$A$1:$G$435,4,FALSE)</f>
        <v>да</v>
      </c>
      <c r="S26" t="str">
        <f>VLOOKUP(H26,клиенты!$A$1:$G$435,7,FALSE)</f>
        <v>Россия</v>
      </c>
      <c r="T26" t="str">
        <f t="shared" si="5"/>
        <v>Чернова Регина Сергеевна</v>
      </c>
      <c r="U26" t="str">
        <f t="shared" si="6"/>
        <v>Регина</v>
      </c>
      <c r="V26" t="str">
        <f>Продажи[[#This Row],[Имя1]]</f>
        <v>Регина</v>
      </c>
    </row>
    <row r="27" spans="1:22" x14ac:dyDescent="0.2">
      <c r="A27">
        <v>186</v>
      </c>
      <c r="B27">
        <v>446</v>
      </c>
      <c r="C27">
        <v>316</v>
      </c>
      <c r="D27">
        <v>2</v>
      </c>
      <c r="E27" s="40">
        <f t="shared" si="0"/>
        <v>632</v>
      </c>
      <c r="F27" s="25">
        <v>45029</v>
      </c>
      <c r="G27" t="s">
        <v>15</v>
      </c>
      <c r="H27">
        <v>328</v>
      </c>
      <c r="I27" t="str">
        <f>VLOOKUP(B27,товар!$A$1:$C$433,2,FALSE)</f>
        <v>Чипсы</v>
      </c>
      <c r="J27" s="5">
        <f t="shared" si="1"/>
        <v>273.72549019607845</v>
      </c>
      <c r="K27" s="6">
        <f t="shared" si="2"/>
        <v>0.15444126074498565</v>
      </c>
      <c r="L27" t="str">
        <f>VLOOKUP(B27,товар!$A$1:$C$433,3,FALSE)</f>
        <v>Lay's</v>
      </c>
      <c r="M27" s="28">
        <f t="shared" si="3"/>
        <v>320.57142857142856</v>
      </c>
      <c r="N27" s="10">
        <f>VLOOKUP(H27,клиенты!$A$1:$G$435,5,FALSE)</f>
        <v>44568</v>
      </c>
      <c r="O27">
        <f t="shared" si="4"/>
        <v>461</v>
      </c>
      <c r="P27" s="50">
        <f ca="1">(TODAY()-Продажи[[#This Row],[Дата регистрации клиента]])/30</f>
        <v>34.466666666666669</v>
      </c>
      <c r="Q27" t="str">
        <f>VLOOKUP(H27,клиенты!$A$1:$G$435,3,FALSE)</f>
        <v>Регина Сергеевна Чернова</v>
      </c>
      <c r="R27" s="51" t="str">
        <f>VLOOKUP(H27,клиенты!$A$1:$G$435,4,FALSE)</f>
        <v>да</v>
      </c>
      <c r="S27" t="str">
        <f>VLOOKUP(H27,клиенты!$A$1:$G$435,7,FALSE)</f>
        <v>Россия</v>
      </c>
      <c r="T27" t="str">
        <f t="shared" si="5"/>
        <v>Чернова Регина Сергеевна</v>
      </c>
      <c r="U27" t="str">
        <f t="shared" si="6"/>
        <v>Регина</v>
      </c>
      <c r="V27" t="str">
        <f>Продажи[[#This Row],[Имя1]]</f>
        <v>Регина</v>
      </c>
    </row>
    <row r="28" spans="1:22" x14ac:dyDescent="0.2">
      <c r="A28">
        <v>231</v>
      </c>
      <c r="B28">
        <v>495</v>
      </c>
      <c r="C28">
        <v>97</v>
      </c>
      <c r="D28">
        <v>4</v>
      </c>
      <c r="E28" s="40">
        <f t="shared" si="0"/>
        <v>388</v>
      </c>
      <c r="F28" s="25">
        <v>45409</v>
      </c>
      <c r="G28" t="s">
        <v>11</v>
      </c>
      <c r="H28">
        <v>181</v>
      </c>
      <c r="I28" t="str">
        <f>VLOOKUP(B28,товар!$A$1:$C$433,2,FALSE)</f>
        <v>Чай</v>
      </c>
      <c r="J28" s="5">
        <f t="shared" si="1"/>
        <v>271.18181818181819</v>
      </c>
      <c r="K28" s="6">
        <f t="shared" si="2"/>
        <v>-0.64230640295005026</v>
      </c>
      <c r="L28" t="str">
        <f>VLOOKUP(B28,товар!$A$1:$C$433,3,FALSE)</f>
        <v>Greenfield</v>
      </c>
      <c r="M28" s="28">
        <f t="shared" si="3"/>
        <v>291.45454545454544</v>
      </c>
      <c r="N28" s="10">
        <f>VLOOKUP(H28,клиенты!$A$1:$G$435,5,FALSE)</f>
        <v>44568</v>
      </c>
      <c r="O28">
        <f t="shared" si="4"/>
        <v>841</v>
      </c>
      <c r="P28" s="50">
        <f ca="1">(TODAY()-Продажи[[#This Row],[Дата регистрации клиента]])/30</f>
        <v>34.466666666666669</v>
      </c>
      <c r="Q28" t="str">
        <f>VLOOKUP(H28,клиенты!$A$1:$G$435,3,FALSE)</f>
        <v>Русаков Модест Захарьевич</v>
      </c>
      <c r="R28" s="51" t="str">
        <f>VLOOKUP(H28,клиенты!$A$1:$G$435,4,FALSE)</f>
        <v>да</v>
      </c>
      <c r="S28" t="str">
        <f>VLOOKUP(H28,клиенты!$A$1:$G$435,7,FALSE)</f>
        <v>Украина</v>
      </c>
      <c r="T28" t="str">
        <f t="shared" si="5"/>
        <v>Захарьевич Русаков Модест</v>
      </c>
      <c r="U28" t="str">
        <f t="shared" si="6"/>
        <v>Русаков</v>
      </c>
      <c r="V28" t="str">
        <f>MID(T28,SEARCH(" *",T28,SEARCH(" *",T28)+1)+1,LEN(T28))</f>
        <v>Модест</v>
      </c>
    </row>
    <row r="29" spans="1:22" x14ac:dyDescent="0.2">
      <c r="A29">
        <v>235</v>
      </c>
      <c r="B29">
        <v>23</v>
      </c>
      <c r="C29">
        <v>174</v>
      </c>
      <c r="D29">
        <v>3</v>
      </c>
      <c r="E29" s="40">
        <f t="shared" si="0"/>
        <v>522</v>
      </c>
      <c r="F29" s="25">
        <v>45396</v>
      </c>
      <c r="G29" t="s">
        <v>20</v>
      </c>
      <c r="H29">
        <v>181</v>
      </c>
      <c r="I29" t="str">
        <f>VLOOKUP(B29,товар!$A$1:$C$433,2,FALSE)</f>
        <v>Рыба</v>
      </c>
      <c r="J29" s="5">
        <f t="shared" si="1"/>
        <v>258.5128205128205</v>
      </c>
      <c r="K29" s="6">
        <f t="shared" si="2"/>
        <v>-0.32691926205118027</v>
      </c>
      <c r="L29" t="str">
        <f>VLOOKUP(B29,товар!$A$1:$C$433,3,FALSE)</f>
        <v>Санта Бремор</v>
      </c>
      <c r="M29" s="28">
        <f t="shared" si="3"/>
        <v>216.4</v>
      </c>
      <c r="N29" s="10">
        <f>VLOOKUP(H29,клиенты!$A$1:$G$435,5,FALSE)</f>
        <v>44568</v>
      </c>
      <c r="O29">
        <f t="shared" si="4"/>
        <v>828</v>
      </c>
      <c r="P29" s="50">
        <f ca="1">(TODAY()-Продажи[[#This Row],[Дата регистрации клиента]])/30</f>
        <v>34.466666666666669</v>
      </c>
      <c r="Q29" t="str">
        <f>VLOOKUP(H29,клиенты!$A$1:$G$435,3,FALSE)</f>
        <v>Русаков Модест Захарьевич</v>
      </c>
      <c r="R29" s="51" t="str">
        <f>VLOOKUP(H29,клиенты!$A$1:$G$435,4,FALSE)</f>
        <v>да</v>
      </c>
      <c r="S29" t="str">
        <f>VLOOKUP(H29,клиенты!$A$1:$G$435,7,FALSE)</f>
        <v>Украина</v>
      </c>
      <c r="T29" t="str">
        <f t="shared" si="5"/>
        <v>Захарьевич Русаков Модест</v>
      </c>
      <c r="U29" t="str">
        <f t="shared" si="6"/>
        <v>Русаков</v>
      </c>
      <c r="V29" t="str">
        <f>MID(T29,SEARCH(" *",T29,SEARCH(" *",T29)+1)+1,LEN(T29))</f>
        <v>Модест</v>
      </c>
    </row>
    <row r="30" spans="1:22" x14ac:dyDescent="0.2">
      <c r="A30">
        <v>275</v>
      </c>
      <c r="B30">
        <v>258</v>
      </c>
      <c r="C30">
        <v>109</v>
      </c>
      <c r="D30">
        <v>2</v>
      </c>
      <c r="E30" s="40">
        <f t="shared" si="0"/>
        <v>218</v>
      </c>
      <c r="F30" s="25">
        <v>45416</v>
      </c>
      <c r="G30" t="s">
        <v>9</v>
      </c>
      <c r="H30">
        <v>480</v>
      </c>
      <c r="I30" t="str">
        <f>VLOOKUP(B30,товар!$A$1:$C$433,2,FALSE)</f>
        <v>Рыба</v>
      </c>
      <c r="J30" s="5">
        <f t="shared" si="1"/>
        <v>258.5128205128205</v>
      </c>
      <c r="K30" s="6">
        <f t="shared" si="2"/>
        <v>-0.5783574687561992</v>
      </c>
      <c r="L30" t="str">
        <f>VLOOKUP(B30,товар!$A$1:$C$433,3,FALSE)</f>
        <v>Санта Бремор</v>
      </c>
      <c r="M30" s="28">
        <f t="shared" si="3"/>
        <v>216.4</v>
      </c>
      <c r="N30" s="10">
        <f>VLOOKUP(H30,клиенты!$A$1:$G$435,5,FALSE)</f>
        <v>44568</v>
      </c>
      <c r="O30">
        <f t="shared" si="4"/>
        <v>848</v>
      </c>
      <c r="P30" s="50">
        <f ca="1">(TODAY()-Продажи[[#This Row],[Дата регистрации клиента]])/30</f>
        <v>34.466666666666669</v>
      </c>
      <c r="Q30" t="str">
        <f>VLOOKUP(H30,клиенты!$A$1:$G$435,3,FALSE)</f>
        <v>Юлия Кузьминична Капустина</v>
      </c>
      <c r="R30" s="51" t="str">
        <f>VLOOKUP(H30,клиенты!$A$1:$G$435,4,FALSE)</f>
        <v>да</v>
      </c>
      <c r="S30" t="str">
        <f>VLOOKUP(H30,клиенты!$A$1:$G$435,7,FALSE)</f>
        <v>Узбекистан</v>
      </c>
      <c r="T30" t="str">
        <f t="shared" si="5"/>
        <v>Капустина Юлия Кузьминична</v>
      </c>
      <c r="U30" t="str">
        <f t="shared" si="6"/>
        <v>Юлия</v>
      </c>
      <c r="V30" t="str">
        <f>Продажи[[#This Row],[Имя1]]</f>
        <v>Юлия</v>
      </c>
    </row>
    <row r="31" spans="1:22" x14ac:dyDescent="0.2">
      <c r="A31">
        <v>314</v>
      </c>
      <c r="B31">
        <v>140</v>
      </c>
      <c r="C31">
        <v>106</v>
      </c>
      <c r="D31">
        <v>3</v>
      </c>
      <c r="E31" s="40">
        <f t="shared" si="0"/>
        <v>318</v>
      </c>
      <c r="F31" s="25">
        <v>44949</v>
      </c>
      <c r="G31" t="s">
        <v>10</v>
      </c>
      <c r="H31">
        <v>181</v>
      </c>
      <c r="I31" t="str">
        <f>VLOOKUP(B31,товар!$A$1:$C$433,2,FALSE)</f>
        <v>Рис</v>
      </c>
      <c r="J31" s="5">
        <f t="shared" si="1"/>
        <v>258.375</v>
      </c>
      <c r="K31" s="6">
        <f t="shared" si="2"/>
        <v>-0.58974358974358976</v>
      </c>
      <c r="L31" t="str">
        <f>VLOOKUP(B31,товар!$A$1:$C$433,3,FALSE)</f>
        <v>Белый Злат</v>
      </c>
      <c r="M31" s="28">
        <f t="shared" si="3"/>
        <v>269.70588235294116</v>
      </c>
      <c r="N31" s="10">
        <f>VLOOKUP(H31,клиенты!$A$1:$G$435,5,FALSE)</f>
        <v>44568</v>
      </c>
      <c r="O31">
        <f t="shared" si="4"/>
        <v>381</v>
      </c>
      <c r="P31" s="50">
        <f ca="1">(TODAY()-Продажи[[#This Row],[Дата регистрации клиента]])/30</f>
        <v>34.466666666666669</v>
      </c>
      <c r="Q31" t="str">
        <f>VLOOKUP(H31,клиенты!$A$1:$G$435,3,FALSE)</f>
        <v>Русаков Модест Захарьевич</v>
      </c>
      <c r="R31" s="51" t="str">
        <f>VLOOKUP(H31,клиенты!$A$1:$G$435,4,FALSE)</f>
        <v>да</v>
      </c>
      <c r="S31" t="str">
        <f>VLOOKUP(H31,клиенты!$A$1:$G$435,7,FALSE)</f>
        <v>Украина</v>
      </c>
      <c r="T31" t="str">
        <f t="shared" si="5"/>
        <v>Захарьевич Русаков Модест</v>
      </c>
      <c r="U31" t="str">
        <f t="shared" si="6"/>
        <v>Русаков</v>
      </c>
      <c r="V31" t="str">
        <f>MID(T31,SEARCH(" *",T31,SEARCH(" *",T31)+1)+1,LEN(T31))</f>
        <v>Модест</v>
      </c>
    </row>
    <row r="32" spans="1:22" x14ac:dyDescent="0.2">
      <c r="A32">
        <v>392</v>
      </c>
      <c r="B32">
        <v>368</v>
      </c>
      <c r="C32">
        <v>64</v>
      </c>
      <c r="D32">
        <v>5</v>
      </c>
      <c r="E32" s="40">
        <f t="shared" si="0"/>
        <v>320</v>
      </c>
      <c r="F32" s="25">
        <v>45340</v>
      </c>
      <c r="G32" t="s">
        <v>11</v>
      </c>
      <c r="H32">
        <v>480</v>
      </c>
      <c r="I32" t="str">
        <f>VLOOKUP(B32,товар!$A$1:$C$433,2,FALSE)</f>
        <v>Сыр</v>
      </c>
      <c r="J32" s="5">
        <f t="shared" si="1"/>
        <v>262.63492063492066</v>
      </c>
      <c r="K32" s="6">
        <f t="shared" si="2"/>
        <v>-0.75631572585519158</v>
      </c>
      <c r="L32" t="str">
        <f>VLOOKUP(B32,товар!$A$1:$C$433,3,FALSE)</f>
        <v>Сырная долина</v>
      </c>
      <c r="M32" s="28">
        <f t="shared" si="3"/>
        <v>271</v>
      </c>
      <c r="N32" s="10">
        <f>VLOOKUP(H32,клиенты!$A$1:$G$435,5,FALSE)</f>
        <v>44568</v>
      </c>
      <c r="O32">
        <f t="shared" si="4"/>
        <v>772</v>
      </c>
      <c r="P32" s="50">
        <f ca="1">(TODAY()-Продажи[[#This Row],[Дата регистрации клиента]])/30</f>
        <v>34.466666666666669</v>
      </c>
      <c r="Q32" t="str">
        <f>VLOOKUP(H32,клиенты!$A$1:$G$435,3,FALSE)</f>
        <v>Юлия Кузьминична Капустина</v>
      </c>
      <c r="R32" s="51" t="str">
        <f>VLOOKUP(H32,клиенты!$A$1:$G$435,4,FALSE)</f>
        <v>да</v>
      </c>
      <c r="S32" t="str">
        <f>VLOOKUP(H32,клиенты!$A$1:$G$435,7,FALSE)</f>
        <v>Узбекистан</v>
      </c>
      <c r="T32" t="str">
        <f t="shared" si="5"/>
        <v>Капустина Юлия Кузьминична</v>
      </c>
      <c r="U32" t="str">
        <f t="shared" si="6"/>
        <v>Юлия</v>
      </c>
      <c r="V32" t="str">
        <f>Продажи[[#This Row],[Имя1]]</f>
        <v>Юлия</v>
      </c>
    </row>
    <row r="33" spans="1:22" x14ac:dyDescent="0.2">
      <c r="A33">
        <v>486</v>
      </c>
      <c r="B33">
        <v>321</v>
      </c>
      <c r="C33">
        <v>322</v>
      </c>
      <c r="D33">
        <v>3</v>
      </c>
      <c r="E33" s="40">
        <f t="shared" si="0"/>
        <v>966</v>
      </c>
      <c r="F33" s="25">
        <v>45094</v>
      </c>
      <c r="G33" t="s">
        <v>13</v>
      </c>
      <c r="H33">
        <v>328</v>
      </c>
      <c r="I33" t="str">
        <f>VLOOKUP(B33,товар!$A$1:$C$433,2,FALSE)</f>
        <v>Мясо</v>
      </c>
      <c r="J33" s="5">
        <f t="shared" si="1"/>
        <v>271.74545454545455</v>
      </c>
      <c r="K33" s="6">
        <f t="shared" si="2"/>
        <v>0.18493242339087379</v>
      </c>
      <c r="L33" t="str">
        <f>VLOOKUP(B33,товар!$A$1:$C$433,3,FALSE)</f>
        <v>Сава</v>
      </c>
      <c r="M33" s="28">
        <f t="shared" si="3"/>
        <v>212.8125</v>
      </c>
      <c r="N33" s="10">
        <f>VLOOKUP(H33,клиенты!$A$1:$G$435,5,FALSE)</f>
        <v>44568</v>
      </c>
      <c r="O33">
        <f t="shared" si="4"/>
        <v>526</v>
      </c>
      <c r="P33" s="50">
        <f ca="1">(TODAY()-Продажи[[#This Row],[Дата регистрации клиента]])/30</f>
        <v>34.466666666666669</v>
      </c>
      <c r="Q33" t="str">
        <f>VLOOKUP(H33,клиенты!$A$1:$G$435,3,FALSE)</f>
        <v>Регина Сергеевна Чернова</v>
      </c>
      <c r="R33" s="51" t="str">
        <f>VLOOKUP(H33,клиенты!$A$1:$G$435,4,FALSE)</f>
        <v>да</v>
      </c>
      <c r="S33" t="str">
        <f>VLOOKUP(H33,клиенты!$A$1:$G$435,7,FALSE)</f>
        <v>Россия</v>
      </c>
      <c r="T33" t="str">
        <f t="shared" si="5"/>
        <v>Чернова Регина Сергеевна</v>
      </c>
      <c r="U33" t="str">
        <f t="shared" si="6"/>
        <v>Регина</v>
      </c>
      <c r="V33" t="str">
        <f>Продажи[[#This Row],[Имя1]]</f>
        <v>Регина</v>
      </c>
    </row>
    <row r="34" spans="1:22" x14ac:dyDescent="0.2">
      <c r="A34">
        <v>496</v>
      </c>
      <c r="B34">
        <v>149</v>
      </c>
      <c r="C34">
        <v>448</v>
      </c>
      <c r="D34">
        <v>2</v>
      </c>
      <c r="E34" s="40">
        <f t="shared" si="0"/>
        <v>896</v>
      </c>
      <c r="F34" s="25">
        <v>45069</v>
      </c>
      <c r="G34" t="s">
        <v>15</v>
      </c>
      <c r="H34">
        <v>206</v>
      </c>
      <c r="I34" t="str">
        <f>VLOOKUP(B34,товар!$A$1:$C$433,2,FALSE)</f>
        <v>Конфеты</v>
      </c>
      <c r="J34" s="5">
        <f t="shared" si="1"/>
        <v>267.85483870967744</v>
      </c>
      <c r="K34" s="6">
        <f t="shared" si="2"/>
        <v>0.67254772084060921</v>
      </c>
      <c r="L34" t="str">
        <f>VLOOKUP(B34,товар!$A$1:$C$433,3,FALSE)</f>
        <v>Бабаевский</v>
      </c>
      <c r="M34" s="28">
        <f t="shared" si="3"/>
        <v>250.25925925925927</v>
      </c>
      <c r="N34" s="10">
        <f>VLOOKUP(H34,клиенты!$A$1:$G$435,5,FALSE)</f>
        <v>44568</v>
      </c>
      <c r="O34">
        <f t="shared" si="4"/>
        <v>501</v>
      </c>
      <c r="P34" s="50">
        <f ca="1">(TODAY()-Продажи[[#This Row],[Дата регистрации клиента]])/30</f>
        <v>34.466666666666669</v>
      </c>
      <c r="Q34" t="str">
        <f>VLOOKUP(H34,клиенты!$A$1:$G$435,3,FALSE)</f>
        <v>Радислав Герасимович Колобов</v>
      </c>
      <c r="R34" s="51" t="str">
        <f>VLOOKUP(H34,клиенты!$A$1:$G$435,4,FALSE)</f>
        <v>нет</v>
      </c>
      <c r="S34" t="str">
        <f>VLOOKUP(H34,клиенты!$A$1:$G$435,7,FALSE)</f>
        <v>Россия</v>
      </c>
      <c r="T34" t="str">
        <f t="shared" si="5"/>
        <v>Колобов Радислав Герасимович</v>
      </c>
      <c r="U34" t="str">
        <f t="shared" si="6"/>
        <v>Радислав</v>
      </c>
      <c r="V34" t="str">
        <f>Продажи[[#This Row],[Имя1]]</f>
        <v>Радислав</v>
      </c>
    </row>
    <row r="35" spans="1:22" x14ac:dyDescent="0.2">
      <c r="A35">
        <v>568</v>
      </c>
      <c r="B35">
        <v>424</v>
      </c>
      <c r="C35">
        <v>472</v>
      </c>
      <c r="D35">
        <v>3</v>
      </c>
      <c r="E35" s="40">
        <f t="shared" si="0"/>
        <v>1416</v>
      </c>
      <c r="F35" s="25">
        <v>45423</v>
      </c>
      <c r="G35" t="s">
        <v>21</v>
      </c>
      <c r="H35">
        <v>181</v>
      </c>
      <c r="I35" t="str">
        <f>VLOOKUP(B35,товар!$A$1:$C$433,2,FALSE)</f>
        <v>Печенье</v>
      </c>
      <c r="J35" s="5">
        <f t="shared" si="1"/>
        <v>283.468085106383</v>
      </c>
      <c r="K35" s="6">
        <f t="shared" si="2"/>
        <v>0.66509044509494841</v>
      </c>
      <c r="L35" t="str">
        <f>VLOOKUP(B35,товар!$A$1:$C$433,3,FALSE)</f>
        <v>КДВ</v>
      </c>
      <c r="M35" s="28">
        <f t="shared" si="3"/>
        <v>323.07692307692309</v>
      </c>
      <c r="N35" s="10">
        <f>VLOOKUP(H35,клиенты!$A$1:$G$435,5,FALSE)</f>
        <v>44568</v>
      </c>
      <c r="O35">
        <f t="shared" si="4"/>
        <v>855</v>
      </c>
      <c r="P35" s="50">
        <f ca="1">(TODAY()-Продажи[[#This Row],[Дата регистрации клиента]])/30</f>
        <v>34.466666666666669</v>
      </c>
      <c r="Q35" t="str">
        <f>VLOOKUP(H35,клиенты!$A$1:$G$435,3,FALSE)</f>
        <v>Русаков Модест Захарьевич</v>
      </c>
      <c r="R35" s="51" t="str">
        <f>VLOOKUP(H35,клиенты!$A$1:$G$435,4,FALSE)</f>
        <v>да</v>
      </c>
      <c r="S35" t="str">
        <f>VLOOKUP(H35,клиенты!$A$1:$G$435,7,FALSE)</f>
        <v>Украина</v>
      </c>
      <c r="T35" t="str">
        <f t="shared" si="5"/>
        <v>Захарьевич Русаков Модест</v>
      </c>
      <c r="U35" t="str">
        <f t="shared" si="6"/>
        <v>Русаков</v>
      </c>
      <c r="V35" t="str">
        <f>MID(T35,SEARCH(" *",T35,SEARCH(" *",T35)+1)+1,LEN(T35))</f>
        <v>Модест</v>
      </c>
    </row>
    <row r="36" spans="1:22" x14ac:dyDescent="0.2">
      <c r="A36">
        <v>690</v>
      </c>
      <c r="B36">
        <v>51</v>
      </c>
      <c r="C36">
        <v>476</v>
      </c>
      <c r="D36">
        <v>2</v>
      </c>
      <c r="E36" s="40">
        <f t="shared" si="0"/>
        <v>952</v>
      </c>
      <c r="F36" s="25">
        <v>45020</v>
      </c>
      <c r="G36" t="s">
        <v>25</v>
      </c>
      <c r="H36">
        <v>480</v>
      </c>
      <c r="I36" t="str">
        <f>VLOOKUP(B36,товар!$A$1:$C$433,2,FALSE)</f>
        <v>Колбаса</v>
      </c>
      <c r="J36" s="5">
        <f t="shared" si="1"/>
        <v>286.92307692307691</v>
      </c>
      <c r="K36" s="6">
        <f t="shared" si="2"/>
        <v>0.65898123324396796</v>
      </c>
      <c r="L36" t="str">
        <f>VLOOKUP(B36,товар!$A$1:$C$433,3,FALSE)</f>
        <v>Дымов</v>
      </c>
      <c r="M36" s="28">
        <f t="shared" si="3"/>
        <v>312.66666666666669</v>
      </c>
      <c r="N36" s="10">
        <f>VLOOKUP(H36,клиенты!$A$1:$G$435,5,FALSE)</f>
        <v>44568</v>
      </c>
      <c r="O36">
        <f t="shared" si="4"/>
        <v>452</v>
      </c>
      <c r="P36" s="50">
        <f ca="1">(TODAY()-Продажи[[#This Row],[Дата регистрации клиента]])/30</f>
        <v>34.466666666666669</v>
      </c>
      <c r="Q36" t="str">
        <f>VLOOKUP(H36,клиенты!$A$1:$G$435,3,FALSE)</f>
        <v>Юлия Кузьминична Капустина</v>
      </c>
      <c r="R36" s="51" t="str">
        <f>VLOOKUP(H36,клиенты!$A$1:$G$435,4,FALSE)</f>
        <v>да</v>
      </c>
      <c r="S36" t="str">
        <f>VLOOKUP(H36,клиенты!$A$1:$G$435,7,FALSE)</f>
        <v>Узбекистан</v>
      </c>
      <c r="T36" t="str">
        <f t="shared" si="5"/>
        <v>Капустина Юлия Кузьминична</v>
      </c>
      <c r="U36" t="str">
        <f t="shared" si="6"/>
        <v>Юлия</v>
      </c>
      <c r="V36" t="str">
        <f>Продажи[[#This Row],[Имя1]]</f>
        <v>Юлия</v>
      </c>
    </row>
    <row r="37" spans="1:22" x14ac:dyDescent="0.2">
      <c r="A37">
        <v>722</v>
      </c>
      <c r="B37">
        <v>134</v>
      </c>
      <c r="C37">
        <v>450</v>
      </c>
      <c r="D37">
        <v>5</v>
      </c>
      <c r="E37" s="40">
        <f t="shared" si="0"/>
        <v>2250</v>
      </c>
      <c r="F37" s="25">
        <v>45061</v>
      </c>
      <c r="G37" t="s">
        <v>7</v>
      </c>
      <c r="H37">
        <v>480</v>
      </c>
      <c r="I37" t="str">
        <f>VLOOKUP(B37,товар!$A$1:$C$433,2,FALSE)</f>
        <v>Рыба</v>
      </c>
      <c r="J37" s="5">
        <f t="shared" si="1"/>
        <v>258.5128205128205</v>
      </c>
      <c r="K37" s="6">
        <f t="shared" si="2"/>
        <v>0.74072604641936124</v>
      </c>
      <c r="L37" t="str">
        <f>VLOOKUP(B37,товар!$A$1:$C$433,3,FALSE)</f>
        <v>Меридиан</v>
      </c>
      <c r="M37" s="28">
        <f t="shared" si="3"/>
        <v>260.64705882352939</v>
      </c>
      <c r="N37" s="10">
        <f>VLOOKUP(H37,клиенты!$A$1:$G$435,5,FALSE)</f>
        <v>44568</v>
      </c>
      <c r="O37">
        <f t="shared" si="4"/>
        <v>493</v>
      </c>
      <c r="P37" s="50">
        <f ca="1">(TODAY()-Продажи[[#This Row],[Дата регистрации клиента]])/30</f>
        <v>34.466666666666669</v>
      </c>
      <c r="Q37" t="str">
        <f>VLOOKUP(H37,клиенты!$A$1:$G$435,3,FALSE)</f>
        <v>Юлия Кузьминична Капустина</v>
      </c>
      <c r="R37" s="51" t="str">
        <f>VLOOKUP(H37,клиенты!$A$1:$G$435,4,FALSE)</f>
        <v>да</v>
      </c>
      <c r="S37" t="str">
        <f>VLOOKUP(H37,клиенты!$A$1:$G$435,7,FALSE)</f>
        <v>Узбекистан</v>
      </c>
      <c r="T37" t="str">
        <f t="shared" si="5"/>
        <v>Капустина Юлия Кузьминична</v>
      </c>
      <c r="U37" t="str">
        <f t="shared" si="6"/>
        <v>Юлия</v>
      </c>
      <c r="V37" t="str">
        <f>Продажи[[#This Row],[Имя1]]</f>
        <v>Юлия</v>
      </c>
    </row>
    <row r="38" spans="1:22" x14ac:dyDescent="0.2">
      <c r="A38">
        <v>998</v>
      </c>
      <c r="B38">
        <v>414</v>
      </c>
      <c r="C38">
        <v>170</v>
      </c>
      <c r="D38">
        <v>1</v>
      </c>
      <c r="E38" s="40">
        <f t="shared" si="0"/>
        <v>170</v>
      </c>
      <c r="F38" s="25">
        <v>45248</v>
      </c>
      <c r="G38" t="s">
        <v>11</v>
      </c>
      <c r="H38">
        <v>328</v>
      </c>
      <c r="I38" t="str">
        <f>VLOOKUP(B38,товар!$A$1:$C$433,2,FALSE)</f>
        <v>Фрукты</v>
      </c>
      <c r="J38" s="5">
        <f t="shared" si="1"/>
        <v>274.16279069767444</v>
      </c>
      <c r="K38" s="6">
        <f t="shared" si="2"/>
        <v>-0.37993044363389605</v>
      </c>
      <c r="L38" t="str">
        <f>VLOOKUP(B38,товар!$A$1:$C$433,3,FALSE)</f>
        <v>Экзотик</v>
      </c>
      <c r="M38" s="28">
        <f t="shared" si="3"/>
        <v>253.6875</v>
      </c>
      <c r="N38" s="10">
        <f>VLOOKUP(H38,клиенты!$A$1:$G$435,5,FALSE)</f>
        <v>44568</v>
      </c>
      <c r="O38">
        <f t="shared" si="4"/>
        <v>680</v>
      </c>
      <c r="P38" s="50">
        <f ca="1">(TODAY()-Продажи[[#This Row],[Дата регистрации клиента]])/30</f>
        <v>34.466666666666669</v>
      </c>
      <c r="Q38" t="str">
        <f>VLOOKUP(H38,клиенты!$A$1:$G$435,3,FALSE)</f>
        <v>Регина Сергеевна Чернова</v>
      </c>
      <c r="R38" s="51" t="str">
        <f>VLOOKUP(H38,клиенты!$A$1:$G$435,4,FALSE)</f>
        <v>да</v>
      </c>
      <c r="S38" t="str">
        <f>VLOOKUP(H38,клиенты!$A$1:$G$435,7,FALSE)</f>
        <v>Россия</v>
      </c>
      <c r="T38" t="str">
        <f t="shared" si="5"/>
        <v>Чернова Регина Сергеевна</v>
      </c>
      <c r="U38" t="str">
        <f t="shared" si="6"/>
        <v>Регина</v>
      </c>
      <c r="V38" t="str">
        <f>Продажи[[#This Row],[Имя1]]</f>
        <v>Регина</v>
      </c>
    </row>
    <row r="39" spans="1:22" x14ac:dyDescent="0.2">
      <c r="A39">
        <v>578</v>
      </c>
      <c r="B39">
        <v>127</v>
      </c>
      <c r="C39">
        <v>384</v>
      </c>
      <c r="D39">
        <v>2</v>
      </c>
      <c r="E39" s="40">
        <f t="shared" si="0"/>
        <v>768</v>
      </c>
      <c r="F39" s="25">
        <v>45010</v>
      </c>
      <c r="G39" t="s">
        <v>18</v>
      </c>
      <c r="H39">
        <v>348</v>
      </c>
      <c r="I39" t="str">
        <f>VLOOKUP(B39,товар!$A$1:$C$433,2,FALSE)</f>
        <v>Овощи</v>
      </c>
      <c r="J39" s="5">
        <f t="shared" si="1"/>
        <v>250.48780487804879</v>
      </c>
      <c r="K39" s="6">
        <f t="shared" si="2"/>
        <v>0.53300876338851011</v>
      </c>
      <c r="L39" t="str">
        <f>VLOOKUP(B39,товар!$A$1:$C$433,3,FALSE)</f>
        <v>Семко</v>
      </c>
      <c r="M39" s="28">
        <f t="shared" si="3"/>
        <v>208</v>
      </c>
      <c r="N39" s="10">
        <f>VLOOKUP(H39,клиенты!$A$1:$G$435,5,FALSE)</f>
        <v>44569</v>
      </c>
      <c r="O39">
        <f t="shared" si="4"/>
        <v>441</v>
      </c>
      <c r="P39" s="50">
        <f ca="1">(TODAY()-Продажи[[#This Row],[Дата регистрации клиента]])/30</f>
        <v>34.43333333333333</v>
      </c>
      <c r="Q39" t="str">
        <f>VLOOKUP(H39,клиенты!$A$1:$G$435,3,FALSE)</f>
        <v>Измаил Глебович Зыков</v>
      </c>
      <c r="R39" s="51" t="str">
        <f>VLOOKUP(H39,клиенты!$A$1:$G$435,4,FALSE)</f>
        <v>да</v>
      </c>
      <c r="S39" t="str">
        <f>VLOOKUP(H39,клиенты!$A$1:$G$435,7,FALSE)</f>
        <v>Украина</v>
      </c>
      <c r="T39" t="str">
        <f t="shared" si="5"/>
        <v>Зыков Измаил Глебович</v>
      </c>
      <c r="U39" t="str">
        <f t="shared" si="6"/>
        <v>Измаил</v>
      </c>
      <c r="V39" t="str">
        <f>Продажи[[#This Row],[Имя1]]</f>
        <v>Измаил</v>
      </c>
    </row>
    <row r="40" spans="1:22" x14ac:dyDescent="0.2">
      <c r="A40">
        <v>104</v>
      </c>
      <c r="B40">
        <v>305</v>
      </c>
      <c r="C40">
        <v>419</v>
      </c>
      <c r="D40">
        <v>4</v>
      </c>
      <c r="E40" s="40">
        <f t="shared" si="0"/>
        <v>1676</v>
      </c>
      <c r="F40" s="25">
        <v>45171</v>
      </c>
      <c r="G40" t="s">
        <v>26</v>
      </c>
      <c r="H40">
        <v>356</v>
      </c>
      <c r="I40" t="str">
        <f>VLOOKUP(B40,товар!$A$1:$C$433,2,FALSE)</f>
        <v>Печенье</v>
      </c>
      <c r="J40" s="5">
        <f t="shared" si="1"/>
        <v>283.468085106383</v>
      </c>
      <c r="K40" s="6">
        <f t="shared" si="2"/>
        <v>0.47812054342115129</v>
      </c>
      <c r="L40" t="str">
        <f>VLOOKUP(B40,товар!$A$1:$C$433,3,FALSE)</f>
        <v>Посиделкино</v>
      </c>
      <c r="M40" s="28">
        <f t="shared" si="3"/>
        <v>321.63636363636363</v>
      </c>
      <c r="N40" s="10">
        <f>VLOOKUP(H40,клиенты!$A$1:$G$435,5,FALSE)</f>
        <v>44570</v>
      </c>
      <c r="O40">
        <f t="shared" si="4"/>
        <v>601</v>
      </c>
      <c r="P40" s="50">
        <f ca="1">(TODAY()-Продажи[[#This Row],[Дата регистрации клиента]])/30</f>
        <v>34.4</v>
      </c>
      <c r="Q40" t="str">
        <f>VLOOKUP(H40,клиенты!$A$1:$G$435,3,FALSE)</f>
        <v>Князева Акулина Алексеевна</v>
      </c>
      <c r="R40" s="51" t="str">
        <f>VLOOKUP(H40,клиенты!$A$1:$G$435,4,FALSE)</f>
        <v>нет</v>
      </c>
      <c r="S40" t="str">
        <f>VLOOKUP(H40,клиенты!$A$1:$G$435,7,FALSE)</f>
        <v>Таджикистан</v>
      </c>
      <c r="T40" t="str">
        <f t="shared" si="5"/>
        <v>Алексеевна Князева Акулина</v>
      </c>
      <c r="U40" t="str">
        <f t="shared" si="6"/>
        <v>Князева</v>
      </c>
      <c r="V40" t="str">
        <f>MID(T40,SEARCH(" *",T40,SEARCH(" *",T40)+1)+1,LEN(T40))</f>
        <v>Акулина</v>
      </c>
    </row>
    <row r="41" spans="1:22" x14ac:dyDescent="0.2">
      <c r="A41">
        <v>128</v>
      </c>
      <c r="B41">
        <v>236</v>
      </c>
      <c r="C41">
        <v>465</v>
      </c>
      <c r="D41">
        <v>1</v>
      </c>
      <c r="E41" s="40">
        <f t="shared" si="0"/>
        <v>465</v>
      </c>
      <c r="F41" s="25">
        <v>45176</v>
      </c>
      <c r="G41" t="s">
        <v>25</v>
      </c>
      <c r="H41">
        <v>342</v>
      </c>
      <c r="I41" t="str">
        <f>VLOOKUP(B41,товар!$A$1:$C$433,2,FALSE)</f>
        <v>Печенье</v>
      </c>
      <c r="J41" s="5">
        <f t="shared" si="1"/>
        <v>283.468085106383</v>
      </c>
      <c r="K41" s="6">
        <f t="shared" si="2"/>
        <v>0.64039630713803186</v>
      </c>
      <c r="L41" t="str">
        <f>VLOOKUP(B41,товар!$A$1:$C$433,3,FALSE)</f>
        <v>Посиделкино</v>
      </c>
      <c r="M41" s="28">
        <f t="shared" si="3"/>
        <v>321.63636363636363</v>
      </c>
      <c r="N41" s="10">
        <f>VLOOKUP(H41,клиенты!$A$1:$G$435,5,FALSE)</f>
        <v>44570</v>
      </c>
      <c r="O41">
        <f t="shared" si="4"/>
        <v>606</v>
      </c>
      <c r="P41" s="50">
        <f ca="1">(TODAY()-Продажи[[#This Row],[Дата регистрации клиента]])/30</f>
        <v>34.4</v>
      </c>
      <c r="Q41" t="str">
        <f>VLOOKUP(H41,клиенты!$A$1:$G$435,3,FALSE)</f>
        <v>Фёкла Феликсовна Харитонова</v>
      </c>
      <c r="R41" s="51" t="str">
        <f>VLOOKUP(H41,клиенты!$A$1:$G$435,4,FALSE)</f>
        <v>да</v>
      </c>
      <c r="S41" t="str">
        <f>VLOOKUP(H41,клиенты!$A$1:$G$435,7,FALSE)</f>
        <v>Таджикистан</v>
      </c>
      <c r="T41" t="str">
        <f t="shared" si="5"/>
        <v>Харитонова Фёкла Феликсовна</v>
      </c>
      <c r="U41" t="str">
        <f t="shared" si="6"/>
        <v>Фёкла</v>
      </c>
      <c r="V41" t="str">
        <f>Продажи[[#This Row],[Имя1]]</f>
        <v>Фёкла</v>
      </c>
    </row>
    <row r="42" spans="1:22" x14ac:dyDescent="0.2">
      <c r="A42">
        <v>146</v>
      </c>
      <c r="B42">
        <v>156</v>
      </c>
      <c r="C42">
        <v>332</v>
      </c>
      <c r="D42">
        <v>1</v>
      </c>
      <c r="E42" s="40">
        <f t="shared" si="0"/>
        <v>332</v>
      </c>
      <c r="F42" s="25">
        <v>45069</v>
      </c>
      <c r="G42" t="s">
        <v>16</v>
      </c>
      <c r="H42">
        <v>356</v>
      </c>
      <c r="I42" t="str">
        <f>VLOOKUP(B42,товар!$A$1:$C$433,2,FALSE)</f>
        <v>Фрукты</v>
      </c>
      <c r="J42" s="5">
        <f t="shared" si="1"/>
        <v>274.16279069767444</v>
      </c>
      <c r="K42" s="6">
        <f t="shared" si="2"/>
        <v>0.21095936890321476</v>
      </c>
      <c r="L42" t="str">
        <f>VLOOKUP(B42,товар!$A$1:$C$433,3,FALSE)</f>
        <v>Фрукты-Ягоды</v>
      </c>
      <c r="M42" s="28">
        <f t="shared" si="3"/>
        <v>280.66666666666669</v>
      </c>
      <c r="N42" s="10">
        <f>VLOOKUP(H42,клиенты!$A$1:$G$435,5,FALSE)</f>
        <v>44570</v>
      </c>
      <c r="O42">
        <f t="shared" si="4"/>
        <v>499</v>
      </c>
      <c r="P42" s="50">
        <f ca="1">(TODAY()-Продажи[[#This Row],[Дата регистрации клиента]])/30</f>
        <v>34.4</v>
      </c>
      <c r="Q42" t="str">
        <f>VLOOKUP(H42,клиенты!$A$1:$G$435,3,FALSE)</f>
        <v>Князева Акулина Алексеевна</v>
      </c>
      <c r="R42" s="51" t="str">
        <f>VLOOKUP(H42,клиенты!$A$1:$G$435,4,FALSE)</f>
        <v>нет</v>
      </c>
      <c r="S42" t="str">
        <f>VLOOKUP(H42,клиенты!$A$1:$G$435,7,FALSE)</f>
        <v>Таджикистан</v>
      </c>
      <c r="T42" t="str">
        <f t="shared" si="5"/>
        <v>Алексеевна Князева Акулина</v>
      </c>
      <c r="U42" t="str">
        <f t="shared" si="6"/>
        <v>Князева</v>
      </c>
      <c r="V42" t="str">
        <f>MID(T42,SEARCH(" *",T42,SEARCH(" *",T42)+1)+1,LEN(T42))</f>
        <v>Акулина</v>
      </c>
    </row>
    <row r="43" spans="1:22" x14ac:dyDescent="0.2">
      <c r="A43">
        <v>214</v>
      </c>
      <c r="B43">
        <v>494</v>
      </c>
      <c r="C43">
        <v>181</v>
      </c>
      <c r="D43">
        <v>1</v>
      </c>
      <c r="E43" s="40">
        <f t="shared" si="0"/>
        <v>181</v>
      </c>
      <c r="F43" s="25">
        <v>45251</v>
      </c>
      <c r="G43" t="s">
        <v>23</v>
      </c>
      <c r="H43">
        <v>356</v>
      </c>
      <c r="I43" t="str">
        <f>VLOOKUP(B43,товар!$A$1:$C$433,2,FALSE)</f>
        <v>Сыр</v>
      </c>
      <c r="J43" s="5">
        <f t="shared" si="1"/>
        <v>262.63492063492066</v>
      </c>
      <c r="K43" s="6">
        <f t="shared" si="2"/>
        <v>-0.31083041218421381</v>
      </c>
      <c r="L43" t="str">
        <f>VLOOKUP(B43,товар!$A$1:$C$433,3,FALSE)</f>
        <v>Сырная долина</v>
      </c>
      <c r="M43" s="28">
        <f t="shared" si="3"/>
        <v>271</v>
      </c>
      <c r="N43" s="10">
        <f>VLOOKUP(H43,клиенты!$A$1:$G$435,5,FALSE)</f>
        <v>44570</v>
      </c>
      <c r="O43">
        <f t="shared" si="4"/>
        <v>681</v>
      </c>
      <c r="P43" s="50">
        <f ca="1">(TODAY()-Продажи[[#This Row],[Дата регистрации клиента]])/30</f>
        <v>34.4</v>
      </c>
      <c r="Q43" t="str">
        <f>VLOOKUP(H43,клиенты!$A$1:$G$435,3,FALSE)</f>
        <v>Князева Акулина Алексеевна</v>
      </c>
      <c r="R43" s="51" t="str">
        <f>VLOOKUP(H43,клиенты!$A$1:$G$435,4,FALSE)</f>
        <v>нет</v>
      </c>
      <c r="S43" t="str">
        <f>VLOOKUP(H43,клиенты!$A$1:$G$435,7,FALSE)</f>
        <v>Таджикистан</v>
      </c>
      <c r="T43" t="str">
        <f t="shared" si="5"/>
        <v>Алексеевна Князева Акулина</v>
      </c>
      <c r="U43" t="str">
        <f t="shared" si="6"/>
        <v>Князева</v>
      </c>
      <c r="V43" t="str">
        <f>MID(T43,SEARCH(" *",T43,SEARCH(" *",T43)+1)+1,LEN(T43))</f>
        <v>Акулина</v>
      </c>
    </row>
    <row r="44" spans="1:22" x14ac:dyDescent="0.2">
      <c r="A44">
        <v>372</v>
      </c>
      <c r="B44">
        <v>286</v>
      </c>
      <c r="C44">
        <v>122</v>
      </c>
      <c r="D44">
        <v>5</v>
      </c>
      <c r="E44" s="40">
        <f t="shared" si="0"/>
        <v>610</v>
      </c>
      <c r="F44" s="25">
        <v>45147</v>
      </c>
      <c r="G44" t="s">
        <v>12</v>
      </c>
      <c r="H44">
        <v>356</v>
      </c>
      <c r="I44" t="str">
        <f>VLOOKUP(B44,товар!$A$1:$C$433,2,FALSE)</f>
        <v>Йогурт</v>
      </c>
      <c r="J44" s="5">
        <f t="shared" si="1"/>
        <v>263.25423728813558</v>
      </c>
      <c r="K44" s="6">
        <f t="shared" si="2"/>
        <v>-0.53656966263198558</v>
      </c>
      <c r="L44" t="str">
        <f>VLOOKUP(B44,товар!$A$1:$C$433,3,FALSE)</f>
        <v>Ростагроэкспорт</v>
      </c>
      <c r="M44" s="28">
        <f t="shared" si="3"/>
        <v>257.78260869565219</v>
      </c>
      <c r="N44" s="10">
        <f>VLOOKUP(H44,клиенты!$A$1:$G$435,5,FALSE)</f>
        <v>44570</v>
      </c>
      <c r="O44">
        <f t="shared" si="4"/>
        <v>577</v>
      </c>
      <c r="P44" s="50">
        <f ca="1">(TODAY()-Продажи[[#This Row],[Дата регистрации клиента]])/30</f>
        <v>34.4</v>
      </c>
      <c r="Q44" t="str">
        <f>VLOOKUP(H44,клиенты!$A$1:$G$435,3,FALSE)</f>
        <v>Князева Акулина Алексеевна</v>
      </c>
      <c r="R44" s="51" t="str">
        <f>VLOOKUP(H44,клиенты!$A$1:$G$435,4,FALSE)</f>
        <v>нет</v>
      </c>
      <c r="S44" t="str">
        <f>VLOOKUP(H44,клиенты!$A$1:$G$435,7,FALSE)</f>
        <v>Таджикистан</v>
      </c>
      <c r="T44" t="str">
        <f t="shared" si="5"/>
        <v>Алексеевна Князева Акулина</v>
      </c>
      <c r="U44" t="str">
        <f t="shared" si="6"/>
        <v>Князева</v>
      </c>
      <c r="V44" t="str">
        <f>MID(T44,SEARCH(" *",T44,SEARCH(" *",T44)+1)+1,LEN(T44))</f>
        <v>Акулина</v>
      </c>
    </row>
    <row r="45" spans="1:22" x14ac:dyDescent="0.2">
      <c r="A45">
        <v>492</v>
      </c>
      <c r="B45">
        <v>464</v>
      </c>
      <c r="C45">
        <v>134</v>
      </c>
      <c r="D45">
        <v>1</v>
      </c>
      <c r="E45" s="40">
        <f t="shared" si="0"/>
        <v>134</v>
      </c>
      <c r="F45" s="25">
        <v>45078</v>
      </c>
      <c r="G45" t="s">
        <v>7</v>
      </c>
      <c r="H45">
        <v>220</v>
      </c>
      <c r="I45" t="str">
        <f>VLOOKUP(B45,товар!$A$1:$C$433,2,FALSE)</f>
        <v>Сыр</v>
      </c>
      <c r="J45" s="5">
        <f t="shared" si="1"/>
        <v>262.63492063492066</v>
      </c>
      <c r="K45" s="6">
        <f t="shared" si="2"/>
        <v>-0.48978605100930739</v>
      </c>
      <c r="L45" t="str">
        <f>VLOOKUP(B45,товар!$A$1:$C$433,3,FALSE)</f>
        <v>Сырная долина</v>
      </c>
      <c r="M45" s="28">
        <f t="shared" si="3"/>
        <v>271</v>
      </c>
      <c r="N45" s="10">
        <f>VLOOKUP(H45,клиенты!$A$1:$G$435,5,FALSE)</f>
        <v>44570</v>
      </c>
      <c r="O45">
        <f t="shared" si="4"/>
        <v>508</v>
      </c>
      <c r="P45" s="50">
        <f ca="1">(TODAY()-Продажи[[#This Row],[Дата регистрации клиента]])/30</f>
        <v>34.4</v>
      </c>
      <c r="Q45" t="str">
        <f>VLOOKUP(H45,клиенты!$A$1:$G$435,3,FALSE)</f>
        <v>Николай Феоктистович Дроздов</v>
      </c>
      <c r="R45" s="51" t="str">
        <f>VLOOKUP(H45,клиенты!$A$1:$G$435,4,FALSE)</f>
        <v>нет</v>
      </c>
      <c r="S45" t="str">
        <f>VLOOKUP(H45,клиенты!$A$1:$G$435,7,FALSE)</f>
        <v>Украина</v>
      </c>
      <c r="T45" t="str">
        <f t="shared" si="5"/>
        <v>Дроздов Николай Феоктистович</v>
      </c>
      <c r="U45" t="str">
        <f t="shared" si="6"/>
        <v>Николай</v>
      </c>
      <c r="V45" t="str">
        <f>Продажи[[#This Row],[Имя1]]</f>
        <v>Николай</v>
      </c>
    </row>
    <row r="46" spans="1:22" x14ac:dyDescent="0.2">
      <c r="A46">
        <v>596</v>
      </c>
      <c r="B46">
        <v>215</v>
      </c>
      <c r="C46">
        <v>496</v>
      </c>
      <c r="D46">
        <v>2</v>
      </c>
      <c r="E46" s="40">
        <f t="shared" si="0"/>
        <v>992</v>
      </c>
      <c r="F46" s="25">
        <v>45404</v>
      </c>
      <c r="G46" t="s">
        <v>11</v>
      </c>
      <c r="H46">
        <v>342</v>
      </c>
      <c r="I46" t="str">
        <f>VLOOKUP(B46,товар!$A$1:$C$433,2,FALSE)</f>
        <v>Сок</v>
      </c>
      <c r="J46" s="5">
        <f t="shared" si="1"/>
        <v>268.60344827586209</v>
      </c>
      <c r="K46" s="6">
        <f t="shared" si="2"/>
        <v>0.84658835612041838</v>
      </c>
      <c r="L46" t="str">
        <f>VLOOKUP(B46,товар!$A$1:$C$433,3,FALSE)</f>
        <v>Фруктовый сад</v>
      </c>
      <c r="M46" s="28">
        <f t="shared" si="3"/>
        <v>281.96875</v>
      </c>
      <c r="N46" s="10">
        <f>VLOOKUP(H46,клиенты!$A$1:$G$435,5,FALSE)</f>
        <v>44570</v>
      </c>
      <c r="O46">
        <f t="shared" si="4"/>
        <v>834</v>
      </c>
      <c r="P46" s="50">
        <f ca="1">(TODAY()-Продажи[[#This Row],[Дата регистрации клиента]])/30</f>
        <v>34.4</v>
      </c>
      <c r="Q46" t="str">
        <f>VLOOKUP(H46,клиенты!$A$1:$G$435,3,FALSE)</f>
        <v>Фёкла Феликсовна Харитонова</v>
      </c>
      <c r="R46" s="51" t="str">
        <f>VLOOKUP(H46,клиенты!$A$1:$G$435,4,FALSE)</f>
        <v>да</v>
      </c>
      <c r="S46" t="str">
        <f>VLOOKUP(H46,клиенты!$A$1:$G$435,7,FALSE)</f>
        <v>Таджикистан</v>
      </c>
      <c r="T46" t="str">
        <f t="shared" si="5"/>
        <v>Харитонова Фёкла Феликсовна</v>
      </c>
      <c r="U46" t="str">
        <f t="shared" si="6"/>
        <v>Фёкла</v>
      </c>
      <c r="V46" t="str">
        <f>Продажи[[#This Row],[Имя1]]</f>
        <v>Фёкла</v>
      </c>
    </row>
    <row r="47" spans="1:22" x14ac:dyDescent="0.2">
      <c r="A47">
        <v>652</v>
      </c>
      <c r="B47">
        <v>112</v>
      </c>
      <c r="C47">
        <v>237</v>
      </c>
      <c r="D47">
        <v>3</v>
      </c>
      <c r="E47" s="40">
        <f t="shared" si="0"/>
        <v>711</v>
      </c>
      <c r="F47" s="25">
        <v>45079</v>
      </c>
      <c r="G47" t="s">
        <v>24</v>
      </c>
      <c r="H47">
        <v>342</v>
      </c>
      <c r="I47" t="str">
        <f>VLOOKUP(B47,товар!$A$1:$C$433,2,FALSE)</f>
        <v>Молоко</v>
      </c>
      <c r="J47" s="5">
        <f t="shared" si="1"/>
        <v>294.95238095238096</v>
      </c>
      <c r="K47" s="6">
        <f t="shared" si="2"/>
        <v>-0.19648046496609628</v>
      </c>
      <c r="L47" t="str">
        <f>VLOOKUP(B47,товар!$A$1:$C$433,3,FALSE)</f>
        <v>Беллакт</v>
      </c>
      <c r="M47" s="28">
        <f t="shared" si="3"/>
        <v>322.54545454545456</v>
      </c>
      <c r="N47" s="10">
        <f>VLOOKUP(H47,клиенты!$A$1:$G$435,5,FALSE)</f>
        <v>44570</v>
      </c>
      <c r="O47">
        <f t="shared" si="4"/>
        <v>509</v>
      </c>
      <c r="P47" s="50">
        <f ca="1">(TODAY()-Продажи[[#This Row],[Дата регистрации клиента]])/30</f>
        <v>34.4</v>
      </c>
      <c r="Q47" t="str">
        <f>VLOOKUP(H47,клиенты!$A$1:$G$435,3,FALSE)</f>
        <v>Фёкла Феликсовна Харитонова</v>
      </c>
      <c r="R47" s="51" t="str">
        <f>VLOOKUP(H47,клиенты!$A$1:$G$435,4,FALSE)</f>
        <v>да</v>
      </c>
      <c r="S47" t="str">
        <f>VLOOKUP(H47,клиенты!$A$1:$G$435,7,FALSE)</f>
        <v>Таджикистан</v>
      </c>
      <c r="T47" t="str">
        <f t="shared" si="5"/>
        <v>Харитонова Фёкла Феликсовна</v>
      </c>
      <c r="U47" t="str">
        <f t="shared" si="6"/>
        <v>Фёкла</v>
      </c>
      <c r="V47" t="str">
        <f>Продажи[[#This Row],[Имя1]]</f>
        <v>Фёкла</v>
      </c>
    </row>
    <row r="48" spans="1:22" x14ac:dyDescent="0.2">
      <c r="A48">
        <v>729</v>
      </c>
      <c r="B48">
        <v>128</v>
      </c>
      <c r="C48">
        <v>419</v>
      </c>
      <c r="D48">
        <v>5</v>
      </c>
      <c r="E48" s="40">
        <f t="shared" si="0"/>
        <v>2095</v>
      </c>
      <c r="F48" s="25">
        <v>44943</v>
      </c>
      <c r="G48" t="s">
        <v>11</v>
      </c>
      <c r="H48">
        <v>220</v>
      </c>
      <c r="I48" t="str">
        <f>VLOOKUP(B48,товар!$A$1:$C$433,2,FALSE)</f>
        <v>Мясо</v>
      </c>
      <c r="J48" s="5">
        <f t="shared" si="1"/>
        <v>271.74545454545455</v>
      </c>
      <c r="K48" s="6">
        <f t="shared" si="2"/>
        <v>0.54188411615147869</v>
      </c>
      <c r="L48" t="str">
        <f>VLOOKUP(B48,товар!$A$1:$C$433,3,FALSE)</f>
        <v>Мираторг</v>
      </c>
      <c r="M48" s="28">
        <f t="shared" si="3"/>
        <v>316.58333333333331</v>
      </c>
      <c r="N48" s="10">
        <f>VLOOKUP(H48,клиенты!$A$1:$G$435,5,FALSE)</f>
        <v>44570</v>
      </c>
      <c r="O48">
        <f t="shared" si="4"/>
        <v>373</v>
      </c>
      <c r="P48" s="50">
        <f ca="1">(TODAY()-Продажи[[#This Row],[Дата регистрации клиента]])/30</f>
        <v>34.4</v>
      </c>
      <c r="Q48" t="str">
        <f>VLOOKUP(H48,клиенты!$A$1:$G$435,3,FALSE)</f>
        <v>Николай Феоктистович Дроздов</v>
      </c>
      <c r="R48" s="51" t="str">
        <f>VLOOKUP(H48,клиенты!$A$1:$G$435,4,FALSE)</f>
        <v>нет</v>
      </c>
      <c r="S48" t="str">
        <f>VLOOKUP(H48,клиенты!$A$1:$G$435,7,FALSE)</f>
        <v>Украина</v>
      </c>
      <c r="T48" t="str">
        <f t="shared" si="5"/>
        <v>Дроздов Николай Феоктистович</v>
      </c>
      <c r="U48" t="str">
        <f t="shared" si="6"/>
        <v>Николай</v>
      </c>
      <c r="V48" t="str">
        <f>Продажи[[#This Row],[Имя1]]</f>
        <v>Николай</v>
      </c>
    </row>
    <row r="49" spans="1:22" x14ac:dyDescent="0.2">
      <c r="A49">
        <v>762</v>
      </c>
      <c r="B49">
        <v>398</v>
      </c>
      <c r="C49">
        <v>464</v>
      </c>
      <c r="D49">
        <v>5</v>
      </c>
      <c r="E49" s="40">
        <f t="shared" si="0"/>
        <v>2320</v>
      </c>
      <c r="F49" s="25">
        <v>45040</v>
      </c>
      <c r="G49" t="s">
        <v>10</v>
      </c>
      <c r="H49">
        <v>342</v>
      </c>
      <c r="I49" t="str">
        <f>VLOOKUP(B49,товар!$A$1:$C$433,2,FALSE)</f>
        <v>Сок</v>
      </c>
      <c r="J49" s="5">
        <f t="shared" si="1"/>
        <v>268.60344827586209</v>
      </c>
      <c r="K49" s="6">
        <f t="shared" si="2"/>
        <v>0.72745362346748821</v>
      </c>
      <c r="L49" t="str">
        <f>VLOOKUP(B49,товар!$A$1:$C$433,3,FALSE)</f>
        <v>Фруктовый сад</v>
      </c>
      <c r="M49" s="28">
        <f t="shared" si="3"/>
        <v>281.96875</v>
      </c>
      <c r="N49" s="10">
        <f>VLOOKUP(H49,клиенты!$A$1:$G$435,5,FALSE)</f>
        <v>44570</v>
      </c>
      <c r="O49">
        <f t="shared" si="4"/>
        <v>470</v>
      </c>
      <c r="P49" s="50">
        <f ca="1">(TODAY()-Продажи[[#This Row],[Дата регистрации клиента]])/30</f>
        <v>34.4</v>
      </c>
      <c r="Q49" t="str">
        <f>VLOOKUP(H49,клиенты!$A$1:$G$435,3,FALSE)</f>
        <v>Фёкла Феликсовна Харитонова</v>
      </c>
      <c r="R49" s="51" t="str">
        <f>VLOOKUP(H49,клиенты!$A$1:$G$435,4,FALSE)</f>
        <v>да</v>
      </c>
      <c r="S49" t="str">
        <f>VLOOKUP(H49,клиенты!$A$1:$G$435,7,FALSE)</f>
        <v>Таджикистан</v>
      </c>
      <c r="T49" t="str">
        <f t="shared" si="5"/>
        <v>Харитонова Фёкла Феликсовна</v>
      </c>
      <c r="U49" t="str">
        <f t="shared" si="6"/>
        <v>Фёкла</v>
      </c>
      <c r="V49" t="str">
        <f>Продажи[[#This Row],[Имя1]]</f>
        <v>Фёкла</v>
      </c>
    </row>
    <row r="50" spans="1:22" x14ac:dyDescent="0.2">
      <c r="A50">
        <v>606</v>
      </c>
      <c r="B50">
        <v>93</v>
      </c>
      <c r="C50">
        <v>184</v>
      </c>
      <c r="D50">
        <v>2</v>
      </c>
      <c r="E50" s="40">
        <f t="shared" si="0"/>
        <v>368</v>
      </c>
      <c r="F50" s="25">
        <v>45187</v>
      </c>
      <c r="G50" t="s">
        <v>18</v>
      </c>
      <c r="H50">
        <v>163</v>
      </c>
      <c r="I50" t="str">
        <f>VLOOKUP(B50,товар!$A$1:$C$433,2,FALSE)</f>
        <v>Чай</v>
      </c>
      <c r="J50" s="5">
        <f t="shared" si="1"/>
        <v>271.18181818181819</v>
      </c>
      <c r="K50" s="6">
        <f t="shared" si="2"/>
        <v>-0.32148843446195108</v>
      </c>
      <c r="L50" t="str">
        <f>VLOOKUP(B50,товар!$A$1:$C$433,3,FALSE)</f>
        <v>Greenfield</v>
      </c>
      <c r="M50" s="28">
        <f t="shared" si="3"/>
        <v>291.45454545454544</v>
      </c>
      <c r="N50" s="10">
        <f>VLOOKUP(H50,клиенты!$A$1:$G$435,5,FALSE)</f>
        <v>44571</v>
      </c>
      <c r="O50">
        <f t="shared" si="4"/>
        <v>616</v>
      </c>
      <c r="P50" s="50">
        <f ca="1">(TODAY()-Продажи[[#This Row],[Дата регистрации клиента]])/30</f>
        <v>34.366666666666667</v>
      </c>
      <c r="Q50" t="str">
        <f>VLOOKUP(H50,клиенты!$A$1:$G$435,3,FALSE)</f>
        <v>Виктория Ильинична Соколова</v>
      </c>
      <c r="R50" s="51" t="str">
        <f>VLOOKUP(H50,клиенты!$A$1:$G$435,4,FALSE)</f>
        <v>да</v>
      </c>
      <c r="S50" t="str">
        <f>VLOOKUP(H50,клиенты!$A$1:$G$435,7,FALSE)</f>
        <v>Узбекистан</v>
      </c>
      <c r="T50" t="str">
        <f t="shared" si="5"/>
        <v>Соколова Виктория Ильинична</v>
      </c>
      <c r="U50" t="str">
        <f t="shared" si="6"/>
        <v>Виктория</v>
      </c>
      <c r="V50" t="str">
        <f>Продажи[[#This Row],[Имя1]]</f>
        <v>Виктория</v>
      </c>
    </row>
    <row r="51" spans="1:22" x14ac:dyDescent="0.2">
      <c r="A51">
        <v>747</v>
      </c>
      <c r="B51">
        <v>230</v>
      </c>
      <c r="C51">
        <v>104</v>
      </c>
      <c r="D51">
        <v>4</v>
      </c>
      <c r="E51" s="40">
        <f t="shared" si="0"/>
        <v>416</v>
      </c>
      <c r="F51" s="25">
        <v>44965</v>
      </c>
      <c r="G51" t="s">
        <v>11</v>
      </c>
      <c r="H51">
        <v>163</v>
      </c>
      <c r="I51" t="str">
        <f>VLOOKUP(B51,товар!$A$1:$C$433,2,FALSE)</f>
        <v>Сок</v>
      </c>
      <c r="J51" s="5">
        <f t="shared" si="1"/>
        <v>268.60344827586209</v>
      </c>
      <c r="K51" s="6">
        <f t="shared" si="2"/>
        <v>-0.61281211887797682</v>
      </c>
      <c r="L51" t="str">
        <f>VLOOKUP(B51,товар!$A$1:$C$433,3,FALSE)</f>
        <v>Фруктовый сад</v>
      </c>
      <c r="M51" s="28">
        <f t="shared" si="3"/>
        <v>281.96875</v>
      </c>
      <c r="N51" s="10">
        <f>VLOOKUP(H51,клиенты!$A$1:$G$435,5,FALSE)</f>
        <v>44571</v>
      </c>
      <c r="O51">
        <f t="shared" si="4"/>
        <v>394</v>
      </c>
      <c r="P51" s="50">
        <f ca="1">(TODAY()-Продажи[[#This Row],[Дата регистрации клиента]])/30</f>
        <v>34.366666666666667</v>
      </c>
      <c r="Q51" t="str">
        <f>VLOOKUP(H51,клиенты!$A$1:$G$435,3,FALSE)</f>
        <v>Виктория Ильинична Соколова</v>
      </c>
      <c r="R51" s="51" t="str">
        <f>VLOOKUP(H51,клиенты!$A$1:$G$435,4,FALSE)</f>
        <v>да</v>
      </c>
      <c r="S51" t="str">
        <f>VLOOKUP(H51,клиенты!$A$1:$G$435,7,FALSE)</f>
        <v>Узбекистан</v>
      </c>
      <c r="T51" t="str">
        <f t="shared" si="5"/>
        <v>Соколова Виктория Ильинична</v>
      </c>
      <c r="U51" t="str">
        <f t="shared" si="6"/>
        <v>Виктория</v>
      </c>
      <c r="V51" t="str">
        <f>Продажи[[#This Row],[Имя1]]</f>
        <v>Виктория</v>
      </c>
    </row>
    <row r="52" spans="1:22" x14ac:dyDescent="0.2">
      <c r="A52">
        <v>760</v>
      </c>
      <c r="B52">
        <v>463</v>
      </c>
      <c r="C52">
        <v>77</v>
      </c>
      <c r="D52">
        <v>4</v>
      </c>
      <c r="E52" s="40">
        <f t="shared" si="0"/>
        <v>308</v>
      </c>
      <c r="F52" s="25">
        <v>45293</v>
      </c>
      <c r="G52" t="s">
        <v>20</v>
      </c>
      <c r="H52">
        <v>163</v>
      </c>
      <c r="I52" t="str">
        <f>VLOOKUP(B52,товар!$A$1:$C$433,2,FALSE)</f>
        <v>Кофе</v>
      </c>
      <c r="J52" s="5">
        <f t="shared" si="1"/>
        <v>249.02380952380952</v>
      </c>
      <c r="K52" s="6">
        <f t="shared" si="2"/>
        <v>-0.69079261879720821</v>
      </c>
      <c r="L52" t="str">
        <f>VLOOKUP(B52,товар!$A$1:$C$433,3,FALSE)</f>
        <v>Черная Карта</v>
      </c>
      <c r="M52" s="28">
        <f t="shared" si="3"/>
        <v>222.2</v>
      </c>
      <c r="N52" s="10">
        <f>VLOOKUP(H52,клиенты!$A$1:$G$435,5,FALSE)</f>
        <v>44571</v>
      </c>
      <c r="O52">
        <f t="shared" si="4"/>
        <v>722</v>
      </c>
      <c r="P52" s="50">
        <f ca="1">(TODAY()-Продажи[[#This Row],[Дата регистрации клиента]])/30</f>
        <v>34.366666666666667</v>
      </c>
      <c r="Q52" t="str">
        <f>VLOOKUP(H52,клиенты!$A$1:$G$435,3,FALSE)</f>
        <v>Виктория Ильинична Соколова</v>
      </c>
      <c r="R52" s="51" t="str">
        <f>VLOOKUP(H52,клиенты!$A$1:$G$435,4,FALSE)</f>
        <v>да</v>
      </c>
      <c r="S52" t="str">
        <f>VLOOKUP(H52,клиенты!$A$1:$G$435,7,FALSE)</f>
        <v>Узбекистан</v>
      </c>
      <c r="T52" t="str">
        <f t="shared" si="5"/>
        <v>Соколова Виктория Ильинична</v>
      </c>
      <c r="U52" t="str">
        <f t="shared" si="6"/>
        <v>Виктория</v>
      </c>
      <c r="V52" t="str">
        <f>Продажи[[#This Row],[Имя1]]</f>
        <v>Виктория</v>
      </c>
    </row>
    <row r="53" spans="1:22" x14ac:dyDescent="0.2">
      <c r="A53">
        <v>270</v>
      </c>
      <c r="B53">
        <v>462</v>
      </c>
      <c r="C53">
        <v>271</v>
      </c>
      <c r="D53">
        <v>2</v>
      </c>
      <c r="E53" s="40">
        <f t="shared" si="0"/>
        <v>542</v>
      </c>
      <c r="F53" s="25">
        <v>44976</v>
      </c>
      <c r="G53" t="s">
        <v>7</v>
      </c>
      <c r="H53">
        <v>192</v>
      </c>
      <c r="I53" t="str">
        <f>VLOOKUP(B53,товар!$A$1:$C$433,2,FALSE)</f>
        <v>Рис</v>
      </c>
      <c r="J53" s="5">
        <f t="shared" si="1"/>
        <v>258.375</v>
      </c>
      <c r="K53" s="6">
        <f t="shared" si="2"/>
        <v>4.8863086598935679E-2</v>
      </c>
      <c r="L53" t="str">
        <f>VLOOKUP(B53,товар!$A$1:$C$433,3,FALSE)</f>
        <v>Белый Злат</v>
      </c>
      <c r="M53" s="28">
        <f t="shared" si="3"/>
        <v>269.70588235294116</v>
      </c>
      <c r="N53" s="10">
        <f>VLOOKUP(H53,клиенты!$A$1:$G$435,5,FALSE)</f>
        <v>44572</v>
      </c>
      <c r="O53">
        <f t="shared" si="4"/>
        <v>404</v>
      </c>
      <c r="P53" s="50">
        <f ca="1">(TODAY()-Продажи[[#This Row],[Дата регистрации клиента]])/30</f>
        <v>34.333333333333336</v>
      </c>
      <c r="Q53" t="str">
        <f>VLOOKUP(H53,клиенты!$A$1:$G$435,3,FALSE)</f>
        <v>Устинов Евграф Исидорович</v>
      </c>
      <c r="R53" s="51" t="str">
        <f>VLOOKUP(H53,клиенты!$A$1:$G$435,4,FALSE)</f>
        <v>да</v>
      </c>
      <c r="S53" t="str">
        <f>VLOOKUP(H53,клиенты!$A$1:$G$435,7,FALSE)</f>
        <v>Россия</v>
      </c>
      <c r="T53" t="str">
        <f t="shared" si="5"/>
        <v>Исидорович Устинов Евграф</v>
      </c>
      <c r="U53" t="str">
        <f t="shared" si="6"/>
        <v>Устинов</v>
      </c>
      <c r="V53" t="str">
        <f t="shared" ref="V53:V59" si="7">MID(T53,SEARCH(" *",T53,SEARCH(" *",T53)+1)+1,LEN(T53))</f>
        <v>Евграф</v>
      </c>
    </row>
    <row r="54" spans="1:22" x14ac:dyDescent="0.2">
      <c r="A54">
        <v>130</v>
      </c>
      <c r="B54">
        <v>37</v>
      </c>
      <c r="C54">
        <v>313</v>
      </c>
      <c r="D54">
        <v>1</v>
      </c>
      <c r="E54" s="40">
        <f t="shared" si="0"/>
        <v>313</v>
      </c>
      <c r="F54" s="25">
        <v>45009</v>
      </c>
      <c r="G54" t="s">
        <v>15</v>
      </c>
      <c r="H54">
        <v>293</v>
      </c>
      <c r="I54" t="str">
        <f>VLOOKUP(B54,товар!$A$1:$C$433,2,FALSE)</f>
        <v>Соль</v>
      </c>
      <c r="J54" s="5">
        <f t="shared" si="1"/>
        <v>264.8679245283019</v>
      </c>
      <c r="K54" s="6">
        <f t="shared" si="2"/>
        <v>0.18172104288360158</v>
      </c>
      <c r="L54" t="str">
        <f>VLOOKUP(B54,товар!$A$1:$C$433,3,FALSE)</f>
        <v>Илецкая</v>
      </c>
      <c r="M54" s="28">
        <f t="shared" si="3"/>
        <v>238.16666666666666</v>
      </c>
      <c r="N54" s="10">
        <f>VLOOKUP(H54,клиенты!$A$1:$G$435,5,FALSE)</f>
        <v>44573</v>
      </c>
      <c r="O54">
        <f t="shared" si="4"/>
        <v>436</v>
      </c>
      <c r="P54" s="50">
        <f ca="1">(TODAY()-Продажи[[#This Row],[Дата регистрации клиента]])/30</f>
        <v>34.299999999999997</v>
      </c>
      <c r="Q54" t="str">
        <f>VLOOKUP(H54,клиенты!$A$1:$G$435,3,FALSE)</f>
        <v>Брагин Любомир Гертрудович</v>
      </c>
      <c r="R54" s="51" t="str">
        <f>VLOOKUP(H54,клиенты!$A$1:$G$435,4,FALSE)</f>
        <v>да</v>
      </c>
      <c r="S54" t="str">
        <f>VLOOKUP(H54,клиенты!$A$1:$G$435,7,FALSE)</f>
        <v>Беларусь</v>
      </c>
      <c r="T54" t="str">
        <f t="shared" si="5"/>
        <v>Гертрудович Брагин Любомир</v>
      </c>
      <c r="U54" t="str">
        <f t="shared" si="6"/>
        <v>Брагин</v>
      </c>
      <c r="V54" t="str">
        <f t="shared" si="7"/>
        <v>Любомир</v>
      </c>
    </row>
    <row r="55" spans="1:22" x14ac:dyDescent="0.2">
      <c r="A55">
        <v>604</v>
      </c>
      <c r="B55">
        <v>479</v>
      </c>
      <c r="C55">
        <v>314</v>
      </c>
      <c r="D55">
        <v>3</v>
      </c>
      <c r="E55" s="40">
        <f t="shared" si="0"/>
        <v>942</v>
      </c>
      <c r="F55" s="25">
        <v>45429</v>
      </c>
      <c r="G55" t="s">
        <v>15</v>
      </c>
      <c r="H55">
        <v>293</v>
      </c>
      <c r="I55" t="str">
        <f>VLOOKUP(B55,товар!$A$1:$C$433,2,FALSE)</f>
        <v>Овощи</v>
      </c>
      <c r="J55" s="5">
        <f t="shared" si="1"/>
        <v>250.48780487804879</v>
      </c>
      <c r="K55" s="6">
        <f t="shared" si="2"/>
        <v>0.25355404089581302</v>
      </c>
      <c r="L55" t="str">
        <f>VLOOKUP(B55,товар!$A$1:$C$433,3,FALSE)</f>
        <v>Гавриш</v>
      </c>
      <c r="M55" s="28">
        <f t="shared" si="3"/>
        <v>247.66666666666666</v>
      </c>
      <c r="N55" s="10">
        <f>VLOOKUP(H55,клиенты!$A$1:$G$435,5,FALSE)</f>
        <v>44573</v>
      </c>
      <c r="O55">
        <f t="shared" si="4"/>
        <v>856</v>
      </c>
      <c r="P55" s="50">
        <f ca="1">(TODAY()-Продажи[[#This Row],[Дата регистрации клиента]])/30</f>
        <v>34.299999999999997</v>
      </c>
      <c r="Q55" t="str">
        <f>VLOOKUP(H55,клиенты!$A$1:$G$435,3,FALSE)</f>
        <v>Брагин Любомир Гертрудович</v>
      </c>
      <c r="R55" s="51" t="str">
        <f>VLOOKUP(H55,клиенты!$A$1:$G$435,4,FALSE)</f>
        <v>да</v>
      </c>
      <c r="S55" t="str">
        <f>VLOOKUP(H55,клиенты!$A$1:$G$435,7,FALSE)</f>
        <v>Беларусь</v>
      </c>
      <c r="T55" t="str">
        <f t="shared" si="5"/>
        <v>Гертрудович Брагин Любомир</v>
      </c>
      <c r="U55" t="str">
        <f t="shared" si="6"/>
        <v>Брагин</v>
      </c>
      <c r="V55" t="str">
        <f t="shared" si="7"/>
        <v>Любомир</v>
      </c>
    </row>
    <row r="56" spans="1:22" x14ac:dyDescent="0.2">
      <c r="A56">
        <v>676</v>
      </c>
      <c r="B56">
        <v>243</v>
      </c>
      <c r="C56">
        <v>371</v>
      </c>
      <c r="D56">
        <v>3</v>
      </c>
      <c r="E56" s="40">
        <f t="shared" si="0"/>
        <v>1113</v>
      </c>
      <c r="F56" s="25">
        <v>45081</v>
      </c>
      <c r="G56" t="s">
        <v>8</v>
      </c>
      <c r="H56">
        <v>352</v>
      </c>
      <c r="I56" t="str">
        <f>VLOOKUP(B56,товар!$A$1:$C$433,2,FALSE)</f>
        <v>Рис</v>
      </c>
      <c r="J56" s="5">
        <f t="shared" si="1"/>
        <v>258.375</v>
      </c>
      <c r="K56" s="6">
        <f t="shared" si="2"/>
        <v>0.4358974358974359</v>
      </c>
      <c r="L56" t="str">
        <f>VLOOKUP(B56,товар!$A$1:$C$433,3,FALSE)</f>
        <v>Белый Злат</v>
      </c>
      <c r="M56" s="28">
        <f t="shared" si="3"/>
        <v>269.70588235294116</v>
      </c>
      <c r="N56" s="10">
        <f>VLOOKUP(H56,клиенты!$A$1:$G$435,5,FALSE)</f>
        <v>44573</v>
      </c>
      <c r="O56">
        <f t="shared" si="4"/>
        <v>508</v>
      </c>
      <c r="P56" s="50">
        <f ca="1">(TODAY()-Продажи[[#This Row],[Дата регистрации клиента]])/30</f>
        <v>34.299999999999997</v>
      </c>
      <c r="Q56" t="str">
        <f>VLOOKUP(H56,клиенты!$A$1:$G$435,3,FALSE)</f>
        <v>Нестерова Таисия Яковлевна</v>
      </c>
      <c r="R56" s="51" t="str">
        <f>VLOOKUP(H56,клиенты!$A$1:$G$435,4,FALSE)</f>
        <v>нет</v>
      </c>
      <c r="S56" t="str">
        <f>VLOOKUP(H56,клиенты!$A$1:$G$435,7,FALSE)</f>
        <v>Россия</v>
      </c>
      <c r="T56" t="str">
        <f t="shared" si="5"/>
        <v>Яковлевна Нестерова Таисия</v>
      </c>
      <c r="U56" t="str">
        <f t="shared" si="6"/>
        <v>Нестерова</v>
      </c>
      <c r="V56" t="str">
        <f t="shared" si="7"/>
        <v>Таисия</v>
      </c>
    </row>
    <row r="57" spans="1:22" x14ac:dyDescent="0.2">
      <c r="A57">
        <v>352</v>
      </c>
      <c r="B57">
        <v>303</v>
      </c>
      <c r="C57">
        <v>68</v>
      </c>
      <c r="D57">
        <v>4</v>
      </c>
      <c r="E57" s="40">
        <f t="shared" si="0"/>
        <v>272</v>
      </c>
      <c r="F57" s="25">
        <v>44947</v>
      </c>
      <c r="G57" t="s">
        <v>23</v>
      </c>
      <c r="H57">
        <v>76</v>
      </c>
      <c r="I57" t="str">
        <f>VLOOKUP(B57,товар!$A$1:$C$433,2,FALSE)</f>
        <v>Фрукты</v>
      </c>
      <c r="J57" s="5">
        <f t="shared" si="1"/>
        <v>274.16279069767444</v>
      </c>
      <c r="K57" s="6">
        <f t="shared" si="2"/>
        <v>-0.75197217745355838</v>
      </c>
      <c r="L57" t="str">
        <f>VLOOKUP(B57,товар!$A$1:$C$433,3,FALSE)</f>
        <v>Фруктовый Рай</v>
      </c>
      <c r="M57" s="28">
        <f t="shared" si="3"/>
        <v>258.30769230769232</v>
      </c>
      <c r="N57" s="10">
        <f>VLOOKUP(H57,клиенты!$A$1:$G$435,5,FALSE)</f>
        <v>44575</v>
      </c>
      <c r="O57">
        <f t="shared" si="4"/>
        <v>372</v>
      </c>
      <c r="P57" s="50">
        <f ca="1">(TODAY()-Продажи[[#This Row],[Дата регистрации клиента]])/30</f>
        <v>34.233333333333334</v>
      </c>
      <c r="Q57" t="str">
        <f>VLOOKUP(H57,клиенты!$A$1:$G$435,3,FALSE)</f>
        <v>Федосеева Василиса Аскольдовна</v>
      </c>
      <c r="R57" s="51" t="str">
        <f>VLOOKUP(H57,клиенты!$A$1:$G$435,4,FALSE)</f>
        <v>да</v>
      </c>
      <c r="S57" t="str">
        <f>VLOOKUP(H57,клиенты!$A$1:$G$435,7,FALSE)</f>
        <v>Беларусь</v>
      </c>
      <c r="T57" t="str">
        <f t="shared" si="5"/>
        <v>Аскольдовна Федосеева Василиса</v>
      </c>
      <c r="U57" t="str">
        <f t="shared" si="6"/>
        <v>Федосеева</v>
      </c>
      <c r="V57" t="str">
        <f t="shared" si="7"/>
        <v>Василиса</v>
      </c>
    </row>
    <row r="58" spans="1:22" x14ac:dyDescent="0.2">
      <c r="A58">
        <v>473</v>
      </c>
      <c r="B58">
        <v>7</v>
      </c>
      <c r="C58">
        <v>254</v>
      </c>
      <c r="D58">
        <v>2</v>
      </c>
      <c r="E58" s="40">
        <f t="shared" si="0"/>
        <v>508</v>
      </c>
      <c r="F58" s="25">
        <v>45271</v>
      </c>
      <c r="G58" t="s">
        <v>12</v>
      </c>
      <c r="H58">
        <v>76</v>
      </c>
      <c r="I58" t="str">
        <f>VLOOKUP(B58,товар!$A$1:$C$433,2,FALSE)</f>
        <v>Сыр</v>
      </c>
      <c r="J58" s="5">
        <f t="shared" si="1"/>
        <v>262.63492063492066</v>
      </c>
      <c r="K58" s="6">
        <f t="shared" si="2"/>
        <v>-3.2878036987791681E-2</v>
      </c>
      <c r="L58" t="str">
        <f>VLOOKUP(B58,товар!$A$1:$C$433,3,FALSE)</f>
        <v>President</v>
      </c>
      <c r="M58" s="28">
        <f t="shared" si="3"/>
        <v>238.72222222222223</v>
      </c>
      <c r="N58" s="10">
        <f>VLOOKUP(H58,клиенты!$A$1:$G$435,5,FALSE)</f>
        <v>44575</v>
      </c>
      <c r="O58">
        <f t="shared" si="4"/>
        <v>696</v>
      </c>
      <c r="P58" s="50">
        <f ca="1">(TODAY()-Продажи[[#This Row],[Дата регистрации клиента]])/30</f>
        <v>34.233333333333334</v>
      </c>
      <c r="Q58" t="str">
        <f>VLOOKUP(H58,клиенты!$A$1:$G$435,3,FALSE)</f>
        <v>Федосеева Василиса Аскольдовна</v>
      </c>
      <c r="R58" s="51" t="str">
        <f>VLOOKUP(H58,клиенты!$A$1:$G$435,4,FALSE)</f>
        <v>да</v>
      </c>
      <c r="S58" t="str">
        <f>VLOOKUP(H58,клиенты!$A$1:$G$435,7,FALSE)</f>
        <v>Беларусь</v>
      </c>
      <c r="T58" t="str">
        <f t="shared" si="5"/>
        <v>Аскольдовна Федосеева Василиса</v>
      </c>
      <c r="U58" t="str">
        <f t="shared" si="6"/>
        <v>Федосеева</v>
      </c>
      <c r="V58" t="str">
        <f t="shared" si="7"/>
        <v>Василиса</v>
      </c>
    </row>
    <row r="59" spans="1:22" x14ac:dyDescent="0.2">
      <c r="A59">
        <v>659</v>
      </c>
      <c r="B59">
        <v>174</v>
      </c>
      <c r="C59">
        <v>456</v>
      </c>
      <c r="D59">
        <v>3</v>
      </c>
      <c r="E59" s="40">
        <f t="shared" si="0"/>
        <v>1368</v>
      </c>
      <c r="F59" s="25">
        <v>45282</v>
      </c>
      <c r="G59" t="s">
        <v>22</v>
      </c>
      <c r="H59">
        <v>76</v>
      </c>
      <c r="I59" t="str">
        <f>VLOOKUP(B59,товар!$A$1:$C$433,2,FALSE)</f>
        <v>Чай</v>
      </c>
      <c r="J59" s="5">
        <f t="shared" si="1"/>
        <v>271.18181818181819</v>
      </c>
      <c r="K59" s="6">
        <f t="shared" si="2"/>
        <v>0.68152866242038224</v>
      </c>
      <c r="L59" t="str">
        <f>VLOOKUP(B59,товар!$A$1:$C$433,3,FALSE)</f>
        <v>Ахмад</v>
      </c>
      <c r="M59" s="28">
        <f t="shared" si="3"/>
        <v>243.3</v>
      </c>
      <c r="N59" s="10">
        <f>VLOOKUP(H59,клиенты!$A$1:$G$435,5,FALSE)</f>
        <v>44575</v>
      </c>
      <c r="O59">
        <f t="shared" si="4"/>
        <v>707</v>
      </c>
      <c r="P59" s="50">
        <f ca="1">(TODAY()-Продажи[[#This Row],[Дата регистрации клиента]])/30</f>
        <v>34.233333333333334</v>
      </c>
      <c r="Q59" t="str">
        <f>VLOOKUP(H59,клиенты!$A$1:$G$435,3,FALSE)</f>
        <v>Федосеева Василиса Аскольдовна</v>
      </c>
      <c r="R59" s="51" t="str">
        <f>VLOOKUP(H59,клиенты!$A$1:$G$435,4,FALSE)</f>
        <v>да</v>
      </c>
      <c r="S59" t="str">
        <f>VLOOKUP(H59,клиенты!$A$1:$G$435,7,FALSE)</f>
        <v>Беларусь</v>
      </c>
      <c r="T59" t="str">
        <f t="shared" si="5"/>
        <v>Аскольдовна Федосеева Василиса</v>
      </c>
      <c r="U59" t="str">
        <f t="shared" si="6"/>
        <v>Федосеева</v>
      </c>
      <c r="V59" t="str">
        <f t="shared" si="7"/>
        <v>Василиса</v>
      </c>
    </row>
    <row r="60" spans="1:22" x14ac:dyDescent="0.2">
      <c r="A60">
        <v>135</v>
      </c>
      <c r="B60">
        <v>452</v>
      </c>
      <c r="C60">
        <v>448</v>
      </c>
      <c r="D60">
        <v>4</v>
      </c>
      <c r="E60" s="40">
        <f t="shared" si="0"/>
        <v>1792</v>
      </c>
      <c r="F60" s="25">
        <v>45434</v>
      </c>
      <c r="G60" t="s">
        <v>25</v>
      </c>
      <c r="H60">
        <v>437</v>
      </c>
      <c r="I60" t="str">
        <f>VLOOKUP(B60,товар!$A$1:$C$433,2,FALSE)</f>
        <v>Фрукты</v>
      </c>
      <c r="J60" s="5">
        <f t="shared" si="1"/>
        <v>274.16279069767444</v>
      </c>
      <c r="K60" s="6">
        <f t="shared" si="2"/>
        <v>0.63406565442361518</v>
      </c>
      <c r="L60" t="str">
        <f>VLOOKUP(B60,товар!$A$1:$C$433,3,FALSE)</f>
        <v>Экзотик</v>
      </c>
      <c r="M60" s="28">
        <f t="shared" si="3"/>
        <v>253.6875</v>
      </c>
      <c r="N60" s="10">
        <f>VLOOKUP(H60,клиенты!$A$1:$G$435,5,FALSE)</f>
        <v>44576</v>
      </c>
      <c r="O60">
        <f t="shared" si="4"/>
        <v>858</v>
      </c>
      <c r="P60" s="50">
        <f ca="1">(TODAY()-Продажи[[#This Row],[Дата регистрации клиента]])/30</f>
        <v>34.200000000000003</v>
      </c>
      <c r="Q60" t="str">
        <f>VLOOKUP(H60,клиенты!$A$1:$G$435,3,FALSE)</f>
        <v>Мария Кузьминична Борисова</v>
      </c>
      <c r="R60" s="51" t="str">
        <f>VLOOKUP(H60,клиенты!$A$1:$G$435,4,FALSE)</f>
        <v>нет</v>
      </c>
      <c r="S60" t="str">
        <f>VLOOKUP(H60,клиенты!$A$1:$G$435,7,FALSE)</f>
        <v>Узбекистан</v>
      </c>
      <c r="T60" t="str">
        <f t="shared" si="5"/>
        <v>Борисова Мария Кузьминична</v>
      </c>
      <c r="U60" t="str">
        <f t="shared" si="6"/>
        <v>Мария</v>
      </c>
      <c r="V60" t="str">
        <f>Продажи[[#This Row],[Имя1]]</f>
        <v>Мария</v>
      </c>
    </row>
    <row r="61" spans="1:22" x14ac:dyDescent="0.2">
      <c r="A61">
        <v>510</v>
      </c>
      <c r="B61">
        <v>246</v>
      </c>
      <c r="C61">
        <v>196</v>
      </c>
      <c r="D61">
        <v>5</v>
      </c>
      <c r="E61" s="40">
        <f t="shared" si="0"/>
        <v>980</v>
      </c>
      <c r="F61" s="25">
        <v>45168</v>
      </c>
      <c r="G61" t="s">
        <v>14</v>
      </c>
      <c r="H61">
        <v>437</v>
      </c>
      <c r="I61" t="str">
        <f>VLOOKUP(B61,товар!$A$1:$C$433,2,FALSE)</f>
        <v>Сыр</v>
      </c>
      <c r="J61" s="5">
        <f t="shared" si="1"/>
        <v>262.63492063492066</v>
      </c>
      <c r="K61" s="6">
        <f t="shared" si="2"/>
        <v>-0.25371691043152433</v>
      </c>
      <c r="L61" t="str">
        <f>VLOOKUP(B61,товар!$A$1:$C$433,3,FALSE)</f>
        <v>President</v>
      </c>
      <c r="M61" s="28">
        <f t="shared" si="3"/>
        <v>238.72222222222223</v>
      </c>
      <c r="N61" s="10">
        <f>VLOOKUP(H61,клиенты!$A$1:$G$435,5,FALSE)</f>
        <v>44576</v>
      </c>
      <c r="O61">
        <f t="shared" si="4"/>
        <v>592</v>
      </c>
      <c r="P61" s="50">
        <f ca="1">(TODAY()-Продажи[[#This Row],[Дата регистрации клиента]])/30</f>
        <v>34.200000000000003</v>
      </c>
      <c r="Q61" t="str">
        <f>VLOOKUP(H61,клиенты!$A$1:$G$435,3,FALSE)</f>
        <v>Мария Кузьминична Борисова</v>
      </c>
      <c r="R61" s="51" t="str">
        <f>VLOOKUP(H61,клиенты!$A$1:$G$435,4,FALSE)</f>
        <v>нет</v>
      </c>
      <c r="S61" t="str">
        <f>VLOOKUP(H61,клиенты!$A$1:$G$435,7,FALSE)</f>
        <v>Узбекистан</v>
      </c>
      <c r="T61" t="str">
        <f t="shared" si="5"/>
        <v>Борисова Мария Кузьминична</v>
      </c>
      <c r="U61" t="str">
        <f t="shared" si="6"/>
        <v>Мария</v>
      </c>
      <c r="V61" t="str">
        <f>Продажи[[#This Row],[Имя1]]</f>
        <v>Мария</v>
      </c>
    </row>
    <row r="62" spans="1:22" x14ac:dyDescent="0.2">
      <c r="A62">
        <v>525</v>
      </c>
      <c r="B62">
        <v>126</v>
      </c>
      <c r="C62">
        <v>267</v>
      </c>
      <c r="D62">
        <v>1</v>
      </c>
      <c r="E62" s="40">
        <f t="shared" si="0"/>
        <v>267</v>
      </c>
      <c r="F62" s="25">
        <v>44989</v>
      </c>
      <c r="G62" t="s">
        <v>23</v>
      </c>
      <c r="H62">
        <v>437</v>
      </c>
      <c r="I62" t="str">
        <f>VLOOKUP(B62,товар!$A$1:$C$433,2,FALSE)</f>
        <v>Сахар</v>
      </c>
      <c r="J62" s="5">
        <f t="shared" si="1"/>
        <v>252.76271186440678</v>
      </c>
      <c r="K62" s="6">
        <f t="shared" si="2"/>
        <v>5.6326694830014068E-2</v>
      </c>
      <c r="L62" t="str">
        <f>VLOOKUP(B62,товар!$A$1:$C$433,3,FALSE)</f>
        <v>Русский сахар</v>
      </c>
      <c r="M62" s="28">
        <f t="shared" si="3"/>
        <v>293.41176470588238</v>
      </c>
      <c r="N62" s="10">
        <f>VLOOKUP(H62,клиенты!$A$1:$G$435,5,FALSE)</f>
        <v>44576</v>
      </c>
      <c r="O62">
        <f t="shared" si="4"/>
        <v>413</v>
      </c>
      <c r="P62" s="50">
        <f ca="1">(TODAY()-Продажи[[#This Row],[Дата регистрации клиента]])/30</f>
        <v>34.200000000000003</v>
      </c>
      <c r="Q62" t="str">
        <f>VLOOKUP(H62,клиенты!$A$1:$G$435,3,FALSE)</f>
        <v>Мария Кузьминична Борисова</v>
      </c>
      <c r="R62" s="51" t="str">
        <f>VLOOKUP(H62,клиенты!$A$1:$G$435,4,FALSE)</f>
        <v>нет</v>
      </c>
      <c r="S62" t="str">
        <f>VLOOKUP(H62,клиенты!$A$1:$G$435,7,FALSE)</f>
        <v>Узбекистан</v>
      </c>
      <c r="T62" t="str">
        <f t="shared" si="5"/>
        <v>Борисова Мария Кузьминична</v>
      </c>
      <c r="U62" t="str">
        <f t="shared" si="6"/>
        <v>Мария</v>
      </c>
      <c r="V62" t="str">
        <f>Продажи[[#This Row],[Имя1]]</f>
        <v>Мария</v>
      </c>
    </row>
    <row r="63" spans="1:22" x14ac:dyDescent="0.2">
      <c r="A63">
        <v>636</v>
      </c>
      <c r="B63">
        <v>266</v>
      </c>
      <c r="C63">
        <v>141</v>
      </c>
      <c r="D63">
        <v>5</v>
      </c>
      <c r="E63" s="40">
        <f t="shared" si="0"/>
        <v>705</v>
      </c>
      <c r="F63" s="25">
        <v>45174</v>
      </c>
      <c r="G63" t="s">
        <v>10</v>
      </c>
      <c r="H63">
        <v>50</v>
      </c>
      <c r="I63" t="str">
        <f>VLOOKUP(B63,товар!$A$1:$C$433,2,FALSE)</f>
        <v>Рыба</v>
      </c>
      <c r="J63" s="5">
        <f t="shared" si="1"/>
        <v>258.5128205128205</v>
      </c>
      <c r="K63" s="6">
        <f t="shared" si="2"/>
        <v>-0.45457250545526673</v>
      </c>
      <c r="L63" t="str">
        <f>VLOOKUP(B63,товар!$A$1:$C$433,3,FALSE)</f>
        <v>Меридиан</v>
      </c>
      <c r="M63" s="28">
        <f t="shared" si="3"/>
        <v>260.64705882352939</v>
      </c>
      <c r="N63" s="10">
        <f>VLOOKUP(H63,клиенты!$A$1:$G$435,5,FALSE)</f>
        <v>44576</v>
      </c>
      <c r="O63">
        <f t="shared" si="4"/>
        <v>598</v>
      </c>
      <c r="P63" s="50">
        <f ca="1">(TODAY()-Продажи[[#This Row],[Дата регистрации клиента]])/30</f>
        <v>34.200000000000003</v>
      </c>
      <c r="Q63" t="str">
        <f>VLOOKUP(H63,клиенты!$A$1:$G$435,3,FALSE)</f>
        <v>Гостомысл Фомич Одинцов</v>
      </c>
      <c r="R63" s="51" t="str">
        <f>VLOOKUP(H63,клиенты!$A$1:$G$435,4,FALSE)</f>
        <v>да</v>
      </c>
      <c r="S63" t="str">
        <f>VLOOKUP(H63,клиенты!$A$1:$G$435,7,FALSE)</f>
        <v>Узбекистан</v>
      </c>
      <c r="T63" t="str">
        <f t="shared" si="5"/>
        <v>Одинцов Гостомысл Фомич</v>
      </c>
      <c r="U63" t="str">
        <f t="shared" si="6"/>
        <v>Гостомысл</v>
      </c>
      <c r="V63" t="str">
        <f>MID(T63,SEARCH(" *",T63,SEARCH(" *",T63)+1)+1,LEN(T63))</f>
        <v>Фомич</v>
      </c>
    </row>
    <row r="64" spans="1:22" x14ac:dyDescent="0.2">
      <c r="A64">
        <v>924</v>
      </c>
      <c r="B64">
        <v>114</v>
      </c>
      <c r="C64">
        <v>228</v>
      </c>
      <c r="D64">
        <v>2</v>
      </c>
      <c r="E64" s="40">
        <f t="shared" si="0"/>
        <v>456</v>
      </c>
      <c r="F64" s="25">
        <v>45175</v>
      </c>
      <c r="G64" t="s">
        <v>21</v>
      </c>
      <c r="H64">
        <v>50</v>
      </c>
      <c r="I64" t="str">
        <f>VLOOKUP(B64,товар!$A$1:$C$433,2,FALSE)</f>
        <v>Сыр</v>
      </c>
      <c r="J64" s="5">
        <f t="shared" si="1"/>
        <v>262.63492063492066</v>
      </c>
      <c r="K64" s="6">
        <f t="shared" si="2"/>
        <v>-0.13187477335912012</v>
      </c>
      <c r="L64" t="str">
        <f>VLOOKUP(B64,товар!$A$1:$C$433,3,FALSE)</f>
        <v>Сырная долина</v>
      </c>
      <c r="M64" s="28">
        <f t="shared" si="3"/>
        <v>271</v>
      </c>
      <c r="N64" s="10">
        <f>VLOOKUP(H64,клиенты!$A$1:$G$435,5,FALSE)</f>
        <v>44576</v>
      </c>
      <c r="O64">
        <f t="shared" si="4"/>
        <v>599</v>
      </c>
      <c r="P64" s="50">
        <f ca="1">(TODAY()-Продажи[[#This Row],[Дата регистрации клиента]])/30</f>
        <v>34.200000000000003</v>
      </c>
      <c r="Q64" t="str">
        <f>VLOOKUP(H64,клиенты!$A$1:$G$435,3,FALSE)</f>
        <v>Гостомысл Фомич Одинцов</v>
      </c>
      <c r="R64" s="51" t="str">
        <f>VLOOKUP(H64,клиенты!$A$1:$G$435,4,FALSE)</f>
        <v>да</v>
      </c>
      <c r="S64" t="str">
        <f>VLOOKUP(H64,клиенты!$A$1:$G$435,7,FALSE)</f>
        <v>Узбекистан</v>
      </c>
      <c r="T64" t="str">
        <f t="shared" si="5"/>
        <v>Одинцов Гостомысл Фомич</v>
      </c>
      <c r="U64" t="str">
        <f t="shared" si="6"/>
        <v>Гостомысл</v>
      </c>
      <c r="V64" t="str">
        <f>MID(T64,SEARCH(" *",T64,SEARCH(" *",T64)+1)+1,LEN(T64))</f>
        <v>Фомич</v>
      </c>
    </row>
    <row r="65" spans="1:22" x14ac:dyDescent="0.2">
      <c r="A65">
        <v>5</v>
      </c>
      <c r="B65">
        <v>32</v>
      </c>
      <c r="C65">
        <v>123</v>
      </c>
      <c r="D65">
        <v>2</v>
      </c>
      <c r="E65" s="40">
        <f t="shared" si="0"/>
        <v>246</v>
      </c>
      <c r="F65" s="25">
        <v>45151</v>
      </c>
      <c r="G65" t="s">
        <v>11</v>
      </c>
      <c r="H65">
        <v>471</v>
      </c>
      <c r="I65" t="str">
        <f>VLOOKUP(B65,товар!$A$1:$C$433,2,FALSE)</f>
        <v>Овощи</v>
      </c>
      <c r="J65" s="5">
        <f t="shared" si="1"/>
        <v>250.48780487804879</v>
      </c>
      <c r="K65" s="6">
        <f t="shared" si="2"/>
        <v>-0.5089581304771178</v>
      </c>
      <c r="L65" t="str">
        <f>VLOOKUP(B65,товар!$A$1:$C$433,3,FALSE)</f>
        <v>Зеленая грядка</v>
      </c>
      <c r="M65" s="28">
        <f t="shared" si="3"/>
        <v>159.19999999999999</v>
      </c>
      <c r="N65" s="10">
        <f>VLOOKUP(H65,клиенты!$A$1:$G$435,5,FALSE)</f>
        <v>44577</v>
      </c>
      <c r="O65">
        <f t="shared" si="4"/>
        <v>574</v>
      </c>
      <c r="P65" s="50">
        <f ca="1">(TODAY()-Продажи[[#This Row],[Дата регистрации клиента]])/30</f>
        <v>34.166666666666664</v>
      </c>
      <c r="Q65" t="str">
        <f>VLOOKUP(H65,клиенты!$A$1:$G$435,3,FALSE)</f>
        <v>Александра Матвеевна Артемьева</v>
      </c>
      <c r="R65" s="51" t="str">
        <f>VLOOKUP(H65,клиенты!$A$1:$G$435,4,FALSE)</f>
        <v>да</v>
      </c>
      <c r="S65" t="str">
        <f>VLOOKUP(H65,клиенты!$A$1:$G$435,7,FALSE)</f>
        <v>Украина</v>
      </c>
      <c r="T65" t="str">
        <f t="shared" si="5"/>
        <v>Артемьева Александра Матвеевна</v>
      </c>
      <c r="U65" t="str">
        <f t="shared" si="6"/>
        <v>Александра</v>
      </c>
      <c r="V65" t="str">
        <f>Продажи[[#This Row],[Имя1]]</f>
        <v>Александра</v>
      </c>
    </row>
    <row r="66" spans="1:22" x14ac:dyDescent="0.2">
      <c r="A66">
        <v>775</v>
      </c>
      <c r="B66">
        <v>228</v>
      </c>
      <c r="C66">
        <v>98</v>
      </c>
      <c r="D66">
        <v>2</v>
      </c>
      <c r="E66" s="40">
        <f t="shared" ref="E66:E129" si="8">C66*D66</f>
        <v>196</v>
      </c>
      <c r="F66" s="25">
        <v>45344</v>
      </c>
      <c r="G66" t="s">
        <v>11</v>
      </c>
      <c r="H66">
        <v>338</v>
      </c>
      <c r="I66" t="str">
        <f>VLOOKUP(B66,товар!$A$1:$C$433,2,FALSE)</f>
        <v>Рис</v>
      </c>
      <c r="J66" s="5">
        <f t="shared" ref="J66:J129" si="9">AVERAGEIF($I$2:$I$1001,I66,$C$2:$C$1001)</f>
        <v>258.375</v>
      </c>
      <c r="K66" s="6">
        <f t="shared" ref="K66:K129" si="10">C66/J66-1</f>
        <v>-0.62070633768746974</v>
      </c>
      <c r="L66" t="str">
        <f>VLOOKUP(B66,товар!$A$1:$C$433,3,FALSE)</f>
        <v>Мистраль</v>
      </c>
      <c r="M66" s="28">
        <f t="shared" ref="M66:M129" si="11">AVERAGEIFS($C$2:$C$1001,$I$2:$I$1001,I66,$L$2:$L$1001,L66)</f>
        <v>181.57142857142858</v>
      </c>
      <c r="N66" s="10">
        <f>VLOOKUP(H66,клиенты!$A$1:$G$435,5,FALSE)</f>
        <v>44577</v>
      </c>
      <c r="O66">
        <f t="shared" ref="O66:O129" si="12">F66-N66</f>
        <v>767</v>
      </c>
      <c r="P66" s="50">
        <f ca="1">(TODAY()-Продажи[[#This Row],[Дата регистрации клиента]])/30</f>
        <v>34.166666666666664</v>
      </c>
      <c r="Q66" t="str">
        <f>VLOOKUP(H66,клиенты!$A$1:$G$435,3,FALSE)</f>
        <v>Александра Геннадиевна Филатова</v>
      </c>
      <c r="R66" s="51" t="str">
        <f>VLOOKUP(H66,клиенты!$A$1:$G$435,4,FALSE)</f>
        <v>нет</v>
      </c>
      <c r="S66" t="str">
        <f>VLOOKUP(H66,клиенты!$A$1:$G$435,7,FALSE)</f>
        <v>Таджикистан</v>
      </c>
      <c r="T66" t="str">
        <f t="shared" ref="T66:T129" si="13">IF(OR(RIGHT(Q66,1)="ва", RIGHT(Q66,1)="я",RIGHT(Q66,1)="на"), Q66, MID(Q66, FIND(" ", Q66, FIND(" ", Q66) + 1) + 1, LEN(Q66) - FIND(" ", Q66, FIND(" ", Q66) + 1)) &amp; " " &amp; LEFT(Q66, FIND(" ", Q66) - 1) &amp; " " &amp; MID(Q66, FIND(" ", Q66) + 1, FIND(" ", Q66, FIND(" ", Q66) + 1) - FIND(" ", Q66) - 1))</f>
        <v>Филатова Александра Геннадиевна</v>
      </c>
      <c r="U66" t="str">
        <f t="shared" ref="U66:U129" si="14">MID(T66, FIND(" ", T66) + 1, FIND(" ", T66 &amp; " ", FIND(" ", T66) + 1) - FIND(" ", T66) - 1)</f>
        <v>Александра</v>
      </c>
      <c r="V66" t="str">
        <f>Продажи[[#This Row],[Имя1]]</f>
        <v>Александра</v>
      </c>
    </row>
    <row r="67" spans="1:22" x14ac:dyDescent="0.2">
      <c r="A67">
        <v>375</v>
      </c>
      <c r="B67">
        <v>19</v>
      </c>
      <c r="C67">
        <v>142</v>
      </c>
      <c r="D67">
        <v>3</v>
      </c>
      <c r="E67" s="40">
        <f t="shared" si="8"/>
        <v>426</v>
      </c>
      <c r="F67" s="25">
        <v>45157</v>
      </c>
      <c r="G67" t="s">
        <v>9</v>
      </c>
      <c r="H67">
        <v>18</v>
      </c>
      <c r="I67" t="str">
        <f>VLOOKUP(B67,товар!$A$1:$C$433,2,FALSE)</f>
        <v>Мясо</v>
      </c>
      <c r="J67" s="5">
        <f t="shared" si="9"/>
        <v>271.74545454545455</v>
      </c>
      <c r="K67" s="6">
        <f t="shared" si="10"/>
        <v>-0.47745216111334132</v>
      </c>
      <c r="L67" t="str">
        <f>VLOOKUP(B67,товар!$A$1:$C$433,3,FALSE)</f>
        <v>Снежана</v>
      </c>
      <c r="M67" s="28">
        <f t="shared" si="11"/>
        <v>272.35294117647061</v>
      </c>
      <c r="N67" s="10">
        <f>VLOOKUP(H67,клиенты!$A$1:$G$435,5,FALSE)</f>
        <v>44578</v>
      </c>
      <c r="O67">
        <f t="shared" si="12"/>
        <v>579</v>
      </c>
      <c r="P67" s="50">
        <f ca="1">(TODAY()-Продажи[[#This Row],[Дата регистрации клиента]])/30</f>
        <v>34.133333333333333</v>
      </c>
      <c r="Q67" t="str">
        <f>VLOOKUP(H67,клиенты!$A$1:$G$435,3,FALSE)</f>
        <v>Кира Степановна Рогова</v>
      </c>
      <c r="R67" s="51" t="str">
        <f>VLOOKUP(H67,клиенты!$A$1:$G$435,4,FALSE)</f>
        <v>нет</v>
      </c>
      <c r="S67" t="str">
        <f>VLOOKUP(H67,клиенты!$A$1:$G$435,7,FALSE)</f>
        <v>Украина</v>
      </c>
      <c r="T67" t="str">
        <f t="shared" si="13"/>
        <v>Рогова Кира Степановна</v>
      </c>
      <c r="U67" t="str">
        <f t="shared" si="14"/>
        <v>Кира</v>
      </c>
      <c r="V67" t="str">
        <f>Продажи[[#This Row],[Имя1]]</f>
        <v>Кира</v>
      </c>
    </row>
    <row r="68" spans="1:22" x14ac:dyDescent="0.2">
      <c r="A68">
        <v>673</v>
      </c>
      <c r="B68">
        <v>400</v>
      </c>
      <c r="C68">
        <v>345</v>
      </c>
      <c r="D68">
        <v>2</v>
      </c>
      <c r="E68" s="40">
        <f t="shared" si="8"/>
        <v>690</v>
      </c>
      <c r="F68" s="25">
        <v>45143</v>
      </c>
      <c r="G68" t="s">
        <v>21</v>
      </c>
      <c r="H68">
        <v>18</v>
      </c>
      <c r="I68" t="str">
        <f>VLOOKUP(B68,товар!$A$1:$C$433,2,FALSE)</f>
        <v>Молоко</v>
      </c>
      <c r="J68" s="5">
        <f t="shared" si="9"/>
        <v>294.95238095238096</v>
      </c>
      <c r="K68" s="6">
        <f t="shared" si="10"/>
        <v>0.16968033580884723</v>
      </c>
      <c r="L68" t="str">
        <f>VLOOKUP(B68,товар!$A$1:$C$433,3,FALSE)</f>
        <v>Беллакт</v>
      </c>
      <c r="M68" s="28">
        <f t="shared" si="11"/>
        <v>322.54545454545456</v>
      </c>
      <c r="N68" s="10">
        <f>VLOOKUP(H68,клиенты!$A$1:$G$435,5,FALSE)</f>
        <v>44578</v>
      </c>
      <c r="O68">
        <f t="shared" si="12"/>
        <v>565</v>
      </c>
      <c r="P68" s="50">
        <f ca="1">(TODAY()-Продажи[[#This Row],[Дата регистрации клиента]])/30</f>
        <v>34.133333333333333</v>
      </c>
      <c r="Q68" t="str">
        <f>VLOOKUP(H68,клиенты!$A$1:$G$435,3,FALSE)</f>
        <v>Кира Степановна Рогова</v>
      </c>
      <c r="R68" s="51" t="str">
        <f>VLOOKUP(H68,клиенты!$A$1:$G$435,4,FALSE)</f>
        <v>нет</v>
      </c>
      <c r="S68" t="str">
        <f>VLOOKUP(H68,клиенты!$A$1:$G$435,7,FALSE)</f>
        <v>Украина</v>
      </c>
      <c r="T68" t="str">
        <f t="shared" si="13"/>
        <v>Рогова Кира Степановна</v>
      </c>
      <c r="U68" t="str">
        <f t="shared" si="14"/>
        <v>Кира</v>
      </c>
      <c r="V68" t="str">
        <f>Продажи[[#This Row],[Имя1]]</f>
        <v>Кира</v>
      </c>
    </row>
    <row r="69" spans="1:22" x14ac:dyDescent="0.2">
      <c r="A69">
        <v>845</v>
      </c>
      <c r="B69">
        <v>474</v>
      </c>
      <c r="C69">
        <v>405</v>
      </c>
      <c r="D69">
        <v>2</v>
      </c>
      <c r="E69" s="40">
        <f t="shared" si="8"/>
        <v>810</v>
      </c>
      <c r="F69" s="25">
        <v>45390</v>
      </c>
      <c r="G69" t="s">
        <v>15</v>
      </c>
      <c r="H69">
        <v>18</v>
      </c>
      <c r="I69" t="str">
        <f>VLOOKUP(B69,товар!$A$1:$C$433,2,FALSE)</f>
        <v>Молоко</v>
      </c>
      <c r="J69" s="5">
        <f t="shared" si="9"/>
        <v>294.95238095238096</v>
      </c>
      <c r="K69" s="6">
        <f t="shared" si="10"/>
        <v>0.37310300290603804</v>
      </c>
      <c r="L69" t="str">
        <f>VLOOKUP(B69,товар!$A$1:$C$433,3,FALSE)</f>
        <v>Простоквашино</v>
      </c>
      <c r="M69" s="28">
        <f t="shared" si="11"/>
        <v>318.81818181818181</v>
      </c>
      <c r="N69" s="10">
        <f>VLOOKUP(H69,клиенты!$A$1:$G$435,5,FALSE)</f>
        <v>44578</v>
      </c>
      <c r="O69">
        <f t="shared" si="12"/>
        <v>812</v>
      </c>
      <c r="P69" s="50">
        <f ca="1">(TODAY()-Продажи[[#This Row],[Дата регистрации клиента]])/30</f>
        <v>34.133333333333333</v>
      </c>
      <c r="Q69" t="str">
        <f>VLOOKUP(H69,клиенты!$A$1:$G$435,3,FALSE)</f>
        <v>Кира Степановна Рогова</v>
      </c>
      <c r="R69" s="51" t="str">
        <f>VLOOKUP(H69,клиенты!$A$1:$G$435,4,FALSE)</f>
        <v>нет</v>
      </c>
      <c r="S69" t="str">
        <f>VLOOKUP(H69,клиенты!$A$1:$G$435,7,FALSE)</f>
        <v>Украина</v>
      </c>
      <c r="T69" t="str">
        <f t="shared" si="13"/>
        <v>Рогова Кира Степановна</v>
      </c>
      <c r="U69" t="str">
        <f t="shared" si="14"/>
        <v>Кира</v>
      </c>
      <c r="V69" t="str">
        <f>Продажи[[#This Row],[Имя1]]</f>
        <v>Кира</v>
      </c>
    </row>
    <row r="70" spans="1:22" x14ac:dyDescent="0.2">
      <c r="A70">
        <v>949</v>
      </c>
      <c r="B70">
        <v>59</v>
      </c>
      <c r="C70">
        <v>234</v>
      </c>
      <c r="D70">
        <v>2</v>
      </c>
      <c r="E70" s="40">
        <f t="shared" si="8"/>
        <v>468</v>
      </c>
      <c r="F70" s="25">
        <v>45101</v>
      </c>
      <c r="G70" t="s">
        <v>13</v>
      </c>
      <c r="H70">
        <v>18</v>
      </c>
      <c r="I70" t="str">
        <f>VLOOKUP(B70,товар!$A$1:$C$433,2,FALSE)</f>
        <v>Сахар</v>
      </c>
      <c r="J70" s="5">
        <f t="shared" si="9"/>
        <v>252.76271186440678</v>
      </c>
      <c r="K70" s="6">
        <f t="shared" si="10"/>
        <v>-7.4230537115268613E-2</v>
      </c>
      <c r="L70" t="str">
        <f>VLOOKUP(B70,товар!$A$1:$C$433,3,FALSE)</f>
        <v>Продимекс</v>
      </c>
      <c r="M70" s="28">
        <f t="shared" si="11"/>
        <v>240.5</v>
      </c>
      <c r="N70" s="10">
        <f>VLOOKUP(H70,клиенты!$A$1:$G$435,5,FALSE)</f>
        <v>44578</v>
      </c>
      <c r="O70">
        <f t="shared" si="12"/>
        <v>523</v>
      </c>
      <c r="P70" s="50">
        <f ca="1">(TODAY()-Продажи[[#This Row],[Дата регистрации клиента]])/30</f>
        <v>34.133333333333333</v>
      </c>
      <c r="Q70" t="str">
        <f>VLOOKUP(H70,клиенты!$A$1:$G$435,3,FALSE)</f>
        <v>Кира Степановна Рогова</v>
      </c>
      <c r="R70" s="51" t="str">
        <f>VLOOKUP(H70,клиенты!$A$1:$G$435,4,FALSE)</f>
        <v>нет</v>
      </c>
      <c r="S70" t="str">
        <f>VLOOKUP(H70,клиенты!$A$1:$G$435,7,FALSE)</f>
        <v>Украина</v>
      </c>
      <c r="T70" t="str">
        <f t="shared" si="13"/>
        <v>Рогова Кира Степановна</v>
      </c>
      <c r="U70" t="str">
        <f t="shared" si="14"/>
        <v>Кира</v>
      </c>
      <c r="V70" t="str">
        <f>Продажи[[#This Row],[Имя1]]</f>
        <v>Кира</v>
      </c>
    </row>
    <row r="71" spans="1:22" x14ac:dyDescent="0.2">
      <c r="A71">
        <v>266</v>
      </c>
      <c r="B71">
        <v>217</v>
      </c>
      <c r="C71">
        <v>412</v>
      </c>
      <c r="D71">
        <v>2</v>
      </c>
      <c r="E71" s="40">
        <f t="shared" si="8"/>
        <v>824</v>
      </c>
      <c r="F71" s="25">
        <v>45174</v>
      </c>
      <c r="G71" t="s">
        <v>18</v>
      </c>
      <c r="H71">
        <v>110</v>
      </c>
      <c r="I71" t="str">
        <f>VLOOKUP(B71,товар!$A$1:$C$433,2,FALSE)</f>
        <v>Мясо</v>
      </c>
      <c r="J71" s="5">
        <f t="shared" si="9"/>
        <v>271.74545454545455</v>
      </c>
      <c r="K71" s="6">
        <f t="shared" si="10"/>
        <v>0.51612471564298135</v>
      </c>
      <c r="L71" t="str">
        <f>VLOOKUP(B71,товар!$A$1:$C$433,3,FALSE)</f>
        <v>Агрокомплекс</v>
      </c>
      <c r="M71" s="28">
        <f t="shared" si="11"/>
        <v>311.2</v>
      </c>
      <c r="N71" s="10">
        <f>VLOOKUP(H71,клиенты!$A$1:$G$435,5,FALSE)</f>
        <v>44580</v>
      </c>
      <c r="O71">
        <f t="shared" si="12"/>
        <v>594</v>
      </c>
      <c r="P71" s="50">
        <f ca="1">(TODAY()-Продажи[[#This Row],[Дата регистрации клиента]])/30</f>
        <v>34.06666666666667</v>
      </c>
      <c r="Q71" t="str">
        <f>VLOOKUP(H71,клиенты!$A$1:$G$435,3,FALSE)</f>
        <v>Давыд Фёдорович Белоусов</v>
      </c>
      <c r="R71" s="51" t="str">
        <f>VLOOKUP(H71,клиенты!$A$1:$G$435,4,FALSE)</f>
        <v>нет</v>
      </c>
      <c r="S71" t="str">
        <f>VLOOKUP(H71,клиенты!$A$1:$G$435,7,FALSE)</f>
        <v>Узбекистан</v>
      </c>
      <c r="T71" t="str">
        <f t="shared" si="13"/>
        <v>Белоусов Давыд Фёдорович</v>
      </c>
      <c r="U71" t="str">
        <f t="shared" si="14"/>
        <v>Давыд</v>
      </c>
      <c r="V71" t="str">
        <f>Продажи[[#This Row],[Имя1]]</f>
        <v>Давыд</v>
      </c>
    </row>
    <row r="72" spans="1:22" x14ac:dyDescent="0.2">
      <c r="A72">
        <v>364</v>
      </c>
      <c r="B72">
        <v>325</v>
      </c>
      <c r="C72">
        <v>361</v>
      </c>
      <c r="D72">
        <v>5</v>
      </c>
      <c r="E72" s="40">
        <f t="shared" si="8"/>
        <v>1805</v>
      </c>
      <c r="F72" s="25">
        <v>45243</v>
      </c>
      <c r="G72" t="s">
        <v>10</v>
      </c>
      <c r="H72">
        <v>110</v>
      </c>
      <c r="I72" t="str">
        <f>VLOOKUP(B72,товар!$A$1:$C$433,2,FALSE)</f>
        <v>Сок</v>
      </c>
      <c r="J72" s="5">
        <f t="shared" si="9"/>
        <v>268.60344827586209</v>
      </c>
      <c r="K72" s="6">
        <f t="shared" si="10"/>
        <v>0.34398870274086901</v>
      </c>
      <c r="L72" t="str">
        <f>VLOOKUP(B72,товар!$A$1:$C$433,3,FALSE)</f>
        <v>Добрый</v>
      </c>
      <c r="M72" s="28">
        <f t="shared" si="11"/>
        <v>242.81818181818181</v>
      </c>
      <c r="N72" s="10">
        <f>VLOOKUP(H72,клиенты!$A$1:$G$435,5,FALSE)</f>
        <v>44580</v>
      </c>
      <c r="O72">
        <f t="shared" si="12"/>
        <v>663</v>
      </c>
      <c r="P72" s="50">
        <f ca="1">(TODAY()-Продажи[[#This Row],[Дата регистрации клиента]])/30</f>
        <v>34.06666666666667</v>
      </c>
      <c r="Q72" t="str">
        <f>VLOOKUP(H72,клиенты!$A$1:$G$435,3,FALSE)</f>
        <v>Давыд Фёдорович Белоусов</v>
      </c>
      <c r="R72" s="51" t="str">
        <f>VLOOKUP(H72,клиенты!$A$1:$G$435,4,FALSE)</f>
        <v>нет</v>
      </c>
      <c r="S72" t="str">
        <f>VLOOKUP(H72,клиенты!$A$1:$G$435,7,FALSE)</f>
        <v>Узбекистан</v>
      </c>
      <c r="T72" t="str">
        <f t="shared" si="13"/>
        <v>Белоусов Давыд Фёдорович</v>
      </c>
      <c r="U72" t="str">
        <f t="shared" si="14"/>
        <v>Давыд</v>
      </c>
      <c r="V72" t="str">
        <f>Продажи[[#This Row],[Имя1]]</f>
        <v>Давыд</v>
      </c>
    </row>
    <row r="73" spans="1:22" x14ac:dyDescent="0.2">
      <c r="A73">
        <v>432</v>
      </c>
      <c r="B73">
        <v>91</v>
      </c>
      <c r="C73">
        <v>413</v>
      </c>
      <c r="D73">
        <v>2</v>
      </c>
      <c r="E73" s="40">
        <f t="shared" si="8"/>
        <v>826</v>
      </c>
      <c r="F73" s="25">
        <v>45183</v>
      </c>
      <c r="G73" t="s">
        <v>18</v>
      </c>
      <c r="H73">
        <v>31</v>
      </c>
      <c r="I73" t="str">
        <f>VLOOKUP(B73,товар!$A$1:$C$433,2,FALSE)</f>
        <v>Сыр</v>
      </c>
      <c r="J73" s="5">
        <f t="shared" si="9"/>
        <v>262.63492063492066</v>
      </c>
      <c r="K73" s="6">
        <f t="shared" si="10"/>
        <v>0.57252508159071658</v>
      </c>
      <c r="L73" t="str">
        <f>VLOOKUP(B73,товар!$A$1:$C$433,3,FALSE)</f>
        <v>Сырная долина</v>
      </c>
      <c r="M73" s="28">
        <f t="shared" si="11"/>
        <v>271</v>
      </c>
      <c r="N73" s="10">
        <f>VLOOKUP(H73,клиенты!$A$1:$G$435,5,FALSE)</f>
        <v>44580</v>
      </c>
      <c r="O73">
        <f t="shared" si="12"/>
        <v>603</v>
      </c>
      <c r="P73" s="50">
        <f ca="1">(TODAY()-Продажи[[#This Row],[Дата регистрации клиента]])/30</f>
        <v>34.06666666666667</v>
      </c>
      <c r="Q73" t="str">
        <f>VLOOKUP(H73,клиенты!$A$1:$G$435,3,FALSE)</f>
        <v>Татьяна Павловна Павлова</v>
      </c>
      <c r="R73" s="51" t="str">
        <f>VLOOKUP(H73,клиенты!$A$1:$G$435,4,FALSE)</f>
        <v>нет</v>
      </c>
      <c r="S73" t="str">
        <f>VLOOKUP(H73,клиенты!$A$1:$G$435,7,FALSE)</f>
        <v>Украина</v>
      </c>
      <c r="T73" t="str">
        <f t="shared" si="13"/>
        <v>Павлова Татьяна Павловна</v>
      </c>
      <c r="U73" t="str">
        <f t="shared" si="14"/>
        <v>Татьяна</v>
      </c>
      <c r="V73" t="str">
        <f>Продажи[[#This Row],[Имя1]]</f>
        <v>Татьяна</v>
      </c>
    </row>
    <row r="74" spans="1:22" x14ac:dyDescent="0.2">
      <c r="A74">
        <v>889</v>
      </c>
      <c r="B74">
        <v>1</v>
      </c>
      <c r="C74">
        <v>206</v>
      </c>
      <c r="D74">
        <v>3</v>
      </c>
      <c r="E74" s="40">
        <f t="shared" si="8"/>
        <v>618</v>
      </c>
      <c r="F74" s="25">
        <v>44986</v>
      </c>
      <c r="G74" t="s">
        <v>12</v>
      </c>
      <c r="H74">
        <v>31</v>
      </c>
      <c r="I74" t="str">
        <f>VLOOKUP(B74,товар!$A$1:$C$433,2,FALSE)</f>
        <v>Крупа</v>
      </c>
      <c r="J74" s="5">
        <f t="shared" si="9"/>
        <v>255.11627906976744</v>
      </c>
      <c r="K74" s="6">
        <f t="shared" si="10"/>
        <v>-0.1925250683682771</v>
      </c>
      <c r="L74" t="str">
        <f>VLOOKUP(B74,товар!$A$1:$C$433,3,FALSE)</f>
        <v>Ярмарка</v>
      </c>
      <c r="M74" s="28">
        <f t="shared" si="11"/>
        <v>252.09090909090909</v>
      </c>
      <c r="N74" s="10">
        <f>VLOOKUP(H74,клиенты!$A$1:$G$435,5,FALSE)</f>
        <v>44580</v>
      </c>
      <c r="O74">
        <f t="shared" si="12"/>
        <v>406</v>
      </c>
      <c r="P74" s="50">
        <f ca="1">(TODAY()-Продажи[[#This Row],[Дата регистрации клиента]])/30</f>
        <v>34.06666666666667</v>
      </c>
      <c r="Q74" t="str">
        <f>VLOOKUP(H74,клиенты!$A$1:$G$435,3,FALSE)</f>
        <v>Татьяна Павловна Павлова</v>
      </c>
      <c r="R74" s="51" t="str">
        <f>VLOOKUP(H74,клиенты!$A$1:$G$435,4,FALSE)</f>
        <v>нет</v>
      </c>
      <c r="S74" t="str">
        <f>VLOOKUP(H74,клиенты!$A$1:$G$435,7,FALSE)</f>
        <v>Украина</v>
      </c>
      <c r="T74" t="str">
        <f t="shared" si="13"/>
        <v>Павлова Татьяна Павловна</v>
      </c>
      <c r="U74" t="str">
        <f t="shared" si="14"/>
        <v>Татьяна</v>
      </c>
      <c r="V74" t="str">
        <f>Продажи[[#This Row],[Имя1]]</f>
        <v>Татьяна</v>
      </c>
    </row>
    <row r="75" spans="1:22" x14ac:dyDescent="0.2">
      <c r="A75">
        <v>134</v>
      </c>
      <c r="B75">
        <v>382</v>
      </c>
      <c r="C75">
        <v>379</v>
      </c>
      <c r="D75">
        <v>5</v>
      </c>
      <c r="E75" s="40">
        <f t="shared" si="8"/>
        <v>1895</v>
      </c>
      <c r="F75" s="25">
        <v>45314</v>
      </c>
      <c r="G75" t="s">
        <v>15</v>
      </c>
      <c r="H75">
        <v>388</v>
      </c>
      <c r="I75" t="str">
        <f>VLOOKUP(B75,товар!$A$1:$C$433,2,FALSE)</f>
        <v>Овощи</v>
      </c>
      <c r="J75" s="5">
        <f t="shared" si="9"/>
        <v>250.48780487804879</v>
      </c>
      <c r="K75" s="6">
        <f t="shared" si="10"/>
        <v>0.51304771178188902</v>
      </c>
      <c r="L75" t="str">
        <f>VLOOKUP(B75,товар!$A$1:$C$433,3,FALSE)</f>
        <v>Овощной ряд</v>
      </c>
      <c r="M75" s="28">
        <f t="shared" si="11"/>
        <v>303.8235294117647</v>
      </c>
      <c r="N75" s="10">
        <f>VLOOKUP(H75,клиенты!$A$1:$G$435,5,FALSE)</f>
        <v>44581</v>
      </c>
      <c r="O75">
        <f t="shared" si="12"/>
        <v>733</v>
      </c>
      <c r="P75" s="50">
        <f ca="1">(TODAY()-Продажи[[#This Row],[Дата регистрации клиента]])/30</f>
        <v>34.033333333333331</v>
      </c>
      <c r="Q75" t="str">
        <f>VLOOKUP(H75,клиенты!$A$1:$G$435,3,FALSE)</f>
        <v>Тимофеева Анастасия Натановна</v>
      </c>
      <c r="R75" s="51" t="str">
        <f>VLOOKUP(H75,клиенты!$A$1:$G$435,4,FALSE)</f>
        <v>да</v>
      </c>
      <c r="S75" t="str">
        <f>VLOOKUP(H75,клиенты!$A$1:$G$435,7,FALSE)</f>
        <v>Россия</v>
      </c>
      <c r="T75" t="str">
        <f t="shared" si="13"/>
        <v>Натановна Тимофеева Анастасия</v>
      </c>
      <c r="U75" t="str">
        <f t="shared" si="14"/>
        <v>Тимофеева</v>
      </c>
      <c r="V75" t="str">
        <f t="shared" ref="V75:V81" si="15">MID(T75,SEARCH(" *",T75,SEARCH(" *",T75)+1)+1,LEN(T75))</f>
        <v>Анастасия</v>
      </c>
    </row>
    <row r="76" spans="1:22" x14ac:dyDescent="0.2">
      <c r="A76">
        <v>507</v>
      </c>
      <c r="B76">
        <v>481</v>
      </c>
      <c r="C76">
        <v>63</v>
      </c>
      <c r="D76">
        <v>1</v>
      </c>
      <c r="E76" s="40">
        <f t="shared" si="8"/>
        <v>63</v>
      </c>
      <c r="F76" s="25">
        <v>45301</v>
      </c>
      <c r="G76" t="s">
        <v>11</v>
      </c>
      <c r="H76">
        <v>388</v>
      </c>
      <c r="I76" t="str">
        <f>VLOOKUP(B76,товар!$A$1:$C$433,2,FALSE)</f>
        <v>Чипсы</v>
      </c>
      <c r="J76" s="5">
        <f t="shared" si="9"/>
        <v>273.72549019607845</v>
      </c>
      <c r="K76" s="6">
        <f t="shared" si="10"/>
        <v>-0.76984240687679084</v>
      </c>
      <c r="L76" t="str">
        <f>VLOOKUP(B76,товар!$A$1:$C$433,3,FALSE)</f>
        <v>Pringles</v>
      </c>
      <c r="M76" s="28">
        <f t="shared" si="11"/>
        <v>280.23809523809524</v>
      </c>
      <c r="N76" s="10">
        <f>VLOOKUP(H76,клиенты!$A$1:$G$435,5,FALSE)</f>
        <v>44581</v>
      </c>
      <c r="O76">
        <f t="shared" si="12"/>
        <v>720</v>
      </c>
      <c r="P76" s="50">
        <f ca="1">(TODAY()-Продажи[[#This Row],[Дата регистрации клиента]])/30</f>
        <v>34.033333333333331</v>
      </c>
      <c r="Q76" t="str">
        <f>VLOOKUP(H76,клиенты!$A$1:$G$435,3,FALSE)</f>
        <v>Тимофеева Анастасия Натановна</v>
      </c>
      <c r="R76" s="51" t="str">
        <f>VLOOKUP(H76,клиенты!$A$1:$G$435,4,FALSE)</f>
        <v>да</v>
      </c>
      <c r="S76" t="str">
        <f>VLOOKUP(H76,клиенты!$A$1:$G$435,7,FALSE)</f>
        <v>Россия</v>
      </c>
      <c r="T76" t="str">
        <f t="shared" si="13"/>
        <v>Натановна Тимофеева Анастасия</v>
      </c>
      <c r="U76" t="str">
        <f t="shared" si="14"/>
        <v>Тимофеева</v>
      </c>
      <c r="V76" t="str">
        <f t="shared" si="15"/>
        <v>Анастасия</v>
      </c>
    </row>
    <row r="77" spans="1:22" x14ac:dyDescent="0.2">
      <c r="A77">
        <v>583</v>
      </c>
      <c r="B77">
        <v>233</v>
      </c>
      <c r="C77">
        <v>419</v>
      </c>
      <c r="D77">
        <v>5</v>
      </c>
      <c r="E77" s="40">
        <f t="shared" si="8"/>
        <v>2095</v>
      </c>
      <c r="F77" s="25">
        <v>45304</v>
      </c>
      <c r="G77" t="s">
        <v>24</v>
      </c>
      <c r="H77">
        <v>388</v>
      </c>
      <c r="I77" t="str">
        <f>VLOOKUP(B77,товар!$A$1:$C$433,2,FALSE)</f>
        <v>Йогурт</v>
      </c>
      <c r="J77" s="5">
        <f t="shared" si="9"/>
        <v>263.25423728813558</v>
      </c>
      <c r="K77" s="6">
        <f t="shared" si="10"/>
        <v>0.59161730620654129</v>
      </c>
      <c r="L77" t="str">
        <f>VLOOKUP(B77,товар!$A$1:$C$433,3,FALSE)</f>
        <v>Ростагроэкспорт</v>
      </c>
      <c r="M77" s="28">
        <f t="shared" si="11"/>
        <v>257.78260869565219</v>
      </c>
      <c r="N77" s="10">
        <f>VLOOKUP(H77,клиенты!$A$1:$G$435,5,FALSE)</f>
        <v>44581</v>
      </c>
      <c r="O77">
        <f t="shared" si="12"/>
        <v>723</v>
      </c>
      <c r="P77" s="50">
        <f ca="1">(TODAY()-Продажи[[#This Row],[Дата регистрации клиента]])/30</f>
        <v>34.033333333333331</v>
      </c>
      <c r="Q77" t="str">
        <f>VLOOKUP(H77,клиенты!$A$1:$G$435,3,FALSE)</f>
        <v>Тимофеева Анастасия Натановна</v>
      </c>
      <c r="R77" s="51" t="str">
        <f>VLOOKUP(H77,клиенты!$A$1:$G$435,4,FALSE)</f>
        <v>да</v>
      </c>
      <c r="S77" t="str">
        <f>VLOOKUP(H77,клиенты!$A$1:$G$435,7,FALSE)</f>
        <v>Россия</v>
      </c>
      <c r="T77" t="str">
        <f t="shared" si="13"/>
        <v>Натановна Тимофеева Анастасия</v>
      </c>
      <c r="U77" t="str">
        <f t="shared" si="14"/>
        <v>Тимофеева</v>
      </c>
      <c r="V77" t="str">
        <f t="shared" si="15"/>
        <v>Анастасия</v>
      </c>
    </row>
    <row r="78" spans="1:22" x14ac:dyDescent="0.2">
      <c r="A78">
        <v>615</v>
      </c>
      <c r="B78">
        <v>211</v>
      </c>
      <c r="C78">
        <v>338</v>
      </c>
      <c r="D78">
        <v>4</v>
      </c>
      <c r="E78" s="40">
        <f t="shared" si="8"/>
        <v>1352</v>
      </c>
      <c r="F78" s="25">
        <v>45227</v>
      </c>
      <c r="G78" t="s">
        <v>10</v>
      </c>
      <c r="H78">
        <v>379</v>
      </c>
      <c r="I78" t="str">
        <f>VLOOKUP(B78,товар!$A$1:$C$433,2,FALSE)</f>
        <v>Овощи</v>
      </c>
      <c r="J78" s="5">
        <f t="shared" si="9"/>
        <v>250.48780487804879</v>
      </c>
      <c r="K78" s="6">
        <f t="shared" si="10"/>
        <v>0.3493670886075948</v>
      </c>
      <c r="L78" t="str">
        <f>VLOOKUP(B78,товар!$A$1:$C$433,3,FALSE)</f>
        <v>Овощной ряд</v>
      </c>
      <c r="M78" s="28">
        <f t="shared" si="11"/>
        <v>303.8235294117647</v>
      </c>
      <c r="N78" s="10">
        <f>VLOOKUP(H78,клиенты!$A$1:$G$435,5,FALSE)</f>
        <v>44581</v>
      </c>
      <c r="O78">
        <f t="shared" si="12"/>
        <v>646</v>
      </c>
      <c r="P78" s="50">
        <f ca="1">(TODAY()-Продажи[[#This Row],[Дата регистрации клиента]])/30</f>
        <v>34.033333333333331</v>
      </c>
      <c r="Q78" t="str">
        <f>VLOOKUP(H78,клиенты!$A$1:$G$435,3,FALSE)</f>
        <v>Соколова Кира Дмитриевна</v>
      </c>
      <c r="R78" s="51" t="str">
        <f>VLOOKUP(H78,клиенты!$A$1:$G$435,4,FALSE)</f>
        <v>нет</v>
      </c>
      <c r="S78" t="str">
        <f>VLOOKUP(H78,клиенты!$A$1:$G$435,7,FALSE)</f>
        <v>Таджикистан</v>
      </c>
      <c r="T78" t="str">
        <f t="shared" si="13"/>
        <v>Дмитриевна Соколова Кира</v>
      </c>
      <c r="U78" t="str">
        <f t="shared" si="14"/>
        <v>Соколова</v>
      </c>
      <c r="V78" t="str">
        <f t="shared" si="15"/>
        <v>Кира</v>
      </c>
    </row>
    <row r="79" spans="1:22" x14ac:dyDescent="0.2">
      <c r="A79">
        <v>685</v>
      </c>
      <c r="B79">
        <v>189</v>
      </c>
      <c r="C79">
        <v>356</v>
      </c>
      <c r="D79">
        <v>1</v>
      </c>
      <c r="E79" s="40">
        <f t="shared" si="8"/>
        <v>356</v>
      </c>
      <c r="F79" s="25">
        <v>45051</v>
      </c>
      <c r="G79" t="s">
        <v>23</v>
      </c>
      <c r="H79">
        <v>388</v>
      </c>
      <c r="I79" t="str">
        <f>VLOOKUP(B79,товар!$A$1:$C$433,2,FALSE)</f>
        <v>Хлеб</v>
      </c>
      <c r="J79" s="5">
        <f t="shared" si="9"/>
        <v>300.31818181818181</v>
      </c>
      <c r="K79" s="6">
        <f t="shared" si="10"/>
        <v>0.18540941425760549</v>
      </c>
      <c r="L79" t="str">
        <f>VLOOKUP(B79,товар!$A$1:$C$433,3,FALSE)</f>
        <v>Дарница</v>
      </c>
      <c r="M79" s="28">
        <f t="shared" si="11"/>
        <v>264</v>
      </c>
      <c r="N79" s="10">
        <f>VLOOKUP(H79,клиенты!$A$1:$G$435,5,FALSE)</f>
        <v>44581</v>
      </c>
      <c r="O79">
        <f t="shared" si="12"/>
        <v>470</v>
      </c>
      <c r="P79" s="50">
        <f ca="1">(TODAY()-Продажи[[#This Row],[Дата регистрации клиента]])/30</f>
        <v>34.033333333333331</v>
      </c>
      <c r="Q79" t="str">
        <f>VLOOKUP(H79,клиенты!$A$1:$G$435,3,FALSE)</f>
        <v>Тимофеева Анастасия Натановна</v>
      </c>
      <c r="R79" s="51" t="str">
        <f>VLOOKUP(H79,клиенты!$A$1:$G$435,4,FALSE)</f>
        <v>да</v>
      </c>
      <c r="S79" t="str">
        <f>VLOOKUP(H79,клиенты!$A$1:$G$435,7,FALSE)</f>
        <v>Россия</v>
      </c>
      <c r="T79" t="str">
        <f t="shared" si="13"/>
        <v>Натановна Тимофеева Анастасия</v>
      </c>
      <c r="U79" t="str">
        <f t="shared" si="14"/>
        <v>Тимофеева</v>
      </c>
      <c r="V79" t="str">
        <f t="shared" si="15"/>
        <v>Анастасия</v>
      </c>
    </row>
    <row r="80" spans="1:22" x14ac:dyDescent="0.2">
      <c r="A80">
        <v>965</v>
      </c>
      <c r="B80">
        <v>143</v>
      </c>
      <c r="C80">
        <v>200</v>
      </c>
      <c r="D80">
        <v>4</v>
      </c>
      <c r="E80" s="40">
        <f t="shared" si="8"/>
        <v>800</v>
      </c>
      <c r="F80" s="25">
        <v>45306</v>
      </c>
      <c r="G80" t="s">
        <v>7</v>
      </c>
      <c r="H80">
        <v>379</v>
      </c>
      <c r="I80" t="str">
        <f>VLOOKUP(B80,товар!$A$1:$C$433,2,FALSE)</f>
        <v>Сахар</v>
      </c>
      <c r="J80" s="5">
        <f t="shared" si="9"/>
        <v>252.76271186440678</v>
      </c>
      <c r="K80" s="6">
        <f t="shared" si="10"/>
        <v>-0.20874404881646891</v>
      </c>
      <c r="L80" t="str">
        <f>VLOOKUP(B80,товар!$A$1:$C$433,3,FALSE)</f>
        <v>Агросахар</v>
      </c>
      <c r="M80" s="28">
        <f t="shared" si="11"/>
        <v>215.85714285714286</v>
      </c>
      <c r="N80" s="10">
        <f>VLOOKUP(H80,клиенты!$A$1:$G$435,5,FALSE)</f>
        <v>44581</v>
      </c>
      <c r="O80">
        <f t="shared" si="12"/>
        <v>725</v>
      </c>
      <c r="P80" s="50">
        <f ca="1">(TODAY()-Продажи[[#This Row],[Дата регистрации клиента]])/30</f>
        <v>34.033333333333331</v>
      </c>
      <c r="Q80" t="str">
        <f>VLOOKUP(H80,клиенты!$A$1:$G$435,3,FALSE)</f>
        <v>Соколова Кира Дмитриевна</v>
      </c>
      <c r="R80" s="51" t="str">
        <f>VLOOKUP(H80,клиенты!$A$1:$G$435,4,FALSE)</f>
        <v>нет</v>
      </c>
      <c r="S80" t="str">
        <f>VLOOKUP(H80,клиенты!$A$1:$G$435,7,FALSE)</f>
        <v>Таджикистан</v>
      </c>
      <c r="T80" t="str">
        <f t="shared" si="13"/>
        <v>Дмитриевна Соколова Кира</v>
      </c>
      <c r="U80" t="str">
        <f t="shared" si="14"/>
        <v>Соколова</v>
      </c>
      <c r="V80" t="str">
        <f t="shared" si="15"/>
        <v>Кира</v>
      </c>
    </row>
    <row r="81" spans="1:22" x14ac:dyDescent="0.2">
      <c r="A81">
        <v>6</v>
      </c>
      <c r="B81">
        <v>162</v>
      </c>
      <c r="C81">
        <v>452</v>
      </c>
      <c r="D81">
        <v>2</v>
      </c>
      <c r="E81" s="40">
        <f t="shared" si="8"/>
        <v>904</v>
      </c>
      <c r="F81" s="25">
        <v>45281</v>
      </c>
      <c r="G81" t="s">
        <v>7</v>
      </c>
      <c r="H81">
        <v>374</v>
      </c>
      <c r="I81" t="str">
        <f>VLOOKUP(B81,товар!$A$1:$C$433,2,FALSE)</f>
        <v>Сок</v>
      </c>
      <c r="J81" s="5">
        <f t="shared" si="9"/>
        <v>268.60344827586209</v>
      </c>
      <c r="K81" s="6">
        <f t="shared" si="10"/>
        <v>0.68277809872263928</v>
      </c>
      <c r="L81" t="str">
        <f>VLOOKUP(B81,товар!$A$1:$C$433,3,FALSE)</f>
        <v>Фруктовый сад</v>
      </c>
      <c r="M81" s="28">
        <f t="shared" si="11"/>
        <v>281.96875</v>
      </c>
      <c r="N81" s="10">
        <f>VLOOKUP(H81,клиенты!$A$1:$G$435,5,FALSE)</f>
        <v>44582</v>
      </c>
      <c r="O81">
        <f t="shared" si="12"/>
        <v>699</v>
      </c>
      <c r="P81" s="50">
        <f ca="1">(TODAY()-Продажи[[#This Row],[Дата регистрации клиента]])/30</f>
        <v>34</v>
      </c>
      <c r="Q81" t="str">
        <f>VLOOKUP(H81,клиенты!$A$1:$G$435,3,FALSE)</f>
        <v>Калинина Ирина Филипповна</v>
      </c>
      <c r="R81" s="51" t="str">
        <f>VLOOKUP(H81,клиенты!$A$1:$G$435,4,FALSE)</f>
        <v>нет</v>
      </c>
      <c r="S81" t="str">
        <f>VLOOKUP(H81,клиенты!$A$1:$G$435,7,FALSE)</f>
        <v>Украина</v>
      </c>
      <c r="T81" t="str">
        <f t="shared" si="13"/>
        <v>Филипповна Калинина Ирина</v>
      </c>
      <c r="U81" t="str">
        <f t="shared" si="14"/>
        <v>Калинина</v>
      </c>
      <c r="V81" t="str">
        <f t="shared" si="15"/>
        <v>Ирина</v>
      </c>
    </row>
    <row r="82" spans="1:22" x14ac:dyDescent="0.2">
      <c r="A82">
        <v>76</v>
      </c>
      <c r="B82">
        <v>304</v>
      </c>
      <c r="C82">
        <v>162</v>
      </c>
      <c r="D82">
        <v>1</v>
      </c>
      <c r="E82" s="40">
        <f t="shared" si="8"/>
        <v>162</v>
      </c>
      <c r="F82" s="25">
        <v>45316</v>
      </c>
      <c r="G82" t="s">
        <v>14</v>
      </c>
      <c r="H82">
        <v>25</v>
      </c>
      <c r="I82" t="str">
        <f>VLOOKUP(B82,товар!$A$1:$C$433,2,FALSE)</f>
        <v>Конфеты</v>
      </c>
      <c r="J82" s="5">
        <f t="shared" si="9"/>
        <v>267.85483870967744</v>
      </c>
      <c r="K82" s="6">
        <f t="shared" si="10"/>
        <v>-0.39519479737460106</v>
      </c>
      <c r="L82" t="str">
        <f>VLOOKUP(B82,товар!$A$1:$C$433,3,FALSE)</f>
        <v>Рот Фронт</v>
      </c>
      <c r="M82" s="28">
        <f t="shared" si="11"/>
        <v>288.23809523809524</v>
      </c>
      <c r="N82" s="10">
        <f>VLOOKUP(H82,клиенты!$A$1:$G$435,5,FALSE)</f>
        <v>44582</v>
      </c>
      <c r="O82">
        <f t="shared" si="12"/>
        <v>734</v>
      </c>
      <c r="P82" s="50">
        <f ca="1">(TODAY()-Продажи[[#This Row],[Дата регистрации клиента]])/30</f>
        <v>34</v>
      </c>
      <c r="Q82" t="str">
        <f>VLOOKUP(H82,клиенты!$A$1:$G$435,3,FALSE)</f>
        <v>Аггей Терентьевич Волков</v>
      </c>
      <c r="R82" s="51" t="str">
        <f>VLOOKUP(H82,клиенты!$A$1:$G$435,4,FALSE)</f>
        <v>да</v>
      </c>
      <c r="S82" t="str">
        <f>VLOOKUP(H82,клиенты!$A$1:$G$435,7,FALSE)</f>
        <v>Таджикистан</v>
      </c>
      <c r="T82" t="str">
        <f t="shared" si="13"/>
        <v>Волков Аггей Терентьевич</v>
      </c>
      <c r="U82" t="str">
        <f t="shared" si="14"/>
        <v>Аггей</v>
      </c>
      <c r="V82" t="str">
        <f>Продажи[[#This Row],[Имя1]]</f>
        <v>Аггей</v>
      </c>
    </row>
    <row r="83" spans="1:22" x14ac:dyDescent="0.2">
      <c r="A83">
        <v>245</v>
      </c>
      <c r="B83">
        <v>425</v>
      </c>
      <c r="C83">
        <v>334</v>
      </c>
      <c r="D83">
        <v>2</v>
      </c>
      <c r="E83" s="40">
        <f t="shared" si="8"/>
        <v>668</v>
      </c>
      <c r="F83" s="25">
        <v>45187</v>
      </c>
      <c r="G83" t="s">
        <v>14</v>
      </c>
      <c r="H83">
        <v>25</v>
      </c>
      <c r="I83" t="str">
        <f>VLOOKUP(B83,товар!$A$1:$C$433,2,FALSE)</f>
        <v>Соль</v>
      </c>
      <c r="J83" s="5">
        <f t="shared" si="9"/>
        <v>264.8679245283019</v>
      </c>
      <c r="K83" s="6">
        <f t="shared" si="10"/>
        <v>0.2610058412879328</v>
      </c>
      <c r="L83" t="str">
        <f>VLOOKUP(B83,товар!$A$1:$C$433,3,FALSE)</f>
        <v>Экстра</v>
      </c>
      <c r="M83" s="28">
        <f t="shared" si="11"/>
        <v>320.84615384615387</v>
      </c>
      <c r="N83" s="10">
        <f>VLOOKUP(H83,клиенты!$A$1:$G$435,5,FALSE)</f>
        <v>44582</v>
      </c>
      <c r="O83">
        <f t="shared" si="12"/>
        <v>605</v>
      </c>
      <c r="P83" s="50">
        <f ca="1">(TODAY()-Продажи[[#This Row],[Дата регистрации клиента]])/30</f>
        <v>34</v>
      </c>
      <c r="Q83" t="str">
        <f>VLOOKUP(H83,клиенты!$A$1:$G$435,3,FALSE)</f>
        <v>Аггей Терентьевич Волков</v>
      </c>
      <c r="R83" s="51" t="str">
        <f>VLOOKUP(H83,клиенты!$A$1:$G$435,4,FALSE)</f>
        <v>да</v>
      </c>
      <c r="S83" t="str">
        <f>VLOOKUP(H83,клиенты!$A$1:$G$435,7,FALSE)</f>
        <v>Таджикистан</v>
      </c>
      <c r="T83" t="str">
        <f t="shared" si="13"/>
        <v>Волков Аггей Терентьевич</v>
      </c>
      <c r="U83" t="str">
        <f t="shared" si="14"/>
        <v>Аггей</v>
      </c>
      <c r="V83" t="str">
        <f>Продажи[[#This Row],[Имя1]]</f>
        <v>Аггей</v>
      </c>
    </row>
    <row r="84" spans="1:22" x14ac:dyDescent="0.2">
      <c r="A84">
        <v>474</v>
      </c>
      <c r="B84">
        <v>180</v>
      </c>
      <c r="C84">
        <v>338</v>
      </c>
      <c r="D84">
        <v>3</v>
      </c>
      <c r="E84" s="40">
        <f t="shared" si="8"/>
        <v>1014</v>
      </c>
      <c r="F84" s="25">
        <v>45158</v>
      </c>
      <c r="G84" t="s">
        <v>19</v>
      </c>
      <c r="H84">
        <v>25</v>
      </c>
      <c r="I84" t="str">
        <f>VLOOKUP(B84,товар!$A$1:$C$433,2,FALSE)</f>
        <v>Чипсы</v>
      </c>
      <c r="J84" s="5">
        <f t="shared" si="9"/>
        <v>273.72549019607845</v>
      </c>
      <c r="K84" s="6">
        <f t="shared" si="10"/>
        <v>0.2348137535816619</v>
      </c>
      <c r="L84" t="str">
        <f>VLOOKUP(B84,товар!$A$1:$C$433,3,FALSE)</f>
        <v>Русская картошка</v>
      </c>
      <c r="M84" s="28">
        <f t="shared" si="11"/>
        <v>241.83333333333334</v>
      </c>
      <c r="N84" s="10">
        <f>VLOOKUP(H84,клиенты!$A$1:$G$435,5,FALSE)</f>
        <v>44582</v>
      </c>
      <c r="O84">
        <f t="shared" si="12"/>
        <v>576</v>
      </c>
      <c r="P84" s="50">
        <f ca="1">(TODAY()-Продажи[[#This Row],[Дата регистрации клиента]])/30</f>
        <v>34</v>
      </c>
      <c r="Q84" t="str">
        <f>VLOOKUP(H84,клиенты!$A$1:$G$435,3,FALSE)</f>
        <v>Аггей Терентьевич Волков</v>
      </c>
      <c r="R84" s="51" t="str">
        <f>VLOOKUP(H84,клиенты!$A$1:$G$435,4,FALSE)</f>
        <v>да</v>
      </c>
      <c r="S84" t="str">
        <f>VLOOKUP(H84,клиенты!$A$1:$G$435,7,FALSE)</f>
        <v>Таджикистан</v>
      </c>
      <c r="T84" t="str">
        <f t="shared" si="13"/>
        <v>Волков Аггей Терентьевич</v>
      </c>
      <c r="U84" t="str">
        <f t="shared" si="14"/>
        <v>Аггей</v>
      </c>
      <c r="V84" t="str">
        <f>Продажи[[#This Row],[Имя1]]</f>
        <v>Аггей</v>
      </c>
    </row>
    <row r="85" spans="1:22" x14ac:dyDescent="0.2">
      <c r="A85">
        <v>490</v>
      </c>
      <c r="B85">
        <v>61</v>
      </c>
      <c r="C85">
        <v>170</v>
      </c>
      <c r="D85">
        <v>2</v>
      </c>
      <c r="E85" s="40">
        <f t="shared" si="8"/>
        <v>340</v>
      </c>
      <c r="F85" s="25">
        <v>45292</v>
      </c>
      <c r="G85" t="s">
        <v>10</v>
      </c>
      <c r="H85">
        <v>374</v>
      </c>
      <c r="I85" t="str">
        <f>VLOOKUP(B85,товар!$A$1:$C$433,2,FALSE)</f>
        <v>Йогурт</v>
      </c>
      <c r="J85" s="5">
        <f t="shared" si="9"/>
        <v>263.25423728813558</v>
      </c>
      <c r="K85" s="6">
        <f t="shared" si="10"/>
        <v>-0.35423641514293069</v>
      </c>
      <c r="L85" t="str">
        <f>VLOOKUP(B85,товар!$A$1:$C$433,3,FALSE)</f>
        <v>Эрманн</v>
      </c>
      <c r="M85" s="28">
        <f t="shared" si="11"/>
        <v>248.5</v>
      </c>
      <c r="N85" s="10">
        <f>VLOOKUP(H85,клиенты!$A$1:$G$435,5,FALSE)</f>
        <v>44582</v>
      </c>
      <c r="O85">
        <f t="shared" si="12"/>
        <v>710</v>
      </c>
      <c r="P85" s="50">
        <f ca="1">(TODAY()-Продажи[[#This Row],[Дата регистрации клиента]])/30</f>
        <v>34</v>
      </c>
      <c r="Q85" t="str">
        <f>VLOOKUP(H85,клиенты!$A$1:$G$435,3,FALSE)</f>
        <v>Калинина Ирина Филипповна</v>
      </c>
      <c r="R85" s="51" t="str">
        <f>VLOOKUP(H85,клиенты!$A$1:$G$435,4,FALSE)</f>
        <v>нет</v>
      </c>
      <c r="S85" t="str">
        <f>VLOOKUP(H85,клиенты!$A$1:$G$435,7,FALSE)</f>
        <v>Украина</v>
      </c>
      <c r="T85" t="str">
        <f t="shared" si="13"/>
        <v>Филипповна Калинина Ирина</v>
      </c>
      <c r="U85" t="str">
        <f t="shared" si="14"/>
        <v>Калинина</v>
      </c>
      <c r="V85" t="str">
        <f>MID(T85,SEARCH(" *",T85,SEARCH(" *",T85)+1)+1,LEN(T85))</f>
        <v>Ирина</v>
      </c>
    </row>
    <row r="86" spans="1:22" x14ac:dyDescent="0.2">
      <c r="A86">
        <v>664</v>
      </c>
      <c r="B86">
        <v>386</v>
      </c>
      <c r="C86">
        <v>295</v>
      </c>
      <c r="D86">
        <v>3</v>
      </c>
      <c r="E86" s="40">
        <f t="shared" si="8"/>
        <v>885</v>
      </c>
      <c r="F86" s="25">
        <v>45194</v>
      </c>
      <c r="G86" t="s">
        <v>18</v>
      </c>
      <c r="H86">
        <v>25</v>
      </c>
      <c r="I86" t="str">
        <f>VLOOKUP(B86,товар!$A$1:$C$433,2,FALSE)</f>
        <v>Крупа</v>
      </c>
      <c r="J86" s="5">
        <f t="shared" si="9"/>
        <v>255.11627906976744</v>
      </c>
      <c r="K86" s="6">
        <f t="shared" si="10"/>
        <v>0.15633546034639934</v>
      </c>
      <c r="L86" t="str">
        <f>VLOOKUP(B86,товар!$A$1:$C$433,3,FALSE)</f>
        <v>Увелка</v>
      </c>
      <c r="M86" s="28">
        <f t="shared" si="11"/>
        <v>251.91666666666666</v>
      </c>
      <c r="N86" s="10">
        <f>VLOOKUP(H86,клиенты!$A$1:$G$435,5,FALSE)</f>
        <v>44582</v>
      </c>
      <c r="O86">
        <f t="shared" si="12"/>
        <v>612</v>
      </c>
      <c r="P86" s="50">
        <f ca="1">(TODAY()-Продажи[[#This Row],[Дата регистрации клиента]])/30</f>
        <v>34</v>
      </c>
      <c r="Q86" t="str">
        <f>VLOOKUP(H86,клиенты!$A$1:$G$435,3,FALSE)</f>
        <v>Аггей Терентьевич Волков</v>
      </c>
      <c r="R86" s="51" t="str">
        <f>VLOOKUP(H86,клиенты!$A$1:$G$435,4,FALSE)</f>
        <v>да</v>
      </c>
      <c r="S86" t="str">
        <f>VLOOKUP(H86,клиенты!$A$1:$G$435,7,FALSE)</f>
        <v>Таджикистан</v>
      </c>
      <c r="T86" t="str">
        <f t="shared" si="13"/>
        <v>Волков Аггей Терентьевич</v>
      </c>
      <c r="U86" t="str">
        <f t="shared" si="14"/>
        <v>Аггей</v>
      </c>
      <c r="V86" t="str">
        <f>Продажи[[#This Row],[Имя1]]</f>
        <v>Аггей</v>
      </c>
    </row>
    <row r="87" spans="1:22" x14ac:dyDescent="0.2">
      <c r="A87">
        <v>718</v>
      </c>
      <c r="B87">
        <v>38</v>
      </c>
      <c r="C87">
        <v>191</v>
      </c>
      <c r="D87">
        <v>5</v>
      </c>
      <c r="E87" s="40">
        <f t="shared" si="8"/>
        <v>955</v>
      </c>
      <c r="F87" s="25">
        <v>44992</v>
      </c>
      <c r="G87" t="s">
        <v>21</v>
      </c>
      <c r="H87">
        <v>25</v>
      </c>
      <c r="I87" t="str">
        <f>VLOOKUP(B87,товар!$A$1:$C$433,2,FALSE)</f>
        <v>Конфеты</v>
      </c>
      <c r="J87" s="5">
        <f t="shared" si="9"/>
        <v>267.85483870967744</v>
      </c>
      <c r="K87" s="6">
        <f t="shared" si="10"/>
        <v>-0.2869271993737581</v>
      </c>
      <c r="L87" t="str">
        <f>VLOOKUP(B87,товар!$A$1:$C$433,3,FALSE)</f>
        <v>Рот Фронт</v>
      </c>
      <c r="M87" s="28">
        <f t="shared" si="11"/>
        <v>288.23809523809524</v>
      </c>
      <c r="N87" s="10">
        <f>VLOOKUP(H87,клиенты!$A$1:$G$435,5,FALSE)</f>
        <v>44582</v>
      </c>
      <c r="O87">
        <f t="shared" si="12"/>
        <v>410</v>
      </c>
      <c r="P87" s="50">
        <f ca="1">(TODAY()-Продажи[[#This Row],[Дата регистрации клиента]])/30</f>
        <v>34</v>
      </c>
      <c r="Q87" t="str">
        <f>VLOOKUP(H87,клиенты!$A$1:$G$435,3,FALSE)</f>
        <v>Аггей Терентьевич Волков</v>
      </c>
      <c r="R87" s="51" t="str">
        <f>VLOOKUP(H87,клиенты!$A$1:$G$435,4,FALSE)</f>
        <v>да</v>
      </c>
      <c r="S87" t="str">
        <f>VLOOKUP(H87,клиенты!$A$1:$G$435,7,FALSE)</f>
        <v>Таджикистан</v>
      </c>
      <c r="T87" t="str">
        <f t="shared" si="13"/>
        <v>Волков Аггей Терентьевич</v>
      </c>
      <c r="U87" t="str">
        <f t="shared" si="14"/>
        <v>Аггей</v>
      </c>
      <c r="V87" t="str">
        <f>Продажи[[#This Row],[Имя1]]</f>
        <v>Аггей</v>
      </c>
    </row>
    <row r="88" spans="1:22" x14ac:dyDescent="0.2">
      <c r="A88">
        <v>29</v>
      </c>
      <c r="B88">
        <v>181</v>
      </c>
      <c r="C88">
        <v>476</v>
      </c>
      <c r="D88">
        <v>4</v>
      </c>
      <c r="E88" s="40">
        <f t="shared" si="8"/>
        <v>1904</v>
      </c>
      <c r="F88" s="25">
        <v>45040</v>
      </c>
      <c r="G88" t="s">
        <v>7</v>
      </c>
      <c r="H88">
        <v>451</v>
      </c>
      <c r="I88" t="str">
        <f>VLOOKUP(B88,товар!$A$1:$C$433,2,FALSE)</f>
        <v>Молоко</v>
      </c>
      <c r="J88" s="5">
        <f t="shared" si="9"/>
        <v>294.95238095238096</v>
      </c>
      <c r="K88" s="6">
        <f t="shared" si="10"/>
        <v>0.61381982563771387</v>
      </c>
      <c r="L88" t="str">
        <f>VLOOKUP(B88,товар!$A$1:$C$433,3,FALSE)</f>
        <v>Простоквашино</v>
      </c>
      <c r="M88" s="28">
        <f t="shared" si="11"/>
        <v>318.81818181818181</v>
      </c>
      <c r="N88" s="10">
        <f>VLOOKUP(H88,клиенты!$A$1:$G$435,5,FALSE)</f>
        <v>44584</v>
      </c>
      <c r="O88">
        <f t="shared" si="12"/>
        <v>456</v>
      </c>
      <c r="P88" s="50">
        <f ca="1">(TODAY()-Продажи[[#This Row],[Дата регистрации клиента]])/30</f>
        <v>33.93333333333333</v>
      </c>
      <c r="Q88" t="str">
        <f>VLOOKUP(H88,клиенты!$A$1:$G$435,3,FALSE)</f>
        <v>Лукия Ефимовна Тимофеева</v>
      </c>
      <c r="R88" s="51" t="str">
        <f>VLOOKUP(H88,клиенты!$A$1:$G$435,4,FALSE)</f>
        <v>да</v>
      </c>
      <c r="S88" t="str">
        <f>VLOOKUP(H88,клиенты!$A$1:$G$435,7,FALSE)</f>
        <v>Россия</v>
      </c>
      <c r="T88" t="str">
        <f t="shared" si="13"/>
        <v>Тимофеева Лукия Ефимовна</v>
      </c>
      <c r="U88" t="str">
        <f t="shared" si="14"/>
        <v>Лукия</v>
      </c>
      <c r="V88" t="str">
        <f>Продажи[[#This Row],[Имя1]]</f>
        <v>Лукия</v>
      </c>
    </row>
    <row r="89" spans="1:22" x14ac:dyDescent="0.2">
      <c r="A89">
        <v>100</v>
      </c>
      <c r="B89">
        <v>244</v>
      </c>
      <c r="C89">
        <v>57</v>
      </c>
      <c r="D89">
        <v>3</v>
      </c>
      <c r="E89" s="40">
        <f t="shared" si="8"/>
        <v>171</v>
      </c>
      <c r="F89" s="25">
        <v>45331</v>
      </c>
      <c r="G89" t="s">
        <v>25</v>
      </c>
      <c r="H89">
        <v>359</v>
      </c>
      <c r="I89" t="str">
        <f>VLOOKUP(B89,товар!$A$1:$C$433,2,FALSE)</f>
        <v>Мясо</v>
      </c>
      <c r="J89" s="5">
        <f t="shared" si="9"/>
        <v>271.74545454545455</v>
      </c>
      <c r="K89" s="6">
        <f t="shared" si="10"/>
        <v>-0.79024488157366524</v>
      </c>
      <c r="L89" t="str">
        <f>VLOOKUP(B89,товар!$A$1:$C$433,3,FALSE)</f>
        <v>Сава</v>
      </c>
      <c r="M89" s="28">
        <f t="shared" si="11"/>
        <v>212.8125</v>
      </c>
      <c r="N89" s="10">
        <f>VLOOKUP(H89,клиенты!$A$1:$G$435,5,FALSE)</f>
        <v>44584</v>
      </c>
      <c r="O89">
        <f t="shared" si="12"/>
        <v>747</v>
      </c>
      <c r="P89" s="50">
        <f ca="1">(TODAY()-Продажи[[#This Row],[Дата регистрации клиента]])/30</f>
        <v>33.93333333333333</v>
      </c>
      <c r="Q89" t="str">
        <f>VLOOKUP(H89,клиенты!$A$1:$G$435,3,FALSE)</f>
        <v>Дорофеев Тимур Валерьянович</v>
      </c>
      <c r="R89" s="51" t="str">
        <f>VLOOKUP(H89,клиенты!$A$1:$G$435,4,FALSE)</f>
        <v>нет</v>
      </c>
      <c r="S89" t="str">
        <f>VLOOKUP(H89,клиенты!$A$1:$G$435,7,FALSE)</f>
        <v>Россия</v>
      </c>
      <c r="T89" t="str">
        <f t="shared" si="13"/>
        <v>Валерьянович Дорофеев Тимур</v>
      </c>
      <c r="U89" t="str">
        <f t="shared" si="14"/>
        <v>Дорофеев</v>
      </c>
      <c r="V89" t="str">
        <f>MID(T89,SEARCH(" *",T89,SEARCH(" *",T89)+1)+1,LEN(T89))</f>
        <v>Тимур</v>
      </c>
    </row>
    <row r="90" spans="1:22" x14ac:dyDescent="0.2">
      <c r="A90">
        <v>183</v>
      </c>
      <c r="B90">
        <v>385</v>
      </c>
      <c r="C90">
        <v>427</v>
      </c>
      <c r="D90">
        <v>3</v>
      </c>
      <c r="E90" s="40">
        <f t="shared" si="8"/>
        <v>1281</v>
      </c>
      <c r="F90" s="25">
        <v>44942</v>
      </c>
      <c r="G90" t="s">
        <v>26</v>
      </c>
      <c r="H90">
        <v>359</v>
      </c>
      <c r="I90" t="str">
        <f>VLOOKUP(B90,товар!$A$1:$C$433,2,FALSE)</f>
        <v>Макароны</v>
      </c>
      <c r="J90" s="5">
        <f t="shared" si="9"/>
        <v>265.47674418604652</v>
      </c>
      <c r="K90" s="6">
        <f t="shared" si="10"/>
        <v>0.60842713853970465</v>
      </c>
      <c r="L90" t="str">
        <f>VLOOKUP(B90,товар!$A$1:$C$433,3,FALSE)</f>
        <v>Макфа</v>
      </c>
      <c r="M90" s="28">
        <f t="shared" si="11"/>
        <v>329.27272727272725</v>
      </c>
      <c r="N90" s="10">
        <f>VLOOKUP(H90,клиенты!$A$1:$G$435,5,FALSE)</f>
        <v>44584</v>
      </c>
      <c r="O90">
        <f t="shared" si="12"/>
        <v>358</v>
      </c>
      <c r="P90" s="50">
        <f ca="1">(TODAY()-Продажи[[#This Row],[Дата регистрации клиента]])/30</f>
        <v>33.93333333333333</v>
      </c>
      <c r="Q90" t="str">
        <f>VLOOKUP(H90,клиенты!$A$1:$G$435,3,FALSE)</f>
        <v>Дорофеев Тимур Валерьянович</v>
      </c>
      <c r="R90" s="51" t="str">
        <f>VLOOKUP(H90,клиенты!$A$1:$G$435,4,FALSE)</f>
        <v>нет</v>
      </c>
      <c r="S90" t="str">
        <f>VLOOKUP(H90,клиенты!$A$1:$G$435,7,FALSE)</f>
        <v>Россия</v>
      </c>
      <c r="T90" t="str">
        <f t="shared" si="13"/>
        <v>Валерьянович Дорофеев Тимур</v>
      </c>
      <c r="U90" t="str">
        <f t="shared" si="14"/>
        <v>Дорофеев</v>
      </c>
      <c r="V90" t="str">
        <f>MID(T90,SEARCH(" *",T90,SEARCH(" *",T90)+1)+1,LEN(T90))</f>
        <v>Тимур</v>
      </c>
    </row>
    <row r="91" spans="1:22" x14ac:dyDescent="0.2">
      <c r="A91">
        <v>427</v>
      </c>
      <c r="B91">
        <v>116</v>
      </c>
      <c r="C91">
        <v>295</v>
      </c>
      <c r="D91">
        <v>1</v>
      </c>
      <c r="E91" s="40">
        <f t="shared" si="8"/>
        <v>295</v>
      </c>
      <c r="F91" s="25">
        <v>45336</v>
      </c>
      <c r="G91" t="s">
        <v>9</v>
      </c>
      <c r="H91">
        <v>359</v>
      </c>
      <c r="I91" t="str">
        <f>VLOOKUP(B91,товар!$A$1:$C$433,2,FALSE)</f>
        <v>Соль</v>
      </c>
      <c r="J91" s="5">
        <f t="shared" si="9"/>
        <v>264.8679245283019</v>
      </c>
      <c r="K91" s="6">
        <f t="shared" si="10"/>
        <v>0.11376264425131777</v>
      </c>
      <c r="L91" t="str">
        <f>VLOOKUP(B91,товар!$A$1:$C$433,3,FALSE)</f>
        <v>Экстра</v>
      </c>
      <c r="M91" s="28">
        <f t="shared" si="11"/>
        <v>320.84615384615387</v>
      </c>
      <c r="N91" s="10">
        <f>VLOOKUP(H91,клиенты!$A$1:$G$435,5,FALSE)</f>
        <v>44584</v>
      </c>
      <c r="O91">
        <f t="shared" si="12"/>
        <v>752</v>
      </c>
      <c r="P91" s="50">
        <f ca="1">(TODAY()-Продажи[[#This Row],[Дата регистрации клиента]])/30</f>
        <v>33.93333333333333</v>
      </c>
      <c r="Q91" t="str">
        <f>VLOOKUP(H91,клиенты!$A$1:$G$435,3,FALSE)</f>
        <v>Дорофеев Тимур Валерьянович</v>
      </c>
      <c r="R91" s="51" t="str">
        <f>VLOOKUP(H91,клиенты!$A$1:$G$435,4,FALSE)</f>
        <v>нет</v>
      </c>
      <c r="S91" t="str">
        <f>VLOOKUP(H91,клиенты!$A$1:$G$435,7,FALSE)</f>
        <v>Россия</v>
      </c>
      <c r="T91" t="str">
        <f t="shared" si="13"/>
        <v>Валерьянович Дорофеев Тимур</v>
      </c>
      <c r="U91" t="str">
        <f t="shared" si="14"/>
        <v>Дорофеев</v>
      </c>
      <c r="V91" t="str">
        <f>MID(T91,SEARCH(" *",T91,SEARCH(" *",T91)+1)+1,LEN(T91))</f>
        <v>Тимур</v>
      </c>
    </row>
    <row r="92" spans="1:22" x14ac:dyDescent="0.2">
      <c r="A92">
        <v>928</v>
      </c>
      <c r="B92">
        <v>399</v>
      </c>
      <c r="C92">
        <v>67</v>
      </c>
      <c r="D92">
        <v>2</v>
      </c>
      <c r="E92" s="40">
        <f t="shared" si="8"/>
        <v>134</v>
      </c>
      <c r="F92" s="25">
        <v>44951</v>
      </c>
      <c r="G92" t="s">
        <v>25</v>
      </c>
      <c r="H92">
        <v>451</v>
      </c>
      <c r="I92" t="str">
        <f>VLOOKUP(B92,товар!$A$1:$C$433,2,FALSE)</f>
        <v>Хлеб</v>
      </c>
      <c r="J92" s="5">
        <f t="shared" si="9"/>
        <v>300.31818181818181</v>
      </c>
      <c r="K92" s="6">
        <f t="shared" si="10"/>
        <v>-0.77690328439533829</v>
      </c>
      <c r="L92" t="str">
        <f>VLOOKUP(B92,товар!$A$1:$C$433,3,FALSE)</f>
        <v>Хлебный Дом</v>
      </c>
      <c r="M92" s="28">
        <f t="shared" si="11"/>
        <v>281.73333333333335</v>
      </c>
      <c r="N92" s="10">
        <f>VLOOKUP(H92,клиенты!$A$1:$G$435,5,FALSE)</f>
        <v>44584</v>
      </c>
      <c r="O92">
        <f t="shared" si="12"/>
        <v>367</v>
      </c>
      <c r="P92" s="50">
        <f ca="1">(TODAY()-Продажи[[#This Row],[Дата регистрации клиента]])/30</f>
        <v>33.93333333333333</v>
      </c>
      <c r="Q92" t="str">
        <f>VLOOKUP(H92,клиенты!$A$1:$G$435,3,FALSE)</f>
        <v>Лукия Ефимовна Тимофеева</v>
      </c>
      <c r="R92" s="51" t="str">
        <f>VLOOKUP(H92,клиенты!$A$1:$G$435,4,FALSE)</f>
        <v>да</v>
      </c>
      <c r="S92" t="str">
        <f>VLOOKUP(H92,клиенты!$A$1:$G$435,7,FALSE)</f>
        <v>Россия</v>
      </c>
      <c r="T92" t="str">
        <f t="shared" si="13"/>
        <v>Тимофеева Лукия Ефимовна</v>
      </c>
      <c r="U92" t="str">
        <f t="shared" si="14"/>
        <v>Лукия</v>
      </c>
      <c r="V92" t="str">
        <f>Продажи[[#This Row],[Имя1]]</f>
        <v>Лукия</v>
      </c>
    </row>
    <row r="93" spans="1:22" x14ac:dyDescent="0.2">
      <c r="A93">
        <v>93</v>
      </c>
      <c r="B93">
        <v>265</v>
      </c>
      <c r="C93">
        <v>66</v>
      </c>
      <c r="D93">
        <v>1</v>
      </c>
      <c r="E93" s="40">
        <f t="shared" si="8"/>
        <v>66</v>
      </c>
      <c r="F93" s="25">
        <v>45183</v>
      </c>
      <c r="G93" t="s">
        <v>23</v>
      </c>
      <c r="H93">
        <v>424</v>
      </c>
      <c r="I93" t="str">
        <f>VLOOKUP(B93,товар!$A$1:$C$433,2,FALSE)</f>
        <v>Мясо</v>
      </c>
      <c r="J93" s="5">
        <f t="shared" si="9"/>
        <v>271.74545454545455</v>
      </c>
      <c r="K93" s="6">
        <f t="shared" si="10"/>
        <v>-0.75712565234845441</v>
      </c>
      <c r="L93" t="str">
        <f>VLOOKUP(B93,товар!$A$1:$C$433,3,FALSE)</f>
        <v>Мираторг</v>
      </c>
      <c r="M93" s="28">
        <f t="shared" si="11"/>
        <v>316.58333333333331</v>
      </c>
      <c r="N93" s="10">
        <f>VLOOKUP(H93,клиенты!$A$1:$G$435,5,FALSE)</f>
        <v>44585</v>
      </c>
      <c r="O93">
        <f t="shared" si="12"/>
        <v>598</v>
      </c>
      <c r="P93" s="50">
        <f ca="1">(TODAY()-Продажи[[#This Row],[Дата регистрации клиента]])/30</f>
        <v>33.9</v>
      </c>
      <c r="Q93" t="str">
        <f>VLOOKUP(H93,клиенты!$A$1:$G$435,3,FALSE)</f>
        <v>Ефремов Епифан Ильич</v>
      </c>
      <c r="R93" s="51" t="str">
        <f>VLOOKUP(H93,клиенты!$A$1:$G$435,4,FALSE)</f>
        <v>да</v>
      </c>
      <c r="S93" t="str">
        <f>VLOOKUP(H93,клиенты!$A$1:$G$435,7,FALSE)</f>
        <v>Россия</v>
      </c>
      <c r="T93" t="str">
        <f t="shared" si="13"/>
        <v>Ильич Ефремов Епифан</v>
      </c>
      <c r="U93" t="str">
        <f t="shared" si="14"/>
        <v>Ефремов</v>
      </c>
      <c r="V93" t="str">
        <f>MID(T93,SEARCH(" *",T93,SEARCH(" *",T93)+1)+1,LEN(T93))</f>
        <v>Епифан</v>
      </c>
    </row>
    <row r="94" spans="1:22" x14ac:dyDescent="0.2">
      <c r="A94">
        <v>268</v>
      </c>
      <c r="B94">
        <v>494</v>
      </c>
      <c r="C94">
        <v>214</v>
      </c>
      <c r="D94">
        <v>1</v>
      </c>
      <c r="E94" s="40">
        <f t="shared" si="8"/>
        <v>214</v>
      </c>
      <c r="F94" s="25">
        <v>45029</v>
      </c>
      <c r="G94" t="s">
        <v>13</v>
      </c>
      <c r="H94">
        <v>424</v>
      </c>
      <c r="I94" t="str">
        <f>VLOOKUP(B94,товар!$A$1:$C$433,2,FALSE)</f>
        <v>Сыр</v>
      </c>
      <c r="J94" s="5">
        <f t="shared" si="9"/>
        <v>262.63492063492066</v>
      </c>
      <c r="K94" s="6">
        <f t="shared" si="10"/>
        <v>-0.18518070832829692</v>
      </c>
      <c r="L94" t="str">
        <f>VLOOKUP(B94,товар!$A$1:$C$433,3,FALSE)</f>
        <v>Сырная долина</v>
      </c>
      <c r="M94" s="28">
        <f t="shared" si="11"/>
        <v>271</v>
      </c>
      <c r="N94" s="10">
        <f>VLOOKUP(H94,клиенты!$A$1:$G$435,5,FALSE)</f>
        <v>44585</v>
      </c>
      <c r="O94">
        <f t="shared" si="12"/>
        <v>444</v>
      </c>
      <c r="P94" s="50">
        <f ca="1">(TODAY()-Продажи[[#This Row],[Дата регистрации клиента]])/30</f>
        <v>33.9</v>
      </c>
      <c r="Q94" t="str">
        <f>VLOOKUP(H94,клиенты!$A$1:$G$435,3,FALSE)</f>
        <v>Ефремов Епифан Ильич</v>
      </c>
      <c r="R94" s="51" t="str">
        <f>VLOOKUP(H94,клиенты!$A$1:$G$435,4,FALSE)</f>
        <v>да</v>
      </c>
      <c r="S94" t="str">
        <f>VLOOKUP(H94,клиенты!$A$1:$G$435,7,FALSE)</f>
        <v>Россия</v>
      </c>
      <c r="T94" t="str">
        <f t="shared" si="13"/>
        <v>Ильич Ефремов Епифан</v>
      </c>
      <c r="U94" t="str">
        <f t="shared" si="14"/>
        <v>Ефремов</v>
      </c>
      <c r="V94" t="str">
        <f>MID(T94,SEARCH(" *",T94,SEARCH(" *",T94)+1)+1,LEN(T94))</f>
        <v>Епифан</v>
      </c>
    </row>
    <row r="95" spans="1:22" x14ac:dyDescent="0.2">
      <c r="A95">
        <v>310</v>
      </c>
      <c r="B95">
        <v>149</v>
      </c>
      <c r="C95">
        <v>168</v>
      </c>
      <c r="D95">
        <v>4</v>
      </c>
      <c r="E95" s="40">
        <f t="shared" si="8"/>
        <v>672</v>
      </c>
      <c r="F95" s="25">
        <v>44936</v>
      </c>
      <c r="G95" t="s">
        <v>8</v>
      </c>
      <c r="H95">
        <v>1</v>
      </c>
      <c r="I95" t="str">
        <f>VLOOKUP(B95,товар!$A$1:$C$433,2,FALSE)</f>
        <v>Конфеты</v>
      </c>
      <c r="J95" s="5">
        <f t="shared" si="9"/>
        <v>267.85483870967744</v>
      </c>
      <c r="K95" s="6">
        <f t="shared" si="10"/>
        <v>-0.37279460468477155</v>
      </c>
      <c r="L95" t="str">
        <f>VLOOKUP(B95,товар!$A$1:$C$433,3,FALSE)</f>
        <v>Бабаевский</v>
      </c>
      <c r="M95" s="28">
        <f t="shared" si="11"/>
        <v>250.25925925925927</v>
      </c>
      <c r="N95" s="10">
        <f>VLOOKUP(H95,клиенты!$A$1:$G$435,5,FALSE)</f>
        <v>44585</v>
      </c>
      <c r="O95">
        <f t="shared" si="12"/>
        <v>351</v>
      </c>
      <c r="P95" s="50">
        <f ca="1">(TODAY()-Продажи[[#This Row],[Дата регистрации клиента]])/30</f>
        <v>33.9</v>
      </c>
      <c r="Q95" t="str">
        <f>VLOOKUP(H95,клиенты!$A$1:$G$435,3,FALSE)</f>
        <v>Потап Егорович Лапин</v>
      </c>
      <c r="R95" s="51" t="str">
        <f>VLOOKUP(H95,клиенты!$A$1:$G$435,4,FALSE)</f>
        <v>да</v>
      </c>
      <c r="S95" t="str">
        <f>VLOOKUP(H95,клиенты!$A$1:$G$435,7,FALSE)</f>
        <v>Россия</v>
      </c>
      <c r="T95" t="str">
        <f t="shared" si="13"/>
        <v>Лапин Потап Егорович</v>
      </c>
      <c r="U95" t="str">
        <f t="shared" si="14"/>
        <v>Потап</v>
      </c>
      <c r="V95" t="str">
        <f>Продажи[[#This Row],[Имя1]]</f>
        <v>Потап</v>
      </c>
    </row>
    <row r="96" spans="1:22" x14ac:dyDescent="0.2">
      <c r="A96">
        <v>405</v>
      </c>
      <c r="B96">
        <v>249</v>
      </c>
      <c r="C96">
        <v>275</v>
      </c>
      <c r="D96">
        <v>3</v>
      </c>
      <c r="E96" s="40">
        <f t="shared" si="8"/>
        <v>825</v>
      </c>
      <c r="F96" s="25">
        <v>45039</v>
      </c>
      <c r="G96" t="s">
        <v>22</v>
      </c>
      <c r="H96">
        <v>219</v>
      </c>
      <c r="I96" t="str">
        <f>VLOOKUP(B96,товар!$A$1:$C$433,2,FALSE)</f>
        <v>Чай</v>
      </c>
      <c r="J96" s="5">
        <f t="shared" si="9"/>
        <v>271.18181818181819</v>
      </c>
      <c r="K96" s="6">
        <f t="shared" si="10"/>
        <v>1.4079785450888282E-2</v>
      </c>
      <c r="L96" t="str">
        <f>VLOOKUP(B96,товар!$A$1:$C$433,3,FALSE)</f>
        <v>Lipton</v>
      </c>
      <c r="M96" s="28">
        <f t="shared" si="11"/>
        <v>260.15789473684208</v>
      </c>
      <c r="N96" s="10">
        <f>VLOOKUP(H96,клиенты!$A$1:$G$435,5,FALSE)</f>
        <v>44585</v>
      </c>
      <c r="O96">
        <f t="shared" si="12"/>
        <v>454</v>
      </c>
      <c r="P96" s="50">
        <f ca="1">(TODAY()-Продажи[[#This Row],[Дата регистрации клиента]])/30</f>
        <v>33.9</v>
      </c>
      <c r="Q96" t="str">
        <f>VLOOKUP(H96,клиенты!$A$1:$G$435,3,FALSE)</f>
        <v>Арсений Ермолаевич Емельянов</v>
      </c>
      <c r="R96" s="51" t="str">
        <f>VLOOKUP(H96,клиенты!$A$1:$G$435,4,FALSE)</f>
        <v>да</v>
      </c>
      <c r="S96" t="str">
        <f>VLOOKUP(H96,клиенты!$A$1:$G$435,7,FALSE)</f>
        <v>Таджикистан</v>
      </c>
      <c r="T96" t="str">
        <f t="shared" si="13"/>
        <v>Емельянов Арсений Ермолаевич</v>
      </c>
      <c r="U96" t="str">
        <f t="shared" si="14"/>
        <v>Арсений</v>
      </c>
      <c r="V96" t="str">
        <f>Продажи[[#This Row],[Имя1]]</f>
        <v>Арсений</v>
      </c>
    </row>
    <row r="97" spans="1:22" x14ac:dyDescent="0.2">
      <c r="A97">
        <v>581</v>
      </c>
      <c r="B97">
        <v>224</v>
      </c>
      <c r="C97">
        <v>232</v>
      </c>
      <c r="D97">
        <v>5</v>
      </c>
      <c r="E97" s="40">
        <f t="shared" si="8"/>
        <v>1160</v>
      </c>
      <c r="F97" s="25">
        <v>45332</v>
      </c>
      <c r="G97" t="s">
        <v>26</v>
      </c>
      <c r="H97">
        <v>219</v>
      </c>
      <c r="I97" t="str">
        <f>VLOOKUP(B97,товар!$A$1:$C$433,2,FALSE)</f>
        <v>Чипсы</v>
      </c>
      <c r="J97" s="5">
        <f t="shared" si="9"/>
        <v>273.72549019607845</v>
      </c>
      <c r="K97" s="6">
        <f t="shared" si="10"/>
        <v>-0.15243553008596</v>
      </c>
      <c r="L97" t="str">
        <f>VLOOKUP(B97,товар!$A$1:$C$433,3,FALSE)</f>
        <v>Pringles</v>
      </c>
      <c r="M97" s="28">
        <f t="shared" si="11"/>
        <v>280.23809523809524</v>
      </c>
      <c r="N97" s="10">
        <f>VLOOKUP(H97,клиенты!$A$1:$G$435,5,FALSE)</f>
        <v>44585</v>
      </c>
      <c r="O97">
        <f t="shared" si="12"/>
        <v>747</v>
      </c>
      <c r="P97" s="50">
        <f ca="1">(TODAY()-Продажи[[#This Row],[Дата регистрации клиента]])/30</f>
        <v>33.9</v>
      </c>
      <c r="Q97" t="str">
        <f>VLOOKUP(H97,клиенты!$A$1:$G$435,3,FALSE)</f>
        <v>Арсений Ермолаевич Емельянов</v>
      </c>
      <c r="R97" s="51" t="str">
        <f>VLOOKUP(H97,клиенты!$A$1:$G$435,4,FALSE)</f>
        <v>да</v>
      </c>
      <c r="S97" t="str">
        <f>VLOOKUP(H97,клиенты!$A$1:$G$435,7,FALSE)</f>
        <v>Таджикистан</v>
      </c>
      <c r="T97" t="str">
        <f t="shared" si="13"/>
        <v>Емельянов Арсений Ермолаевич</v>
      </c>
      <c r="U97" t="str">
        <f t="shared" si="14"/>
        <v>Арсений</v>
      </c>
      <c r="V97" t="str">
        <f>Продажи[[#This Row],[Имя1]]</f>
        <v>Арсений</v>
      </c>
    </row>
    <row r="98" spans="1:22" x14ac:dyDescent="0.2">
      <c r="A98">
        <v>619</v>
      </c>
      <c r="B98">
        <v>268</v>
      </c>
      <c r="C98">
        <v>55</v>
      </c>
      <c r="D98">
        <v>2</v>
      </c>
      <c r="E98" s="40">
        <f t="shared" si="8"/>
        <v>110</v>
      </c>
      <c r="F98" s="25">
        <v>45213</v>
      </c>
      <c r="G98" t="s">
        <v>18</v>
      </c>
      <c r="H98">
        <v>424</v>
      </c>
      <c r="I98" t="str">
        <f>VLOOKUP(B98,товар!$A$1:$C$433,2,FALSE)</f>
        <v>Рис</v>
      </c>
      <c r="J98" s="5">
        <f t="shared" si="9"/>
        <v>258.375</v>
      </c>
      <c r="K98" s="6">
        <f t="shared" si="10"/>
        <v>-0.78713110788582485</v>
      </c>
      <c r="L98" t="str">
        <f>VLOOKUP(B98,товар!$A$1:$C$433,3,FALSE)</f>
        <v>Мистраль</v>
      </c>
      <c r="M98" s="28">
        <f t="shared" si="11"/>
        <v>181.57142857142858</v>
      </c>
      <c r="N98" s="10">
        <f>VLOOKUP(H98,клиенты!$A$1:$G$435,5,FALSE)</f>
        <v>44585</v>
      </c>
      <c r="O98">
        <f t="shared" si="12"/>
        <v>628</v>
      </c>
      <c r="P98" s="50">
        <f ca="1">(TODAY()-Продажи[[#This Row],[Дата регистрации клиента]])/30</f>
        <v>33.9</v>
      </c>
      <c r="Q98" t="str">
        <f>VLOOKUP(H98,клиенты!$A$1:$G$435,3,FALSE)</f>
        <v>Ефремов Епифан Ильич</v>
      </c>
      <c r="R98" s="51" t="str">
        <f>VLOOKUP(H98,клиенты!$A$1:$G$435,4,FALSE)</f>
        <v>да</v>
      </c>
      <c r="S98" t="str">
        <f>VLOOKUP(H98,клиенты!$A$1:$G$435,7,FALSE)</f>
        <v>Россия</v>
      </c>
      <c r="T98" t="str">
        <f t="shared" si="13"/>
        <v>Ильич Ефремов Епифан</v>
      </c>
      <c r="U98" t="str">
        <f t="shared" si="14"/>
        <v>Ефремов</v>
      </c>
      <c r="V98" t="str">
        <f>MID(T98,SEARCH(" *",T98,SEARCH(" *",T98)+1)+1,LEN(T98))</f>
        <v>Епифан</v>
      </c>
    </row>
    <row r="99" spans="1:22" x14ac:dyDescent="0.2">
      <c r="A99">
        <v>800</v>
      </c>
      <c r="B99">
        <v>409</v>
      </c>
      <c r="C99">
        <v>235</v>
      </c>
      <c r="D99">
        <v>5</v>
      </c>
      <c r="E99" s="40">
        <f t="shared" si="8"/>
        <v>1175</v>
      </c>
      <c r="F99" s="25">
        <v>44960</v>
      </c>
      <c r="G99" t="s">
        <v>15</v>
      </c>
      <c r="H99">
        <v>1</v>
      </c>
      <c r="I99" t="str">
        <f>VLOOKUP(B99,товар!$A$1:$C$433,2,FALSE)</f>
        <v>Фрукты</v>
      </c>
      <c r="J99" s="5">
        <f t="shared" si="9"/>
        <v>274.16279069767444</v>
      </c>
      <c r="K99" s="6">
        <f t="shared" si="10"/>
        <v>-0.14284502502332685</v>
      </c>
      <c r="L99" t="str">
        <f>VLOOKUP(B99,товар!$A$1:$C$433,3,FALSE)</f>
        <v>Фруктовый Рай</v>
      </c>
      <c r="M99" s="28">
        <f t="shared" si="11"/>
        <v>258.30769230769232</v>
      </c>
      <c r="N99" s="10">
        <f>VLOOKUP(H99,клиенты!$A$1:$G$435,5,FALSE)</f>
        <v>44585</v>
      </c>
      <c r="O99">
        <f t="shared" si="12"/>
        <v>375</v>
      </c>
      <c r="P99" s="50">
        <f ca="1">(TODAY()-Продажи[[#This Row],[Дата регистрации клиента]])/30</f>
        <v>33.9</v>
      </c>
      <c r="Q99" t="str">
        <f>VLOOKUP(H99,клиенты!$A$1:$G$435,3,FALSE)</f>
        <v>Потап Егорович Лапин</v>
      </c>
      <c r="R99" s="51" t="str">
        <f>VLOOKUP(H99,клиенты!$A$1:$G$435,4,FALSE)</f>
        <v>да</v>
      </c>
      <c r="S99" t="str">
        <f>VLOOKUP(H99,клиенты!$A$1:$G$435,7,FALSE)</f>
        <v>Россия</v>
      </c>
      <c r="T99" t="str">
        <f t="shared" si="13"/>
        <v>Лапин Потап Егорович</v>
      </c>
      <c r="U99" t="str">
        <f t="shared" si="14"/>
        <v>Потап</v>
      </c>
      <c r="V99" t="str">
        <f>Продажи[[#This Row],[Имя1]]</f>
        <v>Потап</v>
      </c>
    </row>
    <row r="100" spans="1:22" x14ac:dyDescent="0.2">
      <c r="A100">
        <v>835</v>
      </c>
      <c r="B100">
        <v>497</v>
      </c>
      <c r="C100">
        <v>113</v>
      </c>
      <c r="D100">
        <v>2</v>
      </c>
      <c r="E100" s="40">
        <f t="shared" si="8"/>
        <v>226</v>
      </c>
      <c r="F100" s="25">
        <v>45243</v>
      </c>
      <c r="G100" t="s">
        <v>24</v>
      </c>
      <c r="H100">
        <v>219</v>
      </c>
      <c r="I100" t="str">
        <f>VLOOKUP(B100,товар!$A$1:$C$433,2,FALSE)</f>
        <v>Конфеты</v>
      </c>
      <c r="J100" s="5">
        <f t="shared" si="9"/>
        <v>267.85483870967744</v>
      </c>
      <c r="K100" s="6">
        <f t="shared" si="10"/>
        <v>-0.57812970434154276</v>
      </c>
      <c r="L100" t="str">
        <f>VLOOKUP(B100,товар!$A$1:$C$433,3,FALSE)</f>
        <v>Бабаевский</v>
      </c>
      <c r="M100" s="28">
        <f t="shared" si="11"/>
        <v>250.25925925925927</v>
      </c>
      <c r="N100" s="10">
        <f>VLOOKUP(H100,клиенты!$A$1:$G$435,5,FALSE)</f>
        <v>44585</v>
      </c>
      <c r="O100">
        <f t="shared" si="12"/>
        <v>658</v>
      </c>
      <c r="P100" s="50">
        <f ca="1">(TODAY()-Продажи[[#This Row],[Дата регистрации клиента]])/30</f>
        <v>33.9</v>
      </c>
      <c r="Q100" t="str">
        <f>VLOOKUP(H100,клиенты!$A$1:$G$435,3,FALSE)</f>
        <v>Арсений Ермолаевич Емельянов</v>
      </c>
      <c r="R100" s="51" t="str">
        <f>VLOOKUP(H100,клиенты!$A$1:$G$435,4,FALSE)</f>
        <v>да</v>
      </c>
      <c r="S100" t="str">
        <f>VLOOKUP(H100,клиенты!$A$1:$G$435,7,FALSE)</f>
        <v>Таджикистан</v>
      </c>
      <c r="T100" t="str">
        <f t="shared" si="13"/>
        <v>Емельянов Арсений Ермолаевич</v>
      </c>
      <c r="U100" t="str">
        <f t="shared" si="14"/>
        <v>Арсений</v>
      </c>
      <c r="V100" t="str">
        <f>Продажи[[#This Row],[Имя1]]</f>
        <v>Арсений</v>
      </c>
    </row>
    <row r="101" spans="1:22" x14ac:dyDescent="0.2">
      <c r="A101">
        <v>528</v>
      </c>
      <c r="B101">
        <v>450</v>
      </c>
      <c r="C101">
        <v>228</v>
      </c>
      <c r="D101">
        <v>4</v>
      </c>
      <c r="E101" s="40">
        <f t="shared" si="8"/>
        <v>912</v>
      </c>
      <c r="F101" s="25">
        <v>45193</v>
      </c>
      <c r="G101" t="s">
        <v>14</v>
      </c>
      <c r="H101">
        <v>27</v>
      </c>
      <c r="I101" t="str">
        <f>VLOOKUP(B101,товар!$A$1:$C$433,2,FALSE)</f>
        <v>Хлеб</v>
      </c>
      <c r="J101" s="5">
        <f t="shared" si="9"/>
        <v>300.31818181818181</v>
      </c>
      <c r="K101" s="6">
        <f t="shared" si="10"/>
        <v>-0.24080520659906157</v>
      </c>
      <c r="L101" t="str">
        <f>VLOOKUP(B101,товар!$A$1:$C$433,3,FALSE)</f>
        <v>Хлебный Дом</v>
      </c>
      <c r="M101" s="28">
        <f t="shared" si="11"/>
        <v>281.73333333333335</v>
      </c>
      <c r="N101" s="10">
        <f>VLOOKUP(H101,клиенты!$A$1:$G$435,5,FALSE)</f>
        <v>44586</v>
      </c>
      <c r="O101">
        <f t="shared" si="12"/>
        <v>607</v>
      </c>
      <c r="P101" s="50">
        <f ca="1">(TODAY()-Продажи[[#This Row],[Дата регистрации клиента]])/30</f>
        <v>33.866666666666667</v>
      </c>
      <c r="Q101" t="str">
        <f>VLOOKUP(H101,клиенты!$A$1:$G$435,3,FALSE)</f>
        <v>Аггей Валентинович Артемьев</v>
      </c>
      <c r="R101" s="51" t="str">
        <f>VLOOKUP(H101,клиенты!$A$1:$G$435,4,FALSE)</f>
        <v>нет</v>
      </c>
      <c r="S101" t="str">
        <f>VLOOKUP(H101,клиенты!$A$1:$G$435,7,FALSE)</f>
        <v>Украина</v>
      </c>
      <c r="T101" t="str">
        <f t="shared" si="13"/>
        <v>Артемьев Аггей Валентинович</v>
      </c>
      <c r="U101" t="str">
        <f t="shared" si="14"/>
        <v>Аггей</v>
      </c>
      <c r="V101" t="str">
        <f>Продажи[[#This Row],[Имя1]]</f>
        <v>Аггей</v>
      </c>
    </row>
    <row r="102" spans="1:22" x14ac:dyDescent="0.2">
      <c r="A102">
        <v>580</v>
      </c>
      <c r="B102">
        <v>426</v>
      </c>
      <c r="C102">
        <v>438</v>
      </c>
      <c r="D102">
        <v>1</v>
      </c>
      <c r="E102" s="40">
        <f t="shared" si="8"/>
        <v>438</v>
      </c>
      <c r="F102" s="25">
        <v>44932</v>
      </c>
      <c r="G102" t="s">
        <v>9</v>
      </c>
      <c r="H102">
        <v>27</v>
      </c>
      <c r="I102" t="str">
        <f>VLOOKUP(B102,товар!$A$1:$C$433,2,FALSE)</f>
        <v>Печенье</v>
      </c>
      <c r="J102" s="5">
        <f t="shared" si="9"/>
        <v>283.468085106383</v>
      </c>
      <c r="K102" s="6">
        <f t="shared" si="10"/>
        <v>0.54514748930421075</v>
      </c>
      <c r="L102" t="str">
        <f>VLOOKUP(B102,товар!$A$1:$C$433,3,FALSE)</f>
        <v>Посиделкино</v>
      </c>
      <c r="M102" s="28">
        <f t="shared" si="11"/>
        <v>321.63636363636363</v>
      </c>
      <c r="N102" s="10">
        <f>VLOOKUP(H102,клиенты!$A$1:$G$435,5,FALSE)</f>
        <v>44586</v>
      </c>
      <c r="O102">
        <f t="shared" si="12"/>
        <v>346</v>
      </c>
      <c r="P102" s="50">
        <f ca="1">(TODAY()-Продажи[[#This Row],[Дата регистрации клиента]])/30</f>
        <v>33.866666666666667</v>
      </c>
      <c r="Q102" t="str">
        <f>VLOOKUP(H102,клиенты!$A$1:$G$435,3,FALSE)</f>
        <v>Аггей Валентинович Артемьев</v>
      </c>
      <c r="R102" s="51" t="str">
        <f>VLOOKUP(H102,клиенты!$A$1:$G$435,4,FALSE)</f>
        <v>нет</v>
      </c>
      <c r="S102" t="str">
        <f>VLOOKUP(H102,клиенты!$A$1:$G$435,7,FALSE)</f>
        <v>Украина</v>
      </c>
      <c r="T102" t="str">
        <f t="shared" si="13"/>
        <v>Артемьев Аггей Валентинович</v>
      </c>
      <c r="U102" t="str">
        <f t="shared" si="14"/>
        <v>Аггей</v>
      </c>
      <c r="V102" t="str">
        <f>Продажи[[#This Row],[Имя1]]</f>
        <v>Аггей</v>
      </c>
    </row>
    <row r="103" spans="1:22" x14ac:dyDescent="0.2">
      <c r="A103">
        <v>257</v>
      </c>
      <c r="B103">
        <v>239</v>
      </c>
      <c r="C103">
        <v>380</v>
      </c>
      <c r="D103">
        <v>5</v>
      </c>
      <c r="E103" s="40">
        <f t="shared" si="8"/>
        <v>1900</v>
      </c>
      <c r="F103" s="25">
        <v>45129</v>
      </c>
      <c r="G103" t="s">
        <v>7</v>
      </c>
      <c r="H103">
        <v>489</v>
      </c>
      <c r="I103" t="str">
        <f>VLOOKUP(B103,товар!$A$1:$C$433,2,FALSE)</f>
        <v>Йогурт</v>
      </c>
      <c r="J103" s="5">
        <f t="shared" si="9"/>
        <v>263.25423728813558</v>
      </c>
      <c r="K103" s="6">
        <f t="shared" si="10"/>
        <v>0.44347154262168442</v>
      </c>
      <c r="L103" t="str">
        <f>VLOOKUP(B103,товар!$A$1:$C$433,3,FALSE)</f>
        <v>Эрманн</v>
      </c>
      <c r="M103" s="28">
        <f t="shared" si="11"/>
        <v>248.5</v>
      </c>
      <c r="N103" s="10">
        <f>VLOOKUP(H103,клиенты!$A$1:$G$435,5,FALSE)</f>
        <v>44587</v>
      </c>
      <c r="O103">
        <f t="shared" si="12"/>
        <v>542</v>
      </c>
      <c r="P103" s="50">
        <f ca="1">(TODAY()-Продажи[[#This Row],[Дата регистрации клиента]])/30</f>
        <v>33.833333333333336</v>
      </c>
      <c r="Q103" t="str">
        <f>VLOOKUP(H103,клиенты!$A$1:$G$435,3,FALSE)</f>
        <v>Никанор Феодосьевич Воронов</v>
      </c>
      <c r="R103" s="51" t="str">
        <f>VLOOKUP(H103,клиенты!$A$1:$G$435,4,FALSE)</f>
        <v>да</v>
      </c>
      <c r="S103" t="str">
        <f>VLOOKUP(H103,клиенты!$A$1:$G$435,7,FALSE)</f>
        <v>Россия</v>
      </c>
      <c r="T103" t="str">
        <f t="shared" si="13"/>
        <v>Воронов Никанор Феодосьевич</v>
      </c>
      <c r="U103" t="str">
        <f t="shared" si="14"/>
        <v>Никанор</v>
      </c>
      <c r="V103" t="str">
        <f>Продажи[[#This Row],[Имя1]]</f>
        <v>Никанор</v>
      </c>
    </row>
    <row r="104" spans="1:22" x14ac:dyDescent="0.2">
      <c r="A104">
        <v>403</v>
      </c>
      <c r="B104">
        <v>207</v>
      </c>
      <c r="C104">
        <v>237</v>
      </c>
      <c r="D104">
        <v>2</v>
      </c>
      <c r="E104" s="40">
        <f t="shared" si="8"/>
        <v>474</v>
      </c>
      <c r="F104" s="25">
        <v>45081</v>
      </c>
      <c r="G104" t="s">
        <v>10</v>
      </c>
      <c r="H104">
        <v>69</v>
      </c>
      <c r="I104" t="str">
        <f>VLOOKUP(B104,товар!$A$1:$C$433,2,FALSE)</f>
        <v>Сахар</v>
      </c>
      <c r="J104" s="5">
        <f t="shared" si="9"/>
        <v>252.76271186440678</v>
      </c>
      <c r="K104" s="6">
        <f t="shared" si="10"/>
        <v>-6.2361697847515551E-2</v>
      </c>
      <c r="L104" t="str">
        <f>VLOOKUP(B104,товар!$A$1:$C$433,3,FALSE)</f>
        <v>Агросахар</v>
      </c>
      <c r="M104" s="28">
        <f t="shared" si="11"/>
        <v>215.85714285714286</v>
      </c>
      <c r="N104" s="10">
        <f>VLOOKUP(H104,клиенты!$A$1:$G$435,5,FALSE)</f>
        <v>44587</v>
      </c>
      <c r="O104">
        <f t="shared" si="12"/>
        <v>494</v>
      </c>
      <c r="P104" s="50">
        <f ca="1">(TODAY()-Продажи[[#This Row],[Дата регистрации клиента]])/30</f>
        <v>33.833333333333336</v>
      </c>
      <c r="Q104" t="str">
        <f>VLOOKUP(H104,клиенты!$A$1:$G$435,3,FALSE)</f>
        <v>Елизар Архипович Щербаков</v>
      </c>
      <c r="R104" s="51" t="str">
        <f>VLOOKUP(H104,клиенты!$A$1:$G$435,4,FALSE)</f>
        <v>нет</v>
      </c>
      <c r="S104" t="str">
        <f>VLOOKUP(H104,клиенты!$A$1:$G$435,7,FALSE)</f>
        <v>Таджикистан</v>
      </c>
      <c r="T104" t="str">
        <f t="shared" si="13"/>
        <v>Щербаков Елизар Архипович</v>
      </c>
      <c r="U104" t="str">
        <f t="shared" si="14"/>
        <v>Елизар</v>
      </c>
      <c r="V104" t="str">
        <f>Продажи[[#This Row],[Имя1]]</f>
        <v>Елизар</v>
      </c>
    </row>
    <row r="105" spans="1:22" x14ac:dyDescent="0.2">
      <c r="A105">
        <v>620</v>
      </c>
      <c r="B105">
        <v>67</v>
      </c>
      <c r="C105">
        <v>142</v>
      </c>
      <c r="D105">
        <v>4</v>
      </c>
      <c r="E105" s="40">
        <f t="shared" si="8"/>
        <v>568</v>
      </c>
      <c r="F105" s="25">
        <v>45256</v>
      </c>
      <c r="G105" t="s">
        <v>7</v>
      </c>
      <c r="H105">
        <v>69</v>
      </c>
      <c r="I105" t="str">
        <f>VLOOKUP(B105,товар!$A$1:$C$433,2,FALSE)</f>
        <v>Йогурт</v>
      </c>
      <c r="J105" s="5">
        <f t="shared" si="9"/>
        <v>263.25423728813558</v>
      </c>
      <c r="K105" s="6">
        <f t="shared" si="10"/>
        <v>-0.46059747617821267</v>
      </c>
      <c r="L105" t="str">
        <f>VLOOKUP(B105,товар!$A$1:$C$433,3,FALSE)</f>
        <v>Чудо</v>
      </c>
      <c r="M105" s="28">
        <f t="shared" si="11"/>
        <v>287.10000000000002</v>
      </c>
      <c r="N105" s="10">
        <f>VLOOKUP(H105,клиенты!$A$1:$G$435,5,FALSE)</f>
        <v>44587</v>
      </c>
      <c r="O105">
        <f t="shared" si="12"/>
        <v>669</v>
      </c>
      <c r="P105" s="50">
        <f ca="1">(TODAY()-Продажи[[#This Row],[Дата регистрации клиента]])/30</f>
        <v>33.833333333333336</v>
      </c>
      <c r="Q105" t="str">
        <f>VLOOKUP(H105,клиенты!$A$1:$G$435,3,FALSE)</f>
        <v>Елизар Архипович Щербаков</v>
      </c>
      <c r="R105" s="51" t="str">
        <f>VLOOKUP(H105,клиенты!$A$1:$G$435,4,FALSE)</f>
        <v>нет</v>
      </c>
      <c r="S105" t="str">
        <f>VLOOKUP(H105,клиенты!$A$1:$G$435,7,FALSE)</f>
        <v>Таджикистан</v>
      </c>
      <c r="T105" t="str">
        <f t="shared" si="13"/>
        <v>Щербаков Елизар Архипович</v>
      </c>
      <c r="U105" t="str">
        <f t="shared" si="14"/>
        <v>Елизар</v>
      </c>
      <c r="V105" t="str">
        <f>Продажи[[#This Row],[Имя1]]</f>
        <v>Елизар</v>
      </c>
    </row>
    <row r="106" spans="1:22" x14ac:dyDescent="0.2">
      <c r="A106">
        <v>219</v>
      </c>
      <c r="B106">
        <v>410</v>
      </c>
      <c r="C106">
        <v>228</v>
      </c>
      <c r="D106">
        <v>2</v>
      </c>
      <c r="E106" s="40">
        <f t="shared" si="8"/>
        <v>456</v>
      </c>
      <c r="F106" s="25">
        <v>45224</v>
      </c>
      <c r="G106" t="s">
        <v>21</v>
      </c>
      <c r="H106">
        <v>295</v>
      </c>
      <c r="I106" t="str">
        <f>VLOOKUP(B106,товар!$A$1:$C$433,2,FALSE)</f>
        <v>Чипсы</v>
      </c>
      <c r="J106" s="5">
        <f t="shared" si="9"/>
        <v>273.72549019607845</v>
      </c>
      <c r="K106" s="6">
        <f t="shared" si="10"/>
        <v>-0.16704871060171922</v>
      </c>
      <c r="L106" t="str">
        <f>VLOOKUP(B106,товар!$A$1:$C$433,3,FALSE)</f>
        <v>Lay's</v>
      </c>
      <c r="M106" s="28">
        <f t="shared" si="11"/>
        <v>320.57142857142856</v>
      </c>
      <c r="N106" s="10">
        <f>VLOOKUP(H106,клиенты!$A$1:$G$435,5,FALSE)</f>
        <v>44588</v>
      </c>
      <c r="O106">
        <f t="shared" si="12"/>
        <v>636</v>
      </c>
      <c r="P106" s="50">
        <f ca="1">(TODAY()-Продажи[[#This Row],[Дата регистрации клиента]])/30</f>
        <v>33.799999999999997</v>
      </c>
      <c r="Q106" t="str">
        <f>VLOOKUP(H106,клиенты!$A$1:$G$435,3,FALSE)</f>
        <v>Конон Валентинович Владимиров</v>
      </c>
      <c r="R106" s="51" t="str">
        <f>VLOOKUP(H106,клиенты!$A$1:$G$435,4,FALSE)</f>
        <v>нет</v>
      </c>
      <c r="S106" t="str">
        <f>VLOOKUP(H106,клиенты!$A$1:$G$435,7,FALSE)</f>
        <v>Россия</v>
      </c>
      <c r="T106" t="str">
        <f t="shared" si="13"/>
        <v>Владимиров Конон Валентинович</v>
      </c>
      <c r="U106" t="str">
        <f t="shared" si="14"/>
        <v>Конон</v>
      </c>
      <c r="V106" t="str">
        <f>Продажи[[#This Row],[Имя1]]</f>
        <v>Конон</v>
      </c>
    </row>
    <row r="107" spans="1:22" x14ac:dyDescent="0.2">
      <c r="A107">
        <v>301</v>
      </c>
      <c r="B107">
        <v>223</v>
      </c>
      <c r="C107">
        <v>467</v>
      </c>
      <c r="D107">
        <v>5</v>
      </c>
      <c r="E107" s="40">
        <f t="shared" si="8"/>
        <v>2335</v>
      </c>
      <c r="F107" s="25">
        <v>45310</v>
      </c>
      <c r="G107" t="s">
        <v>11</v>
      </c>
      <c r="H107">
        <v>295</v>
      </c>
      <c r="I107" t="str">
        <f>VLOOKUP(B107,товар!$A$1:$C$433,2,FALSE)</f>
        <v>Чай</v>
      </c>
      <c r="J107" s="5">
        <f t="shared" si="9"/>
        <v>271.18181818181819</v>
      </c>
      <c r="K107" s="6">
        <f t="shared" si="10"/>
        <v>0.72209185383841756</v>
      </c>
      <c r="L107" t="str">
        <f>VLOOKUP(B107,товар!$A$1:$C$433,3,FALSE)</f>
        <v>Greenfield</v>
      </c>
      <c r="M107" s="28">
        <f t="shared" si="11"/>
        <v>291.45454545454544</v>
      </c>
      <c r="N107" s="10">
        <f>VLOOKUP(H107,клиенты!$A$1:$G$435,5,FALSE)</f>
        <v>44588</v>
      </c>
      <c r="O107">
        <f t="shared" si="12"/>
        <v>722</v>
      </c>
      <c r="P107" s="50">
        <f ca="1">(TODAY()-Продажи[[#This Row],[Дата регистрации клиента]])/30</f>
        <v>33.799999999999997</v>
      </c>
      <c r="Q107" t="str">
        <f>VLOOKUP(H107,клиенты!$A$1:$G$435,3,FALSE)</f>
        <v>Конон Валентинович Владимиров</v>
      </c>
      <c r="R107" s="51" t="str">
        <f>VLOOKUP(H107,клиенты!$A$1:$G$435,4,FALSE)</f>
        <v>нет</v>
      </c>
      <c r="S107" t="str">
        <f>VLOOKUP(H107,клиенты!$A$1:$G$435,7,FALSE)</f>
        <v>Россия</v>
      </c>
      <c r="T107" t="str">
        <f t="shared" si="13"/>
        <v>Владимиров Конон Валентинович</v>
      </c>
      <c r="U107" t="str">
        <f t="shared" si="14"/>
        <v>Конон</v>
      </c>
      <c r="V107" t="str">
        <f>Продажи[[#This Row],[Имя1]]</f>
        <v>Конон</v>
      </c>
    </row>
    <row r="108" spans="1:22" x14ac:dyDescent="0.2">
      <c r="A108">
        <v>551</v>
      </c>
      <c r="B108">
        <v>458</v>
      </c>
      <c r="C108">
        <v>79</v>
      </c>
      <c r="D108">
        <v>2</v>
      </c>
      <c r="E108" s="40">
        <f t="shared" si="8"/>
        <v>158</v>
      </c>
      <c r="F108" s="25">
        <v>45023</v>
      </c>
      <c r="G108" t="s">
        <v>21</v>
      </c>
      <c r="H108">
        <v>133</v>
      </c>
      <c r="I108" t="str">
        <f>VLOOKUP(B108,товар!$A$1:$C$433,2,FALSE)</f>
        <v>Макароны</v>
      </c>
      <c r="J108" s="5">
        <f t="shared" si="9"/>
        <v>265.47674418604652</v>
      </c>
      <c r="K108" s="6">
        <f t="shared" si="10"/>
        <v>-0.70242214532871972</v>
      </c>
      <c r="L108" t="str">
        <f>VLOOKUP(B108,товар!$A$1:$C$433,3,FALSE)</f>
        <v>Борилла</v>
      </c>
      <c r="M108" s="28">
        <f t="shared" si="11"/>
        <v>236.27586206896552</v>
      </c>
      <c r="N108" s="10">
        <f>VLOOKUP(H108,клиенты!$A$1:$G$435,5,FALSE)</f>
        <v>44588</v>
      </c>
      <c r="O108">
        <f t="shared" si="12"/>
        <v>435</v>
      </c>
      <c r="P108" s="50">
        <f ca="1">(TODAY()-Продажи[[#This Row],[Дата регистрации клиента]])/30</f>
        <v>33.799999999999997</v>
      </c>
      <c r="Q108" t="str">
        <f>VLOOKUP(H108,клиенты!$A$1:$G$435,3,FALSE)</f>
        <v>Марфа Георгиевна Титова</v>
      </c>
      <c r="R108" s="51" t="str">
        <f>VLOOKUP(H108,клиенты!$A$1:$G$435,4,FALSE)</f>
        <v>нет</v>
      </c>
      <c r="S108" t="str">
        <f>VLOOKUP(H108,клиенты!$A$1:$G$435,7,FALSE)</f>
        <v>Узбекистан</v>
      </c>
      <c r="T108" t="str">
        <f t="shared" si="13"/>
        <v>Титова Марфа Георгиевна</v>
      </c>
      <c r="U108" t="str">
        <f t="shared" si="14"/>
        <v>Марфа</v>
      </c>
      <c r="V108" t="str">
        <f>Продажи[[#This Row],[Имя1]]</f>
        <v>Марфа</v>
      </c>
    </row>
    <row r="109" spans="1:22" x14ac:dyDescent="0.2">
      <c r="A109">
        <v>918</v>
      </c>
      <c r="B109">
        <v>145</v>
      </c>
      <c r="C109">
        <v>144</v>
      </c>
      <c r="D109">
        <v>5</v>
      </c>
      <c r="E109" s="40">
        <f t="shared" si="8"/>
        <v>720</v>
      </c>
      <c r="F109" s="25">
        <v>45312</v>
      </c>
      <c r="G109" t="s">
        <v>7</v>
      </c>
      <c r="H109">
        <v>347</v>
      </c>
      <c r="I109" t="str">
        <f>VLOOKUP(B109,товар!$A$1:$C$433,2,FALSE)</f>
        <v>Овощи</v>
      </c>
      <c r="J109" s="5">
        <f t="shared" si="9"/>
        <v>250.48780487804879</v>
      </c>
      <c r="K109" s="6">
        <f t="shared" si="10"/>
        <v>-0.42512171372930874</v>
      </c>
      <c r="L109" t="str">
        <f>VLOOKUP(B109,товар!$A$1:$C$433,3,FALSE)</f>
        <v>Семко</v>
      </c>
      <c r="M109" s="28">
        <f t="shared" si="11"/>
        <v>208</v>
      </c>
      <c r="N109" s="10">
        <f>VLOOKUP(H109,клиенты!$A$1:$G$435,5,FALSE)</f>
        <v>44588</v>
      </c>
      <c r="O109">
        <f t="shared" si="12"/>
        <v>724</v>
      </c>
      <c r="P109" s="50">
        <f ca="1">(TODAY()-Продажи[[#This Row],[Дата регистрации клиента]])/30</f>
        <v>33.799999999999997</v>
      </c>
      <c r="Q109" t="str">
        <f>VLOOKUP(H109,клиенты!$A$1:$G$435,3,FALSE)</f>
        <v>Афанасьев Кузьма Исидорович</v>
      </c>
      <c r="R109" s="51" t="str">
        <f>VLOOKUP(H109,клиенты!$A$1:$G$435,4,FALSE)</f>
        <v>да</v>
      </c>
      <c r="S109" t="str">
        <f>VLOOKUP(H109,клиенты!$A$1:$G$435,7,FALSE)</f>
        <v>Таджикистан</v>
      </c>
      <c r="T109" t="str">
        <f t="shared" si="13"/>
        <v>Исидорович Афанасьев Кузьма</v>
      </c>
      <c r="U109" t="str">
        <f t="shared" si="14"/>
        <v>Афанасьев</v>
      </c>
      <c r="V109" t="str">
        <f>Продажи[[#This Row],[Имя1]]</f>
        <v>Афанасьев</v>
      </c>
    </row>
    <row r="110" spans="1:22" x14ac:dyDescent="0.2">
      <c r="A110">
        <v>658</v>
      </c>
      <c r="B110">
        <v>316</v>
      </c>
      <c r="C110">
        <v>428</v>
      </c>
      <c r="D110">
        <v>3</v>
      </c>
      <c r="E110" s="40">
        <f t="shared" si="8"/>
        <v>1284</v>
      </c>
      <c r="F110" s="25">
        <v>45387</v>
      </c>
      <c r="G110" t="s">
        <v>11</v>
      </c>
      <c r="H110">
        <v>70</v>
      </c>
      <c r="I110" t="str">
        <f>VLOOKUP(B110,товар!$A$1:$C$433,2,FALSE)</f>
        <v>Макароны</v>
      </c>
      <c r="J110" s="5">
        <f t="shared" si="9"/>
        <v>265.47674418604652</v>
      </c>
      <c r="K110" s="6">
        <f t="shared" si="10"/>
        <v>0.61219394682668304</v>
      </c>
      <c r="L110" t="str">
        <f>VLOOKUP(B110,товар!$A$1:$C$433,3,FALSE)</f>
        <v>Борилла</v>
      </c>
      <c r="M110" s="28">
        <f t="shared" si="11"/>
        <v>236.27586206896552</v>
      </c>
      <c r="N110" s="10">
        <f>VLOOKUP(H110,клиенты!$A$1:$G$435,5,FALSE)</f>
        <v>44591</v>
      </c>
      <c r="O110">
        <f t="shared" si="12"/>
        <v>796</v>
      </c>
      <c r="P110" s="50">
        <f ca="1">(TODAY()-Продажи[[#This Row],[Дата регистрации клиента]])/30</f>
        <v>33.700000000000003</v>
      </c>
      <c r="Q110" t="str">
        <f>VLOOKUP(H110,клиенты!$A$1:$G$435,3,FALSE)</f>
        <v>Эммануил Валерьевич Королев</v>
      </c>
      <c r="R110" s="51" t="str">
        <f>VLOOKUP(H110,клиенты!$A$1:$G$435,4,FALSE)</f>
        <v>да</v>
      </c>
      <c r="S110" t="str">
        <f>VLOOKUP(H110,клиенты!$A$1:$G$435,7,FALSE)</f>
        <v>Украина</v>
      </c>
      <c r="T110" t="str">
        <f t="shared" si="13"/>
        <v>Королев Эммануил Валерьевич</v>
      </c>
      <c r="U110" t="str">
        <f t="shared" si="14"/>
        <v>Эммануил</v>
      </c>
      <c r="V110" t="str">
        <f>Продажи[[#This Row],[Имя1]]</f>
        <v>Эммануил</v>
      </c>
    </row>
    <row r="111" spans="1:22" x14ac:dyDescent="0.2">
      <c r="A111">
        <v>680</v>
      </c>
      <c r="B111">
        <v>55</v>
      </c>
      <c r="C111">
        <v>227</v>
      </c>
      <c r="D111">
        <v>4</v>
      </c>
      <c r="E111" s="40">
        <f t="shared" si="8"/>
        <v>908</v>
      </c>
      <c r="F111" s="25">
        <v>45338</v>
      </c>
      <c r="G111" t="s">
        <v>7</v>
      </c>
      <c r="H111">
        <v>70</v>
      </c>
      <c r="I111" t="str">
        <f>VLOOKUP(B111,товар!$A$1:$C$433,2,FALSE)</f>
        <v>Крупа</v>
      </c>
      <c r="J111" s="5">
        <f t="shared" si="9"/>
        <v>255.11627906976744</v>
      </c>
      <c r="K111" s="6">
        <f t="shared" si="10"/>
        <v>-0.11020966271649957</v>
      </c>
      <c r="L111" t="str">
        <f>VLOOKUP(B111,товар!$A$1:$C$433,3,FALSE)</f>
        <v>Националь</v>
      </c>
      <c r="M111" s="28">
        <f t="shared" si="11"/>
        <v>274.28571428571428</v>
      </c>
      <c r="N111" s="10">
        <f>VLOOKUP(H111,клиенты!$A$1:$G$435,5,FALSE)</f>
        <v>44591</v>
      </c>
      <c r="O111">
        <f t="shared" si="12"/>
        <v>747</v>
      </c>
      <c r="P111" s="50">
        <f ca="1">(TODAY()-Продажи[[#This Row],[Дата регистрации клиента]])/30</f>
        <v>33.700000000000003</v>
      </c>
      <c r="Q111" t="str">
        <f>VLOOKUP(H111,клиенты!$A$1:$G$435,3,FALSE)</f>
        <v>Эммануил Валерьевич Королев</v>
      </c>
      <c r="R111" s="51" t="str">
        <f>VLOOKUP(H111,клиенты!$A$1:$G$435,4,FALSE)</f>
        <v>да</v>
      </c>
      <c r="S111" t="str">
        <f>VLOOKUP(H111,клиенты!$A$1:$G$435,7,FALSE)</f>
        <v>Украина</v>
      </c>
      <c r="T111" t="str">
        <f t="shared" si="13"/>
        <v>Королев Эммануил Валерьевич</v>
      </c>
      <c r="U111" t="str">
        <f t="shared" si="14"/>
        <v>Эммануил</v>
      </c>
      <c r="V111" t="str">
        <f>Продажи[[#This Row],[Имя1]]</f>
        <v>Эммануил</v>
      </c>
    </row>
    <row r="112" spans="1:22" x14ac:dyDescent="0.2">
      <c r="A112">
        <v>531</v>
      </c>
      <c r="B112">
        <v>267</v>
      </c>
      <c r="C112">
        <v>65</v>
      </c>
      <c r="D112">
        <v>2</v>
      </c>
      <c r="E112" s="40">
        <f t="shared" si="8"/>
        <v>130</v>
      </c>
      <c r="F112" s="25">
        <v>45142</v>
      </c>
      <c r="G112" t="s">
        <v>24</v>
      </c>
      <c r="H112">
        <v>53</v>
      </c>
      <c r="I112" t="str">
        <f>VLOOKUP(B112,товар!$A$1:$C$433,2,FALSE)</f>
        <v>Овощи</v>
      </c>
      <c r="J112" s="5">
        <f t="shared" si="9"/>
        <v>250.48780487804879</v>
      </c>
      <c r="K112" s="6">
        <f t="shared" si="10"/>
        <v>-0.740506329113924</v>
      </c>
      <c r="L112" t="str">
        <f>VLOOKUP(B112,товар!$A$1:$C$433,3,FALSE)</f>
        <v>Семко</v>
      </c>
      <c r="M112" s="28">
        <f t="shared" si="11"/>
        <v>208</v>
      </c>
      <c r="N112" s="10">
        <f>VLOOKUP(H112,клиенты!$A$1:$G$435,5,FALSE)</f>
        <v>44593</v>
      </c>
      <c r="O112">
        <f t="shared" si="12"/>
        <v>549</v>
      </c>
      <c r="P112" s="50">
        <f ca="1">(TODAY()-Продажи[[#This Row],[Дата регистрации клиента]])/30</f>
        <v>33.633333333333333</v>
      </c>
      <c r="Q112" t="str">
        <f>VLOOKUP(H112,клиенты!$A$1:$G$435,3,FALSE)</f>
        <v>Антонина Борисовна Жданова</v>
      </c>
      <c r="R112" s="51" t="str">
        <f>VLOOKUP(H112,клиенты!$A$1:$G$435,4,FALSE)</f>
        <v>нет</v>
      </c>
      <c r="S112" t="str">
        <f>VLOOKUP(H112,клиенты!$A$1:$G$435,7,FALSE)</f>
        <v>Россия</v>
      </c>
      <c r="T112" t="str">
        <f t="shared" si="13"/>
        <v>Жданова Антонина Борисовна</v>
      </c>
      <c r="U112" t="str">
        <f t="shared" si="14"/>
        <v>Антонина</v>
      </c>
      <c r="V112" t="str">
        <f>Продажи[[#This Row],[Имя1]]</f>
        <v>Антонина</v>
      </c>
    </row>
    <row r="113" spans="1:22" x14ac:dyDescent="0.2">
      <c r="A113">
        <v>598</v>
      </c>
      <c r="B113">
        <v>75</v>
      </c>
      <c r="C113">
        <v>240</v>
      </c>
      <c r="D113">
        <v>4</v>
      </c>
      <c r="E113" s="40">
        <f t="shared" si="8"/>
        <v>960</v>
      </c>
      <c r="F113" s="25">
        <v>45148</v>
      </c>
      <c r="G113" t="s">
        <v>21</v>
      </c>
      <c r="H113">
        <v>53</v>
      </c>
      <c r="I113" t="str">
        <f>VLOOKUP(B113,товар!$A$1:$C$433,2,FALSE)</f>
        <v>Печенье</v>
      </c>
      <c r="J113" s="5">
        <f t="shared" si="9"/>
        <v>283.468085106383</v>
      </c>
      <c r="K113" s="6">
        <f t="shared" si="10"/>
        <v>-0.15334384147714486</v>
      </c>
      <c r="L113" t="str">
        <f>VLOOKUP(B113,товар!$A$1:$C$433,3,FALSE)</f>
        <v>Белогорье</v>
      </c>
      <c r="M113" s="28">
        <f t="shared" si="11"/>
        <v>249.5</v>
      </c>
      <c r="N113" s="10">
        <f>VLOOKUP(H113,клиенты!$A$1:$G$435,5,FALSE)</f>
        <v>44593</v>
      </c>
      <c r="O113">
        <f t="shared" si="12"/>
        <v>555</v>
      </c>
      <c r="P113" s="50">
        <f ca="1">(TODAY()-Продажи[[#This Row],[Дата регистрации клиента]])/30</f>
        <v>33.633333333333333</v>
      </c>
      <c r="Q113" t="str">
        <f>VLOOKUP(H113,клиенты!$A$1:$G$435,3,FALSE)</f>
        <v>Антонина Борисовна Жданова</v>
      </c>
      <c r="R113" s="51" t="str">
        <f>VLOOKUP(H113,клиенты!$A$1:$G$435,4,FALSE)</f>
        <v>нет</v>
      </c>
      <c r="S113" t="str">
        <f>VLOOKUP(H113,клиенты!$A$1:$G$435,7,FALSE)</f>
        <v>Россия</v>
      </c>
      <c r="T113" t="str">
        <f t="shared" si="13"/>
        <v>Жданова Антонина Борисовна</v>
      </c>
      <c r="U113" t="str">
        <f t="shared" si="14"/>
        <v>Антонина</v>
      </c>
      <c r="V113" t="str">
        <f>Продажи[[#This Row],[Имя1]]</f>
        <v>Антонина</v>
      </c>
    </row>
    <row r="114" spans="1:22" x14ac:dyDescent="0.2">
      <c r="A114">
        <v>626</v>
      </c>
      <c r="B114">
        <v>194</v>
      </c>
      <c r="C114">
        <v>478</v>
      </c>
      <c r="D114">
        <v>3</v>
      </c>
      <c r="E114" s="40">
        <f t="shared" si="8"/>
        <v>1434</v>
      </c>
      <c r="F114" s="25">
        <v>44960</v>
      </c>
      <c r="G114" t="s">
        <v>15</v>
      </c>
      <c r="H114">
        <v>403</v>
      </c>
      <c r="I114" t="str">
        <f>VLOOKUP(B114,товар!$A$1:$C$433,2,FALSE)</f>
        <v>Соль</v>
      </c>
      <c r="J114" s="5">
        <f t="shared" si="9"/>
        <v>264.8679245283019</v>
      </c>
      <c r="K114" s="6">
        <f t="shared" si="10"/>
        <v>0.80467303034620308</v>
      </c>
      <c r="L114" t="str">
        <f>VLOOKUP(B114,товар!$A$1:$C$433,3,FALSE)</f>
        <v>Салта</v>
      </c>
      <c r="M114" s="28">
        <f t="shared" si="11"/>
        <v>273.7</v>
      </c>
      <c r="N114" s="10">
        <f>VLOOKUP(H114,клиенты!$A$1:$G$435,5,FALSE)</f>
        <v>44594</v>
      </c>
      <c r="O114">
        <f t="shared" si="12"/>
        <v>366</v>
      </c>
      <c r="P114" s="50">
        <f ca="1">(TODAY()-Продажи[[#This Row],[Дата регистрации клиента]])/30</f>
        <v>33.6</v>
      </c>
      <c r="Q114" t="str">
        <f>VLOOKUP(H114,клиенты!$A$1:$G$435,3,FALSE)</f>
        <v>Фаина Аркадьевна Веселова</v>
      </c>
      <c r="R114" s="51" t="str">
        <f>VLOOKUP(H114,клиенты!$A$1:$G$435,4,FALSE)</f>
        <v>нет</v>
      </c>
      <c r="S114" t="str">
        <f>VLOOKUP(H114,клиенты!$A$1:$G$435,7,FALSE)</f>
        <v>Россия</v>
      </c>
      <c r="T114" t="str">
        <f t="shared" si="13"/>
        <v>Веселова Фаина Аркадьевна</v>
      </c>
      <c r="U114" t="str">
        <f t="shared" si="14"/>
        <v>Фаина</v>
      </c>
      <c r="V114" t="str">
        <f>Продажи[[#This Row],[Имя1]]</f>
        <v>Фаина</v>
      </c>
    </row>
    <row r="115" spans="1:22" x14ac:dyDescent="0.2">
      <c r="A115">
        <v>986</v>
      </c>
      <c r="B115">
        <v>134</v>
      </c>
      <c r="C115">
        <v>89</v>
      </c>
      <c r="D115">
        <v>5</v>
      </c>
      <c r="E115" s="40">
        <f t="shared" si="8"/>
        <v>445</v>
      </c>
      <c r="F115" s="25">
        <v>44983</v>
      </c>
      <c r="G115" t="s">
        <v>26</v>
      </c>
      <c r="H115">
        <v>403</v>
      </c>
      <c r="I115" t="str">
        <f>VLOOKUP(B115,товар!$A$1:$C$433,2,FALSE)</f>
        <v>Рыба</v>
      </c>
      <c r="J115" s="5">
        <f t="shared" si="9"/>
        <v>258.5128205128205</v>
      </c>
      <c r="K115" s="6">
        <f t="shared" si="10"/>
        <v>-0.65572307081928183</v>
      </c>
      <c r="L115" t="str">
        <f>VLOOKUP(B115,товар!$A$1:$C$433,3,FALSE)</f>
        <v>Меридиан</v>
      </c>
      <c r="M115" s="28">
        <f t="shared" si="11"/>
        <v>260.64705882352939</v>
      </c>
      <c r="N115" s="10">
        <f>VLOOKUP(H115,клиенты!$A$1:$G$435,5,FALSE)</f>
        <v>44594</v>
      </c>
      <c r="O115">
        <f t="shared" si="12"/>
        <v>389</v>
      </c>
      <c r="P115" s="50">
        <f ca="1">(TODAY()-Продажи[[#This Row],[Дата регистрации клиента]])/30</f>
        <v>33.6</v>
      </c>
      <c r="Q115" t="str">
        <f>VLOOKUP(H115,клиенты!$A$1:$G$435,3,FALSE)</f>
        <v>Фаина Аркадьевна Веселова</v>
      </c>
      <c r="R115" s="51" t="str">
        <f>VLOOKUP(H115,клиенты!$A$1:$G$435,4,FALSE)</f>
        <v>нет</v>
      </c>
      <c r="S115" t="str">
        <f>VLOOKUP(H115,клиенты!$A$1:$G$435,7,FALSE)</f>
        <v>Россия</v>
      </c>
      <c r="T115" t="str">
        <f t="shared" si="13"/>
        <v>Веселова Фаина Аркадьевна</v>
      </c>
      <c r="U115" t="str">
        <f t="shared" si="14"/>
        <v>Фаина</v>
      </c>
      <c r="V115" t="str">
        <f>Продажи[[#This Row],[Имя1]]</f>
        <v>Фаина</v>
      </c>
    </row>
    <row r="116" spans="1:22" x14ac:dyDescent="0.2">
      <c r="A116">
        <v>191</v>
      </c>
      <c r="B116">
        <v>270</v>
      </c>
      <c r="C116">
        <v>484</v>
      </c>
      <c r="D116">
        <v>4</v>
      </c>
      <c r="E116" s="40">
        <f t="shared" si="8"/>
        <v>1936</v>
      </c>
      <c r="F116" s="25">
        <v>45084</v>
      </c>
      <c r="G116" t="s">
        <v>7</v>
      </c>
      <c r="H116">
        <v>457</v>
      </c>
      <c r="I116" t="str">
        <f>VLOOKUP(B116,товар!$A$1:$C$433,2,FALSE)</f>
        <v>Соль</v>
      </c>
      <c r="J116" s="5">
        <f t="shared" si="9"/>
        <v>264.8679245283019</v>
      </c>
      <c r="K116" s="6">
        <f t="shared" si="10"/>
        <v>0.82732582989029768</v>
      </c>
      <c r="L116" t="str">
        <f>VLOOKUP(B116,товар!$A$1:$C$433,3,FALSE)</f>
        <v>Славянская</v>
      </c>
      <c r="M116" s="28">
        <f t="shared" si="11"/>
        <v>236.91666666666666</v>
      </c>
      <c r="N116" s="10">
        <f>VLOOKUP(H116,клиенты!$A$1:$G$435,5,FALSE)</f>
        <v>44595</v>
      </c>
      <c r="O116">
        <f t="shared" si="12"/>
        <v>489</v>
      </c>
      <c r="P116" s="50">
        <f ca="1">(TODAY()-Продажи[[#This Row],[Дата регистрации клиента]])/30</f>
        <v>33.56666666666667</v>
      </c>
      <c r="Q116" t="str">
        <f>VLOOKUP(H116,клиенты!$A$1:$G$435,3,FALSE)</f>
        <v>Валерия Владимировна Медведева</v>
      </c>
      <c r="R116" s="51" t="str">
        <f>VLOOKUP(H116,клиенты!$A$1:$G$435,4,FALSE)</f>
        <v>нет</v>
      </c>
      <c r="S116" t="str">
        <f>VLOOKUP(H116,клиенты!$A$1:$G$435,7,FALSE)</f>
        <v>Таджикистан</v>
      </c>
      <c r="T116" t="str">
        <f t="shared" si="13"/>
        <v>Медведева Валерия Владимировна</v>
      </c>
      <c r="U116" t="str">
        <f t="shared" si="14"/>
        <v>Валерия</v>
      </c>
      <c r="V116" t="str">
        <f>Продажи[[#This Row],[Имя1]]</f>
        <v>Валерия</v>
      </c>
    </row>
    <row r="117" spans="1:22" x14ac:dyDescent="0.2">
      <c r="A117">
        <v>279</v>
      </c>
      <c r="B117">
        <v>216</v>
      </c>
      <c r="C117">
        <v>83</v>
      </c>
      <c r="D117">
        <v>3</v>
      </c>
      <c r="E117" s="40">
        <f t="shared" si="8"/>
        <v>249</v>
      </c>
      <c r="F117" s="25">
        <v>45033</v>
      </c>
      <c r="G117" t="s">
        <v>16</v>
      </c>
      <c r="H117">
        <v>457</v>
      </c>
      <c r="I117" t="str">
        <f>VLOOKUP(B117,товар!$A$1:$C$433,2,FALSE)</f>
        <v>Кофе</v>
      </c>
      <c r="J117" s="5">
        <f t="shared" si="9"/>
        <v>249.02380952380952</v>
      </c>
      <c r="K117" s="6">
        <f t="shared" si="10"/>
        <v>-0.66669853714504246</v>
      </c>
      <c r="L117" t="str">
        <f>VLOOKUP(B117,товар!$A$1:$C$433,3,FALSE)</f>
        <v>Черная Карта</v>
      </c>
      <c r="M117" s="28">
        <f t="shared" si="11"/>
        <v>222.2</v>
      </c>
      <c r="N117" s="10">
        <f>VLOOKUP(H117,клиенты!$A$1:$G$435,5,FALSE)</f>
        <v>44595</v>
      </c>
      <c r="O117">
        <f t="shared" si="12"/>
        <v>438</v>
      </c>
      <c r="P117" s="50">
        <f ca="1">(TODAY()-Продажи[[#This Row],[Дата регистрации клиента]])/30</f>
        <v>33.56666666666667</v>
      </c>
      <c r="Q117" t="str">
        <f>VLOOKUP(H117,клиенты!$A$1:$G$435,3,FALSE)</f>
        <v>Валерия Владимировна Медведева</v>
      </c>
      <c r="R117" s="51" t="str">
        <f>VLOOKUP(H117,клиенты!$A$1:$G$435,4,FALSE)</f>
        <v>нет</v>
      </c>
      <c r="S117" t="str">
        <f>VLOOKUP(H117,клиенты!$A$1:$G$435,7,FALSE)</f>
        <v>Таджикистан</v>
      </c>
      <c r="T117" t="str">
        <f t="shared" si="13"/>
        <v>Медведева Валерия Владимировна</v>
      </c>
      <c r="U117" t="str">
        <f t="shared" si="14"/>
        <v>Валерия</v>
      </c>
      <c r="V117" t="str">
        <f>Продажи[[#This Row],[Имя1]]</f>
        <v>Валерия</v>
      </c>
    </row>
    <row r="118" spans="1:22" x14ac:dyDescent="0.2">
      <c r="A118">
        <v>113</v>
      </c>
      <c r="B118">
        <v>195</v>
      </c>
      <c r="C118">
        <v>240</v>
      </c>
      <c r="D118">
        <v>2</v>
      </c>
      <c r="E118" s="40">
        <f t="shared" si="8"/>
        <v>480</v>
      </c>
      <c r="F118" s="25">
        <v>45277</v>
      </c>
      <c r="G118" t="s">
        <v>13</v>
      </c>
      <c r="H118">
        <v>273</v>
      </c>
      <c r="I118" t="str">
        <f>VLOOKUP(B118,товар!$A$1:$C$433,2,FALSE)</f>
        <v>Хлеб</v>
      </c>
      <c r="J118" s="5">
        <f t="shared" si="9"/>
        <v>300.31818181818181</v>
      </c>
      <c r="K118" s="6">
        <f t="shared" si="10"/>
        <v>-0.20084758589374907</v>
      </c>
      <c r="L118" t="str">
        <f>VLOOKUP(B118,товар!$A$1:$C$433,3,FALSE)</f>
        <v>Каравай</v>
      </c>
      <c r="M118" s="28">
        <f t="shared" si="11"/>
        <v>331.16666666666669</v>
      </c>
      <c r="N118" s="10">
        <f>VLOOKUP(H118,клиенты!$A$1:$G$435,5,FALSE)</f>
        <v>44599</v>
      </c>
      <c r="O118">
        <f t="shared" si="12"/>
        <v>678</v>
      </c>
      <c r="P118" s="50">
        <f ca="1">(TODAY()-Продажи[[#This Row],[Дата регистрации клиента]])/30</f>
        <v>33.43333333333333</v>
      </c>
      <c r="Q118" t="str">
        <f>VLOOKUP(H118,клиенты!$A$1:$G$435,3,FALSE)</f>
        <v>Горбунова Наина Филипповна</v>
      </c>
      <c r="R118" s="51" t="str">
        <f>VLOOKUP(H118,клиенты!$A$1:$G$435,4,FALSE)</f>
        <v>нет</v>
      </c>
      <c r="S118" t="str">
        <f>VLOOKUP(H118,клиенты!$A$1:$G$435,7,FALSE)</f>
        <v>Узбекистан</v>
      </c>
      <c r="T118" t="str">
        <f t="shared" si="13"/>
        <v>Филипповна Горбунова Наина</v>
      </c>
      <c r="U118" t="str">
        <f t="shared" si="14"/>
        <v>Горбунова</v>
      </c>
      <c r="V118" t="str">
        <f>MID(T118,SEARCH(" *",T118,SEARCH(" *",T118)+1)+1,LEN(T118))</f>
        <v>Наина</v>
      </c>
    </row>
    <row r="119" spans="1:22" x14ac:dyDescent="0.2">
      <c r="A119">
        <v>357</v>
      </c>
      <c r="B119">
        <v>60</v>
      </c>
      <c r="C119">
        <v>320</v>
      </c>
      <c r="D119">
        <v>4</v>
      </c>
      <c r="E119" s="40">
        <f t="shared" si="8"/>
        <v>1280</v>
      </c>
      <c r="F119" s="25">
        <v>45292</v>
      </c>
      <c r="G119" t="s">
        <v>17</v>
      </c>
      <c r="H119">
        <v>273</v>
      </c>
      <c r="I119" t="str">
        <f>VLOOKUP(B119,товар!$A$1:$C$433,2,FALSE)</f>
        <v>Кофе</v>
      </c>
      <c r="J119" s="5">
        <f t="shared" si="9"/>
        <v>249.02380952380952</v>
      </c>
      <c r="K119" s="6">
        <f t="shared" si="10"/>
        <v>0.28501768811549866</v>
      </c>
      <c r="L119" t="str">
        <f>VLOOKUP(B119,товар!$A$1:$C$433,3,FALSE)</f>
        <v>Jacobs</v>
      </c>
      <c r="M119" s="28">
        <f t="shared" si="11"/>
        <v>276.21052631578948</v>
      </c>
      <c r="N119" s="10">
        <f>VLOOKUP(H119,клиенты!$A$1:$G$435,5,FALSE)</f>
        <v>44599</v>
      </c>
      <c r="O119">
        <f t="shared" si="12"/>
        <v>693</v>
      </c>
      <c r="P119" s="50">
        <f ca="1">(TODAY()-Продажи[[#This Row],[Дата регистрации клиента]])/30</f>
        <v>33.43333333333333</v>
      </c>
      <c r="Q119" t="str">
        <f>VLOOKUP(H119,клиенты!$A$1:$G$435,3,FALSE)</f>
        <v>Горбунова Наина Филипповна</v>
      </c>
      <c r="R119" s="51" t="str">
        <f>VLOOKUP(H119,клиенты!$A$1:$G$435,4,FALSE)</f>
        <v>нет</v>
      </c>
      <c r="S119" t="str">
        <f>VLOOKUP(H119,клиенты!$A$1:$G$435,7,FALSE)</f>
        <v>Узбекистан</v>
      </c>
      <c r="T119" t="str">
        <f t="shared" si="13"/>
        <v>Филипповна Горбунова Наина</v>
      </c>
      <c r="U119" t="str">
        <f t="shared" si="14"/>
        <v>Горбунова</v>
      </c>
      <c r="V119" t="str">
        <f>MID(T119,SEARCH(" *",T119,SEARCH(" *",T119)+1)+1,LEN(T119))</f>
        <v>Наина</v>
      </c>
    </row>
    <row r="120" spans="1:22" x14ac:dyDescent="0.2">
      <c r="A120">
        <v>566</v>
      </c>
      <c r="B120">
        <v>398</v>
      </c>
      <c r="C120">
        <v>65</v>
      </c>
      <c r="D120">
        <v>4</v>
      </c>
      <c r="E120" s="40">
        <f t="shared" si="8"/>
        <v>260</v>
      </c>
      <c r="F120" s="25">
        <v>45055</v>
      </c>
      <c r="G120" t="s">
        <v>14</v>
      </c>
      <c r="H120">
        <v>165</v>
      </c>
      <c r="I120" t="str">
        <f>VLOOKUP(B120,товар!$A$1:$C$433,2,FALSE)</f>
        <v>Сок</v>
      </c>
      <c r="J120" s="5">
        <f t="shared" si="9"/>
        <v>268.60344827586209</v>
      </c>
      <c r="K120" s="6">
        <f t="shared" si="10"/>
        <v>-0.75800757429873555</v>
      </c>
      <c r="L120" t="str">
        <f>VLOOKUP(B120,товар!$A$1:$C$433,3,FALSE)</f>
        <v>Фруктовый сад</v>
      </c>
      <c r="M120" s="28">
        <f t="shared" si="11"/>
        <v>281.96875</v>
      </c>
      <c r="N120" s="10">
        <f>VLOOKUP(H120,клиенты!$A$1:$G$435,5,FALSE)</f>
        <v>44599</v>
      </c>
      <c r="O120">
        <f t="shared" si="12"/>
        <v>456</v>
      </c>
      <c r="P120" s="50">
        <f ca="1">(TODAY()-Продажи[[#This Row],[Дата регистрации клиента]])/30</f>
        <v>33.43333333333333</v>
      </c>
      <c r="Q120" t="str">
        <f>VLOOKUP(H120,клиенты!$A$1:$G$435,3,FALSE)</f>
        <v>Вадим Артёмович Анисимов</v>
      </c>
      <c r="R120" s="51" t="str">
        <f>VLOOKUP(H120,клиенты!$A$1:$G$435,4,FALSE)</f>
        <v>да</v>
      </c>
      <c r="S120" t="str">
        <f>VLOOKUP(H120,клиенты!$A$1:$G$435,7,FALSE)</f>
        <v>Таджикистан</v>
      </c>
      <c r="T120" t="str">
        <f t="shared" si="13"/>
        <v>Анисимов Вадим Артёмович</v>
      </c>
      <c r="U120" t="str">
        <f t="shared" si="14"/>
        <v>Вадим</v>
      </c>
      <c r="V120" t="str">
        <f>Продажи[[#This Row],[Имя1]]</f>
        <v>Вадим</v>
      </c>
    </row>
    <row r="121" spans="1:22" x14ac:dyDescent="0.2">
      <c r="A121">
        <v>985</v>
      </c>
      <c r="B121">
        <v>469</v>
      </c>
      <c r="C121">
        <v>357</v>
      </c>
      <c r="D121">
        <v>4</v>
      </c>
      <c r="E121" s="40">
        <f t="shared" si="8"/>
        <v>1428</v>
      </c>
      <c r="F121" s="25">
        <v>45377</v>
      </c>
      <c r="G121" t="s">
        <v>23</v>
      </c>
      <c r="H121">
        <v>165</v>
      </c>
      <c r="I121" t="str">
        <f>VLOOKUP(B121,товар!$A$1:$C$433,2,FALSE)</f>
        <v>Сахар</v>
      </c>
      <c r="J121" s="5">
        <f t="shared" si="9"/>
        <v>252.76271186440678</v>
      </c>
      <c r="K121" s="6">
        <f t="shared" si="10"/>
        <v>0.41239187286260304</v>
      </c>
      <c r="L121" t="str">
        <f>VLOOKUP(B121,товар!$A$1:$C$433,3,FALSE)</f>
        <v>Сладов</v>
      </c>
      <c r="M121" s="28">
        <f t="shared" si="11"/>
        <v>240.26666666666668</v>
      </c>
      <c r="N121" s="10">
        <f>VLOOKUP(H121,клиенты!$A$1:$G$435,5,FALSE)</f>
        <v>44599</v>
      </c>
      <c r="O121">
        <f t="shared" si="12"/>
        <v>778</v>
      </c>
      <c r="P121" s="50">
        <f ca="1">(TODAY()-Продажи[[#This Row],[Дата регистрации клиента]])/30</f>
        <v>33.43333333333333</v>
      </c>
      <c r="Q121" t="str">
        <f>VLOOKUP(H121,клиенты!$A$1:$G$435,3,FALSE)</f>
        <v>Вадим Артёмович Анисимов</v>
      </c>
      <c r="R121" s="51" t="str">
        <f>VLOOKUP(H121,клиенты!$A$1:$G$435,4,FALSE)</f>
        <v>да</v>
      </c>
      <c r="S121" t="str">
        <f>VLOOKUP(H121,клиенты!$A$1:$G$435,7,FALSE)</f>
        <v>Таджикистан</v>
      </c>
      <c r="T121" t="str">
        <f t="shared" si="13"/>
        <v>Анисимов Вадим Артёмович</v>
      </c>
      <c r="U121" t="str">
        <f t="shared" si="14"/>
        <v>Вадим</v>
      </c>
      <c r="V121" t="str">
        <f>Продажи[[#This Row],[Имя1]]</f>
        <v>Вадим</v>
      </c>
    </row>
    <row r="122" spans="1:22" x14ac:dyDescent="0.2">
      <c r="A122">
        <v>696</v>
      </c>
      <c r="B122">
        <v>80</v>
      </c>
      <c r="C122">
        <v>135</v>
      </c>
      <c r="D122">
        <v>2</v>
      </c>
      <c r="E122" s="40">
        <f t="shared" si="8"/>
        <v>270</v>
      </c>
      <c r="F122" s="25">
        <v>45296</v>
      </c>
      <c r="G122" t="s">
        <v>16</v>
      </c>
      <c r="H122">
        <v>123</v>
      </c>
      <c r="I122" t="str">
        <f>VLOOKUP(B122,товар!$A$1:$C$433,2,FALSE)</f>
        <v>Конфеты</v>
      </c>
      <c r="J122" s="5">
        <f t="shared" si="9"/>
        <v>267.85483870967744</v>
      </c>
      <c r="K122" s="6">
        <f t="shared" si="10"/>
        <v>-0.49599566447883425</v>
      </c>
      <c r="L122" t="str">
        <f>VLOOKUP(B122,товар!$A$1:$C$433,3,FALSE)</f>
        <v>Красный Октябрь</v>
      </c>
      <c r="M122" s="28">
        <f t="shared" si="11"/>
        <v>273.625</v>
      </c>
      <c r="N122" s="10">
        <f>VLOOKUP(H122,клиенты!$A$1:$G$435,5,FALSE)</f>
        <v>44600</v>
      </c>
      <c r="O122">
        <f t="shared" si="12"/>
        <v>696</v>
      </c>
      <c r="P122" s="50">
        <f ca="1">(TODAY()-Продажи[[#This Row],[Дата регистрации клиента]])/30</f>
        <v>33.4</v>
      </c>
      <c r="Q122" t="str">
        <f>VLOOKUP(H122,клиенты!$A$1:$G$435,3,FALSE)</f>
        <v>Ермаков Всеслав Эдуардович</v>
      </c>
      <c r="R122" s="51" t="str">
        <f>VLOOKUP(H122,клиенты!$A$1:$G$435,4,FALSE)</f>
        <v>нет</v>
      </c>
      <c r="S122" t="str">
        <f>VLOOKUP(H122,клиенты!$A$1:$G$435,7,FALSE)</f>
        <v>Россия</v>
      </c>
      <c r="T122" t="str">
        <f t="shared" si="13"/>
        <v>Эдуардович Ермаков Всеслав</v>
      </c>
      <c r="U122" t="str">
        <f t="shared" si="14"/>
        <v>Ермаков</v>
      </c>
      <c r="V122" t="str">
        <f t="shared" ref="V122:V127" si="16">MID(T122,SEARCH(" *",T122,SEARCH(" *",T122)+1)+1,LEN(T122))</f>
        <v>Всеслав</v>
      </c>
    </row>
    <row r="123" spans="1:22" x14ac:dyDescent="0.2">
      <c r="A123">
        <v>109</v>
      </c>
      <c r="B123">
        <v>452</v>
      </c>
      <c r="C123">
        <v>78</v>
      </c>
      <c r="D123">
        <v>3</v>
      </c>
      <c r="E123" s="40">
        <f t="shared" si="8"/>
        <v>234</v>
      </c>
      <c r="F123" s="25">
        <v>45285</v>
      </c>
      <c r="G123" t="s">
        <v>9</v>
      </c>
      <c r="H123">
        <v>132</v>
      </c>
      <c r="I123" t="str">
        <f>VLOOKUP(B123,товар!$A$1:$C$433,2,FALSE)</f>
        <v>Фрукты</v>
      </c>
      <c r="J123" s="5">
        <f t="shared" si="9"/>
        <v>274.16279069767444</v>
      </c>
      <c r="K123" s="6">
        <f t="shared" si="10"/>
        <v>-0.71549749766731696</v>
      </c>
      <c r="L123" t="str">
        <f>VLOOKUP(B123,товар!$A$1:$C$433,3,FALSE)</f>
        <v>Экзотик</v>
      </c>
      <c r="M123" s="28">
        <f t="shared" si="11"/>
        <v>253.6875</v>
      </c>
      <c r="N123" s="10">
        <f>VLOOKUP(H123,клиенты!$A$1:$G$435,5,FALSE)</f>
        <v>44601</v>
      </c>
      <c r="O123">
        <f t="shared" si="12"/>
        <v>684</v>
      </c>
      <c r="P123" s="50">
        <f ca="1">(TODAY()-Продажи[[#This Row],[Дата регистрации клиента]])/30</f>
        <v>33.366666666666667</v>
      </c>
      <c r="Q123" t="str">
        <f>VLOOKUP(H123,клиенты!$A$1:$G$435,3,FALSE)</f>
        <v>Лазарев Софон Якубович</v>
      </c>
      <c r="R123" s="51" t="str">
        <f>VLOOKUP(H123,клиенты!$A$1:$G$435,4,FALSE)</f>
        <v>да</v>
      </c>
      <c r="S123" t="str">
        <f>VLOOKUP(H123,клиенты!$A$1:$G$435,7,FALSE)</f>
        <v>Украина</v>
      </c>
      <c r="T123" t="str">
        <f t="shared" si="13"/>
        <v>Якубович Лазарев Софон</v>
      </c>
      <c r="U123" t="str">
        <f t="shared" si="14"/>
        <v>Лазарев</v>
      </c>
      <c r="V123" t="str">
        <f t="shared" si="16"/>
        <v>Софон</v>
      </c>
    </row>
    <row r="124" spans="1:22" x14ac:dyDescent="0.2">
      <c r="A124">
        <v>532</v>
      </c>
      <c r="B124">
        <v>161</v>
      </c>
      <c r="C124">
        <v>489</v>
      </c>
      <c r="D124">
        <v>5</v>
      </c>
      <c r="E124" s="40">
        <f t="shared" si="8"/>
        <v>2445</v>
      </c>
      <c r="F124" s="25">
        <v>45117</v>
      </c>
      <c r="G124" t="s">
        <v>12</v>
      </c>
      <c r="H124">
        <v>143</v>
      </c>
      <c r="I124" t="str">
        <f>VLOOKUP(B124,товар!$A$1:$C$433,2,FALSE)</f>
        <v>Молоко</v>
      </c>
      <c r="J124" s="5">
        <f t="shared" si="9"/>
        <v>294.95238095238096</v>
      </c>
      <c r="K124" s="6">
        <f t="shared" si="10"/>
        <v>0.65789473684210531</v>
      </c>
      <c r="L124" t="str">
        <f>VLOOKUP(B124,товар!$A$1:$C$433,3,FALSE)</f>
        <v>Простоквашино</v>
      </c>
      <c r="M124" s="28">
        <f t="shared" si="11"/>
        <v>318.81818181818181</v>
      </c>
      <c r="N124" s="10">
        <f>VLOOKUP(H124,клиенты!$A$1:$G$435,5,FALSE)</f>
        <v>44601</v>
      </c>
      <c r="O124">
        <f t="shared" si="12"/>
        <v>516</v>
      </c>
      <c r="P124" s="50">
        <f ca="1">(TODAY()-Продажи[[#This Row],[Дата регистрации клиента]])/30</f>
        <v>33.366666666666667</v>
      </c>
      <c r="Q124" t="str">
        <f>VLOOKUP(H124,клиенты!$A$1:$G$435,3,FALSE)</f>
        <v>Маслов Захар Феофанович</v>
      </c>
      <c r="R124" s="51" t="str">
        <f>VLOOKUP(H124,клиенты!$A$1:$G$435,4,FALSE)</f>
        <v>нет</v>
      </c>
      <c r="S124" t="str">
        <f>VLOOKUP(H124,клиенты!$A$1:$G$435,7,FALSE)</f>
        <v>Россия</v>
      </c>
      <c r="T124" t="str">
        <f t="shared" si="13"/>
        <v>Феофанович Маслов Захар</v>
      </c>
      <c r="U124" t="str">
        <f t="shared" si="14"/>
        <v>Маслов</v>
      </c>
      <c r="V124" t="str">
        <f t="shared" si="16"/>
        <v>Захар</v>
      </c>
    </row>
    <row r="125" spans="1:22" x14ac:dyDescent="0.2">
      <c r="A125">
        <v>573</v>
      </c>
      <c r="B125">
        <v>63</v>
      </c>
      <c r="C125">
        <v>251</v>
      </c>
      <c r="D125">
        <v>1</v>
      </c>
      <c r="E125" s="40">
        <f t="shared" si="8"/>
        <v>251</v>
      </c>
      <c r="F125" s="25">
        <v>45087</v>
      </c>
      <c r="G125" t="s">
        <v>18</v>
      </c>
      <c r="H125">
        <v>214</v>
      </c>
      <c r="I125" t="str">
        <f>VLOOKUP(B125,товар!$A$1:$C$433,2,FALSE)</f>
        <v>Рыба</v>
      </c>
      <c r="J125" s="5">
        <f t="shared" si="9"/>
        <v>258.5128205128205</v>
      </c>
      <c r="K125" s="6">
        <f t="shared" si="10"/>
        <v>-2.9061694108311831E-2</v>
      </c>
      <c r="L125" t="str">
        <f>VLOOKUP(B125,товар!$A$1:$C$433,3,FALSE)</f>
        <v>Балтийский берег</v>
      </c>
      <c r="M125" s="28">
        <f t="shared" si="11"/>
        <v>289.88888888888891</v>
      </c>
      <c r="N125" s="10">
        <f>VLOOKUP(H125,клиенты!$A$1:$G$435,5,FALSE)</f>
        <v>44601</v>
      </c>
      <c r="O125">
        <f t="shared" si="12"/>
        <v>486</v>
      </c>
      <c r="P125" s="50">
        <f ca="1">(TODAY()-Продажи[[#This Row],[Дата регистрации клиента]])/30</f>
        <v>33.366666666666667</v>
      </c>
      <c r="Q125" t="str">
        <f>VLOOKUP(H125,клиенты!$A$1:$G$435,3,FALSE)</f>
        <v>Михеев Андроник Ефимьевич</v>
      </c>
      <c r="R125" s="51" t="str">
        <f>VLOOKUP(H125,клиенты!$A$1:$G$435,4,FALSE)</f>
        <v>да</v>
      </c>
      <c r="S125" t="str">
        <f>VLOOKUP(H125,клиенты!$A$1:$G$435,7,FALSE)</f>
        <v>Россия</v>
      </c>
      <c r="T125" t="str">
        <f t="shared" si="13"/>
        <v>Ефимьевич Михеев Андроник</v>
      </c>
      <c r="U125" t="str">
        <f t="shared" si="14"/>
        <v>Михеев</v>
      </c>
      <c r="V125" t="str">
        <f t="shared" si="16"/>
        <v>Андроник</v>
      </c>
    </row>
    <row r="126" spans="1:22" x14ac:dyDescent="0.2">
      <c r="A126">
        <v>859</v>
      </c>
      <c r="B126">
        <v>271</v>
      </c>
      <c r="C126">
        <v>392</v>
      </c>
      <c r="D126">
        <v>3</v>
      </c>
      <c r="E126" s="40">
        <f t="shared" si="8"/>
        <v>1176</v>
      </c>
      <c r="F126" s="25">
        <v>45103</v>
      </c>
      <c r="G126" t="s">
        <v>18</v>
      </c>
      <c r="H126">
        <v>132</v>
      </c>
      <c r="I126" t="str">
        <f>VLOOKUP(B126,товар!$A$1:$C$433,2,FALSE)</f>
        <v>Сыр</v>
      </c>
      <c r="J126" s="5">
        <f t="shared" si="9"/>
        <v>262.63492063492066</v>
      </c>
      <c r="K126" s="6">
        <f t="shared" si="10"/>
        <v>0.49256617913695133</v>
      </c>
      <c r="L126" t="str">
        <f>VLOOKUP(B126,товар!$A$1:$C$433,3,FALSE)</f>
        <v>Сырная долина</v>
      </c>
      <c r="M126" s="28">
        <f t="shared" si="11"/>
        <v>271</v>
      </c>
      <c r="N126" s="10">
        <f>VLOOKUP(H126,клиенты!$A$1:$G$435,5,FALSE)</f>
        <v>44601</v>
      </c>
      <c r="O126">
        <f t="shared" si="12"/>
        <v>502</v>
      </c>
      <c r="P126" s="50">
        <f ca="1">(TODAY()-Продажи[[#This Row],[Дата регистрации клиента]])/30</f>
        <v>33.366666666666667</v>
      </c>
      <c r="Q126" t="str">
        <f>VLOOKUP(H126,клиенты!$A$1:$G$435,3,FALSE)</f>
        <v>Лазарев Софон Якубович</v>
      </c>
      <c r="R126" s="51" t="str">
        <f>VLOOKUP(H126,клиенты!$A$1:$G$435,4,FALSE)</f>
        <v>да</v>
      </c>
      <c r="S126" t="str">
        <f>VLOOKUP(H126,клиенты!$A$1:$G$435,7,FALSE)</f>
        <v>Украина</v>
      </c>
      <c r="T126" t="str">
        <f t="shared" si="13"/>
        <v>Якубович Лазарев Софон</v>
      </c>
      <c r="U126" t="str">
        <f t="shared" si="14"/>
        <v>Лазарев</v>
      </c>
      <c r="V126" t="str">
        <f t="shared" si="16"/>
        <v>Софон</v>
      </c>
    </row>
    <row r="127" spans="1:22" x14ac:dyDescent="0.2">
      <c r="A127">
        <v>954</v>
      </c>
      <c r="B127">
        <v>464</v>
      </c>
      <c r="C127">
        <v>430</v>
      </c>
      <c r="D127">
        <v>2</v>
      </c>
      <c r="E127" s="40">
        <f t="shared" si="8"/>
        <v>860</v>
      </c>
      <c r="F127" s="25">
        <v>45148</v>
      </c>
      <c r="G127" t="s">
        <v>25</v>
      </c>
      <c r="H127">
        <v>132</v>
      </c>
      <c r="I127" t="str">
        <f>VLOOKUP(B127,товар!$A$1:$C$433,2,FALSE)</f>
        <v>Сыр</v>
      </c>
      <c r="J127" s="5">
        <f t="shared" si="9"/>
        <v>262.63492063492066</v>
      </c>
      <c r="K127" s="6">
        <f t="shared" si="10"/>
        <v>0.63725371691043131</v>
      </c>
      <c r="L127" t="str">
        <f>VLOOKUP(B127,товар!$A$1:$C$433,3,FALSE)</f>
        <v>Сырная долина</v>
      </c>
      <c r="M127" s="28">
        <f t="shared" si="11"/>
        <v>271</v>
      </c>
      <c r="N127" s="10">
        <f>VLOOKUP(H127,клиенты!$A$1:$G$435,5,FALSE)</f>
        <v>44601</v>
      </c>
      <c r="O127">
        <f t="shared" si="12"/>
        <v>547</v>
      </c>
      <c r="P127" s="50">
        <f ca="1">(TODAY()-Продажи[[#This Row],[Дата регистрации клиента]])/30</f>
        <v>33.366666666666667</v>
      </c>
      <c r="Q127" t="str">
        <f>VLOOKUP(H127,клиенты!$A$1:$G$435,3,FALSE)</f>
        <v>Лазарев Софон Якубович</v>
      </c>
      <c r="R127" s="51" t="str">
        <f>VLOOKUP(H127,клиенты!$A$1:$G$435,4,FALSE)</f>
        <v>да</v>
      </c>
      <c r="S127" t="str">
        <f>VLOOKUP(H127,клиенты!$A$1:$G$435,7,FALSE)</f>
        <v>Украина</v>
      </c>
      <c r="T127" t="str">
        <f t="shared" si="13"/>
        <v>Якубович Лазарев Софон</v>
      </c>
      <c r="U127" t="str">
        <f t="shared" si="14"/>
        <v>Лазарев</v>
      </c>
      <c r="V127" t="str">
        <f t="shared" si="16"/>
        <v>Софон</v>
      </c>
    </row>
    <row r="128" spans="1:22" x14ac:dyDescent="0.2">
      <c r="A128">
        <v>515</v>
      </c>
      <c r="B128">
        <v>174</v>
      </c>
      <c r="C128">
        <v>301</v>
      </c>
      <c r="D128">
        <v>4</v>
      </c>
      <c r="E128" s="40">
        <f t="shared" si="8"/>
        <v>1204</v>
      </c>
      <c r="F128" s="25">
        <v>45382</v>
      </c>
      <c r="G128" t="s">
        <v>13</v>
      </c>
      <c r="H128">
        <v>210</v>
      </c>
      <c r="I128" t="str">
        <f>VLOOKUP(B128,товар!$A$1:$C$433,2,FALSE)</f>
        <v>Чай</v>
      </c>
      <c r="J128" s="5">
        <f t="shared" si="9"/>
        <v>271.18181818181819</v>
      </c>
      <c r="K128" s="6">
        <f t="shared" si="10"/>
        <v>0.10995641971169956</v>
      </c>
      <c r="L128" t="str">
        <f>VLOOKUP(B128,товар!$A$1:$C$433,3,FALSE)</f>
        <v>Ахмад</v>
      </c>
      <c r="M128" s="28">
        <f t="shared" si="11"/>
        <v>243.3</v>
      </c>
      <c r="N128" s="10">
        <f>VLOOKUP(H128,клиенты!$A$1:$G$435,5,FALSE)</f>
        <v>44602</v>
      </c>
      <c r="O128">
        <f t="shared" si="12"/>
        <v>780</v>
      </c>
      <c r="P128" s="50">
        <f ca="1">(TODAY()-Продажи[[#This Row],[Дата регистрации клиента]])/30</f>
        <v>33.333333333333336</v>
      </c>
      <c r="Q128" t="str">
        <f>VLOOKUP(H128,клиенты!$A$1:$G$435,3,FALSE)</f>
        <v>Мартын Августович Баранов</v>
      </c>
      <c r="R128" s="51" t="str">
        <f>VLOOKUP(H128,клиенты!$A$1:$G$435,4,FALSE)</f>
        <v>нет</v>
      </c>
      <c r="S128" t="str">
        <f>VLOOKUP(H128,клиенты!$A$1:$G$435,7,FALSE)</f>
        <v>Узбекистан</v>
      </c>
      <c r="T128" t="str">
        <f t="shared" si="13"/>
        <v>Баранов Мартын Августович</v>
      </c>
      <c r="U128" t="str">
        <f t="shared" si="14"/>
        <v>Мартын</v>
      </c>
      <c r="V128" t="str">
        <f>Продажи[[#This Row],[Имя1]]</f>
        <v>Мартын</v>
      </c>
    </row>
    <row r="129" spans="1:22" x14ac:dyDescent="0.2">
      <c r="A129">
        <v>533</v>
      </c>
      <c r="B129">
        <v>83</v>
      </c>
      <c r="C129">
        <v>315</v>
      </c>
      <c r="D129">
        <v>2</v>
      </c>
      <c r="E129" s="40">
        <f t="shared" si="8"/>
        <v>630</v>
      </c>
      <c r="F129" s="25">
        <v>45369</v>
      </c>
      <c r="G129" t="s">
        <v>15</v>
      </c>
      <c r="H129">
        <v>135</v>
      </c>
      <c r="I129" t="str">
        <f>VLOOKUP(B129,товар!$A$1:$C$433,2,FALSE)</f>
        <v>Сок</v>
      </c>
      <c r="J129" s="5">
        <f t="shared" si="9"/>
        <v>268.60344827586209</v>
      </c>
      <c r="K129" s="6">
        <f t="shared" si="10"/>
        <v>0.17273252455228172</v>
      </c>
      <c r="L129" t="str">
        <f>VLOOKUP(B129,товар!$A$1:$C$433,3,FALSE)</f>
        <v>Сады Придонья</v>
      </c>
      <c r="M129" s="28">
        <f t="shared" si="11"/>
        <v>254.18181818181819</v>
      </c>
      <c r="N129" s="10">
        <f>VLOOKUP(H129,клиенты!$A$1:$G$435,5,FALSE)</f>
        <v>44602</v>
      </c>
      <c r="O129">
        <f t="shared" si="12"/>
        <v>767</v>
      </c>
      <c r="P129" s="50">
        <f ca="1">(TODAY()-Продажи[[#This Row],[Дата регистрации клиента]])/30</f>
        <v>33.333333333333336</v>
      </c>
      <c r="Q129" t="str">
        <f>VLOOKUP(H129,клиенты!$A$1:$G$435,3,FALSE)</f>
        <v>Станислав Ильясович Ширяев</v>
      </c>
      <c r="R129" s="51" t="str">
        <f>VLOOKUP(H129,клиенты!$A$1:$G$435,4,FALSE)</f>
        <v>да</v>
      </c>
      <c r="S129" t="str">
        <f>VLOOKUP(H129,клиенты!$A$1:$G$435,7,FALSE)</f>
        <v>Россия</v>
      </c>
      <c r="T129" t="str">
        <f t="shared" si="13"/>
        <v>Ширяев Станислав Ильясович</v>
      </c>
      <c r="U129" t="str">
        <f t="shared" si="14"/>
        <v>Станислав</v>
      </c>
      <c r="V129" t="str">
        <f>Продажи[[#This Row],[Имя1]]</f>
        <v>Станислав</v>
      </c>
    </row>
    <row r="130" spans="1:22" x14ac:dyDescent="0.2">
      <c r="A130">
        <v>17</v>
      </c>
      <c r="B130">
        <v>359</v>
      </c>
      <c r="C130">
        <v>320</v>
      </c>
      <c r="D130">
        <v>5</v>
      </c>
      <c r="E130" s="40">
        <f t="shared" ref="E130:E193" si="17">C130*D130</f>
        <v>1600</v>
      </c>
      <c r="F130" s="25">
        <v>45216</v>
      </c>
      <c r="G130" t="s">
        <v>15</v>
      </c>
      <c r="H130">
        <v>490</v>
      </c>
      <c r="I130" t="str">
        <f>VLOOKUP(B130,товар!$A$1:$C$433,2,FALSE)</f>
        <v>Мясо</v>
      </c>
      <c r="J130" s="5">
        <f t="shared" ref="J130:J193" si="18">AVERAGEIF($I$2:$I$1001,I130,$C$2:$C$1001)</f>
        <v>271.74545454545455</v>
      </c>
      <c r="K130" s="6">
        <f t="shared" ref="K130:K193" si="19">C130/J130-1</f>
        <v>0.1775725946741602</v>
      </c>
      <c r="L130" t="str">
        <f>VLOOKUP(B130,товар!$A$1:$C$433,3,FALSE)</f>
        <v>Мираторг</v>
      </c>
      <c r="M130" s="28">
        <f t="shared" ref="M130:M193" si="20">AVERAGEIFS($C$2:$C$1001,$I$2:$I$1001,I130,$L$2:$L$1001,L130)</f>
        <v>316.58333333333331</v>
      </c>
      <c r="N130" s="10">
        <f>VLOOKUP(H130,клиенты!$A$1:$G$435,5,FALSE)</f>
        <v>44603</v>
      </c>
      <c r="O130">
        <f t="shared" ref="O130:O193" si="21">F130-N130</f>
        <v>613</v>
      </c>
      <c r="P130" s="50">
        <f ca="1">(TODAY()-Продажи[[#This Row],[Дата регистрации клиента]])/30</f>
        <v>33.299999999999997</v>
      </c>
      <c r="Q130" t="str">
        <f>VLOOKUP(H130,клиенты!$A$1:$G$435,3,FALSE)</f>
        <v>Кудрявцев Демид Ерофеевич</v>
      </c>
      <c r="R130" s="51" t="str">
        <f>VLOOKUP(H130,клиенты!$A$1:$G$435,4,FALSE)</f>
        <v>нет</v>
      </c>
      <c r="S130" t="str">
        <f>VLOOKUP(H130,клиенты!$A$1:$G$435,7,FALSE)</f>
        <v>Россия</v>
      </c>
      <c r="T130" t="str">
        <f t="shared" ref="T130:T193" si="22">IF(OR(RIGHT(Q130,1)="ва", RIGHT(Q130,1)="я",RIGHT(Q130,1)="на"), Q130, MID(Q130, FIND(" ", Q130, FIND(" ", Q130) + 1) + 1, LEN(Q130) - FIND(" ", Q130, FIND(" ", Q130) + 1)) &amp; " " &amp; LEFT(Q130, FIND(" ", Q130) - 1) &amp; " " &amp; MID(Q130, FIND(" ", Q130) + 1, FIND(" ", Q130, FIND(" ", Q130) + 1) - FIND(" ", Q130) - 1))</f>
        <v>Ерофеевич Кудрявцев Демид</v>
      </c>
      <c r="U130" t="str">
        <f t="shared" ref="U130:U193" si="23">MID(T130, FIND(" ", T130) + 1, FIND(" ", T130 &amp; " ", FIND(" ", T130) + 1) - FIND(" ", T130) - 1)</f>
        <v>Кудрявцев</v>
      </c>
      <c r="V130" t="str">
        <f t="shared" ref="V130:V135" si="24">MID(T130,SEARCH(" *",T130,SEARCH(" *",T130)+1)+1,LEN(T130))</f>
        <v>Демид</v>
      </c>
    </row>
    <row r="131" spans="1:22" x14ac:dyDescent="0.2">
      <c r="A131">
        <v>274</v>
      </c>
      <c r="B131">
        <v>241</v>
      </c>
      <c r="C131">
        <v>400</v>
      </c>
      <c r="D131">
        <v>3</v>
      </c>
      <c r="E131" s="40">
        <f t="shared" si="17"/>
        <v>1200</v>
      </c>
      <c r="F131" s="25">
        <v>45371</v>
      </c>
      <c r="G131" t="s">
        <v>24</v>
      </c>
      <c r="H131">
        <v>490</v>
      </c>
      <c r="I131" t="str">
        <f>VLOOKUP(B131,товар!$A$1:$C$433,2,FALSE)</f>
        <v>Колбаса</v>
      </c>
      <c r="J131" s="5">
        <f t="shared" si="18"/>
        <v>286.92307692307691</v>
      </c>
      <c r="K131" s="6">
        <f t="shared" si="19"/>
        <v>0.39410187667560326</v>
      </c>
      <c r="L131" t="str">
        <f>VLOOKUP(B131,товар!$A$1:$C$433,3,FALSE)</f>
        <v>Окраина</v>
      </c>
      <c r="M131" s="28">
        <f t="shared" si="20"/>
        <v>273.58333333333331</v>
      </c>
      <c r="N131" s="10">
        <f>VLOOKUP(H131,клиенты!$A$1:$G$435,5,FALSE)</f>
        <v>44603</v>
      </c>
      <c r="O131">
        <f t="shared" si="21"/>
        <v>768</v>
      </c>
      <c r="P131" s="50">
        <f ca="1">(TODAY()-Продажи[[#This Row],[Дата регистрации клиента]])/30</f>
        <v>33.299999999999997</v>
      </c>
      <c r="Q131" t="str">
        <f>VLOOKUP(H131,клиенты!$A$1:$G$435,3,FALSE)</f>
        <v>Кудрявцев Демид Ерофеевич</v>
      </c>
      <c r="R131" s="51" t="str">
        <f>VLOOKUP(H131,клиенты!$A$1:$G$435,4,FALSE)</f>
        <v>нет</v>
      </c>
      <c r="S131" t="str">
        <f>VLOOKUP(H131,клиенты!$A$1:$G$435,7,FALSE)</f>
        <v>Россия</v>
      </c>
      <c r="T131" t="str">
        <f t="shared" si="22"/>
        <v>Ерофеевич Кудрявцев Демид</v>
      </c>
      <c r="U131" t="str">
        <f t="shared" si="23"/>
        <v>Кудрявцев</v>
      </c>
      <c r="V131" t="str">
        <f t="shared" si="24"/>
        <v>Демид</v>
      </c>
    </row>
    <row r="132" spans="1:22" x14ac:dyDescent="0.2">
      <c r="A132">
        <v>312</v>
      </c>
      <c r="B132">
        <v>28</v>
      </c>
      <c r="C132">
        <v>78</v>
      </c>
      <c r="D132">
        <v>4</v>
      </c>
      <c r="E132" s="40">
        <f t="shared" si="17"/>
        <v>312</v>
      </c>
      <c r="F132" s="25">
        <v>44955</v>
      </c>
      <c r="G132" t="s">
        <v>21</v>
      </c>
      <c r="H132">
        <v>490</v>
      </c>
      <c r="I132" t="str">
        <f>VLOOKUP(B132,товар!$A$1:$C$433,2,FALSE)</f>
        <v>Крупа</v>
      </c>
      <c r="J132" s="5">
        <f t="shared" si="18"/>
        <v>255.11627906976744</v>
      </c>
      <c r="K132" s="6">
        <f t="shared" si="19"/>
        <v>-0.69425706472196902</v>
      </c>
      <c r="L132" t="str">
        <f>VLOOKUP(B132,товар!$A$1:$C$433,3,FALSE)</f>
        <v>Националь</v>
      </c>
      <c r="M132" s="28">
        <f t="shared" si="20"/>
        <v>274.28571428571428</v>
      </c>
      <c r="N132" s="10">
        <f>VLOOKUP(H132,клиенты!$A$1:$G$435,5,FALSE)</f>
        <v>44603</v>
      </c>
      <c r="O132">
        <f t="shared" si="21"/>
        <v>352</v>
      </c>
      <c r="P132" s="50">
        <f ca="1">(TODAY()-Продажи[[#This Row],[Дата регистрации клиента]])/30</f>
        <v>33.299999999999997</v>
      </c>
      <c r="Q132" t="str">
        <f>VLOOKUP(H132,клиенты!$A$1:$G$435,3,FALSE)</f>
        <v>Кудрявцев Демид Ерофеевич</v>
      </c>
      <c r="R132" s="51" t="str">
        <f>VLOOKUP(H132,клиенты!$A$1:$G$435,4,FALSE)</f>
        <v>нет</v>
      </c>
      <c r="S132" t="str">
        <f>VLOOKUP(H132,клиенты!$A$1:$G$435,7,FALSE)</f>
        <v>Россия</v>
      </c>
      <c r="T132" t="str">
        <f t="shared" si="22"/>
        <v>Ерофеевич Кудрявцев Демид</v>
      </c>
      <c r="U132" t="str">
        <f t="shared" si="23"/>
        <v>Кудрявцев</v>
      </c>
      <c r="V132" t="str">
        <f t="shared" si="24"/>
        <v>Демид</v>
      </c>
    </row>
    <row r="133" spans="1:22" x14ac:dyDescent="0.2">
      <c r="A133">
        <v>575</v>
      </c>
      <c r="B133">
        <v>260</v>
      </c>
      <c r="C133">
        <v>449</v>
      </c>
      <c r="D133">
        <v>1</v>
      </c>
      <c r="E133" s="40">
        <f t="shared" si="17"/>
        <v>449</v>
      </c>
      <c r="F133" s="25">
        <v>45025</v>
      </c>
      <c r="G133" t="s">
        <v>23</v>
      </c>
      <c r="H133">
        <v>490</v>
      </c>
      <c r="I133" t="str">
        <f>VLOOKUP(B133,товар!$A$1:$C$433,2,FALSE)</f>
        <v>Соль</v>
      </c>
      <c r="J133" s="5">
        <f t="shared" si="18"/>
        <v>264.8679245283019</v>
      </c>
      <c r="K133" s="6">
        <f t="shared" si="19"/>
        <v>0.69518449921641245</v>
      </c>
      <c r="L133" t="str">
        <f>VLOOKUP(B133,товар!$A$1:$C$433,3,FALSE)</f>
        <v>Экстра</v>
      </c>
      <c r="M133" s="28">
        <f t="shared" si="20"/>
        <v>320.84615384615387</v>
      </c>
      <c r="N133" s="10">
        <f>VLOOKUP(H133,клиенты!$A$1:$G$435,5,FALSE)</f>
        <v>44603</v>
      </c>
      <c r="O133">
        <f t="shared" si="21"/>
        <v>422</v>
      </c>
      <c r="P133" s="50">
        <f ca="1">(TODAY()-Продажи[[#This Row],[Дата регистрации клиента]])/30</f>
        <v>33.299999999999997</v>
      </c>
      <c r="Q133" t="str">
        <f>VLOOKUP(H133,клиенты!$A$1:$G$435,3,FALSE)</f>
        <v>Кудрявцев Демид Ерофеевич</v>
      </c>
      <c r="R133" s="51" t="str">
        <f>VLOOKUP(H133,клиенты!$A$1:$G$435,4,FALSE)</f>
        <v>нет</v>
      </c>
      <c r="S133" t="str">
        <f>VLOOKUP(H133,клиенты!$A$1:$G$435,7,FALSE)</f>
        <v>Россия</v>
      </c>
      <c r="T133" t="str">
        <f t="shared" si="22"/>
        <v>Ерофеевич Кудрявцев Демид</v>
      </c>
      <c r="U133" t="str">
        <f t="shared" si="23"/>
        <v>Кудрявцев</v>
      </c>
      <c r="V133" t="str">
        <f t="shared" si="24"/>
        <v>Демид</v>
      </c>
    </row>
    <row r="134" spans="1:22" x14ac:dyDescent="0.2">
      <c r="A134">
        <v>743</v>
      </c>
      <c r="B134">
        <v>434</v>
      </c>
      <c r="C134">
        <v>366</v>
      </c>
      <c r="D134">
        <v>4</v>
      </c>
      <c r="E134" s="40">
        <f t="shared" si="17"/>
        <v>1464</v>
      </c>
      <c r="F134" s="25">
        <v>45107</v>
      </c>
      <c r="G134" t="s">
        <v>12</v>
      </c>
      <c r="H134">
        <v>490</v>
      </c>
      <c r="I134" t="str">
        <f>VLOOKUP(B134,товар!$A$1:$C$433,2,FALSE)</f>
        <v>Сыр</v>
      </c>
      <c r="J134" s="5">
        <f t="shared" si="18"/>
        <v>262.63492063492066</v>
      </c>
      <c r="K134" s="6">
        <f t="shared" si="19"/>
        <v>0.39356944276562289</v>
      </c>
      <c r="L134" t="str">
        <f>VLOOKUP(B134,товар!$A$1:$C$433,3,FALSE)</f>
        <v>Сырная долина</v>
      </c>
      <c r="M134" s="28">
        <f t="shared" si="20"/>
        <v>271</v>
      </c>
      <c r="N134" s="10">
        <f>VLOOKUP(H134,клиенты!$A$1:$G$435,5,FALSE)</f>
        <v>44603</v>
      </c>
      <c r="O134">
        <f t="shared" si="21"/>
        <v>504</v>
      </c>
      <c r="P134" s="50">
        <f ca="1">(TODAY()-Продажи[[#This Row],[Дата регистрации клиента]])/30</f>
        <v>33.299999999999997</v>
      </c>
      <c r="Q134" t="str">
        <f>VLOOKUP(H134,клиенты!$A$1:$G$435,3,FALSE)</f>
        <v>Кудрявцев Демид Ерофеевич</v>
      </c>
      <c r="R134" s="51" t="str">
        <f>VLOOKUP(H134,клиенты!$A$1:$G$435,4,FALSE)</f>
        <v>нет</v>
      </c>
      <c r="S134" t="str">
        <f>VLOOKUP(H134,клиенты!$A$1:$G$435,7,FALSE)</f>
        <v>Россия</v>
      </c>
      <c r="T134" t="str">
        <f t="shared" si="22"/>
        <v>Ерофеевич Кудрявцев Демид</v>
      </c>
      <c r="U134" t="str">
        <f t="shared" si="23"/>
        <v>Кудрявцев</v>
      </c>
      <c r="V134" t="str">
        <f t="shared" si="24"/>
        <v>Демид</v>
      </c>
    </row>
    <row r="135" spans="1:22" x14ac:dyDescent="0.2">
      <c r="A135">
        <v>952</v>
      </c>
      <c r="B135">
        <v>272</v>
      </c>
      <c r="C135">
        <v>353</v>
      </c>
      <c r="D135">
        <v>3</v>
      </c>
      <c r="E135" s="40">
        <f t="shared" si="17"/>
        <v>1059</v>
      </c>
      <c r="F135" s="25">
        <v>44989</v>
      </c>
      <c r="G135" t="s">
        <v>22</v>
      </c>
      <c r="H135">
        <v>490</v>
      </c>
      <c r="I135" t="str">
        <f>VLOOKUP(B135,товар!$A$1:$C$433,2,FALSE)</f>
        <v>Крупа</v>
      </c>
      <c r="J135" s="5">
        <f t="shared" si="18"/>
        <v>255.11627906976744</v>
      </c>
      <c r="K135" s="6">
        <f t="shared" si="19"/>
        <v>0.38368277119416594</v>
      </c>
      <c r="L135" t="str">
        <f>VLOOKUP(B135,товар!$A$1:$C$433,3,FALSE)</f>
        <v>Ярмарка</v>
      </c>
      <c r="M135" s="28">
        <f t="shared" si="20"/>
        <v>252.09090909090909</v>
      </c>
      <c r="N135" s="10">
        <f>VLOOKUP(H135,клиенты!$A$1:$G$435,5,FALSE)</f>
        <v>44603</v>
      </c>
      <c r="O135">
        <f t="shared" si="21"/>
        <v>386</v>
      </c>
      <c r="P135" s="50">
        <f ca="1">(TODAY()-Продажи[[#This Row],[Дата регистрации клиента]])/30</f>
        <v>33.299999999999997</v>
      </c>
      <c r="Q135" t="str">
        <f>VLOOKUP(H135,клиенты!$A$1:$G$435,3,FALSE)</f>
        <v>Кудрявцев Демид Ерофеевич</v>
      </c>
      <c r="R135" s="51" t="str">
        <f>VLOOKUP(H135,клиенты!$A$1:$G$435,4,FALSE)</f>
        <v>нет</v>
      </c>
      <c r="S135" t="str">
        <f>VLOOKUP(H135,клиенты!$A$1:$G$435,7,FALSE)</f>
        <v>Россия</v>
      </c>
      <c r="T135" t="str">
        <f t="shared" si="22"/>
        <v>Ерофеевич Кудрявцев Демид</v>
      </c>
      <c r="U135" t="str">
        <f t="shared" si="23"/>
        <v>Кудрявцев</v>
      </c>
      <c r="V135" t="str">
        <f t="shared" si="24"/>
        <v>Демид</v>
      </c>
    </row>
    <row r="136" spans="1:22" x14ac:dyDescent="0.2">
      <c r="A136">
        <v>101</v>
      </c>
      <c r="B136">
        <v>363</v>
      </c>
      <c r="C136">
        <v>414</v>
      </c>
      <c r="D136">
        <v>4</v>
      </c>
      <c r="E136" s="40">
        <f t="shared" si="17"/>
        <v>1656</v>
      </c>
      <c r="F136" s="25">
        <v>45210</v>
      </c>
      <c r="G136" t="s">
        <v>24</v>
      </c>
      <c r="H136">
        <v>474</v>
      </c>
      <c r="I136" t="str">
        <f>VLOOKUP(B136,товар!$A$1:$C$433,2,FALSE)</f>
        <v>Хлеб</v>
      </c>
      <c r="J136" s="5">
        <f t="shared" si="18"/>
        <v>300.31818181818181</v>
      </c>
      <c r="K136" s="6">
        <f t="shared" si="19"/>
        <v>0.37853791433328299</v>
      </c>
      <c r="L136" t="str">
        <f>VLOOKUP(B136,товар!$A$1:$C$433,3,FALSE)</f>
        <v>Дарница</v>
      </c>
      <c r="M136" s="28">
        <f t="shared" si="20"/>
        <v>264</v>
      </c>
      <c r="N136" s="10">
        <f>VLOOKUP(H136,клиенты!$A$1:$G$435,5,FALSE)</f>
        <v>44605</v>
      </c>
      <c r="O136">
        <f t="shared" si="21"/>
        <v>605</v>
      </c>
      <c r="P136" s="50">
        <f ca="1">(TODAY()-Продажи[[#This Row],[Дата регистрации клиента]])/30</f>
        <v>33.233333333333334</v>
      </c>
      <c r="Q136" t="str">
        <f>VLOOKUP(H136,клиенты!$A$1:$G$435,3,FALSE)</f>
        <v>Александра Владиславовна Беляева</v>
      </c>
      <c r="R136" s="51" t="str">
        <f>VLOOKUP(H136,клиенты!$A$1:$G$435,4,FALSE)</f>
        <v>нет</v>
      </c>
      <c r="S136" t="str">
        <f>VLOOKUP(H136,клиенты!$A$1:$G$435,7,FALSE)</f>
        <v>Россия</v>
      </c>
      <c r="T136" t="str">
        <f t="shared" si="22"/>
        <v>Беляева Александра Владиславовна</v>
      </c>
      <c r="U136" t="str">
        <f t="shared" si="23"/>
        <v>Александра</v>
      </c>
      <c r="V136" t="str">
        <f>Продажи[[#This Row],[Имя1]]</f>
        <v>Александра</v>
      </c>
    </row>
    <row r="137" spans="1:22" x14ac:dyDescent="0.2">
      <c r="A137">
        <v>260</v>
      </c>
      <c r="B137">
        <v>485</v>
      </c>
      <c r="C137">
        <v>101</v>
      </c>
      <c r="D137">
        <v>1</v>
      </c>
      <c r="E137" s="40">
        <f t="shared" si="17"/>
        <v>101</v>
      </c>
      <c r="F137" s="25">
        <v>45331</v>
      </c>
      <c r="G137" t="s">
        <v>20</v>
      </c>
      <c r="H137">
        <v>51</v>
      </c>
      <c r="I137" t="str">
        <f>VLOOKUP(B137,товар!$A$1:$C$433,2,FALSE)</f>
        <v>Макароны</v>
      </c>
      <c r="J137" s="5">
        <f t="shared" si="18"/>
        <v>265.47674418604652</v>
      </c>
      <c r="K137" s="6">
        <f t="shared" si="19"/>
        <v>-0.61955236301519867</v>
      </c>
      <c r="L137" t="str">
        <f>VLOOKUP(B137,товар!$A$1:$C$433,3,FALSE)</f>
        <v>Борилла</v>
      </c>
      <c r="M137" s="28">
        <f t="shared" si="20"/>
        <v>236.27586206896552</v>
      </c>
      <c r="N137" s="10">
        <f>VLOOKUP(H137,клиенты!$A$1:$G$435,5,FALSE)</f>
        <v>44605</v>
      </c>
      <c r="O137">
        <f t="shared" si="21"/>
        <v>726</v>
      </c>
      <c r="P137" s="50">
        <f ca="1">(TODAY()-Продажи[[#This Row],[Дата регистрации клиента]])/30</f>
        <v>33.233333333333334</v>
      </c>
      <c r="Q137" t="str">
        <f>VLOOKUP(H137,клиенты!$A$1:$G$435,3,FALSE)</f>
        <v>Костина Жанна Рубеновна</v>
      </c>
      <c r="R137" s="51" t="str">
        <f>VLOOKUP(H137,клиенты!$A$1:$G$435,4,FALSE)</f>
        <v>нет</v>
      </c>
      <c r="S137" t="str">
        <f>VLOOKUP(H137,клиенты!$A$1:$G$435,7,FALSE)</f>
        <v>Узбекистан</v>
      </c>
      <c r="T137" t="str">
        <f t="shared" si="22"/>
        <v>Рубеновна Костина Жанна</v>
      </c>
      <c r="U137" t="str">
        <f t="shared" si="23"/>
        <v>Костина</v>
      </c>
      <c r="V137" t="str">
        <f>MID(T137,SEARCH(" *",T137,SEARCH(" *",T137)+1)+1,LEN(T137))</f>
        <v>Жанна</v>
      </c>
    </row>
    <row r="138" spans="1:22" x14ac:dyDescent="0.2">
      <c r="A138">
        <v>480</v>
      </c>
      <c r="B138">
        <v>458</v>
      </c>
      <c r="C138">
        <v>469</v>
      </c>
      <c r="D138">
        <v>4</v>
      </c>
      <c r="E138" s="40">
        <f t="shared" si="17"/>
        <v>1876</v>
      </c>
      <c r="F138" s="25">
        <v>45411</v>
      </c>
      <c r="G138" t="s">
        <v>19</v>
      </c>
      <c r="H138">
        <v>51</v>
      </c>
      <c r="I138" t="str">
        <f>VLOOKUP(B138,товар!$A$1:$C$433,2,FALSE)</f>
        <v>Макароны</v>
      </c>
      <c r="J138" s="5">
        <f t="shared" si="18"/>
        <v>265.47674418604652</v>
      </c>
      <c r="K138" s="6">
        <f t="shared" si="19"/>
        <v>0.76663308659279039</v>
      </c>
      <c r="L138" t="str">
        <f>VLOOKUP(B138,товар!$A$1:$C$433,3,FALSE)</f>
        <v>Борилла</v>
      </c>
      <c r="M138" s="28">
        <f t="shared" si="20"/>
        <v>236.27586206896552</v>
      </c>
      <c r="N138" s="10">
        <f>VLOOKUP(H138,клиенты!$A$1:$G$435,5,FALSE)</f>
        <v>44605</v>
      </c>
      <c r="O138">
        <f t="shared" si="21"/>
        <v>806</v>
      </c>
      <c r="P138" s="50">
        <f ca="1">(TODAY()-Продажи[[#This Row],[Дата регистрации клиента]])/30</f>
        <v>33.233333333333334</v>
      </c>
      <c r="Q138" t="str">
        <f>VLOOKUP(H138,клиенты!$A$1:$G$435,3,FALSE)</f>
        <v>Костина Жанна Рубеновна</v>
      </c>
      <c r="R138" s="51" t="str">
        <f>VLOOKUP(H138,клиенты!$A$1:$G$435,4,FALSE)</f>
        <v>нет</v>
      </c>
      <c r="S138" t="str">
        <f>VLOOKUP(H138,клиенты!$A$1:$G$435,7,FALSE)</f>
        <v>Узбекистан</v>
      </c>
      <c r="T138" t="str">
        <f t="shared" si="22"/>
        <v>Рубеновна Костина Жанна</v>
      </c>
      <c r="U138" t="str">
        <f t="shared" si="23"/>
        <v>Костина</v>
      </c>
      <c r="V138" t="str">
        <f>MID(T138,SEARCH(" *",T138,SEARCH(" *",T138)+1)+1,LEN(T138))</f>
        <v>Жанна</v>
      </c>
    </row>
    <row r="139" spans="1:22" x14ac:dyDescent="0.2">
      <c r="A139">
        <v>197</v>
      </c>
      <c r="B139">
        <v>341</v>
      </c>
      <c r="C139">
        <v>194</v>
      </c>
      <c r="D139">
        <v>3</v>
      </c>
      <c r="E139" s="40">
        <f t="shared" si="17"/>
        <v>582</v>
      </c>
      <c r="F139" s="25">
        <v>45255</v>
      </c>
      <c r="G139" t="s">
        <v>14</v>
      </c>
      <c r="H139">
        <v>274</v>
      </c>
      <c r="I139" t="str">
        <f>VLOOKUP(B139,товар!$A$1:$C$433,2,FALSE)</f>
        <v>Макароны</v>
      </c>
      <c r="J139" s="5">
        <f t="shared" si="18"/>
        <v>265.47674418604652</v>
      </c>
      <c r="K139" s="6">
        <f t="shared" si="19"/>
        <v>-0.26923919232622318</v>
      </c>
      <c r="L139" t="str">
        <f>VLOOKUP(B139,товар!$A$1:$C$433,3,FALSE)</f>
        <v>Макфа</v>
      </c>
      <c r="M139" s="28">
        <f t="shared" si="20"/>
        <v>329.27272727272725</v>
      </c>
      <c r="N139" s="10">
        <f>VLOOKUP(H139,клиенты!$A$1:$G$435,5,FALSE)</f>
        <v>44607</v>
      </c>
      <c r="O139">
        <f t="shared" si="21"/>
        <v>648</v>
      </c>
      <c r="P139" s="50">
        <f ca="1">(TODAY()-Продажи[[#This Row],[Дата регистрации клиента]])/30</f>
        <v>33.166666666666664</v>
      </c>
      <c r="Q139" t="str">
        <f>VLOOKUP(H139,клиенты!$A$1:$G$435,3,FALSE)</f>
        <v>Сорокина Феврония Геннадьевна</v>
      </c>
      <c r="R139" s="51" t="str">
        <f>VLOOKUP(H139,клиенты!$A$1:$G$435,4,FALSE)</f>
        <v>да</v>
      </c>
      <c r="S139" t="str">
        <f>VLOOKUP(H139,клиенты!$A$1:$G$435,7,FALSE)</f>
        <v>Россия</v>
      </c>
      <c r="T139" t="str">
        <f t="shared" si="22"/>
        <v>Геннадьевна Сорокина Феврония</v>
      </c>
      <c r="U139" t="str">
        <f t="shared" si="23"/>
        <v>Сорокина</v>
      </c>
      <c r="V139" t="str">
        <f>MID(T139,SEARCH(" *",T139,SEARCH(" *",T139)+1)+1,LEN(T139))</f>
        <v>Феврония</v>
      </c>
    </row>
    <row r="140" spans="1:22" x14ac:dyDescent="0.2">
      <c r="A140">
        <v>987</v>
      </c>
      <c r="B140">
        <v>361</v>
      </c>
      <c r="C140">
        <v>283</v>
      </c>
      <c r="D140">
        <v>5</v>
      </c>
      <c r="E140" s="40">
        <f t="shared" si="17"/>
        <v>1415</v>
      </c>
      <c r="F140" s="25">
        <v>45133</v>
      </c>
      <c r="G140" t="s">
        <v>7</v>
      </c>
      <c r="H140">
        <v>274</v>
      </c>
      <c r="I140" t="str">
        <f>VLOOKUP(B140,товар!$A$1:$C$433,2,FALSE)</f>
        <v>Мясо</v>
      </c>
      <c r="J140" s="5">
        <f t="shared" si="18"/>
        <v>271.74545454545455</v>
      </c>
      <c r="K140" s="6">
        <f t="shared" si="19"/>
        <v>4.141576341496056E-2</v>
      </c>
      <c r="L140" t="str">
        <f>VLOOKUP(B140,товар!$A$1:$C$433,3,FALSE)</f>
        <v>Сава</v>
      </c>
      <c r="M140" s="28">
        <f t="shared" si="20"/>
        <v>212.8125</v>
      </c>
      <c r="N140" s="10">
        <f>VLOOKUP(H140,клиенты!$A$1:$G$435,5,FALSE)</f>
        <v>44607</v>
      </c>
      <c r="O140">
        <f t="shared" si="21"/>
        <v>526</v>
      </c>
      <c r="P140" s="50">
        <f ca="1">(TODAY()-Продажи[[#This Row],[Дата регистрации клиента]])/30</f>
        <v>33.166666666666664</v>
      </c>
      <c r="Q140" t="str">
        <f>VLOOKUP(H140,клиенты!$A$1:$G$435,3,FALSE)</f>
        <v>Сорокина Феврония Геннадьевна</v>
      </c>
      <c r="R140" s="51" t="str">
        <f>VLOOKUP(H140,клиенты!$A$1:$G$435,4,FALSE)</f>
        <v>да</v>
      </c>
      <c r="S140" t="str">
        <f>VLOOKUP(H140,клиенты!$A$1:$G$435,7,FALSE)</f>
        <v>Россия</v>
      </c>
      <c r="T140" t="str">
        <f t="shared" si="22"/>
        <v>Геннадьевна Сорокина Феврония</v>
      </c>
      <c r="U140" t="str">
        <f t="shared" si="23"/>
        <v>Сорокина</v>
      </c>
      <c r="V140" t="str">
        <f>MID(T140,SEARCH(" *",T140,SEARCH(" *",T140)+1)+1,LEN(T140))</f>
        <v>Феврония</v>
      </c>
    </row>
    <row r="141" spans="1:22" x14ac:dyDescent="0.2">
      <c r="A141">
        <v>43</v>
      </c>
      <c r="B141">
        <v>41</v>
      </c>
      <c r="C141">
        <v>493</v>
      </c>
      <c r="D141">
        <v>3</v>
      </c>
      <c r="E141" s="40">
        <f t="shared" si="17"/>
        <v>1479</v>
      </c>
      <c r="F141" s="25">
        <v>45104</v>
      </c>
      <c r="G141" t="s">
        <v>8</v>
      </c>
      <c r="H141">
        <v>287</v>
      </c>
      <c r="I141" t="str">
        <f>VLOOKUP(B141,товар!$A$1:$C$433,2,FALSE)</f>
        <v>Рис</v>
      </c>
      <c r="J141" s="5">
        <f t="shared" si="18"/>
        <v>258.375</v>
      </c>
      <c r="K141" s="6">
        <f t="shared" si="19"/>
        <v>0.90807934204160623</v>
      </c>
      <c r="L141" t="str">
        <f>VLOOKUP(B141,товар!$A$1:$C$433,3,FALSE)</f>
        <v>Агро-Альянс</v>
      </c>
      <c r="M141" s="28">
        <f t="shared" si="20"/>
        <v>317.85714285714283</v>
      </c>
      <c r="N141" s="10">
        <f>VLOOKUP(H141,клиенты!$A$1:$G$435,5,FALSE)</f>
        <v>44608</v>
      </c>
      <c r="O141">
        <f t="shared" si="21"/>
        <v>496</v>
      </c>
      <c r="P141" s="50">
        <f ca="1">(TODAY()-Продажи[[#This Row],[Дата регистрации клиента]])/30</f>
        <v>33.133333333333333</v>
      </c>
      <c r="Q141" t="str">
        <f>VLOOKUP(H141,клиенты!$A$1:$G$435,3,FALSE)</f>
        <v>Полякова Анжела Аскольдовна</v>
      </c>
      <c r="R141" s="51" t="str">
        <f>VLOOKUP(H141,клиенты!$A$1:$G$435,4,FALSE)</f>
        <v>да</v>
      </c>
      <c r="S141" t="str">
        <f>VLOOKUP(H141,клиенты!$A$1:$G$435,7,FALSE)</f>
        <v>Россия</v>
      </c>
      <c r="T141" t="str">
        <f t="shared" si="22"/>
        <v>Аскольдовна Полякова Анжела</v>
      </c>
      <c r="U141" t="str">
        <f t="shared" si="23"/>
        <v>Полякова</v>
      </c>
      <c r="V141" t="str">
        <f>Продажи[[#This Row],[Имя1]]</f>
        <v>Полякова</v>
      </c>
    </row>
    <row r="142" spans="1:22" x14ac:dyDescent="0.2">
      <c r="A142">
        <v>83</v>
      </c>
      <c r="B142">
        <v>345</v>
      </c>
      <c r="C142">
        <v>267</v>
      </c>
      <c r="D142">
        <v>5</v>
      </c>
      <c r="E142" s="40">
        <f t="shared" si="17"/>
        <v>1335</v>
      </c>
      <c r="F142" s="25">
        <v>45004</v>
      </c>
      <c r="G142" t="s">
        <v>8</v>
      </c>
      <c r="H142">
        <v>287</v>
      </c>
      <c r="I142" t="str">
        <f>VLOOKUP(B142,товар!$A$1:$C$433,2,FALSE)</f>
        <v>Конфеты</v>
      </c>
      <c r="J142" s="5">
        <f t="shared" si="18"/>
        <v>267.85483870967744</v>
      </c>
      <c r="K142" s="6">
        <f t="shared" si="19"/>
        <v>-3.1914253025833172E-3</v>
      </c>
      <c r="L142" t="str">
        <f>VLOOKUP(B142,товар!$A$1:$C$433,3,FALSE)</f>
        <v>Рот Фронт</v>
      </c>
      <c r="M142" s="28">
        <f t="shared" si="20"/>
        <v>288.23809523809524</v>
      </c>
      <c r="N142" s="10">
        <f>VLOOKUP(H142,клиенты!$A$1:$G$435,5,FALSE)</f>
        <v>44608</v>
      </c>
      <c r="O142">
        <f t="shared" si="21"/>
        <v>396</v>
      </c>
      <c r="P142" s="50">
        <f ca="1">(TODAY()-Продажи[[#This Row],[Дата регистрации клиента]])/30</f>
        <v>33.133333333333333</v>
      </c>
      <c r="Q142" t="str">
        <f>VLOOKUP(H142,клиенты!$A$1:$G$435,3,FALSE)</f>
        <v>Полякова Анжела Аскольдовна</v>
      </c>
      <c r="R142" s="51" t="str">
        <f>VLOOKUP(H142,клиенты!$A$1:$G$435,4,FALSE)</f>
        <v>да</v>
      </c>
      <c r="S142" t="str">
        <f>VLOOKUP(H142,клиенты!$A$1:$G$435,7,FALSE)</f>
        <v>Россия</v>
      </c>
      <c r="T142" t="str">
        <f t="shared" si="22"/>
        <v>Аскольдовна Полякова Анжела</v>
      </c>
      <c r="U142" t="str">
        <f t="shared" si="23"/>
        <v>Полякова</v>
      </c>
      <c r="V142" t="str">
        <f>Продажи[[#This Row],[Имя1]]</f>
        <v>Полякова</v>
      </c>
    </row>
    <row r="143" spans="1:22" x14ac:dyDescent="0.2">
      <c r="A143">
        <v>216</v>
      </c>
      <c r="B143">
        <v>223</v>
      </c>
      <c r="C143">
        <v>174</v>
      </c>
      <c r="D143">
        <v>1</v>
      </c>
      <c r="E143" s="40">
        <f t="shared" si="17"/>
        <v>174</v>
      </c>
      <c r="F143" s="25">
        <v>45022</v>
      </c>
      <c r="G143" t="s">
        <v>9</v>
      </c>
      <c r="H143">
        <v>287</v>
      </c>
      <c r="I143" t="str">
        <f>VLOOKUP(B143,товар!$A$1:$C$433,2,FALSE)</f>
        <v>Чай</v>
      </c>
      <c r="J143" s="5">
        <f t="shared" si="18"/>
        <v>271.18181818181819</v>
      </c>
      <c r="K143" s="6">
        <f t="shared" si="19"/>
        <v>-0.35836406302380153</v>
      </c>
      <c r="L143" t="str">
        <f>VLOOKUP(B143,товар!$A$1:$C$433,3,FALSE)</f>
        <v>Greenfield</v>
      </c>
      <c r="M143" s="28">
        <f t="shared" si="20"/>
        <v>291.45454545454544</v>
      </c>
      <c r="N143" s="10">
        <f>VLOOKUP(H143,клиенты!$A$1:$G$435,5,FALSE)</f>
        <v>44608</v>
      </c>
      <c r="O143">
        <f t="shared" si="21"/>
        <v>414</v>
      </c>
      <c r="P143" s="50">
        <f ca="1">(TODAY()-Продажи[[#This Row],[Дата регистрации клиента]])/30</f>
        <v>33.133333333333333</v>
      </c>
      <c r="Q143" t="str">
        <f>VLOOKUP(H143,клиенты!$A$1:$G$435,3,FALSE)</f>
        <v>Полякова Анжела Аскольдовна</v>
      </c>
      <c r="R143" s="51" t="str">
        <f>VLOOKUP(H143,клиенты!$A$1:$G$435,4,FALSE)</f>
        <v>да</v>
      </c>
      <c r="S143" t="str">
        <f>VLOOKUP(H143,клиенты!$A$1:$G$435,7,FALSE)</f>
        <v>Россия</v>
      </c>
      <c r="T143" t="str">
        <f t="shared" si="22"/>
        <v>Аскольдовна Полякова Анжела</v>
      </c>
      <c r="U143" t="str">
        <f t="shared" si="23"/>
        <v>Полякова</v>
      </c>
      <c r="V143" t="str">
        <f>Продажи[[#This Row],[Имя1]]</f>
        <v>Полякова</v>
      </c>
    </row>
    <row r="144" spans="1:22" x14ac:dyDescent="0.2">
      <c r="A144">
        <v>303</v>
      </c>
      <c r="B144">
        <v>414</v>
      </c>
      <c r="C144">
        <v>406</v>
      </c>
      <c r="D144">
        <v>3</v>
      </c>
      <c r="E144" s="40">
        <f t="shared" si="17"/>
        <v>1218</v>
      </c>
      <c r="F144" s="25">
        <v>45246</v>
      </c>
      <c r="G144" t="s">
        <v>10</v>
      </c>
      <c r="H144">
        <v>287</v>
      </c>
      <c r="I144" t="str">
        <f>VLOOKUP(B144,товар!$A$1:$C$433,2,FALSE)</f>
        <v>Фрукты</v>
      </c>
      <c r="J144" s="5">
        <f t="shared" si="18"/>
        <v>274.16279069767444</v>
      </c>
      <c r="K144" s="6">
        <f t="shared" si="19"/>
        <v>0.48087199932140123</v>
      </c>
      <c r="L144" t="str">
        <f>VLOOKUP(B144,товар!$A$1:$C$433,3,FALSE)</f>
        <v>Экзотик</v>
      </c>
      <c r="M144" s="28">
        <f t="shared" si="20"/>
        <v>253.6875</v>
      </c>
      <c r="N144" s="10">
        <f>VLOOKUP(H144,клиенты!$A$1:$G$435,5,FALSE)</f>
        <v>44608</v>
      </c>
      <c r="O144">
        <f t="shared" si="21"/>
        <v>638</v>
      </c>
      <c r="P144" s="50">
        <f ca="1">(TODAY()-Продажи[[#This Row],[Дата регистрации клиента]])/30</f>
        <v>33.133333333333333</v>
      </c>
      <c r="Q144" t="str">
        <f>VLOOKUP(H144,клиенты!$A$1:$G$435,3,FALSE)</f>
        <v>Полякова Анжела Аскольдовна</v>
      </c>
      <c r="R144" s="51" t="str">
        <f>VLOOKUP(H144,клиенты!$A$1:$G$435,4,FALSE)</f>
        <v>да</v>
      </c>
      <c r="S144" t="str">
        <f>VLOOKUP(H144,клиенты!$A$1:$G$435,7,FALSE)</f>
        <v>Россия</v>
      </c>
      <c r="T144" t="str">
        <f t="shared" si="22"/>
        <v>Аскольдовна Полякова Анжела</v>
      </c>
      <c r="U144" t="str">
        <f t="shared" si="23"/>
        <v>Полякова</v>
      </c>
      <c r="V144" t="str">
        <f>Продажи[[#This Row],[Имя1]]</f>
        <v>Полякова</v>
      </c>
    </row>
    <row r="145" spans="1:22" x14ac:dyDescent="0.2">
      <c r="A145">
        <v>305</v>
      </c>
      <c r="B145">
        <v>367</v>
      </c>
      <c r="C145">
        <v>79</v>
      </c>
      <c r="D145">
        <v>5</v>
      </c>
      <c r="E145" s="40">
        <f t="shared" si="17"/>
        <v>395</v>
      </c>
      <c r="F145" s="25">
        <v>45107</v>
      </c>
      <c r="G145" t="s">
        <v>25</v>
      </c>
      <c r="H145">
        <v>292</v>
      </c>
      <c r="I145" t="str">
        <f>VLOOKUP(B145,товар!$A$1:$C$433,2,FALSE)</f>
        <v>Колбаса</v>
      </c>
      <c r="J145" s="5">
        <f t="shared" si="18"/>
        <v>286.92307692307691</v>
      </c>
      <c r="K145" s="6">
        <f t="shared" si="19"/>
        <v>-0.72466487935656843</v>
      </c>
      <c r="L145" t="str">
        <f>VLOOKUP(B145,товар!$A$1:$C$433,3,FALSE)</f>
        <v>Окраина</v>
      </c>
      <c r="M145" s="28">
        <f t="shared" si="20"/>
        <v>273.58333333333331</v>
      </c>
      <c r="N145" s="10">
        <f>VLOOKUP(H145,клиенты!$A$1:$G$435,5,FALSE)</f>
        <v>44608</v>
      </c>
      <c r="O145">
        <f t="shared" si="21"/>
        <v>499</v>
      </c>
      <c r="P145" s="50">
        <f ca="1">(TODAY()-Продажи[[#This Row],[Дата регистрации клиента]])/30</f>
        <v>33.133333333333333</v>
      </c>
      <c r="Q145" t="str">
        <f>VLOOKUP(H145,клиенты!$A$1:$G$435,3,FALSE)</f>
        <v>Тимофеев Аполлинарий Фомич</v>
      </c>
      <c r="R145" s="51" t="str">
        <f>VLOOKUP(H145,клиенты!$A$1:$G$435,4,FALSE)</f>
        <v>нет</v>
      </c>
      <c r="S145" t="str">
        <f>VLOOKUP(H145,клиенты!$A$1:$G$435,7,FALSE)</f>
        <v>Россия</v>
      </c>
      <c r="T145" t="str">
        <f t="shared" si="22"/>
        <v>Фомич Тимофеев Аполлинарий</v>
      </c>
      <c r="U145" t="str">
        <f t="shared" si="23"/>
        <v>Тимофеев</v>
      </c>
      <c r="V145" t="str">
        <f>Продажи[[#This Row],[Имя1]]</f>
        <v>Тимофеев</v>
      </c>
    </row>
    <row r="146" spans="1:22" x14ac:dyDescent="0.2">
      <c r="A146">
        <v>648</v>
      </c>
      <c r="B146">
        <v>215</v>
      </c>
      <c r="C146">
        <v>440</v>
      </c>
      <c r="D146">
        <v>2</v>
      </c>
      <c r="E146" s="40">
        <f t="shared" si="17"/>
        <v>880</v>
      </c>
      <c r="F146" s="25">
        <v>45381</v>
      </c>
      <c r="G146" t="s">
        <v>17</v>
      </c>
      <c r="H146">
        <v>292</v>
      </c>
      <c r="I146" t="str">
        <f>VLOOKUP(B146,товар!$A$1:$C$433,2,FALSE)</f>
        <v>Сок</v>
      </c>
      <c r="J146" s="5">
        <f t="shared" si="18"/>
        <v>268.60344827586209</v>
      </c>
      <c r="K146" s="6">
        <f t="shared" si="19"/>
        <v>0.63810257397779058</v>
      </c>
      <c r="L146" t="str">
        <f>VLOOKUP(B146,товар!$A$1:$C$433,3,FALSE)</f>
        <v>Фруктовый сад</v>
      </c>
      <c r="M146" s="28">
        <f t="shared" si="20"/>
        <v>281.96875</v>
      </c>
      <c r="N146" s="10">
        <f>VLOOKUP(H146,клиенты!$A$1:$G$435,5,FALSE)</f>
        <v>44608</v>
      </c>
      <c r="O146">
        <f t="shared" si="21"/>
        <v>773</v>
      </c>
      <c r="P146" s="50">
        <f ca="1">(TODAY()-Продажи[[#This Row],[Дата регистрации клиента]])/30</f>
        <v>33.133333333333333</v>
      </c>
      <c r="Q146" t="str">
        <f>VLOOKUP(H146,клиенты!$A$1:$G$435,3,FALSE)</f>
        <v>Тимофеев Аполлинарий Фомич</v>
      </c>
      <c r="R146" s="51" t="str">
        <f>VLOOKUP(H146,клиенты!$A$1:$G$435,4,FALSE)</f>
        <v>нет</v>
      </c>
      <c r="S146" t="str">
        <f>VLOOKUP(H146,клиенты!$A$1:$G$435,7,FALSE)</f>
        <v>Россия</v>
      </c>
      <c r="T146" t="str">
        <f t="shared" si="22"/>
        <v>Фомич Тимофеев Аполлинарий</v>
      </c>
      <c r="U146" t="str">
        <f t="shared" si="23"/>
        <v>Тимофеев</v>
      </c>
      <c r="V146" t="str">
        <f>Продажи[[#This Row],[Имя1]]</f>
        <v>Тимофеев</v>
      </c>
    </row>
    <row r="147" spans="1:22" x14ac:dyDescent="0.2">
      <c r="A147">
        <v>838</v>
      </c>
      <c r="B147">
        <v>364</v>
      </c>
      <c r="C147">
        <v>496</v>
      </c>
      <c r="D147">
        <v>1</v>
      </c>
      <c r="E147" s="40">
        <f t="shared" si="17"/>
        <v>496</v>
      </c>
      <c r="F147" s="25">
        <v>45060</v>
      </c>
      <c r="G147" t="s">
        <v>9</v>
      </c>
      <c r="H147">
        <v>417</v>
      </c>
      <c r="I147" t="str">
        <f>VLOOKUP(B147,товар!$A$1:$C$433,2,FALSE)</f>
        <v>Сахар</v>
      </c>
      <c r="J147" s="5">
        <f t="shared" si="18"/>
        <v>252.76271186440678</v>
      </c>
      <c r="K147" s="6">
        <f t="shared" si="19"/>
        <v>0.96231475893515728</v>
      </c>
      <c r="L147" t="str">
        <f>VLOOKUP(B147,товар!$A$1:$C$433,3,FALSE)</f>
        <v>Русский сахар</v>
      </c>
      <c r="M147" s="28">
        <f t="shared" si="20"/>
        <v>293.41176470588238</v>
      </c>
      <c r="N147" s="10">
        <f>VLOOKUP(H147,клиенты!$A$1:$G$435,5,FALSE)</f>
        <v>44608</v>
      </c>
      <c r="O147">
        <f t="shared" si="21"/>
        <v>452</v>
      </c>
      <c r="P147" s="50">
        <f ca="1">(TODAY()-Продажи[[#This Row],[Дата регистрации клиента]])/30</f>
        <v>33.133333333333333</v>
      </c>
      <c r="Q147" t="str">
        <f>VLOOKUP(H147,клиенты!$A$1:$G$435,3,FALSE)</f>
        <v>Игнатова Вера Вячеславовна</v>
      </c>
      <c r="R147" s="51" t="str">
        <f>VLOOKUP(H147,клиенты!$A$1:$G$435,4,FALSE)</f>
        <v>нет</v>
      </c>
      <c r="S147" t="str">
        <f>VLOOKUP(H147,клиенты!$A$1:$G$435,7,FALSE)</f>
        <v>Таджикистан</v>
      </c>
      <c r="T147" t="str">
        <f t="shared" si="22"/>
        <v>Вячеславовна Игнатова Вера</v>
      </c>
      <c r="U147" t="str">
        <f t="shared" si="23"/>
        <v>Игнатова</v>
      </c>
      <c r="V147" t="str">
        <f>MID(T147,SEARCH(" *",T147,SEARCH(" *",T147)+1)+1,LEN(T147))</f>
        <v>Вера</v>
      </c>
    </row>
    <row r="148" spans="1:22" x14ac:dyDescent="0.2">
      <c r="A148">
        <v>902</v>
      </c>
      <c r="B148">
        <v>444</v>
      </c>
      <c r="C148">
        <v>328</v>
      </c>
      <c r="D148">
        <v>3</v>
      </c>
      <c r="E148" s="40">
        <f t="shared" si="17"/>
        <v>984</v>
      </c>
      <c r="F148" s="25">
        <v>45102</v>
      </c>
      <c r="G148" t="s">
        <v>26</v>
      </c>
      <c r="H148">
        <v>292</v>
      </c>
      <c r="I148" t="str">
        <f>VLOOKUP(B148,товар!$A$1:$C$433,2,FALSE)</f>
        <v>Йогурт</v>
      </c>
      <c r="J148" s="5">
        <f t="shared" si="18"/>
        <v>263.25423728813558</v>
      </c>
      <c r="K148" s="6">
        <f t="shared" si="19"/>
        <v>0.24594385784187489</v>
      </c>
      <c r="L148" t="str">
        <f>VLOOKUP(B148,товар!$A$1:$C$433,3,FALSE)</f>
        <v>Эрманн</v>
      </c>
      <c r="M148" s="28">
        <f t="shared" si="20"/>
        <v>248.5</v>
      </c>
      <c r="N148" s="10">
        <f>VLOOKUP(H148,клиенты!$A$1:$G$435,5,FALSE)</f>
        <v>44608</v>
      </c>
      <c r="O148">
        <f t="shared" si="21"/>
        <v>494</v>
      </c>
      <c r="P148" s="50">
        <f ca="1">(TODAY()-Продажи[[#This Row],[Дата регистрации клиента]])/30</f>
        <v>33.133333333333333</v>
      </c>
      <c r="Q148" t="str">
        <f>VLOOKUP(H148,клиенты!$A$1:$G$435,3,FALSE)</f>
        <v>Тимофеев Аполлинарий Фомич</v>
      </c>
      <c r="R148" s="51" t="str">
        <f>VLOOKUP(H148,клиенты!$A$1:$G$435,4,FALSE)</f>
        <v>нет</v>
      </c>
      <c r="S148" t="str">
        <f>VLOOKUP(H148,клиенты!$A$1:$G$435,7,FALSE)</f>
        <v>Россия</v>
      </c>
      <c r="T148" t="str">
        <f t="shared" si="22"/>
        <v>Фомич Тимофеев Аполлинарий</v>
      </c>
      <c r="U148" t="str">
        <f t="shared" si="23"/>
        <v>Тимофеев</v>
      </c>
      <c r="V148" t="str">
        <f>Продажи[[#This Row],[Имя1]]</f>
        <v>Тимофеев</v>
      </c>
    </row>
    <row r="149" spans="1:22" x14ac:dyDescent="0.2">
      <c r="A149">
        <v>27</v>
      </c>
      <c r="B149">
        <v>415</v>
      </c>
      <c r="C149">
        <v>311</v>
      </c>
      <c r="D149">
        <v>5</v>
      </c>
      <c r="E149" s="40">
        <f t="shared" si="17"/>
        <v>1555</v>
      </c>
      <c r="F149" s="25">
        <v>45099</v>
      </c>
      <c r="G149" t="s">
        <v>18</v>
      </c>
      <c r="H149">
        <v>24</v>
      </c>
      <c r="I149" t="str">
        <f>VLOOKUP(B149,товар!$A$1:$C$433,2,FALSE)</f>
        <v>Чипсы</v>
      </c>
      <c r="J149" s="5">
        <f t="shared" si="18"/>
        <v>273.72549019607845</v>
      </c>
      <c r="K149" s="6">
        <f t="shared" si="19"/>
        <v>0.13617478510028636</v>
      </c>
      <c r="L149" t="str">
        <f>VLOOKUP(B149,товар!$A$1:$C$433,3,FALSE)</f>
        <v>Pringles</v>
      </c>
      <c r="M149" s="28">
        <f t="shared" si="20"/>
        <v>280.23809523809524</v>
      </c>
      <c r="N149" s="10">
        <f>VLOOKUP(H149,клиенты!$A$1:$G$435,5,FALSE)</f>
        <v>44609</v>
      </c>
      <c r="O149">
        <f t="shared" si="21"/>
        <v>490</v>
      </c>
      <c r="P149" s="50">
        <f ca="1">(TODAY()-Продажи[[#This Row],[Дата регистрации клиента]])/30</f>
        <v>33.1</v>
      </c>
      <c r="Q149" t="str">
        <f>VLOOKUP(H149,клиенты!$A$1:$G$435,3,FALSE)</f>
        <v>Кудрявцева Ульяна Филипповна</v>
      </c>
      <c r="R149" s="51" t="str">
        <f>VLOOKUP(H149,клиенты!$A$1:$G$435,4,FALSE)</f>
        <v>да</v>
      </c>
      <c r="S149" t="str">
        <f>VLOOKUP(H149,клиенты!$A$1:$G$435,7,FALSE)</f>
        <v>Узбекистан</v>
      </c>
      <c r="T149" t="str">
        <f t="shared" si="22"/>
        <v>Филипповна Кудрявцева Ульяна</v>
      </c>
      <c r="U149" t="str">
        <f t="shared" si="23"/>
        <v>Кудрявцева</v>
      </c>
      <c r="V149" t="str">
        <f t="shared" ref="V149:V155" si="25">MID(T149,SEARCH(" *",T149,SEARCH(" *",T149)+1)+1,LEN(T149))</f>
        <v>Ульяна</v>
      </c>
    </row>
    <row r="150" spans="1:22" x14ac:dyDescent="0.2">
      <c r="A150">
        <v>244</v>
      </c>
      <c r="B150">
        <v>219</v>
      </c>
      <c r="C150">
        <v>474</v>
      </c>
      <c r="D150">
        <v>5</v>
      </c>
      <c r="E150" s="40">
        <f t="shared" si="17"/>
        <v>2370</v>
      </c>
      <c r="F150" s="25">
        <v>45300</v>
      </c>
      <c r="G150" t="s">
        <v>17</v>
      </c>
      <c r="H150">
        <v>24</v>
      </c>
      <c r="I150" t="str">
        <f>VLOOKUP(B150,товар!$A$1:$C$433,2,FALSE)</f>
        <v>Йогурт</v>
      </c>
      <c r="J150" s="5">
        <f t="shared" si="18"/>
        <v>263.25423728813558</v>
      </c>
      <c r="K150" s="6">
        <f t="shared" si="19"/>
        <v>0.80054081895441676</v>
      </c>
      <c r="L150" t="str">
        <f>VLOOKUP(B150,товар!$A$1:$C$433,3,FALSE)</f>
        <v>Чудо</v>
      </c>
      <c r="M150" s="28">
        <f t="shared" si="20"/>
        <v>287.10000000000002</v>
      </c>
      <c r="N150" s="10">
        <f>VLOOKUP(H150,клиенты!$A$1:$G$435,5,FALSE)</f>
        <v>44609</v>
      </c>
      <c r="O150">
        <f t="shared" si="21"/>
        <v>691</v>
      </c>
      <c r="P150" s="50">
        <f ca="1">(TODAY()-Продажи[[#This Row],[Дата регистрации клиента]])/30</f>
        <v>33.1</v>
      </c>
      <c r="Q150" t="str">
        <f>VLOOKUP(H150,клиенты!$A$1:$G$435,3,FALSE)</f>
        <v>Кудрявцева Ульяна Филипповна</v>
      </c>
      <c r="R150" s="51" t="str">
        <f>VLOOKUP(H150,клиенты!$A$1:$G$435,4,FALSE)</f>
        <v>да</v>
      </c>
      <c r="S150" t="str">
        <f>VLOOKUP(H150,клиенты!$A$1:$G$435,7,FALSE)</f>
        <v>Узбекистан</v>
      </c>
      <c r="T150" t="str">
        <f t="shared" si="22"/>
        <v>Филипповна Кудрявцева Ульяна</v>
      </c>
      <c r="U150" t="str">
        <f t="shared" si="23"/>
        <v>Кудрявцева</v>
      </c>
      <c r="V150" t="str">
        <f t="shared" si="25"/>
        <v>Ульяна</v>
      </c>
    </row>
    <row r="151" spans="1:22" x14ac:dyDescent="0.2">
      <c r="A151">
        <v>603</v>
      </c>
      <c r="B151">
        <v>105</v>
      </c>
      <c r="C151">
        <v>187</v>
      </c>
      <c r="D151">
        <v>1</v>
      </c>
      <c r="E151" s="40">
        <f t="shared" si="17"/>
        <v>187</v>
      </c>
      <c r="F151" s="25">
        <v>45038</v>
      </c>
      <c r="G151" t="s">
        <v>18</v>
      </c>
      <c r="H151">
        <v>24</v>
      </c>
      <c r="I151" t="str">
        <f>VLOOKUP(B151,товар!$A$1:$C$433,2,FALSE)</f>
        <v>Фрукты</v>
      </c>
      <c r="J151" s="5">
        <f t="shared" si="18"/>
        <v>274.16279069767444</v>
      </c>
      <c r="K151" s="6">
        <f t="shared" si="19"/>
        <v>-0.31792348799728565</v>
      </c>
      <c r="L151" t="str">
        <f>VLOOKUP(B151,товар!$A$1:$C$433,3,FALSE)</f>
        <v>Фрукты-Ягоды</v>
      </c>
      <c r="M151" s="28">
        <f t="shared" si="20"/>
        <v>280.66666666666669</v>
      </c>
      <c r="N151" s="10">
        <f>VLOOKUP(H151,клиенты!$A$1:$G$435,5,FALSE)</f>
        <v>44609</v>
      </c>
      <c r="O151">
        <f t="shared" si="21"/>
        <v>429</v>
      </c>
      <c r="P151" s="50">
        <f ca="1">(TODAY()-Продажи[[#This Row],[Дата регистрации клиента]])/30</f>
        <v>33.1</v>
      </c>
      <c r="Q151" t="str">
        <f>VLOOKUP(H151,клиенты!$A$1:$G$435,3,FALSE)</f>
        <v>Кудрявцева Ульяна Филипповна</v>
      </c>
      <c r="R151" s="51" t="str">
        <f>VLOOKUP(H151,клиенты!$A$1:$G$435,4,FALSE)</f>
        <v>да</v>
      </c>
      <c r="S151" t="str">
        <f>VLOOKUP(H151,клиенты!$A$1:$G$435,7,FALSE)</f>
        <v>Узбекистан</v>
      </c>
      <c r="T151" t="str">
        <f t="shared" si="22"/>
        <v>Филипповна Кудрявцева Ульяна</v>
      </c>
      <c r="U151" t="str">
        <f t="shared" si="23"/>
        <v>Кудрявцева</v>
      </c>
      <c r="V151" t="str">
        <f t="shared" si="25"/>
        <v>Ульяна</v>
      </c>
    </row>
    <row r="152" spans="1:22" x14ac:dyDescent="0.2">
      <c r="A152">
        <v>418</v>
      </c>
      <c r="B152">
        <v>216</v>
      </c>
      <c r="C152">
        <v>209</v>
      </c>
      <c r="D152">
        <v>3</v>
      </c>
      <c r="E152" s="40">
        <f t="shared" si="17"/>
        <v>627</v>
      </c>
      <c r="F152" s="25">
        <v>45357</v>
      </c>
      <c r="G152" t="s">
        <v>15</v>
      </c>
      <c r="H152">
        <v>263</v>
      </c>
      <c r="I152" t="str">
        <f>VLOOKUP(B152,товар!$A$1:$C$433,2,FALSE)</f>
        <v>Кофе</v>
      </c>
      <c r="J152" s="5">
        <f t="shared" si="18"/>
        <v>249.02380952380952</v>
      </c>
      <c r="K152" s="6">
        <f t="shared" si="19"/>
        <v>-0.16072282244956493</v>
      </c>
      <c r="L152" t="str">
        <f>VLOOKUP(B152,товар!$A$1:$C$433,3,FALSE)</f>
        <v>Черная Карта</v>
      </c>
      <c r="M152" s="28">
        <f t="shared" si="20"/>
        <v>222.2</v>
      </c>
      <c r="N152" s="10">
        <f>VLOOKUP(H152,клиенты!$A$1:$G$435,5,FALSE)</f>
        <v>44612</v>
      </c>
      <c r="O152">
        <f t="shared" si="21"/>
        <v>745</v>
      </c>
      <c r="P152" s="50">
        <f ca="1">(TODAY()-Продажи[[#This Row],[Дата регистрации клиента]])/30</f>
        <v>33</v>
      </c>
      <c r="Q152" t="str">
        <f>VLOOKUP(H152,клиенты!$A$1:$G$435,3,FALSE)</f>
        <v>Шестакова Элеонора Дмитриевна</v>
      </c>
      <c r="R152" s="51" t="str">
        <f>VLOOKUP(H152,клиенты!$A$1:$G$435,4,FALSE)</f>
        <v>да</v>
      </c>
      <c r="S152" t="str">
        <f>VLOOKUP(H152,клиенты!$A$1:$G$435,7,FALSE)</f>
        <v>Таджикистан</v>
      </c>
      <c r="T152" t="str">
        <f t="shared" si="22"/>
        <v>Дмитриевна Шестакова Элеонора</v>
      </c>
      <c r="U152" t="str">
        <f t="shared" si="23"/>
        <v>Шестакова</v>
      </c>
      <c r="V152" t="str">
        <f t="shared" si="25"/>
        <v>Элеонора</v>
      </c>
    </row>
    <row r="153" spans="1:22" x14ac:dyDescent="0.2">
      <c r="A153">
        <v>511</v>
      </c>
      <c r="B153">
        <v>4</v>
      </c>
      <c r="C153">
        <v>493</v>
      </c>
      <c r="D153">
        <v>4</v>
      </c>
      <c r="E153" s="40">
        <f t="shared" si="17"/>
        <v>1972</v>
      </c>
      <c r="F153" s="25">
        <v>45155</v>
      </c>
      <c r="G153" t="s">
        <v>15</v>
      </c>
      <c r="H153">
        <v>263</v>
      </c>
      <c r="I153" t="str">
        <f>VLOOKUP(B153,товар!$A$1:$C$433,2,FALSE)</f>
        <v>Рис</v>
      </c>
      <c r="J153" s="5">
        <f t="shared" si="18"/>
        <v>258.375</v>
      </c>
      <c r="K153" s="6">
        <f t="shared" si="19"/>
        <v>0.90807934204160623</v>
      </c>
      <c r="L153" t="str">
        <f>VLOOKUP(B153,товар!$A$1:$C$433,3,FALSE)</f>
        <v>Белый Злат</v>
      </c>
      <c r="M153" s="28">
        <f t="shared" si="20"/>
        <v>269.70588235294116</v>
      </c>
      <c r="N153" s="10">
        <f>VLOOKUP(H153,клиенты!$A$1:$G$435,5,FALSE)</f>
        <v>44612</v>
      </c>
      <c r="O153">
        <f t="shared" si="21"/>
        <v>543</v>
      </c>
      <c r="P153" s="50">
        <f ca="1">(TODAY()-Продажи[[#This Row],[Дата регистрации клиента]])/30</f>
        <v>33</v>
      </c>
      <c r="Q153" t="str">
        <f>VLOOKUP(H153,клиенты!$A$1:$G$435,3,FALSE)</f>
        <v>Шестакова Элеонора Дмитриевна</v>
      </c>
      <c r="R153" s="51" t="str">
        <f>VLOOKUP(H153,клиенты!$A$1:$G$435,4,FALSE)</f>
        <v>да</v>
      </c>
      <c r="S153" t="str">
        <f>VLOOKUP(H153,клиенты!$A$1:$G$435,7,FALSE)</f>
        <v>Таджикистан</v>
      </c>
      <c r="T153" t="str">
        <f t="shared" si="22"/>
        <v>Дмитриевна Шестакова Элеонора</v>
      </c>
      <c r="U153" t="str">
        <f t="shared" si="23"/>
        <v>Шестакова</v>
      </c>
      <c r="V153" t="str">
        <f t="shared" si="25"/>
        <v>Элеонора</v>
      </c>
    </row>
    <row r="154" spans="1:22" x14ac:dyDescent="0.2">
      <c r="A154">
        <v>546</v>
      </c>
      <c r="B154">
        <v>122</v>
      </c>
      <c r="C154">
        <v>309</v>
      </c>
      <c r="D154">
        <v>3</v>
      </c>
      <c r="E154" s="40">
        <f t="shared" si="17"/>
        <v>927</v>
      </c>
      <c r="F154" s="25">
        <v>45073</v>
      </c>
      <c r="G154" t="s">
        <v>18</v>
      </c>
      <c r="H154">
        <v>263</v>
      </c>
      <c r="I154" t="str">
        <f>VLOOKUP(B154,товар!$A$1:$C$433,2,FALSE)</f>
        <v>Фрукты</v>
      </c>
      <c r="J154" s="5">
        <f t="shared" si="18"/>
        <v>274.16279069767444</v>
      </c>
      <c r="K154" s="6">
        <f t="shared" si="19"/>
        <v>0.12706760539485962</v>
      </c>
      <c r="L154" t="str">
        <f>VLOOKUP(B154,товар!$A$1:$C$433,3,FALSE)</f>
        <v>Фрукты-Ягоды</v>
      </c>
      <c r="M154" s="28">
        <f t="shared" si="20"/>
        <v>280.66666666666669</v>
      </c>
      <c r="N154" s="10">
        <f>VLOOKUP(H154,клиенты!$A$1:$G$435,5,FALSE)</f>
        <v>44612</v>
      </c>
      <c r="O154">
        <f t="shared" si="21"/>
        <v>461</v>
      </c>
      <c r="P154" s="50">
        <f ca="1">(TODAY()-Продажи[[#This Row],[Дата регистрации клиента]])/30</f>
        <v>33</v>
      </c>
      <c r="Q154" t="str">
        <f>VLOOKUP(H154,клиенты!$A$1:$G$435,3,FALSE)</f>
        <v>Шестакова Элеонора Дмитриевна</v>
      </c>
      <c r="R154" s="51" t="str">
        <f>VLOOKUP(H154,клиенты!$A$1:$G$435,4,FALSE)</f>
        <v>да</v>
      </c>
      <c r="S154" t="str">
        <f>VLOOKUP(H154,клиенты!$A$1:$G$435,7,FALSE)</f>
        <v>Таджикистан</v>
      </c>
      <c r="T154" t="str">
        <f t="shared" si="22"/>
        <v>Дмитриевна Шестакова Элеонора</v>
      </c>
      <c r="U154" t="str">
        <f t="shared" si="23"/>
        <v>Шестакова</v>
      </c>
      <c r="V154" t="str">
        <f t="shared" si="25"/>
        <v>Элеонора</v>
      </c>
    </row>
    <row r="155" spans="1:22" x14ac:dyDescent="0.2">
      <c r="A155">
        <v>182</v>
      </c>
      <c r="B155">
        <v>7</v>
      </c>
      <c r="C155">
        <v>114</v>
      </c>
      <c r="D155">
        <v>3</v>
      </c>
      <c r="E155" s="40">
        <f t="shared" si="17"/>
        <v>342</v>
      </c>
      <c r="F155" s="25">
        <v>45244</v>
      </c>
      <c r="G155" t="s">
        <v>21</v>
      </c>
      <c r="H155">
        <v>180</v>
      </c>
      <c r="I155" t="str">
        <f>VLOOKUP(B155,товар!$A$1:$C$433,2,FALSE)</f>
        <v>Сыр</v>
      </c>
      <c r="J155" s="5">
        <f t="shared" si="18"/>
        <v>262.63492063492066</v>
      </c>
      <c r="K155" s="6">
        <f t="shared" si="19"/>
        <v>-0.56593738667956006</v>
      </c>
      <c r="L155" t="str">
        <f>VLOOKUP(B155,товар!$A$1:$C$433,3,FALSE)</f>
        <v>President</v>
      </c>
      <c r="M155" s="28">
        <f t="shared" si="20"/>
        <v>238.72222222222223</v>
      </c>
      <c r="N155" s="10">
        <f>VLOOKUP(H155,клиенты!$A$1:$G$435,5,FALSE)</f>
        <v>44616</v>
      </c>
      <c r="O155">
        <f t="shared" si="21"/>
        <v>628</v>
      </c>
      <c r="P155" s="50">
        <f ca="1">(TODAY()-Продажи[[#This Row],[Дата регистрации клиента]])/30</f>
        <v>32.866666666666667</v>
      </c>
      <c r="Q155" t="str">
        <f>VLOOKUP(H155,клиенты!$A$1:$G$435,3,FALSE)</f>
        <v>Калинин Лев Феодосьевич</v>
      </c>
      <c r="R155" s="51" t="str">
        <f>VLOOKUP(H155,клиенты!$A$1:$G$435,4,FALSE)</f>
        <v>нет</v>
      </c>
      <c r="S155" t="str">
        <f>VLOOKUP(H155,клиенты!$A$1:$G$435,7,FALSE)</f>
        <v>Беларусь</v>
      </c>
      <c r="T155" t="str">
        <f t="shared" si="22"/>
        <v>Феодосьевич Калинин Лев</v>
      </c>
      <c r="U155" t="str">
        <f t="shared" si="23"/>
        <v>Калинин</v>
      </c>
      <c r="V155" t="str">
        <f t="shared" si="25"/>
        <v>Лев</v>
      </c>
    </row>
    <row r="156" spans="1:22" x14ac:dyDescent="0.2">
      <c r="A156">
        <v>402</v>
      </c>
      <c r="B156">
        <v>495</v>
      </c>
      <c r="C156">
        <v>469</v>
      </c>
      <c r="D156">
        <v>2</v>
      </c>
      <c r="E156" s="40">
        <f t="shared" si="17"/>
        <v>938</v>
      </c>
      <c r="F156" s="25">
        <v>45368</v>
      </c>
      <c r="G156" t="s">
        <v>23</v>
      </c>
      <c r="H156">
        <v>233</v>
      </c>
      <c r="I156" t="str">
        <f>VLOOKUP(B156,товар!$A$1:$C$433,2,FALSE)</f>
        <v>Чай</v>
      </c>
      <c r="J156" s="5">
        <f t="shared" si="18"/>
        <v>271.18181818181819</v>
      </c>
      <c r="K156" s="6">
        <f t="shared" si="19"/>
        <v>0.72946697955078776</v>
      </c>
      <c r="L156" t="str">
        <f>VLOOKUP(B156,товар!$A$1:$C$433,3,FALSE)</f>
        <v>Greenfield</v>
      </c>
      <c r="M156" s="28">
        <f t="shared" si="20"/>
        <v>291.45454545454544</v>
      </c>
      <c r="N156" s="10">
        <f>VLOOKUP(H156,клиенты!$A$1:$G$435,5,FALSE)</f>
        <v>44616</v>
      </c>
      <c r="O156">
        <f t="shared" si="21"/>
        <v>752</v>
      </c>
      <c r="P156" s="50">
        <f ca="1">(TODAY()-Продажи[[#This Row],[Дата регистрации клиента]])/30</f>
        <v>32.866666666666667</v>
      </c>
      <c r="Q156" t="str">
        <f>VLOOKUP(H156,клиенты!$A$1:$G$435,3,FALSE)</f>
        <v>Синклитикия Никифоровна Овчинникова</v>
      </c>
      <c r="R156" s="51" t="str">
        <f>VLOOKUP(H156,клиенты!$A$1:$G$435,4,FALSE)</f>
        <v>да</v>
      </c>
      <c r="S156" t="str">
        <f>VLOOKUP(H156,клиенты!$A$1:$G$435,7,FALSE)</f>
        <v>Таджикистан</v>
      </c>
      <c r="T156" t="str">
        <f t="shared" si="22"/>
        <v>Овчинникова Синклитикия Никифоровна</v>
      </c>
      <c r="U156" t="str">
        <f t="shared" si="23"/>
        <v>Синклитикия</v>
      </c>
      <c r="V156" t="str">
        <f>Продажи[[#This Row],[Имя1]]</f>
        <v>Синклитикия</v>
      </c>
    </row>
    <row r="157" spans="1:22" x14ac:dyDescent="0.2">
      <c r="A157">
        <v>866</v>
      </c>
      <c r="B157">
        <v>467</v>
      </c>
      <c r="C157">
        <v>72</v>
      </c>
      <c r="D157">
        <v>2</v>
      </c>
      <c r="E157" s="40">
        <f t="shared" si="17"/>
        <v>144</v>
      </c>
      <c r="F157" s="25">
        <v>45050</v>
      </c>
      <c r="G157" t="s">
        <v>12</v>
      </c>
      <c r="H157">
        <v>233</v>
      </c>
      <c r="I157" t="str">
        <f>VLOOKUP(B157,товар!$A$1:$C$433,2,FALSE)</f>
        <v>Макароны</v>
      </c>
      <c r="J157" s="5">
        <f t="shared" si="18"/>
        <v>265.47674418604652</v>
      </c>
      <c r="K157" s="6">
        <f t="shared" si="19"/>
        <v>-0.72878980333756727</v>
      </c>
      <c r="L157" t="str">
        <f>VLOOKUP(B157,товар!$A$1:$C$433,3,FALSE)</f>
        <v>Борилла</v>
      </c>
      <c r="M157" s="28">
        <f t="shared" si="20"/>
        <v>236.27586206896552</v>
      </c>
      <c r="N157" s="10">
        <f>VLOOKUP(H157,клиенты!$A$1:$G$435,5,FALSE)</f>
        <v>44616</v>
      </c>
      <c r="O157">
        <f t="shared" si="21"/>
        <v>434</v>
      </c>
      <c r="P157" s="50">
        <f ca="1">(TODAY()-Продажи[[#This Row],[Дата регистрации клиента]])/30</f>
        <v>32.866666666666667</v>
      </c>
      <c r="Q157" t="str">
        <f>VLOOKUP(H157,клиенты!$A$1:$G$435,3,FALSE)</f>
        <v>Синклитикия Никифоровна Овчинникова</v>
      </c>
      <c r="R157" s="51" t="str">
        <f>VLOOKUP(H157,клиенты!$A$1:$G$435,4,FALSE)</f>
        <v>да</v>
      </c>
      <c r="S157" t="str">
        <f>VLOOKUP(H157,клиенты!$A$1:$G$435,7,FALSE)</f>
        <v>Таджикистан</v>
      </c>
      <c r="T157" t="str">
        <f t="shared" si="22"/>
        <v>Овчинникова Синклитикия Никифоровна</v>
      </c>
      <c r="U157" t="str">
        <f t="shared" si="23"/>
        <v>Синклитикия</v>
      </c>
      <c r="V157" t="str">
        <f>Продажи[[#This Row],[Имя1]]</f>
        <v>Синклитикия</v>
      </c>
    </row>
    <row r="158" spans="1:22" x14ac:dyDescent="0.2">
      <c r="A158">
        <v>769</v>
      </c>
      <c r="B158">
        <v>4</v>
      </c>
      <c r="C158">
        <v>478</v>
      </c>
      <c r="D158">
        <v>4</v>
      </c>
      <c r="E158" s="40">
        <f t="shared" si="17"/>
        <v>1912</v>
      </c>
      <c r="F158" s="25">
        <v>45156</v>
      </c>
      <c r="G158" t="s">
        <v>20</v>
      </c>
      <c r="H158">
        <v>146</v>
      </c>
      <c r="I158" t="str">
        <f>VLOOKUP(B158,товар!$A$1:$C$433,2,FALSE)</f>
        <v>Рис</v>
      </c>
      <c r="J158" s="5">
        <f t="shared" si="18"/>
        <v>258.375</v>
      </c>
      <c r="K158" s="6">
        <f t="shared" si="19"/>
        <v>0.85002418964683124</v>
      </c>
      <c r="L158" t="str">
        <f>VLOOKUP(B158,товар!$A$1:$C$433,3,FALSE)</f>
        <v>Белый Злат</v>
      </c>
      <c r="M158" s="28">
        <f t="shared" si="20"/>
        <v>269.70588235294116</v>
      </c>
      <c r="N158" s="10">
        <f>VLOOKUP(H158,клиенты!$A$1:$G$435,5,FALSE)</f>
        <v>44617</v>
      </c>
      <c r="O158">
        <f t="shared" si="21"/>
        <v>539</v>
      </c>
      <c r="P158" s="50">
        <f ca="1">(TODAY()-Продажи[[#This Row],[Дата регистрации клиента]])/30</f>
        <v>32.833333333333336</v>
      </c>
      <c r="Q158" t="str">
        <f>VLOOKUP(H158,клиенты!$A$1:$G$435,3,FALSE)</f>
        <v>Еремей Бориславович Воронов</v>
      </c>
      <c r="R158" s="51" t="str">
        <f>VLOOKUP(H158,клиенты!$A$1:$G$435,4,FALSE)</f>
        <v>нет</v>
      </c>
      <c r="S158" t="str">
        <f>VLOOKUP(H158,клиенты!$A$1:$G$435,7,FALSE)</f>
        <v>Беларусь</v>
      </c>
      <c r="T158" t="str">
        <f t="shared" si="22"/>
        <v>Воронов Еремей Бориславович</v>
      </c>
      <c r="U158" t="str">
        <f t="shared" si="23"/>
        <v>Еремей</v>
      </c>
      <c r="V158" t="str">
        <f>Продажи[[#This Row],[Имя1]]</f>
        <v>Еремей</v>
      </c>
    </row>
    <row r="159" spans="1:22" x14ac:dyDescent="0.2">
      <c r="A159">
        <v>265</v>
      </c>
      <c r="B159">
        <v>497</v>
      </c>
      <c r="C159">
        <v>387</v>
      </c>
      <c r="D159">
        <v>2</v>
      </c>
      <c r="E159" s="40">
        <f t="shared" si="17"/>
        <v>774</v>
      </c>
      <c r="F159" s="25">
        <v>44945</v>
      </c>
      <c r="G159" t="s">
        <v>14</v>
      </c>
      <c r="H159">
        <v>456</v>
      </c>
      <c r="I159" t="str">
        <f>VLOOKUP(B159,товар!$A$1:$C$433,2,FALSE)</f>
        <v>Конфеты</v>
      </c>
      <c r="J159" s="5">
        <f t="shared" si="18"/>
        <v>267.85483870967744</v>
      </c>
      <c r="K159" s="6">
        <f t="shared" si="19"/>
        <v>0.44481242849400848</v>
      </c>
      <c r="L159" t="str">
        <f>VLOOKUP(B159,товар!$A$1:$C$433,3,FALSE)</f>
        <v>Бабаевский</v>
      </c>
      <c r="M159" s="28">
        <f t="shared" si="20"/>
        <v>250.25925925925927</v>
      </c>
      <c r="N159" s="10">
        <f>VLOOKUP(H159,клиенты!$A$1:$G$435,5,FALSE)</f>
        <v>44618</v>
      </c>
      <c r="O159">
        <f t="shared" si="21"/>
        <v>327</v>
      </c>
      <c r="P159" s="50">
        <f ca="1">(TODAY()-Продажи[[#This Row],[Дата регистрации клиента]])/30</f>
        <v>32.799999999999997</v>
      </c>
      <c r="Q159" t="str">
        <f>VLOOKUP(H159,клиенты!$A$1:$G$435,3,FALSE)</f>
        <v>Муравьева Алла Петровна</v>
      </c>
      <c r="R159" s="51" t="str">
        <f>VLOOKUP(H159,клиенты!$A$1:$G$435,4,FALSE)</f>
        <v>да</v>
      </c>
      <c r="S159" t="str">
        <f>VLOOKUP(H159,клиенты!$A$1:$G$435,7,FALSE)</f>
        <v>Россия</v>
      </c>
      <c r="T159" t="str">
        <f t="shared" si="22"/>
        <v>Петровна Муравьева Алла</v>
      </c>
      <c r="U159" t="str">
        <f t="shared" si="23"/>
        <v>Муравьева</v>
      </c>
      <c r="V159" t="str">
        <f>MID(T159,SEARCH(" *",T159,SEARCH(" *",T159)+1)+1,LEN(T159))</f>
        <v>Алла</v>
      </c>
    </row>
    <row r="160" spans="1:22" x14ac:dyDescent="0.2">
      <c r="A160">
        <v>406</v>
      </c>
      <c r="B160">
        <v>377</v>
      </c>
      <c r="C160">
        <v>129</v>
      </c>
      <c r="D160">
        <v>1</v>
      </c>
      <c r="E160" s="40">
        <f t="shared" si="17"/>
        <v>129</v>
      </c>
      <c r="F160" s="25">
        <v>45231</v>
      </c>
      <c r="G160" t="s">
        <v>11</v>
      </c>
      <c r="H160">
        <v>456</v>
      </c>
      <c r="I160" t="str">
        <f>VLOOKUP(B160,товар!$A$1:$C$433,2,FALSE)</f>
        <v>Колбаса</v>
      </c>
      <c r="J160" s="5">
        <f t="shared" si="18"/>
        <v>286.92307692307691</v>
      </c>
      <c r="K160" s="6">
        <f t="shared" si="19"/>
        <v>-0.55040214477211791</v>
      </c>
      <c r="L160" t="str">
        <f>VLOOKUP(B160,товар!$A$1:$C$433,3,FALSE)</f>
        <v>Окраина</v>
      </c>
      <c r="M160" s="28">
        <f t="shared" si="20"/>
        <v>273.58333333333331</v>
      </c>
      <c r="N160" s="10">
        <f>VLOOKUP(H160,клиенты!$A$1:$G$435,5,FALSE)</f>
        <v>44618</v>
      </c>
      <c r="O160">
        <f t="shared" si="21"/>
        <v>613</v>
      </c>
      <c r="P160" s="50">
        <f ca="1">(TODAY()-Продажи[[#This Row],[Дата регистрации клиента]])/30</f>
        <v>32.799999999999997</v>
      </c>
      <c r="Q160" t="str">
        <f>VLOOKUP(H160,клиенты!$A$1:$G$435,3,FALSE)</f>
        <v>Муравьева Алла Петровна</v>
      </c>
      <c r="R160" s="51" t="str">
        <f>VLOOKUP(H160,клиенты!$A$1:$G$435,4,FALSE)</f>
        <v>да</v>
      </c>
      <c r="S160" t="str">
        <f>VLOOKUP(H160,клиенты!$A$1:$G$435,7,FALSE)</f>
        <v>Россия</v>
      </c>
      <c r="T160" t="str">
        <f t="shared" si="22"/>
        <v>Петровна Муравьева Алла</v>
      </c>
      <c r="U160" t="str">
        <f t="shared" si="23"/>
        <v>Муравьева</v>
      </c>
      <c r="V160" t="str">
        <f>MID(T160,SEARCH(" *",T160,SEARCH(" *",T160)+1)+1,LEN(T160))</f>
        <v>Алла</v>
      </c>
    </row>
    <row r="161" spans="1:22" x14ac:dyDescent="0.2">
      <c r="A161">
        <v>756</v>
      </c>
      <c r="B161">
        <v>51</v>
      </c>
      <c r="C161">
        <v>439</v>
      </c>
      <c r="D161">
        <v>5</v>
      </c>
      <c r="E161" s="40">
        <f t="shared" si="17"/>
        <v>2195</v>
      </c>
      <c r="F161" s="25">
        <v>45353</v>
      </c>
      <c r="G161" t="s">
        <v>16</v>
      </c>
      <c r="H161">
        <v>435</v>
      </c>
      <c r="I161" t="str">
        <f>VLOOKUP(B161,товар!$A$1:$C$433,2,FALSE)</f>
        <v>Колбаса</v>
      </c>
      <c r="J161" s="5">
        <f t="shared" si="18"/>
        <v>286.92307692307691</v>
      </c>
      <c r="K161" s="6">
        <f t="shared" si="19"/>
        <v>0.53002680965147464</v>
      </c>
      <c r="L161" t="str">
        <f>VLOOKUP(B161,товар!$A$1:$C$433,3,FALSE)</f>
        <v>Дымов</v>
      </c>
      <c r="M161" s="28">
        <f t="shared" si="20"/>
        <v>312.66666666666669</v>
      </c>
      <c r="N161" s="10">
        <f>VLOOKUP(H161,клиенты!$A$1:$G$435,5,FALSE)</f>
        <v>44618</v>
      </c>
      <c r="O161">
        <f t="shared" si="21"/>
        <v>735</v>
      </c>
      <c r="P161" s="50">
        <f ca="1">(TODAY()-Продажи[[#This Row],[Дата регистрации клиента]])/30</f>
        <v>32.799999999999997</v>
      </c>
      <c r="Q161" t="str">
        <f>VLOOKUP(H161,клиенты!$A$1:$G$435,3,FALSE)</f>
        <v>Тихонова Ираида Ефимовна</v>
      </c>
      <c r="R161" s="51" t="str">
        <f>VLOOKUP(H161,клиенты!$A$1:$G$435,4,FALSE)</f>
        <v>нет</v>
      </c>
      <c r="S161" t="str">
        <f>VLOOKUP(H161,клиенты!$A$1:$G$435,7,FALSE)</f>
        <v>Узбекистан</v>
      </c>
      <c r="T161" t="str">
        <f t="shared" si="22"/>
        <v>Ефимовна Тихонова Ираида</v>
      </c>
      <c r="U161" t="str">
        <f t="shared" si="23"/>
        <v>Тихонова</v>
      </c>
      <c r="V161" t="str">
        <f>MID(T161,SEARCH(" *",T161,SEARCH(" *",T161)+1)+1,LEN(T161))</f>
        <v>Ираида</v>
      </c>
    </row>
    <row r="162" spans="1:22" x14ac:dyDescent="0.2">
      <c r="A162">
        <v>8</v>
      </c>
      <c r="B162">
        <v>60</v>
      </c>
      <c r="C162">
        <v>489</v>
      </c>
      <c r="D162">
        <v>4</v>
      </c>
      <c r="E162" s="40">
        <f t="shared" si="17"/>
        <v>1956</v>
      </c>
      <c r="F162" s="25">
        <v>45327</v>
      </c>
      <c r="G162" t="s">
        <v>13</v>
      </c>
      <c r="H162">
        <v>335</v>
      </c>
      <c r="I162" t="str">
        <f>VLOOKUP(B162,товар!$A$1:$C$433,2,FALSE)</f>
        <v>Кофе</v>
      </c>
      <c r="J162" s="5">
        <f t="shared" si="18"/>
        <v>249.02380952380952</v>
      </c>
      <c r="K162" s="6">
        <f t="shared" si="19"/>
        <v>0.9636676546514964</v>
      </c>
      <c r="L162" t="str">
        <f>VLOOKUP(B162,товар!$A$1:$C$433,3,FALSE)</f>
        <v>Jacobs</v>
      </c>
      <c r="M162" s="28">
        <f t="shared" si="20"/>
        <v>276.21052631578948</v>
      </c>
      <c r="N162" s="10">
        <f>VLOOKUP(H162,клиенты!$A$1:$G$435,5,FALSE)</f>
        <v>44619</v>
      </c>
      <c r="O162">
        <f t="shared" si="21"/>
        <v>708</v>
      </c>
      <c r="P162" s="50">
        <f ca="1">(TODAY()-Продажи[[#This Row],[Дата регистрации клиента]])/30</f>
        <v>32.766666666666666</v>
      </c>
      <c r="Q162" t="str">
        <f>VLOOKUP(H162,клиенты!$A$1:$G$435,3,FALSE)</f>
        <v>Осипов Светозар Ефремович</v>
      </c>
      <c r="R162" s="51" t="str">
        <f>VLOOKUP(H162,клиенты!$A$1:$G$435,4,FALSE)</f>
        <v>нет</v>
      </c>
      <c r="S162" t="str">
        <f>VLOOKUP(H162,клиенты!$A$1:$G$435,7,FALSE)</f>
        <v>Узбекистан</v>
      </c>
      <c r="T162" t="str">
        <f t="shared" si="22"/>
        <v>Ефремович Осипов Светозар</v>
      </c>
      <c r="U162" t="str">
        <f t="shared" si="23"/>
        <v>Осипов</v>
      </c>
      <c r="V162" t="str">
        <f>MID(T162,SEARCH(" *",T162,SEARCH(" *",T162)+1)+1,LEN(T162))</f>
        <v>Светозар</v>
      </c>
    </row>
    <row r="163" spans="1:22" x14ac:dyDescent="0.2">
      <c r="A163">
        <v>136</v>
      </c>
      <c r="B163">
        <v>463</v>
      </c>
      <c r="C163">
        <v>173</v>
      </c>
      <c r="D163">
        <v>2</v>
      </c>
      <c r="E163" s="40">
        <f t="shared" si="17"/>
        <v>346</v>
      </c>
      <c r="F163" s="25">
        <v>45038</v>
      </c>
      <c r="G163" t="s">
        <v>21</v>
      </c>
      <c r="H163">
        <v>450</v>
      </c>
      <c r="I163" t="str">
        <f>VLOOKUP(B163,товар!$A$1:$C$433,2,FALSE)</f>
        <v>Кофе</v>
      </c>
      <c r="J163" s="5">
        <f t="shared" si="18"/>
        <v>249.02380952380952</v>
      </c>
      <c r="K163" s="6">
        <f t="shared" si="19"/>
        <v>-0.30528731236255857</v>
      </c>
      <c r="L163" t="str">
        <f>VLOOKUP(B163,товар!$A$1:$C$433,3,FALSE)</f>
        <v>Черная Карта</v>
      </c>
      <c r="M163" s="28">
        <f t="shared" si="20"/>
        <v>222.2</v>
      </c>
      <c r="N163" s="10">
        <f>VLOOKUP(H163,клиенты!$A$1:$G$435,5,FALSE)</f>
        <v>44619</v>
      </c>
      <c r="O163">
        <f t="shared" si="21"/>
        <v>419</v>
      </c>
      <c r="P163" s="50">
        <f ca="1">(TODAY()-Продажи[[#This Row],[Дата регистрации клиента]])/30</f>
        <v>32.766666666666666</v>
      </c>
      <c r="Q163" t="str">
        <f>VLOOKUP(H163,клиенты!$A$1:$G$435,3,FALSE)</f>
        <v>Самуил Зиновьевич Фокин</v>
      </c>
      <c r="R163" s="51" t="str">
        <f>VLOOKUP(H163,клиенты!$A$1:$G$435,4,FALSE)</f>
        <v>да</v>
      </c>
      <c r="S163" t="str">
        <f>VLOOKUP(H163,клиенты!$A$1:$G$435,7,FALSE)</f>
        <v>Россия</v>
      </c>
      <c r="T163" t="str">
        <f t="shared" si="22"/>
        <v>Фокин Самуил Зиновьевич</v>
      </c>
      <c r="U163" t="str">
        <f t="shared" si="23"/>
        <v>Самуил</v>
      </c>
      <c r="V163" t="str">
        <f>Продажи[[#This Row],[Имя1]]</f>
        <v>Самуил</v>
      </c>
    </row>
    <row r="164" spans="1:22" x14ac:dyDescent="0.2">
      <c r="A164">
        <v>450</v>
      </c>
      <c r="B164">
        <v>187</v>
      </c>
      <c r="C164">
        <v>185</v>
      </c>
      <c r="D164">
        <v>2</v>
      </c>
      <c r="E164" s="40">
        <f t="shared" si="17"/>
        <v>370</v>
      </c>
      <c r="F164" s="25">
        <v>45102</v>
      </c>
      <c r="G164" t="s">
        <v>15</v>
      </c>
      <c r="H164">
        <v>468</v>
      </c>
      <c r="I164" t="str">
        <f>VLOOKUP(B164,товар!$A$1:$C$433,2,FALSE)</f>
        <v>Макароны</v>
      </c>
      <c r="J164" s="5">
        <f t="shared" si="18"/>
        <v>265.47674418604652</v>
      </c>
      <c r="K164" s="6">
        <f t="shared" si="19"/>
        <v>-0.30314046690902718</v>
      </c>
      <c r="L164" t="str">
        <f>VLOOKUP(B164,товар!$A$1:$C$433,3,FALSE)</f>
        <v>Паста Зара</v>
      </c>
      <c r="M164" s="28">
        <f t="shared" si="20"/>
        <v>276.67567567567568</v>
      </c>
      <c r="N164" s="10">
        <f>VLOOKUP(H164,клиенты!$A$1:$G$435,5,FALSE)</f>
        <v>44619</v>
      </c>
      <c r="O164">
        <f t="shared" si="21"/>
        <v>483</v>
      </c>
      <c r="P164" s="50">
        <f ca="1">(TODAY()-Продажи[[#This Row],[Дата регистрации клиента]])/30</f>
        <v>32.766666666666666</v>
      </c>
      <c r="Q164" t="str">
        <f>VLOOKUP(H164,клиенты!$A$1:$G$435,3,FALSE)</f>
        <v>Дарья Степановна Потапова</v>
      </c>
      <c r="R164" s="51" t="str">
        <f>VLOOKUP(H164,клиенты!$A$1:$G$435,4,FALSE)</f>
        <v>да</v>
      </c>
      <c r="S164" t="str">
        <f>VLOOKUP(H164,клиенты!$A$1:$G$435,7,FALSE)</f>
        <v>Узбекистан</v>
      </c>
      <c r="T164" t="str">
        <f t="shared" si="22"/>
        <v>Потапова Дарья Степановна</v>
      </c>
      <c r="U164" t="str">
        <f t="shared" si="23"/>
        <v>Дарья</v>
      </c>
      <c r="V164" t="str">
        <f>Продажи[[#This Row],[Имя1]]</f>
        <v>Дарья</v>
      </c>
    </row>
    <row r="165" spans="1:22" x14ac:dyDescent="0.2">
      <c r="A165">
        <v>471</v>
      </c>
      <c r="B165">
        <v>476</v>
      </c>
      <c r="C165">
        <v>109</v>
      </c>
      <c r="D165">
        <v>4</v>
      </c>
      <c r="E165" s="40">
        <f t="shared" si="17"/>
        <v>436</v>
      </c>
      <c r="F165" s="25">
        <v>45087</v>
      </c>
      <c r="G165" t="s">
        <v>13</v>
      </c>
      <c r="H165">
        <v>335</v>
      </c>
      <c r="I165" t="str">
        <f>VLOOKUP(B165,товар!$A$1:$C$433,2,FALSE)</f>
        <v>Рыба</v>
      </c>
      <c r="J165" s="5">
        <f t="shared" si="18"/>
        <v>258.5128205128205</v>
      </c>
      <c r="K165" s="6">
        <f t="shared" si="19"/>
        <v>-0.5783574687561992</v>
      </c>
      <c r="L165" t="str">
        <f>VLOOKUP(B165,товар!$A$1:$C$433,3,FALSE)</f>
        <v>Балтийский берег</v>
      </c>
      <c r="M165" s="28">
        <f t="shared" si="20"/>
        <v>289.88888888888891</v>
      </c>
      <c r="N165" s="10">
        <f>VLOOKUP(H165,клиенты!$A$1:$G$435,5,FALSE)</f>
        <v>44619</v>
      </c>
      <c r="O165">
        <f t="shared" si="21"/>
        <v>468</v>
      </c>
      <c r="P165" s="50">
        <f ca="1">(TODAY()-Продажи[[#This Row],[Дата регистрации клиента]])/30</f>
        <v>32.766666666666666</v>
      </c>
      <c r="Q165" t="str">
        <f>VLOOKUP(H165,клиенты!$A$1:$G$435,3,FALSE)</f>
        <v>Осипов Светозар Ефремович</v>
      </c>
      <c r="R165" s="51" t="str">
        <f>VLOOKUP(H165,клиенты!$A$1:$G$435,4,FALSE)</f>
        <v>нет</v>
      </c>
      <c r="S165" t="str">
        <f>VLOOKUP(H165,клиенты!$A$1:$G$435,7,FALSE)</f>
        <v>Узбекистан</v>
      </c>
      <c r="T165" t="str">
        <f t="shared" si="22"/>
        <v>Ефремович Осипов Светозар</v>
      </c>
      <c r="U165" t="str">
        <f t="shared" si="23"/>
        <v>Осипов</v>
      </c>
      <c r="V165" t="str">
        <f>MID(T165,SEARCH(" *",T165,SEARCH(" *",T165)+1)+1,LEN(T165))</f>
        <v>Светозар</v>
      </c>
    </row>
    <row r="166" spans="1:22" x14ac:dyDescent="0.2">
      <c r="A166">
        <v>505</v>
      </c>
      <c r="B166">
        <v>336</v>
      </c>
      <c r="C166">
        <v>416</v>
      </c>
      <c r="D166">
        <v>2</v>
      </c>
      <c r="E166" s="40">
        <f t="shared" si="17"/>
        <v>832</v>
      </c>
      <c r="F166" s="25">
        <v>45173</v>
      </c>
      <c r="G166" t="s">
        <v>11</v>
      </c>
      <c r="H166">
        <v>335</v>
      </c>
      <c r="I166" t="str">
        <f>VLOOKUP(B166,товар!$A$1:$C$433,2,FALSE)</f>
        <v>Чипсы</v>
      </c>
      <c r="J166" s="5">
        <f t="shared" si="18"/>
        <v>273.72549019607845</v>
      </c>
      <c r="K166" s="6">
        <f t="shared" si="19"/>
        <v>0.51977077363896829</v>
      </c>
      <c r="L166" t="str">
        <f>VLOOKUP(B166,товар!$A$1:$C$433,3,FALSE)</f>
        <v>Estrella</v>
      </c>
      <c r="M166" s="28">
        <f t="shared" si="20"/>
        <v>266.27272727272725</v>
      </c>
      <c r="N166" s="10">
        <f>VLOOKUP(H166,клиенты!$A$1:$G$435,5,FALSE)</f>
        <v>44619</v>
      </c>
      <c r="O166">
        <f t="shared" si="21"/>
        <v>554</v>
      </c>
      <c r="P166" s="50">
        <f ca="1">(TODAY()-Продажи[[#This Row],[Дата регистрации клиента]])/30</f>
        <v>32.766666666666666</v>
      </c>
      <c r="Q166" t="str">
        <f>VLOOKUP(H166,клиенты!$A$1:$G$435,3,FALSE)</f>
        <v>Осипов Светозар Ефремович</v>
      </c>
      <c r="R166" s="51" t="str">
        <f>VLOOKUP(H166,клиенты!$A$1:$G$435,4,FALSE)</f>
        <v>нет</v>
      </c>
      <c r="S166" t="str">
        <f>VLOOKUP(H166,клиенты!$A$1:$G$435,7,FALSE)</f>
        <v>Узбекистан</v>
      </c>
      <c r="T166" t="str">
        <f t="shared" si="22"/>
        <v>Ефремович Осипов Светозар</v>
      </c>
      <c r="U166" t="str">
        <f t="shared" si="23"/>
        <v>Осипов</v>
      </c>
      <c r="V166" t="str">
        <f>MID(T166,SEARCH(" *",T166,SEARCH(" *",T166)+1)+1,LEN(T166))</f>
        <v>Светозар</v>
      </c>
    </row>
    <row r="167" spans="1:22" x14ac:dyDescent="0.2">
      <c r="A167">
        <v>514</v>
      </c>
      <c r="B167">
        <v>477</v>
      </c>
      <c r="C167">
        <v>117</v>
      </c>
      <c r="D167">
        <v>3</v>
      </c>
      <c r="E167" s="40">
        <f t="shared" si="17"/>
        <v>351</v>
      </c>
      <c r="F167" s="25">
        <v>45247</v>
      </c>
      <c r="G167" t="s">
        <v>22</v>
      </c>
      <c r="H167">
        <v>450</v>
      </c>
      <c r="I167" t="str">
        <f>VLOOKUP(B167,товар!$A$1:$C$433,2,FALSE)</f>
        <v>Макароны</v>
      </c>
      <c r="J167" s="5">
        <f t="shared" si="18"/>
        <v>265.47674418604652</v>
      </c>
      <c r="K167" s="6">
        <f t="shared" si="19"/>
        <v>-0.559283430423547</v>
      </c>
      <c r="L167" t="str">
        <f>VLOOKUP(B167,товар!$A$1:$C$433,3,FALSE)</f>
        <v>Борилла</v>
      </c>
      <c r="M167" s="28">
        <f t="shared" si="20"/>
        <v>236.27586206896552</v>
      </c>
      <c r="N167" s="10">
        <f>VLOOKUP(H167,клиенты!$A$1:$G$435,5,FALSE)</f>
        <v>44619</v>
      </c>
      <c r="O167">
        <f t="shared" si="21"/>
        <v>628</v>
      </c>
      <c r="P167" s="50">
        <f ca="1">(TODAY()-Продажи[[#This Row],[Дата регистрации клиента]])/30</f>
        <v>32.766666666666666</v>
      </c>
      <c r="Q167" t="str">
        <f>VLOOKUP(H167,клиенты!$A$1:$G$435,3,FALSE)</f>
        <v>Самуил Зиновьевич Фокин</v>
      </c>
      <c r="R167" s="51" t="str">
        <f>VLOOKUP(H167,клиенты!$A$1:$G$435,4,FALSE)</f>
        <v>да</v>
      </c>
      <c r="S167" t="str">
        <f>VLOOKUP(H167,клиенты!$A$1:$G$435,7,FALSE)</f>
        <v>Россия</v>
      </c>
      <c r="T167" t="str">
        <f t="shared" si="22"/>
        <v>Фокин Самуил Зиновьевич</v>
      </c>
      <c r="U167" t="str">
        <f t="shared" si="23"/>
        <v>Самуил</v>
      </c>
      <c r="V167" t="str">
        <f>Продажи[[#This Row],[Имя1]]</f>
        <v>Самуил</v>
      </c>
    </row>
    <row r="168" spans="1:22" x14ac:dyDescent="0.2">
      <c r="A168">
        <v>908</v>
      </c>
      <c r="B168">
        <v>327</v>
      </c>
      <c r="C168">
        <v>342</v>
      </c>
      <c r="D168">
        <v>2</v>
      </c>
      <c r="E168" s="40">
        <f t="shared" si="17"/>
        <v>684</v>
      </c>
      <c r="F168" s="25">
        <v>45284</v>
      </c>
      <c r="G168" t="s">
        <v>8</v>
      </c>
      <c r="H168">
        <v>335</v>
      </c>
      <c r="I168" t="str">
        <f>VLOOKUP(B168,товар!$A$1:$C$433,2,FALSE)</f>
        <v>Колбаса</v>
      </c>
      <c r="J168" s="5">
        <f t="shared" si="18"/>
        <v>286.92307692307691</v>
      </c>
      <c r="K168" s="6">
        <f t="shared" si="19"/>
        <v>0.19195710455764092</v>
      </c>
      <c r="L168" t="str">
        <f>VLOOKUP(B168,товар!$A$1:$C$433,3,FALSE)</f>
        <v>Черкизово</v>
      </c>
      <c r="M168" s="28">
        <f t="shared" si="20"/>
        <v>320.25</v>
      </c>
      <c r="N168" s="10">
        <f>VLOOKUP(H168,клиенты!$A$1:$G$435,5,FALSE)</f>
        <v>44619</v>
      </c>
      <c r="O168">
        <f t="shared" si="21"/>
        <v>665</v>
      </c>
      <c r="P168" s="50">
        <f ca="1">(TODAY()-Продажи[[#This Row],[Дата регистрации клиента]])/30</f>
        <v>32.766666666666666</v>
      </c>
      <c r="Q168" t="str">
        <f>VLOOKUP(H168,клиенты!$A$1:$G$435,3,FALSE)</f>
        <v>Осипов Светозар Ефремович</v>
      </c>
      <c r="R168" s="51" t="str">
        <f>VLOOKUP(H168,клиенты!$A$1:$G$435,4,FALSE)</f>
        <v>нет</v>
      </c>
      <c r="S168" t="str">
        <f>VLOOKUP(H168,клиенты!$A$1:$G$435,7,FALSE)</f>
        <v>Узбекистан</v>
      </c>
      <c r="T168" t="str">
        <f t="shared" si="22"/>
        <v>Ефремович Осипов Светозар</v>
      </c>
      <c r="U168" t="str">
        <f t="shared" si="23"/>
        <v>Осипов</v>
      </c>
      <c r="V168" t="str">
        <f>MID(T168,SEARCH(" *",T168,SEARCH(" *",T168)+1)+1,LEN(T168))</f>
        <v>Светозар</v>
      </c>
    </row>
    <row r="169" spans="1:22" x14ac:dyDescent="0.2">
      <c r="A169">
        <v>291</v>
      </c>
      <c r="B169">
        <v>457</v>
      </c>
      <c r="C169">
        <v>289</v>
      </c>
      <c r="D169">
        <v>5</v>
      </c>
      <c r="E169" s="40">
        <f t="shared" si="17"/>
        <v>1445</v>
      </c>
      <c r="F169" s="25">
        <v>45167</v>
      </c>
      <c r="G169" t="s">
        <v>23</v>
      </c>
      <c r="H169">
        <v>421</v>
      </c>
      <c r="I169" t="str">
        <f>VLOOKUP(B169,товар!$A$1:$C$433,2,FALSE)</f>
        <v>Сок</v>
      </c>
      <c r="J169" s="5">
        <f t="shared" si="18"/>
        <v>268.60344827586209</v>
      </c>
      <c r="K169" s="6">
        <f t="shared" si="19"/>
        <v>7.5935554271776118E-2</v>
      </c>
      <c r="L169" t="str">
        <f>VLOOKUP(B169,товар!$A$1:$C$433,3,FALSE)</f>
        <v>Rich</v>
      </c>
      <c r="M169" s="28">
        <f t="shared" si="20"/>
        <v>272.25</v>
      </c>
      <c r="N169" s="10">
        <f>VLOOKUP(H169,клиенты!$A$1:$G$435,5,FALSE)</f>
        <v>44620</v>
      </c>
      <c r="O169">
        <f t="shared" si="21"/>
        <v>547</v>
      </c>
      <c r="P169" s="50">
        <f ca="1">(TODAY()-Продажи[[#This Row],[Дата регистрации клиента]])/30</f>
        <v>32.733333333333334</v>
      </c>
      <c r="Q169" t="str">
        <f>VLOOKUP(H169,клиенты!$A$1:$G$435,3,FALSE)</f>
        <v>Красильников Павел Ермилович</v>
      </c>
      <c r="R169" s="51" t="str">
        <f>VLOOKUP(H169,клиенты!$A$1:$G$435,4,FALSE)</f>
        <v>нет</v>
      </c>
      <c r="S169" t="str">
        <f>VLOOKUP(H169,клиенты!$A$1:$G$435,7,FALSE)</f>
        <v>Россия</v>
      </c>
      <c r="T169" t="str">
        <f t="shared" si="22"/>
        <v>Ермилович Красильников Павел</v>
      </c>
      <c r="U169" t="str">
        <f t="shared" si="23"/>
        <v>Красильников</v>
      </c>
      <c r="V169" t="str">
        <f>MID(T169,SEARCH(" *",T169,SEARCH(" *",T169)+1)+1,LEN(T169))</f>
        <v>Павел</v>
      </c>
    </row>
    <row r="170" spans="1:22" x14ac:dyDescent="0.2">
      <c r="A170">
        <v>607</v>
      </c>
      <c r="B170">
        <v>199</v>
      </c>
      <c r="C170">
        <v>172</v>
      </c>
      <c r="D170">
        <v>3</v>
      </c>
      <c r="E170" s="40">
        <f t="shared" si="17"/>
        <v>516</v>
      </c>
      <c r="F170" s="25">
        <v>45223</v>
      </c>
      <c r="G170" t="s">
        <v>21</v>
      </c>
      <c r="H170">
        <v>421</v>
      </c>
      <c r="I170" t="str">
        <f>VLOOKUP(B170,товар!$A$1:$C$433,2,FALSE)</f>
        <v>Макароны</v>
      </c>
      <c r="J170" s="5">
        <f t="shared" si="18"/>
        <v>265.47674418604652</v>
      </c>
      <c r="K170" s="6">
        <f t="shared" si="19"/>
        <v>-0.35210897463974422</v>
      </c>
      <c r="L170" t="str">
        <f>VLOOKUP(B170,товар!$A$1:$C$433,3,FALSE)</f>
        <v>Борилла</v>
      </c>
      <c r="M170" s="28">
        <f t="shared" si="20"/>
        <v>236.27586206896552</v>
      </c>
      <c r="N170" s="10">
        <f>VLOOKUP(H170,клиенты!$A$1:$G$435,5,FALSE)</f>
        <v>44620</v>
      </c>
      <c r="O170">
        <f t="shared" si="21"/>
        <v>603</v>
      </c>
      <c r="P170" s="50">
        <f ca="1">(TODAY()-Продажи[[#This Row],[Дата регистрации клиента]])/30</f>
        <v>32.733333333333334</v>
      </c>
      <c r="Q170" t="str">
        <f>VLOOKUP(H170,клиенты!$A$1:$G$435,3,FALSE)</f>
        <v>Красильников Павел Ермилович</v>
      </c>
      <c r="R170" s="51" t="str">
        <f>VLOOKUP(H170,клиенты!$A$1:$G$435,4,FALSE)</f>
        <v>нет</v>
      </c>
      <c r="S170" t="str">
        <f>VLOOKUP(H170,клиенты!$A$1:$G$435,7,FALSE)</f>
        <v>Россия</v>
      </c>
      <c r="T170" t="str">
        <f t="shared" si="22"/>
        <v>Ермилович Красильников Павел</v>
      </c>
      <c r="U170" t="str">
        <f t="shared" si="23"/>
        <v>Красильников</v>
      </c>
      <c r="V170" t="str">
        <f>MID(T170,SEARCH(" *",T170,SEARCH(" *",T170)+1)+1,LEN(T170))</f>
        <v>Павел</v>
      </c>
    </row>
    <row r="171" spans="1:22" x14ac:dyDescent="0.2">
      <c r="A171">
        <v>52</v>
      </c>
      <c r="B171">
        <v>296</v>
      </c>
      <c r="C171">
        <v>101</v>
      </c>
      <c r="D171">
        <v>3</v>
      </c>
      <c r="E171" s="40">
        <f t="shared" si="17"/>
        <v>303</v>
      </c>
      <c r="F171" s="25">
        <v>45080</v>
      </c>
      <c r="G171" t="s">
        <v>18</v>
      </c>
      <c r="H171">
        <v>407</v>
      </c>
      <c r="I171" t="str">
        <f>VLOOKUP(B171,товар!$A$1:$C$433,2,FALSE)</f>
        <v>Крупа</v>
      </c>
      <c r="J171" s="5">
        <f t="shared" si="18"/>
        <v>255.11627906976744</v>
      </c>
      <c r="K171" s="6">
        <f t="shared" si="19"/>
        <v>-0.60410209662716507</v>
      </c>
      <c r="L171" t="str">
        <f>VLOOKUP(B171,товар!$A$1:$C$433,3,FALSE)</f>
        <v>Мистраль</v>
      </c>
      <c r="M171" s="28">
        <f t="shared" si="20"/>
        <v>250.30769230769232</v>
      </c>
      <c r="N171" s="10">
        <f>VLOOKUP(H171,клиенты!$A$1:$G$435,5,FALSE)</f>
        <v>44621</v>
      </c>
      <c r="O171">
        <f t="shared" si="21"/>
        <v>459</v>
      </c>
      <c r="P171" s="50">
        <f ca="1">(TODAY()-Продажи[[#This Row],[Дата регистрации клиента]])/30</f>
        <v>32.700000000000003</v>
      </c>
      <c r="Q171" t="str">
        <f>VLOOKUP(H171,клиенты!$A$1:$G$435,3,FALSE)</f>
        <v>Карп Афанасьевич Фомичев</v>
      </c>
      <c r="R171" s="51" t="str">
        <f>VLOOKUP(H171,клиенты!$A$1:$G$435,4,FALSE)</f>
        <v>да</v>
      </c>
      <c r="S171" t="str">
        <f>VLOOKUP(H171,клиенты!$A$1:$G$435,7,FALSE)</f>
        <v>Беларусь</v>
      </c>
      <c r="T171" t="str">
        <f t="shared" si="22"/>
        <v>Фомичев Карп Афанасьевич</v>
      </c>
      <c r="U171" t="str">
        <f t="shared" si="23"/>
        <v>Карп</v>
      </c>
      <c r="V171" t="str">
        <f>Продажи[[#This Row],[Имя1]]</f>
        <v>Карп</v>
      </c>
    </row>
    <row r="172" spans="1:22" x14ac:dyDescent="0.2">
      <c r="A172">
        <v>108</v>
      </c>
      <c r="B172">
        <v>452</v>
      </c>
      <c r="C172">
        <v>89</v>
      </c>
      <c r="D172">
        <v>3</v>
      </c>
      <c r="E172" s="40">
        <f t="shared" si="17"/>
        <v>267</v>
      </c>
      <c r="F172" s="25">
        <v>45033</v>
      </c>
      <c r="G172" t="s">
        <v>21</v>
      </c>
      <c r="H172">
        <v>211</v>
      </c>
      <c r="I172" t="str">
        <f>VLOOKUP(B172,товар!$A$1:$C$433,2,FALSE)</f>
        <v>Фрукты</v>
      </c>
      <c r="J172" s="5">
        <f t="shared" si="18"/>
        <v>274.16279069767444</v>
      </c>
      <c r="K172" s="6">
        <f t="shared" si="19"/>
        <v>-0.67537534990245152</v>
      </c>
      <c r="L172" t="str">
        <f>VLOOKUP(B172,товар!$A$1:$C$433,3,FALSE)</f>
        <v>Экзотик</v>
      </c>
      <c r="M172" s="28">
        <f t="shared" si="20"/>
        <v>253.6875</v>
      </c>
      <c r="N172" s="10">
        <f>VLOOKUP(H172,клиенты!$A$1:$G$435,5,FALSE)</f>
        <v>44621</v>
      </c>
      <c r="O172">
        <f t="shared" si="21"/>
        <v>412</v>
      </c>
      <c r="P172" s="50">
        <f ca="1">(TODAY()-Продажи[[#This Row],[Дата регистрации клиента]])/30</f>
        <v>32.700000000000003</v>
      </c>
      <c r="Q172" t="str">
        <f>VLOOKUP(H172,клиенты!$A$1:$G$435,3,FALSE)</f>
        <v>Кудряшова Василиса Болеславовна</v>
      </c>
      <c r="R172" s="51" t="str">
        <f>VLOOKUP(H172,клиенты!$A$1:$G$435,4,FALSE)</f>
        <v>нет</v>
      </c>
      <c r="S172" t="str">
        <f>VLOOKUP(H172,клиенты!$A$1:$G$435,7,FALSE)</f>
        <v>Украина</v>
      </c>
      <c r="T172" t="str">
        <f t="shared" si="22"/>
        <v>Болеславовна Кудряшова Василиса</v>
      </c>
      <c r="U172" t="str">
        <f t="shared" si="23"/>
        <v>Кудряшова</v>
      </c>
      <c r="V172" t="str">
        <f>MID(T172,SEARCH(" *",T172,SEARCH(" *",T172)+1)+1,LEN(T172))</f>
        <v>Василиса</v>
      </c>
    </row>
    <row r="173" spans="1:22" x14ac:dyDescent="0.2">
      <c r="A173">
        <v>150</v>
      </c>
      <c r="B173">
        <v>232</v>
      </c>
      <c r="C173">
        <v>109</v>
      </c>
      <c r="D173">
        <v>4</v>
      </c>
      <c r="E173" s="40">
        <f t="shared" si="17"/>
        <v>436</v>
      </c>
      <c r="F173" s="25">
        <v>45387</v>
      </c>
      <c r="G173" t="s">
        <v>19</v>
      </c>
      <c r="H173">
        <v>407</v>
      </c>
      <c r="I173" t="str">
        <f>VLOOKUP(B173,товар!$A$1:$C$433,2,FALSE)</f>
        <v>Молоко</v>
      </c>
      <c r="J173" s="5">
        <f t="shared" si="18"/>
        <v>294.95238095238096</v>
      </c>
      <c r="K173" s="6">
        <f t="shared" si="19"/>
        <v>-0.63044882144010339</v>
      </c>
      <c r="L173" t="str">
        <f>VLOOKUP(B173,товар!$A$1:$C$433,3,FALSE)</f>
        <v>Простоквашино</v>
      </c>
      <c r="M173" s="28">
        <f t="shared" si="20"/>
        <v>318.81818181818181</v>
      </c>
      <c r="N173" s="10">
        <f>VLOOKUP(H173,клиенты!$A$1:$G$435,5,FALSE)</f>
        <v>44621</v>
      </c>
      <c r="O173">
        <f t="shared" si="21"/>
        <v>766</v>
      </c>
      <c r="P173" s="50">
        <f ca="1">(TODAY()-Продажи[[#This Row],[Дата регистрации клиента]])/30</f>
        <v>32.700000000000003</v>
      </c>
      <c r="Q173" t="str">
        <f>VLOOKUP(H173,клиенты!$A$1:$G$435,3,FALSE)</f>
        <v>Карп Афанасьевич Фомичев</v>
      </c>
      <c r="R173" s="51" t="str">
        <f>VLOOKUP(H173,клиенты!$A$1:$G$435,4,FALSE)</f>
        <v>да</v>
      </c>
      <c r="S173" t="str">
        <f>VLOOKUP(H173,клиенты!$A$1:$G$435,7,FALSE)</f>
        <v>Беларусь</v>
      </c>
      <c r="T173" t="str">
        <f t="shared" si="22"/>
        <v>Фомичев Карп Афанасьевич</v>
      </c>
      <c r="U173" t="str">
        <f t="shared" si="23"/>
        <v>Карп</v>
      </c>
      <c r="V173" t="str">
        <f>Продажи[[#This Row],[Имя1]]</f>
        <v>Карп</v>
      </c>
    </row>
    <row r="174" spans="1:22" x14ac:dyDescent="0.2">
      <c r="A174">
        <v>230</v>
      </c>
      <c r="B174">
        <v>268</v>
      </c>
      <c r="C174">
        <v>81</v>
      </c>
      <c r="D174">
        <v>3</v>
      </c>
      <c r="E174" s="40">
        <f t="shared" si="17"/>
        <v>243</v>
      </c>
      <c r="F174" s="25">
        <v>45106</v>
      </c>
      <c r="G174" t="s">
        <v>24</v>
      </c>
      <c r="H174">
        <v>407</v>
      </c>
      <c r="I174" t="str">
        <f>VLOOKUP(B174,товар!$A$1:$C$433,2,FALSE)</f>
        <v>Рис</v>
      </c>
      <c r="J174" s="5">
        <f t="shared" si="18"/>
        <v>258.375</v>
      </c>
      <c r="K174" s="6">
        <f t="shared" si="19"/>
        <v>-0.68650217706821481</v>
      </c>
      <c r="L174" t="str">
        <f>VLOOKUP(B174,товар!$A$1:$C$433,3,FALSE)</f>
        <v>Мистраль</v>
      </c>
      <c r="M174" s="28">
        <f t="shared" si="20"/>
        <v>181.57142857142858</v>
      </c>
      <c r="N174" s="10">
        <f>VLOOKUP(H174,клиенты!$A$1:$G$435,5,FALSE)</f>
        <v>44621</v>
      </c>
      <c r="O174">
        <f t="shared" si="21"/>
        <v>485</v>
      </c>
      <c r="P174" s="50">
        <f ca="1">(TODAY()-Продажи[[#This Row],[Дата регистрации клиента]])/30</f>
        <v>32.700000000000003</v>
      </c>
      <c r="Q174" t="str">
        <f>VLOOKUP(H174,клиенты!$A$1:$G$435,3,FALSE)</f>
        <v>Карп Афанасьевич Фомичев</v>
      </c>
      <c r="R174" s="51" t="str">
        <f>VLOOKUP(H174,клиенты!$A$1:$G$435,4,FALSE)</f>
        <v>да</v>
      </c>
      <c r="S174" t="str">
        <f>VLOOKUP(H174,клиенты!$A$1:$G$435,7,FALSE)</f>
        <v>Беларусь</v>
      </c>
      <c r="T174" t="str">
        <f t="shared" si="22"/>
        <v>Фомичев Карп Афанасьевич</v>
      </c>
      <c r="U174" t="str">
        <f t="shared" si="23"/>
        <v>Карп</v>
      </c>
      <c r="V174" t="str">
        <f>Продажи[[#This Row],[Имя1]]</f>
        <v>Карп</v>
      </c>
    </row>
    <row r="175" spans="1:22" x14ac:dyDescent="0.2">
      <c r="A175">
        <v>820</v>
      </c>
      <c r="B175">
        <v>386</v>
      </c>
      <c r="C175">
        <v>149</v>
      </c>
      <c r="D175">
        <v>5</v>
      </c>
      <c r="E175" s="40">
        <f t="shared" si="17"/>
        <v>745</v>
      </c>
      <c r="F175" s="25">
        <v>45103</v>
      </c>
      <c r="G175" t="s">
        <v>7</v>
      </c>
      <c r="H175">
        <v>407</v>
      </c>
      <c r="I175" t="str">
        <f>VLOOKUP(B175,товар!$A$1:$C$433,2,FALSE)</f>
        <v>Крупа</v>
      </c>
      <c r="J175" s="5">
        <f t="shared" si="18"/>
        <v>255.11627906976744</v>
      </c>
      <c r="K175" s="6">
        <f t="shared" si="19"/>
        <v>-0.41595259799453055</v>
      </c>
      <c r="L175" t="str">
        <f>VLOOKUP(B175,товар!$A$1:$C$433,3,FALSE)</f>
        <v>Увелка</v>
      </c>
      <c r="M175" s="28">
        <f t="shared" si="20"/>
        <v>251.91666666666666</v>
      </c>
      <c r="N175" s="10">
        <f>VLOOKUP(H175,клиенты!$A$1:$G$435,5,FALSE)</f>
        <v>44621</v>
      </c>
      <c r="O175">
        <f t="shared" si="21"/>
        <v>482</v>
      </c>
      <c r="P175" s="50">
        <f ca="1">(TODAY()-Продажи[[#This Row],[Дата регистрации клиента]])/30</f>
        <v>32.700000000000003</v>
      </c>
      <c r="Q175" t="str">
        <f>VLOOKUP(H175,клиенты!$A$1:$G$435,3,FALSE)</f>
        <v>Карп Афанасьевич Фомичев</v>
      </c>
      <c r="R175" s="51" t="str">
        <f>VLOOKUP(H175,клиенты!$A$1:$G$435,4,FALSE)</f>
        <v>да</v>
      </c>
      <c r="S175" t="str">
        <f>VLOOKUP(H175,клиенты!$A$1:$G$435,7,FALSE)</f>
        <v>Беларусь</v>
      </c>
      <c r="T175" t="str">
        <f t="shared" si="22"/>
        <v>Фомичев Карп Афанасьевич</v>
      </c>
      <c r="U175" t="str">
        <f t="shared" si="23"/>
        <v>Карп</v>
      </c>
      <c r="V175" t="str">
        <f>Продажи[[#This Row],[Имя1]]</f>
        <v>Карп</v>
      </c>
    </row>
    <row r="176" spans="1:22" x14ac:dyDescent="0.2">
      <c r="A176">
        <v>937</v>
      </c>
      <c r="B176">
        <v>166</v>
      </c>
      <c r="C176">
        <v>166</v>
      </c>
      <c r="D176">
        <v>5</v>
      </c>
      <c r="E176" s="40">
        <f t="shared" si="17"/>
        <v>830</v>
      </c>
      <c r="F176" s="25">
        <v>45252</v>
      </c>
      <c r="G176" t="s">
        <v>11</v>
      </c>
      <c r="H176">
        <v>407</v>
      </c>
      <c r="I176" t="str">
        <f>VLOOKUP(B176,товар!$A$1:$C$433,2,FALSE)</f>
        <v>Сок</v>
      </c>
      <c r="J176" s="5">
        <f t="shared" si="18"/>
        <v>268.60344827586209</v>
      </c>
      <c r="K176" s="6">
        <f t="shared" si="19"/>
        <v>-0.38198857436292455</v>
      </c>
      <c r="L176" t="str">
        <f>VLOOKUP(B176,товар!$A$1:$C$433,3,FALSE)</f>
        <v>Добрый</v>
      </c>
      <c r="M176" s="28">
        <f t="shared" si="20"/>
        <v>242.81818181818181</v>
      </c>
      <c r="N176" s="10">
        <f>VLOOKUP(H176,клиенты!$A$1:$G$435,5,FALSE)</f>
        <v>44621</v>
      </c>
      <c r="O176">
        <f t="shared" si="21"/>
        <v>631</v>
      </c>
      <c r="P176" s="50">
        <f ca="1">(TODAY()-Продажи[[#This Row],[Дата регистрации клиента]])/30</f>
        <v>32.700000000000003</v>
      </c>
      <c r="Q176" t="str">
        <f>VLOOKUP(H176,клиенты!$A$1:$G$435,3,FALSE)</f>
        <v>Карп Афанасьевич Фомичев</v>
      </c>
      <c r="R176" s="51" t="str">
        <f>VLOOKUP(H176,клиенты!$A$1:$G$435,4,FALSE)</f>
        <v>да</v>
      </c>
      <c r="S176" t="str">
        <f>VLOOKUP(H176,клиенты!$A$1:$G$435,7,FALSE)</f>
        <v>Беларусь</v>
      </c>
      <c r="T176" t="str">
        <f t="shared" si="22"/>
        <v>Фомичев Карп Афанасьевич</v>
      </c>
      <c r="U176" t="str">
        <f t="shared" si="23"/>
        <v>Карп</v>
      </c>
      <c r="V176" t="str">
        <f>Продажи[[#This Row],[Имя1]]</f>
        <v>Карп</v>
      </c>
    </row>
    <row r="177" spans="1:22" x14ac:dyDescent="0.2">
      <c r="A177">
        <v>61</v>
      </c>
      <c r="B177">
        <v>311</v>
      </c>
      <c r="C177">
        <v>238</v>
      </c>
      <c r="D177">
        <v>5</v>
      </c>
      <c r="E177" s="40">
        <f t="shared" si="17"/>
        <v>1190</v>
      </c>
      <c r="F177" s="25">
        <v>45245</v>
      </c>
      <c r="G177" t="s">
        <v>14</v>
      </c>
      <c r="H177">
        <v>150</v>
      </c>
      <c r="I177" t="str">
        <f>VLOOKUP(B177,товар!$A$1:$C$433,2,FALSE)</f>
        <v>Макароны</v>
      </c>
      <c r="J177" s="5">
        <f t="shared" si="18"/>
        <v>265.47674418604652</v>
      </c>
      <c r="K177" s="6">
        <f t="shared" si="19"/>
        <v>-0.10349962769918097</v>
      </c>
      <c r="L177" t="str">
        <f>VLOOKUP(B177,товар!$A$1:$C$433,3,FALSE)</f>
        <v>Паста Зара</v>
      </c>
      <c r="M177" s="28">
        <f t="shared" si="20"/>
        <v>276.67567567567568</v>
      </c>
      <c r="N177" s="10">
        <f>VLOOKUP(H177,клиенты!$A$1:$G$435,5,FALSE)</f>
        <v>44622</v>
      </c>
      <c r="O177">
        <f t="shared" si="21"/>
        <v>623</v>
      </c>
      <c r="P177" s="50">
        <f ca="1">(TODAY()-Продажи[[#This Row],[Дата регистрации клиента]])/30</f>
        <v>32.666666666666664</v>
      </c>
      <c r="Q177" t="str">
        <f>VLOOKUP(H177,клиенты!$A$1:$G$435,3,FALSE)</f>
        <v>Панова Евгения Викторовна</v>
      </c>
      <c r="R177" s="51" t="str">
        <f>VLOOKUP(H177,клиенты!$A$1:$G$435,4,FALSE)</f>
        <v>нет</v>
      </c>
      <c r="S177" t="str">
        <f>VLOOKUP(H177,клиенты!$A$1:$G$435,7,FALSE)</f>
        <v>Узбекистан</v>
      </c>
      <c r="T177" t="str">
        <f t="shared" si="22"/>
        <v>Викторовна Панова Евгения</v>
      </c>
      <c r="U177" t="str">
        <f t="shared" si="23"/>
        <v>Панова</v>
      </c>
      <c r="V177" t="str">
        <f>MID(T177,SEARCH(" *",T177,SEARCH(" *",T177)+1)+1,LEN(T177))</f>
        <v>Евгения</v>
      </c>
    </row>
    <row r="178" spans="1:22" x14ac:dyDescent="0.2">
      <c r="A178">
        <v>189</v>
      </c>
      <c r="B178">
        <v>41</v>
      </c>
      <c r="C178">
        <v>59</v>
      </c>
      <c r="D178">
        <v>1</v>
      </c>
      <c r="E178" s="40">
        <f t="shared" si="17"/>
        <v>59</v>
      </c>
      <c r="F178" s="25">
        <v>45000</v>
      </c>
      <c r="G178" t="s">
        <v>8</v>
      </c>
      <c r="H178">
        <v>65</v>
      </c>
      <c r="I178" t="str">
        <f>VLOOKUP(B178,товар!$A$1:$C$433,2,FALSE)</f>
        <v>Рис</v>
      </c>
      <c r="J178" s="5">
        <f t="shared" si="18"/>
        <v>258.375</v>
      </c>
      <c r="K178" s="6">
        <f t="shared" si="19"/>
        <v>-0.77164973391388481</v>
      </c>
      <c r="L178" t="str">
        <f>VLOOKUP(B178,товар!$A$1:$C$433,3,FALSE)</f>
        <v>Агро-Альянс</v>
      </c>
      <c r="M178" s="28">
        <f t="shared" si="20"/>
        <v>317.85714285714283</v>
      </c>
      <c r="N178" s="10">
        <f>VLOOKUP(H178,клиенты!$A$1:$G$435,5,FALSE)</f>
        <v>44623</v>
      </c>
      <c r="O178">
        <f t="shared" si="21"/>
        <v>377</v>
      </c>
      <c r="P178" s="50">
        <f ca="1">(TODAY()-Продажи[[#This Row],[Дата регистрации клиента]])/30</f>
        <v>32.633333333333333</v>
      </c>
      <c r="Q178" t="str">
        <f>VLOOKUP(H178,клиенты!$A$1:$G$435,3,FALSE)</f>
        <v>Самойлова Жанна Семеновна</v>
      </c>
      <c r="R178" s="51" t="str">
        <f>VLOOKUP(H178,клиенты!$A$1:$G$435,4,FALSE)</f>
        <v>нет</v>
      </c>
      <c r="S178" t="str">
        <f>VLOOKUP(H178,клиенты!$A$1:$G$435,7,FALSE)</f>
        <v>Украина</v>
      </c>
      <c r="T178" t="str">
        <f t="shared" si="22"/>
        <v>Семеновна Самойлова Жанна</v>
      </c>
      <c r="U178" t="str">
        <f t="shared" si="23"/>
        <v>Самойлова</v>
      </c>
      <c r="V178" t="str">
        <f>MID(T178,SEARCH(" *",T178,SEARCH(" *",T178)+1)+1,LEN(T178))</f>
        <v>Жанна</v>
      </c>
    </row>
    <row r="179" spans="1:22" x14ac:dyDescent="0.2">
      <c r="A179">
        <v>236</v>
      </c>
      <c r="B179">
        <v>49</v>
      </c>
      <c r="C179">
        <v>292</v>
      </c>
      <c r="D179">
        <v>3</v>
      </c>
      <c r="E179" s="40">
        <f t="shared" si="17"/>
        <v>876</v>
      </c>
      <c r="F179" s="25">
        <v>45059</v>
      </c>
      <c r="G179" t="s">
        <v>8</v>
      </c>
      <c r="H179">
        <v>431</v>
      </c>
      <c r="I179" t="str">
        <f>VLOOKUP(B179,товар!$A$1:$C$433,2,FALSE)</f>
        <v>Рис</v>
      </c>
      <c r="J179" s="5">
        <f t="shared" si="18"/>
        <v>258.375</v>
      </c>
      <c r="K179" s="6">
        <f t="shared" si="19"/>
        <v>0.1301402999516208</v>
      </c>
      <c r="L179" t="str">
        <f>VLOOKUP(B179,товар!$A$1:$C$433,3,FALSE)</f>
        <v>Агро-Альянс</v>
      </c>
      <c r="M179" s="28">
        <f t="shared" si="20"/>
        <v>317.85714285714283</v>
      </c>
      <c r="N179" s="10">
        <f>VLOOKUP(H179,клиенты!$A$1:$G$435,5,FALSE)</f>
        <v>44623</v>
      </c>
      <c r="O179">
        <f t="shared" si="21"/>
        <v>436</v>
      </c>
      <c r="P179" s="50">
        <f ca="1">(TODAY()-Продажи[[#This Row],[Дата регистрации клиента]])/30</f>
        <v>32.633333333333333</v>
      </c>
      <c r="Q179" t="str">
        <f>VLOOKUP(H179,клиенты!$A$1:$G$435,3,FALSE)</f>
        <v>Мясников Зосима Якубович</v>
      </c>
      <c r="R179" s="51" t="str">
        <f>VLOOKUP(H179,клиенты!$A$1:$G$435,4,FALSE)</f>
        <v>нет</v>
      </c>
      <c r="S179" t="str">
        <f>VLOOKUP(H179,клиенты!$A$1:$G$435,7,FALSE)</f>
        <v>Россия</v>
      </c>
      <c r="T179" t="str">
        <f t="shared" si="22"/>
        <v>Якубович Мясников Зосима</v>
      </c>
      <c r="U179" t="str">
        <f t="shared" si="23"/>
        <v>Мясников</v>
      </c>
      <c r="V179" t="str">
        <f>MID(T179,SEARCH(" *",T179,SEARCH(" *",T179)+1)+1,LEN(T179))</f>
        <v>Зосима</v>
      </c>
    </row>
    <row r="180" spans="1:22" x14ac:dyDescent="0.2">
      <c r="A180">
        <v>370</v>
      </c>
      <c r="B180">
        <v>178</v>
      </c>
      <c r="C180">
        <v>176</v>
      </c>
      <c r="D180">
        <v>5</v>
      </c>
      <c r="E180" s="40">
        <f t="shared" si="17"/>
        <v>880</v>
      </c>
      <c r="F180" s="25">
        <v>45183</v>
      </c>
      <c r="G180" t="s">
        <v>16</v>
      </c>
      <c r="H180">
        <v>65</v>
      </c>
      <c r="I180" t="str">
        <f>VLOOKUP(B180,товар!$A$1:$C$433,2,FALSE)</f>
        <v>Йогурт</v>
      </c>
      <c r="J180" s="5">
        <f t="shared" si="18"/>
        <v>263.25423728813558</v>
      </c>
      <c r="K180" s="6">
        <f t="shared" si="19"/>
        <v>-0.33144475920679883</v>
      </c>
      <c r="L180" t="str">
        <f>VLOOKUP(B180,товар!$A$1:$C$433,3,FALSE)</f>
        <v>Ростагроэкспорт</v>
      </c>
      <c r="M180" s="28">
        <f t="shared" si="20"/>
        <v>257.78260869565219</v>
      </c>
      <c r="N180" s="10">
        <f>VLOOKUP(H180,клиенты!$A$1:$G$435,5,FALSE)</f>
        <v>44623</v>
      </c>
      <c r="O180">
        <f t="shared" si="21"/>
        <v>560</v>
      </c>
      <c r="P180" s="50">
        <f ca="1">(TODAY()-Продажи[[#This Row],[Дата регистрации клиента]])/30</f>
        <v>32.633333333333333</v>
      </c>
      <c r="Q180" t="str">
        <f>VLOOKUP(H180,клиенты!$A$1:$G$435,3,FALSE)</f>
        <v>Самойлова Жанна Семеновна</v>
      </c>
      <c r="R180" s="51" t="str">
        <f>VLOOKUP(H180,клиенты!$A$1:$G$435,4,FALSE)</f>
        <v>нет</v>
      </c>
      <c r="S180" t="str">
        <f>VLOOKUP(H180,клиенты!$A$1:$G$435,7,FALSE)</f>
        <v>Украина</v>
      </c>
      <c r="T180" t="str">
        <f t="shared" si="22"/>
        <v>Семеновна Самойлова Жанна</v>
      </c>
      <c r="U180" t="str">
        <f t="shared" si="23"/>
        <v>Самойлова</v>
      </c>
      <c r="V180" t="str">
        <f>MID(T180,SEARCH(" *",T180,SEARCH(" *",T180)+1)+1,LEN(T180))</f>
        <v>Жанна</v>
      </c>
    </row>
    <row r="181" spans="1:22" x14ac:dyDescent="0.2">
      <c r="A181">
        <v>475</v>
      </c>
      <c r="B181">
        <v>194</v>
      </c>
      <c r="C181">
        <v>268</v>
      </c>
      <c r="D181">
        <v>5</v>
      </c>
      <c r="E181" s="40">
        <f t="shared" si="17"/>
        <v>1340</v>
      </c>
      <c r="F181" s="25">
        <v>45408</v>
      </c>
      <c r="G181" t="s">
        <v>23</v>
      </c>
      <c r="H181">
        <v>80</v>
      </c>
      <c r="I181" t="str">
        <f>VLOOKUP(B181,товар!$A$1:$C$433,2,FALSE)</f>
        <v>Соль</v>
      </c>
      <c r="J181" s="5">
        <f t="shared" si="18"/>
        <v>264.8679245283019</v>
      </c>
      <c r="K181" s="6">
        <f t="shared" si="19"/>
        <v>1.1825046302892162E-2</v>
      </c>
      <c r="L181" t="str">
        <f>VLOOKUP(B181,товар!$A$1:$C$433,3,FALSE)</f>
        <v>Салта</v>
      </c>
      <c r="M181" s="28">
        <f t="shared" si="20"/>
        <v>273.7</v>
      </c>
      <c r="N181" s="10">
        <f>VLOOKUP(H181,клиенты!$A$1:$G$435,5,FALSE)</f>
        <v>44623</v>
      </c>
      <c r="O181">
        <f t="shared" si="21"/>
        <v>785</v>
      </c>
      <c r="P181" s="50">
        <f ca="1">(TODAY()-Продажи[[#This Row],[Дата регистрации клиента]])/30</f>
        <v>32.633333333333333</v>
      </c>
      <c r="Q181" t="str">
        <f>VLOOKUP(H181,клиенты!$A$1:$G$435,3,FALSE)</f>
        <v>Рубен Димитриевич Веселов</v>
      </c>
      <c r="R181" s="51" t="str">
        <f>VLOOKUP(H181,клиенты!$A$1:$G$435,4,FALSE)</f>
        <v>нет</v>
      </c>
      <c r="S181" t="str">
        <f>VLOOKUP(H181,клиенты!$A$1:$G$435,7,FALSE)</f>
        <v>Беларусь</v>
      </c>
      <c r="T181" t="str">
        <f t="shared" si="22"/>
        <v>Веселов Рубен Димитриевич</v>
      </c>
      <c r="U181" t="str">
        <f t="shared" si="23"/>
        <v>Рубен</v>
      </c>
      <c r="V181" t="str">
        <f>Продажи[[#This Row],[Имя1]]</f>
        <v>Рубен</v>
      </c>
    </row>
    <row r="182" spans="1:22" x14ac:dyDescent="0.2">
      <c r="A182">
        <v>593</v>
      </c>
      <c r="B182">
        <v>360</v>
      </c>
      <c r="C182">
        <v>137</v>
      </c>
      <c r="D182">
        <v>2</v>
      </c>
      <c r="E182" s="40">
        <f t="shared" si="17"/>
        <v>274</v>
      </c>
      <c r="F182" s="25">
        <v>45318</v>
      </c>
      <c r="G182" t="s">
        <v>21</v>
      </c>
      <c r="H182">
        <v>80</v>
      </c>
      <c r="I182" t="str">
        <f>VLOOKUP(B182,товар!$A$1:$C$433,2,FALSE)</f>
        <v>Соль</v>
      </c>
      <c r="J182" s="5">
        <f t="shared" si="18"/>
        <v>264.8679245283019</v>
      </c>
      <c r="K182" s="6">
        <f t="shared" si="19"/>
        <v>-0.48276107707650662</v>
      </c>
      <c r="L182" t="str">
        <f>VLOOKUP(B182,товар!$A$1:$C$433,3,FALSE)</f>
        <v>Славянская</v>
      </c>
      <c r="M182" s="28">
        <f t="shared" si="20"/>
        <v>236.91666666666666</v>
      </c>
      <c r="N182" s="10">
        <f>VLOOKUP(H182,клиенты!$A$1:$G$435,5,FALSE)</f>
        <v>44623</v>
      </c>
      <c r="O182">
        <f t="shared" si="21"/>
        <v>695</v>
      </c>
      <c r="P182" s="50">
        <f ca="1">(TODAY()-Продажи[[#This Row],[Дата регистрации клиента]])/30</f>
        <v>32.633333333333333</v>
      </c>
      <c r="Q182" t="str">
        <f>VLOOKUP(H182,клиенты!$A$1:$G$435,3,FALSE)</f>
        <v>Рубен Димитриевич Веселов</v>
      </c>
      <c r="R182" s="51" t="str">
        <f>VLOOKUP(H182,клиенты!$A$1:$G$435,4,FALSE)</f>
        <v>нет</v>
      </c>
      <c r="S182" t="str">
        <f>VLOOKUP(H182,клиенты!$A$1:$G$435,7,FALSE)</f>
        <v>Беларусь</v>
      </c>
      <c r="T182" t="str">
        <f t="shared" si="22"/>
        <v>Веселов Рубен Димитриевич</v>
      </c>
      <c r="U182" t="str">
        <f t="shared" si="23"/>
        <v>Рубен</v>
      </c>
      <c r="V182" t="str">
        <f>Продажи[[#This Row],[Имя1]]</f>
        <v>Рубен</v>
      </c>
    </row>
    <row r="183" spans="1:22" x14ac:dyDescent="0.2">
      <c r="A183">
        <v>757</v>
      </c>
      <c r="B183">
        <v>189</v>
      </c>
      <c r="C183">
        <v>136</v>
      </c>
      <c r="D183">
        <v>5</v>
      </c>
      <c r="E183" s="40">
        <f t="shared" si="17"/>
        <v>680</v>
      </c>
      <c r="F183" s="25">
        <v>45232</v>
      </c>
      <c r="G183" t="s">
        <v>25</v>
      </c>
      <c r="H183">
        <v>80</v>
      </c>
      <c r="I183" t="str">
        <f>VLOOKUP(B183,товар!$A$1:$C$433,2,FALSE)</f>
        <v>Хлеб</v>
      </c>
      <c r="J183" s="5">
        <f t="shared" si="18"/>
        <v>300.31818181818181</v>
      </c>
      <c r="K183" s="6">
        <f t="shared" si="19"/>
        <v>-0.54714696533979112</v>
      </c>
      <c r="L183" t="str">
        <f>VLOOKUP(B183,товар!$A$1:$C$433,3,FALSE)</f>
        <v>Дарница</v>
      </c>
      <c r="M183" s="28">
        <f t="shared" si="20"/>
        <v>264</v>
      </c>
      <c r="N183" s="10">
        <f>VLOOKUP(H183,клиенты!$A$1:$G$435,5,FALSE)</f>
        <v>44623</v>
      </c>
      <c r="O183">
        <f t="shared" si="21"/>
        <v>609</v>
      </c>
      <c r="P183" s="50">
        <f ca="1">(TODAY()-Продажи[[#This Row],[Дата регистрации клиента]])/30</f>
        <v>32.633333333333333</v>
      </c>
      <c r="Q183" t="str">
        <f>VLOOKUP(H183,клиенты!$A$1:$G$435,3,FALSE)</f>
        <v>Рубен Димитриевич Веселов</v>
      </c>
      <c r="R183" s="51" t="str">
        <f>VLOOKUP(H183,клиенты!$A$1:$G$435,4,FALSE)</f>
        <v>нет</v>
      </c>
      <c r="S183" t="str">
        <f>VLOOKUP(H183,клиенты!$A$1:$G$435,7,FALSE)</f>
        <v>Беларусь</v>
      </c>
      <c r="T183" t="str">
        <f t="shared" si="22"/>
        <v>Веселов Рубен Димитриевич</v>
      </c>
      <c r="U183" t="str">
        <f t="shared" si="23"/>
        <v>Рубен</v>
      </c>
      <c r="V183" t="str">
        <f>Продажи[[#This Row],[Имя1]]</f>
        <v>Рубен</v>
      </c>
    </row>
    <row r="184" spans="1:22" x14ac:dyDescent="0.2">
      <c r="A184">
        <v>855</v>
      </c>
      <c r="B184">
        <v>239</v>
      </c>
      <c r="C184">
        <v>397</v>
      </c>
      <c r="D184">
        <v>2</v>
      </c>
      <c r="E184" s="40">
        <f t="shared" si="17"/>
        <v>794</v>
      </c>
      <c r="F184" s="25">
        <v>45398</v>
      </c>
      <c r="G184" t="s">
        <v>13</v>
      </c>
      <c r="H184">
        <v>65</v>
      </c>
      <c r="I184" t="str">
        <f>VLOOKUP(B184,товар!$A$1:$C$433,2,FALSE)</f>
        <v>Йогурт</v>
      </c>
      <c r="J184" s="5">
        <f t="shared" si="18"/>
        <v>263.25423728813558</v>
      </c>
      <c r="K184" s="6">
        <f t="shared" si="19"/>
        <v>0.50804790110739129</v>
      </c>
      <c r="L184" t="str">
        <f>VLOOKUP(B184,товар!$A$1:$C$433,3,FALSE)</f>
        <v>Эрманн</v>
      </c>
      <c r="M184" s="28">
        <f t="shared" si="20"/>
        <v>248.5</v>
      </c>
      <c r="N184" s="10">
        <f>VLOOKUP(H184,клиенты!$A$1:$G$435,5,FALSE)</f>
        <v>44623</v>
      </c>
      <c r="O184">
        <f t="shared" si="21"/>
        <v>775</v>
      </c>
      <c r="P184" s="50">
        <f ca="1">(TODAY()-Продажи[[#This Row],[Дата регистрации клиента]])/30</f>
        <v>32.633333333333333</v>
      </c>
      <c r="Q184" t="str">
        <f>VLOOKUP(H184,клиенты!$A$1:$G$435,3,FALSE)</f>
        <v>Самойлова Жанна Семеновна</v>
      </c>
      <c r="R184" s="51" t="str">
        <f>VLOOKUP(H184,клиенты!$A$1:$G$435,4,FALSE)</f>
        <v>нет</v>
      </c>
      <c r="S184" t="str">
        <f>VLOOKUP(H184,клиенты!$A$1:$G$435,7,FALSE)</f>
        <v>Украина</v>
      </c>
      <c r="T184" t="str">
        <f t="shared" si="22"/>
        <v>Семеновна Самойлова Жанна</v>
      </c>
      <c r="U184" t="str">
        <f t="shared" si="23"/>
        <v>Самойлова</v>
      </c>
      <c r="V184" t="str">
        <f>MID(T184,SEARCH(" *",T184,SEARCH(" *",T184)+1)+1,LEN(T184))</f>
        <v>Жанна</v>
      </c>
    </row>
    <row r="185" spans="1:22" x14ac:dyDescent="0.2">
      <c r="A185">
        <v>891</v>
      </c>
      <c r="B185">
        <v>308</v>
      </c>
      <c r="C185">
        <v>147</v>
      </c>
      <c r="D185">
        <v>2</v>
      </c>
      <c r="E185" s="40">
        <f t="shared" si="17"/>
        <v>294</v>
      </c>
      <c r="F185" s="25">
        <v>45261</v>
      </c>
      <c r="G185" t="s">
        <v>18</v>
      </c>
      <c r="H185">
        <v>80</v>
      </c>
      <c r="I185" t="str">
        <f>VLOOKUP(B185,товар!$A$1:$C$433,2,FALSE)</f>
        <v>Конфеты</v>
      </c>
      <c r="J185" s="5">
        <f t="shared" si="18"/>
        <v>267.85483870967744</v>
      </c>
      <c r="K185" s="6">
        <f t="shared" si="19"/>
        <v>-0.45119527909917512</v>
      </c>
      <c r="L185" t="str">
        <f>VLOOKUP(B185,товар!$A$1:$C$433,3,FALSE)</f>
        <v>Бабаевский</v>
      </c>
      <c r="M185" s="28">
        <f t="shared" si="20"/>
        <v>250.25925925925927</v>
      </c>
      <c r="N185" s="10">
        <f>VLOOKUP(H185,клиенты!$A$1:$G$435,5,FALSE)</f>
        <v>44623</v>
      </c>
      <c r="O185">
        <f t="shared" si="21"/>
        <v>638</v>
      </c>
      <c r="P185" s="50">
        <f ca="1">(TODAY()-Продажи[[#This Row],[Дата регистрации клиента]])/30</f>
        <v>32.633333333333333</v>
      </c>
      <c r="Q185" t="str">
        <f>VLOOKUP(H185,клиенты!$A$1:$G$435,3,FALSE)</f>
        <v>Рубен Димитриевич Веселов</v>
      </c>
      <c r="R185" s="51" t="str">
        <f>VLOOKUP(H185,клиенты!$A$1:$G$435,4,FALSE)</f>
        <v>нет</v>
      </c>
      <c r="S185" t="str">
        <f>VLOOKUP(H185,клиенты!$A$1:$G$435,7,FALSE)</f>
        <v>Беларусь</v>
      </c>
      <c r="T185" t="str">
        <f t="shared" si="22"/>
        <v>Веселов Рубен Димитриевич</v>
      </c>
      <c r="U185" t="str">
        <f t="shared" si="23"/>
        <v>Рубен</v>
      </c>
      <c r="V185" t="str">
        <f>Продажи[[#This Row],[Имя1]]</f>
        <v>Рубен</v>
      </c>
    </row>
    <row r="186" spans="1:22" x14ac:dyDescent="0.2">
      <c r="A186">
        <v>921</v>
      </c>
      <c r="B186">
        <v>390</v>
      </c>
      <c r="C186">
        <v>494</v>
      </c>
      <c r="D186">
        <v>3</v>
      </c>
      <c r="E186" s="40">
        <f t="shared" si="17"/>
        <v>1482</v>
      </c>
      <c r="F186" s="25">
        <v>45196</v>
      </c>
      <c r="G186" t="s">
        <v>18</v>
      </c>
      <c r="H186">
        <v>65</v>
      </c>
      <c r="I186" t="str">
        <f>VLOOKUP(B186,товар!$A$1:$C$433,2,FALSE)</f>
        <v>Сок</v>
      </c>
      <c r="J186" s="5">
        <f t="shared" si="18"/>
        <v>268.60344827586209</v>
      </c>
      <c r="K186" s="6">
        <f t="shared" si="19"/>
        <v>0.83914243532961019</v>
      </c>
      <c r="L186" t="str">
        <f>VLOOKUP(B186,товар!$A$1:$C$433,3,FALSE)</f>
        <v>Сады Придонья</v>
      </c>
      <c r="M186" s="28">
        <f t="shared" si="20"/>
        <v>254.18181818181819</v>
      </c>
      <c r="N186" s="10">
        <f>VLOOKUP(H186,клиенты!$A$1:$G$435,5,FALSE)</f>
        <v>44623</v>
      </c>
      <c r="O186">
        <f t="shared" si="21"/>
        <v>573</v>
      </c>
      <c r="P186" s="50">
        <f ca="1">(TODAY()-Продажи[[#This Row],[Дата регистрации клиента]])/30</f>
        <v>32.633333333333333</v>
      </c>
      <c r="Q186" t="str">
        <f>VLOOKUP(H186,клиенты!$A$1:$G$435,3,FALSE)</f>
        <v>Самойлова Жанна Семеновна</v>
      </c>
      <c r="R186" s="51" t="str">
        <f>VLOOKUP(H186,клиенты!$A$1:$G$435,4,FALSE)</f>
        <v>нет</v>
      </c>
      <c r="S186" t="str">
        <f>VLOOKUP(H186,клиенты!$A$1:$G$435,7,FALSE)</f>
        <v>Украина</v>
      </c>
      <c r="T186" t="str">
        <f t="shared" si="22"/>
        <v>Семеновна Самойлова Жанна</v>
      </c>
      <c r="U186" t="str">
        <f t="shared" si="23"/>
        <v>Самойлова</v>
      </c>
      <c r="V186" t="str">
        <f>MID(T186,SEARCH(" *",T186,SEARCH(" *",T186)+1)+1,LEN(T186))</f>
        <v>Жанна</v>
      </c>
    </row>
    <row r="187" spans="1:22" x14ac:dyDescent="0.2">
      <c r="A187">
        <v>234</v>
      </c>
      <c r="B187">
        <v>160</v>
      </c>
      <c r="C187">
        <v>288</v>
      </c>
      <c r="D187">
        <v>2</v>
      </c>
      <c r="E187" s="40">
        <f t="shared" si="17"/>
        <v>576</v>
      </c>
      <c r="F187" s="25">
        <v>44996</v>
      </c>
      <c r="G187" t="s">
        <v>17</v>
      </c>
      <c r="H187">
        <v>429</v>
      </c>
      <c r="I187" t="str">
        <f>VLOOKUP(B187,товар!$A$1:$C$433,2,FALSE)</f>
        <v>Крупа</v>
      </c>
      <c r="J187" s="5">
        <f t="shared" si="18"/>
        <v>255.11627906976744</v>
      </c>
      <c r="K187" s="6">
        <f t="shared" si="19"/>
        <v>0.12889699179580671</v>
      </c>
      <c r="L187" t="str">
        <f>VLOOKUP(B187,товар!$A$1:$C$433,3,FALSE)</f>
        <v>Мистраль</v>
      </c>
      <c r="M187" s="28">
        <f t="shared" si="20"/>
        <v>250.30769230769232</v>
      </c>
      <c r="N187" s="10">
        <f>VLOOKUP(H187,клиенты!$A$1:$G$435,5,FALSE)</f>
        <v>44625</v>
      </c>
      <c r="O187">
        <f t="shared" si="21"/>
        <v>371</v>
      </c>
      <c r="P187" s="50">
        <f ca="1">(TODAY()-Продажи[[#This Row],[Дата регистрации клиента]])/30</f>
        <v>32.56666666666667</v>
      </c>
      <c r="Q187" t="str">
        <f>VLOOKUP(H187,клиенты!$A$1:$G$435,3,FALSE)</f>
        <v>Цветков Лука Витальевич</v>
      </c>
      <c r="R187" s="51" t="str">
        <f>VLOOKUP(H187,клиенты!$A$1:$G$435,4,FALSE)</f>
        <v>да</v>
      </c>
      <c r="S187" t="str">
        <f>VLOOKUP(H187,клиенты!$A$1:$G$435,7,FALSE)</f>
        <v>Таджикистан</v>
      </c>
      <c r="T187" t="str">
        <f t="shared" si="22"/>
        <v>Витальевич Цветков Лука</v>
      </c>
      <c r="U187" t="str">
        <f t="shared" si="23"/>
        <v>Цветков</v>
      </c>
      <c r="V187" t="str">
        <f>MID(T187,SEARCH(" *",T187,SEARCH(" *",T187)+1)+1,LEN(T187))</f>
        <v>Лука</v>
      </c>
    </row>
    <row r="188" spans="1:22" x14ac:dyDescent="0.2">
      <c r="A188">
        <v>89</v>
      </c>
      <c r="B188">
        <v>443</v>
      </c>
      <c r="C188">
        <v>136</v>
      </c>
      <c r="D188">
        <v>2</v>
      </c>
      <c r="E188" s="40">
        <f t="shared" si="17"/>
        <v>272</v>
      </c>
      <c r="F188" s="25">
        <v>44927</v>
      </c>
      <c r="G188" t="s">
        <v>24</v>
      </c>
      <c r="H188">
        <v>140</v>
      </c>
      <c r="I188" t="str">
        <f>VLOOKUP(B188,товар!$A$1:$C$433,2,FALSE)</f>
        <v>Кофе</v>
      </c>
      <c r="J188" s="5">
        <f t="shared" si="18"/>
        <v>249.02380952380952</v>
      </c>
      <c r="K188" s="6">
        <f t="shared" si="19"/>
        <v>-0.45386748255091303</v>
      </c>
      <c r="L188" t="str">
        <f>VLOOKUP(B188,товар!$A$1:$C$433,3,FALSE)</f>
        <v>Jacobs</v>
      </c>
      <c r="M188" s="28">
        <f t="shared" si="20"/>
        <v>276.21052631578948</v>
      </c>
      <c r="N188" s="10">
        <f>VLOOKUP(H188,клиенты!$A$1:$G$435,5,FALSE)</f>
        <v>44627</v>
      </c>
      <c r="O188">
        <f t="shared" si="21"/>
        <v>300</v>
      </c>
      <c r="P188" s="50">
        <f ca="1">(TODAY()-Продажи[[#This Row],[Дата регистрации клиента]])/30</f>
        <v>32.5</v>
      </c>
      <c r="Q188" t="str">
        <f>VLOOKUP(H188,клиенты!$A$1:$G$435,3,FALSE)</f>
        <v>Татьяна Михайловна Новикова</v>
      </c>
      <c r="R188" s="51" t="str">
        <f>VLOOKUP(H188,клиенты!$A$1:$G$435,4,FALSE)</f>
        <v>да</v>
      </c>
      <c r="S188" t="str">
        <f>VLOOKUP(H188,клиенты!$A$1:$G$435,7,FALSE)</f>
        <v>Россия</v>
      </c>
      <c r="T188" t="str">
        <f t="shared" si="22"/>
        <v>Новикова Татьяна Михайловна</v>
      </c>
      <c r="U188" t="str">
        <f t="shared" si="23"/>
        <v>Татьяна</v>
      </c>
      <c r="V188" t="str">
        <f>Продажи[[#This Row],[Имя1]]</f>
        <v>Татьяна</v>
      </c>
    </row>
    <row r="189" spans="1:22" x14ac:dyDescent="0.2">
      <c r="A189">
        <v>444</v>
      </c>
      <c r="B189">
        <v>47</v>
      </c>
      <c r="C189">
        <v>315</v>
      </c>
      <c r="D189">
        <v>3</v>
      </c>
      <c r="E189" s="40">
        <f t="shared" si="17"/>
        <v>945</v>
      </c>
      <c r="F189" s="25">
        <v>45362</v>
      </c>
      <c r="G189" t="s">
        <v>21</v>
      </c>
      <c r="H189">
        <v>140</v>
      </c>
      <c r="I189" t="str">
        <f>VLOOKUP(B189,товар!$A$1:$C$433,2,FALSE)</f>
        <v>Мясо</v>
      </c>
      <c r="J189" s="5">
        <f t="shared" si="18"/>
        <v>271.74545454545455</v>
      </c>
      <c r="K189" s="6">
        <f t="shared" si="19"/>
        <v>0.15917302288237645</v>
      </c>
      <c r="L189" t="str">
        <f>VLOOKUP(B189,товар!$A$1:$C$433,3,FALSE)</f>
        <v>Снежана</v>
      </c>
      <c r="M189" s="28">
        <f t="shared" si="20"/>
        <v>272.35294117647061</v>
      </c>
      <c r="N189" s="10">
        <f>VLOOKUP(H189,клиенты!$A$1:$G$435,5,FALSE)</f>
        <v>44627</v>
      </c>
      <c r="O189">
        <f t="shared" si="21"/>
        <v>735</v>
      </c>
      <c r="P189" s="50">
        <f ca="1">(TODAY()-Продажи[[#This Row],[Дата регистрации клиента]])/30</f>
        <v>32.5</v>
      </c>
      <c r="Q189" t="str">
        <f>VLOOKUP(H189,клиенты!$A$1:$G$435,3,FALSE)</f>
        <v>Татьяна Михайловна Новикова</v>
      </c>
      <c r="R189" s="51" t="str">
        <f>VLOOKUP(H189,клиенты!$A$1:$G$435,4,FALSE)</f>
        <v>да</v>
      </c>
      <c r="S189" t="str">
        <f>VLOOKUP(H189,клиенты!$A$1:$G$435,7,FALSE)</f>
        <v>Россия</v>
      </c>
      <c r="T189" t="str">
        <f t="shared" si="22"/>
        <v>Новикова Татьяна Михайловна</v>
      </c>
      <c r="U189" t="str">
        <f t="shared" si="23"/>
        <v>Татьяна</v>
      </c>
      <c r="V189" t="str">
        <f>Продажи[[#This Row],[Имя1]]</f>
        <v>Татьяна</v>
      </c>
    </row>
    <row r="190" spans="1:22" x14ac:dyDescent="0.2">
      <c r="A190">
        <v>714</v>
      </c>
      <c r="B190">
        <v>47</v>
      </c>
      <c r="C190">
        <v>496</v>
      </c>
      <c r="D190">
        <v>2</v>
      </c>
      <c r="E190" s="40">
        <f t="shared" si="17"/>
        <v>992</v>
      </c>
      <c r="F190" s="25">
        <v>45196</v>
      </c>
      <c r="G190" t="s">
        <v>9</v>
      </c>
      <c r="H190">
        <v>140</v>
      </c>
      <c r="I190" t="str">
        <f>VLOOKUP(B190,товар!$A$1:$C$433,2,FALSE)</f>
        <v>Мясо</v>
      </c>
      <c r="J190" s="5">
        <f t="shared" si="18"/>
        <v>271.74545454545455</v>
      </c>
      <c r="K190" s="6">
        <f t="shared" si="19"/>
        <v>0.82523752174494835</v>
      </c>
      <c r="L190" t="str">
        <f>VLOOKUP(B190,товар!$A$1:$C$433,3,FALSE)</f>
        <v>Снежана</v>
      </c>
      <c r="M190" s="28">
        <f t="shared" si="20"/>
        <v>272.35294117647061</v>
      </c>
      <c r="N190" s="10">
        <f>VLOOKUP(H190,клиенты!$A$1:$G$435,5,FALSE)</f>
        <v>44627</v>
      </c>
      <c r="O190">
        <f t="shared" si="21"/>
        <v>569</v>
      </c>
      <c r="P190" s="50">
        <f ca="1">(TODAY()-Продажи[[#This Row],[Дата регистрации клиента]])/30</f>
        <v>32.5</v>
      </c>
      <c r="Q190" t="str">
        <f>VLOOKUP(H190,клиенты!$A$1:$G$435,3,FALSE)</f>
        <v>Татьяна Михайловна Новикова</v>
      </c>
      <c r="R190" s="51" t="str">
        <f>VLOOKUP(H190,клиенты!$A$1:$G$435,4,FALSE)</f>
        <v>да</v>
      </c>
      <c r="S190" t="str">
        <f>VLOOKUP(H190,клиенты!$A$1:$G$435,7,FALSE)</f>
        <v>Россия</v>
      </c>
      <c r="T190" t="str">
        <f t="shared" si="22"/>
        <v>Новикова Татьяна Михайловна</v>
      </c>
      <c r="U190" t="str">
        <f t="shared" si="23"/>
        <v>Татьяна</v>
      </c>
      <c r="V190" t="str">
        <f>Продажи[[#This Row],[Имя1]]</f>
        <v>Татьяна</v>
      </c>
    </row>
    <row r="191" spans="1:22" x14ac:dyDescent="0.2">
      <c r="A191">
        <v>751</v>
      </c>
      <c r="B191">
        <v>156</v>
      </c>
      <c r="C191">
        <v>490</v>
      </c>
      <c r="D191">
        <v>1</v>
      </c>
      <c r="E191" s="40">
        <f t="shared" si="17"/>
        <v>490</v>
      </c>
      <c r="F191" s="25">
        <v>45237</v>
      </c>
      <c r="G191" t="s">
        <v>16</v>
      </c>
      <c r="H191">
        <v>140</v>
      </c>
      <c r="I191" t="str">
        <f>VLOOKUP(B191,товар!$A$1:$C$433,2,FALSE)</f>
        <v>Фрукты</v>
      </c>
      <c r="J191" s="5">
        <f t="shared" si="18"/>
        <v>274.16279069767444</v>
      </c>
      <c r="K191" s="6">
        <f t="shared" si="19"/>
        <v>0.78725930952582912</v>
      </c>
      <c r="L191" t="str">
        <f>VLOOKUP(B191,товар!$A$1:$C$433,3,FALSE)</f>
        <v>Фрукты-Ягоды</v>
      </c>
      <c r="M191" s="28">
        <f t="shared" si="20"/>
        <v>280.66666666666669</v>
      </c>
      <c r="N191" s="10">
        <f>VLOOKUP(H191,клиенты!$A$1:$G$435,5,FALSE)</f>
        <v>44627</v>
      </c>
      <c r="O191">
        <f t="shared" si="21"/>
        <v>610</v>
      </c>
      <c r="P191" s="50">
        <f ca="1">(TODAY()-Продажи[[#This Row],[Дата регистрации клиента]])/30</f>
        <v>32.5</v>
      </c>
      <c r="Q191" t="str">
        <f>VLOOKUP(H191,клиенты!$A$1:$G$435,3,FALSE)</f>
        <v>Татьяна Михайловна Новикова</v>
      </c>
      <c r="R191" s="51" t="str">
        <f>VLOOKUP(H191,клиенты!$A$1:$G$435,4,FALSE)</f>
        <v>да</v>
      </c>
      <c r="S191" t="str">
        <f>VLOOKUP(H191,клиенты!$A$1:$G$435,7,FALSE)</f>
        <v>Россия</v>
      </c>
      <c r="T191" t="str">
        <f t="shared" si="22"/>
        <v>Новикова Татьяна Михайловна</v>
      </c>
      <c r="U191" t="str">
        <f t="shared" si="23"/>
        <v>Татьяна</v>
      </c>
      <c r="V191" t="str">
        <f>Продажи[[#This Row],[Имя1]]</f>
        <v>Татьяна</v>
      </c>
    </row>
    <row r="192" spans="1:22" x14ac:dyDescent="0.2">
      <c r="A192">
        <v>326</v>
      </c>
      <c r="B192">
        <v>486</v>
      </c>
      <c r="C192">
        <v>213</v>
      </c>
      <c r="D192">
        <v>1</v>
      </c>
      <c r="E192" s="40">
        <f t="shared" si="17"/>
        <v>213</v>
      </c>
      <c r="F192" s="25">
        <v>45279</v>
      </c>
      <c r="G192" t="s">
        <v>25</v>
      </c>
      <c r="H192">
        <v>58</v>
      </c>
      <c r="I192" t="str">
        <f>VLOOKUP(B192,товар!$A$1:$C$433,2,FALSE)</f>
        <v>Соль</v>
      </c>
      <c r="J192" s="5">
        <f t="shared" si="18"/>
        <v>264.8679245283019</v>
      </c>
      <c r="K192" s="6">
        <f t="shared" si="19"/>
        <v>-0.19582561618464167</v>
      </c>
      <c r="L192" t="str">
        <f>VLOOKUP(B192,товар!$A$1:$C$433,3,FALSE)</f>
        <v>Илецкая</v>
      </c>
      <c r="M192" s="28">
        <f t="shared" si="20"/>
        <v>238.16666666666666</v>
      </c>
      <c r="N192" s="10">
        <f>VLOOKUP(H192,клиенты!$A$1:$G$435,5,FALSE)</f>
        <v>44628</v>
      </c>
      <c r="O192">
        <f t="shared" si="21"/>
        <v>651</v>
      </c>
      <c r="P192" s="50">
        <f ca="1">(TODAY()-Продажи[[#This Row],[Дата регистрации клиента]])/30</f>
        <v>32.466666666666669</v>
      </c>
      <c r="Q192" t="str">
        <f>VLOOKUP(H192,клиенты!$A$1:$G$435,3,FALSE)</f>
        <v>Владимирова Алина Феликсовна</v>
      </c>
      <c r="R192" s="51" t="str">
        <f>VLOOKUP(H192,клиенты!$A$1:$G$435,4,FALSE)</f>
        <v>нет</v>
      </c>
      <c r="S192" t="str">
        <f>VLOOKUP(H192,клиенты!$A$1:$G$435,7,FALSE)</f>
        <v>Беларусь</v>
      </c>
      <c r="T192" t="str">
        <f t="shared" si="22"/>
        <v>Феликсовна Владимирова Алина</v>
      </c>
      <c r="U192" t="str">
        <f t="shared" si="23"/>
        <v>Владимирова</v>
      </c>
      <c r="V192" t="str">
        <f t="shared" ref="V192:V206" si="26">MID(T192,SEARCH(" *",T192,SEARCH(" *",T192)+1)+1,LEN(T192))</f>
        <v>Алина</v>
      </c>
    </row>
    <row r="193" spans="1:22" x14ac:dyDescent="0.2">
      <c r="A193">
        <v>417</v>
      </c>
      <c r="B193">
        <v>371</v>
      </c>
      <c r="C193">
        <v>245</v>
      </c>
      <c r="D193">
        <v>1</v>
      </c>
      <c r="E193" s="40">
        <f t="shared" si="17"/>
        <v>245</v>
      </c>
      <c r="F193" s="25">
        <v>44985</v>
      </c>
      <c r="G193" t="s">
        <v>26</v>
      </c>
      <c r="H193">
        <v>209</v>
      </c>
      <c r="I193" t="str">
        <f>VLOOKUP(B193,товар!$A$1:$C$433,2,FALSE)</f>
        <v>Сахар</v>
      </c>
      <c r="J193" s="5">
        <f t="shared" si="18"/>
        <v>252.76271186440678</v>
      </c>
      <c r="K193" s="6">
        <f t="shared" si="19"/>
        <v>-3.0711459800174312E-2</v>
      </c>
      <c r="L193" t="str">
        <f>VLOOKUP(B193,товар!$A$1:$C$433,3,FALSE)</f>
        <v>Русский сахар</v>
      </c>
      <c r="M193" s="28">
        <f t="shared" si="20"/>
        <v>293.41176470588238</v>
      </c>
      <c r="N193" s="10">
        <f>VLOOKUP(H193,клиенты!$A$1:$G$435,5,FALSE)</f>
        <v>44628</v>
      </c>
      <c r="O193">
        <f t="shared" si="21"/>
        <v>357</v>
      </c>
      <c r="P193" s="50">
        <f ca="1">(TODAY()-Продажи[[#This Row],[Дата регистрации клиента]])/30</f>
        <v>32.466666666666669</v>
      </c>
      <c r="Q193" t="str">
        <f>VLOOKUP(H193,клиенты!$A$1:$G$435,3,FALSE)</f>
        <v>Ермакова Дарья Алексеевна</v>
      </c>
      <c r="R193" s="51" t="str">
        <f>VLOOKUP(H193,клиенты!$A$1:$G$435,4,FALSE)</f>
        <v>нет</v>
      </c>
      <c r="S193" t="str">
        <f>VLOOKUP(H193,клиенты!$A$1:$G$435,7,FALSE)</f>
        <v>Россия</v>
      </c>
      <c r="T193" t="str">
        <f t="shared" si="22"/>
        <v>Алексеевна Ермакова Дарья</v>
      </c>
      <c r="U193" t="str">
        <f t="shared" si="23"/>
        <v>Ермакова</v>
      </c>
      <c r="V193" t="str">
        <f t="shared" si="26"/>
        <v>Дарья</v>
      </c>
    </row>
    <row r="194" spans="1:22" x14ac:dyDescent="0.2">
      <c r="A194">
        <v>927</v>
      </c>
      <c r="B194">
        <v>210</v>
      </c>
      <c r="C194">
        <v>374</v>
      </c>
      <c r="D194">
        <v>2</v>
      </c>
      <c r="E194" s="40">
        <f t="shared" ref="E194:E257" si="27">C194*D194</f>
        <v>748</v>
      </c>
      <c r="F194" s="25">
        <v>45052</v>
      </c>
      <c r="G194" t="s">
        <v>15</v>
      </c>
      <c r="H194">
        <v>209</v>
      </c>
      <c r="I194" t="str">
        <f>VLOOKUP(B194,товар!$A$1:$C$433,2,FALSE)</f>
        <v>Колбаса</v>
      </c>
      <c r="J194" s="5">
        <f t="shared" ref="J194:J257" si="28">AVERAGEIF($I$2:$I$1001,I194,$C$2:$C$1001)</f>
        <v>286.92307692307691</v>
      </c>
      <c r="K194" s="6">
        <f t="shared" ref="K194:K257" si="29">C194/J194-1</f>
        <v>0.30348525469168908</v>
      </c>
      <c r="L194" t="str">
        <f>VLOOKUP(B194,товар!$A$1:$C$433,3,FALSE)</f>
        <v>Окраина</v>
      </c>
      <c r="M194" s="28">
        <f t="shared" ref="M194:M257" si="30">AVERAGEIFS($C$2:$C$1001,$I$2:$I$1001,I194,$L$2:$L$1001,L194)</f>
        <v>273.58333333333331</v>
      </c>
      <c r="N194" s="10">
        <f>VLOOKUP(H194,клиенты!$A$1:$G$435,5,FALSE)</f>
        <v>44628</v>
      </c>
      <c r="O194">
        <f t="shared" ref="O194:O257" si="31">F194-N194</f>
        <v>424</v>
      </c>
      <c r="P194" s="50">
        <f ca="1">(TODAY()-Продажи[[#This Row],[Дата регистрации клиента]])/30</f>
        <v>32.466666666666669</v>
      </c>
      <c r="Q194" t="str">
        <f>VLOOKUP(H194,клиенты!$A$1:$G$435,3,FALSE)</f>
        <v>Ермакова Дарья Алексеевна</v>
      </c>
      <c r="R194" s="51" t="str">
        <f>VLOOKUP(H194,клиенты!$A$1:$G$435,4,FALSE)</f>
        <v>нет</v>
      </c>
      <c r="S194" t="str">
        <f>VLOOKUP(H194,клиенты!$A$1:$G$435,7,FALSE)</f>
        <v>Россия</v>
      </c>
      <c r="T194" t="str">
        <f t="shared" ref="T194:T257" si="32">IF(OR(RIGHT(Q194,1)="ва", RIGHT(Q194,1)="я",RIGHT(Q194,1)="на"), Q194, MID(Q194, FIND(" ", Q194, FIND(" ", Q194) + 1) + 1, LEN(Q194) - FIND(" ", Q194, FIND(" ", Q194) + 1)) &amp; " " &amp; LEFT(Q194, FIND(" ", Q194) - 1) &amp; " " &amp; MID(Q194, FIND(" ", Q194) + 1, FIND(" ", Q194, FIND(" ", Q194) + 1) - FIND(" ", Q194) - 1))</f>
        <v>Алексеевна Ермакова Дарья</v>
      </c>
      <c r="U194" t="str">
        <f t="shared" ref="U194:U257" si="33">MID(T194, FIND(" ", T194) + 1, FIND(" ", T194 &amp; " ", FIND(" ", T194) + 1) - FIND(" ", T194) - 1)</f>
        <v>Ермакова</v>
      </c>
      <c r="V194" t="str">
        <f t="shared" si="26"/>
        <v>Дарья</v>
      </c>
    </row>
    <row r="195" spans="1:22" x14ac:dyDescent="0.2">
      <c r="A195">
        <v>995</v>
      </c>
      <c r="B195">
        <v>477</v>
      </c>
      <c r="C195">
        <v>50</v>
      </c>
      <c r="D195">
        <v>1</v>
      </c>
      <c r="E195" s="40">
        <f t="shared" si="27"/>
        <v>50</v>
      </c>
      <c r="F195" s="25">
        <v>45145</v>
      </c>
      <c r="G195" t="s">
        <v>14</v>
      </c>
      <c r="H195">
        <v>58</v>
      </c>
      <c r="I195" t="str">
        <f>VLOOKUP(B195,товар!$A$1:$C$433,2,FALSE)</f>
        <v>Макароны</v>
      </c>
      <c r="J195" s="5">
        <f t="shared" si="28"/>
        <v>265.47674418604652</v>
      </c>
      <c r="K195" s="6">
        <f t="shared" si="29"/>
        <v>-0.81165958565108842</v>
      </c>
      <c r="L195" t="str">
        <f>VLOOKUP(B195,товар!$A$1:$C$433,3,FALSE)</f>
        <v>Борилла</v>
      </c>
      <c r="M195" s="28">
        <f t="shared" si="30"/>
        <v>236.27586206896552</v>
      </c>
      <c r="N195" s="10">
        <f>VLOOKUP(H195,клиенты!$A$1:$G$435,5,FALSE)</f>
        <v>44628</v>
      </c>
      <c r="O195">
        <f t="shared" si="31"/>
        <v>517</v>
      </c>
      <c r="P195" s="50">
        <f ca="1">(TODAY()-Продажи[[#This Row],[Дата регистрации клиента]])/30</f>
        <v>32.466666666666669</v>
      </c>
      <c r="Q195" t="str">
        <f>VLOOKUP(H195,клиенты!$A$1:$G$435,3,FALSE)</f>
        <v>Владимирова Алина Феликсовна</v>
      </c>
      <c r="R195" s="51" t="str">
        <f>VLOOKUP(H195,клиенты!$A$1:$G$435,4,FALSE)</f>
        <v>нет</v>
      </c>
      <c r="S195" t="str">
        <f>VLOOKUP(H195,клиенты!$A$1:$G$435,7,FALSE)</f>
        <v>Беларусь</v>
      </c>
      <c r="T195" t="str">
        <f t="shared" si="32"/>
        <v>Феликсовна Владимирова Алина</v>
      </c>
      <c r="U195" t="str">
        <f t="shared" si="33"/>
        <v>Владимирова</v>
      </c>
      <c r="V195" t="str">
        <f t="shared" si="26"/>
        <v>Алина</v>
      </c>
    </row>
    <row r="196" spans="1:22" x14ac:dyDescent="0.2">
      <c r="A196">
        <v>378</v>
      </c>
      <c r="B196">
        <v>452</v>
      </c>
      <c r="C196">
        <v>325</v>
      </c>
      <c r="D196">
        <v>2</v>
      </c>
      <c r="E196" s="40">
        <f t="shared" si="27"/>
        <v>650</v>
      </c>
      <c r="F196" s="25">
        <v>45160</v>
      </c>
      <c r="G196" t="s">
        <v>14</v>
      </c>
      <c r="H196">
        <v>88</v>
      </c>
      <c r="I196" t="str">
        <f>VLOOKUP(B196,товар!$A$1:$C$433,2,FALSE)</f>
        <v>Фрукты</v>
      </c>
      <c r="J196" s="5">
        <f t="shared" si="28"/>
        <v>274.16279069767444</v>
      </c>
      <c r="K196" s="6">
        <f t="shared" si="29"/>
        <v>0.18542709305284588</v>
      </c>
      <c r="L196" t="str">
        <f>VLOOKUP(B196,товар!$A$1:$C$433,3,FALSE)</f>
        <v>Экзотик</v>
      </c>
      <c r="M196" s="28">
        <f t="shared" si="30"/>
        <v>253.6875</v>
      </c>
      <c r="N196" s="10">
        <f>VLOOKUP(H196,клиенты!$A$1:$G$435,5,FALSE)</f>
        <v>44630</v>
      </c>
      <c r="O196">
        <f t="shared" si="31"/>
        <v>530</v>
      </c>
      <c r="P196" s="50">
        <f ca="1">(TODAY()-Продажи[[#This Row],[Дата регистрации клиента]])/30</f>
        <v>32.4</v>
      </c>
      <c r="Q196" t="str">
        <f>VLOOKUP(H196,клиенты!$A$1:$G$435,3,FALSE)</f>
        <v>Кузнецов Севастьян Валерьевич</v>
      </c>
      <c r="R196" s="51" t="str">
        <f>VLOOKUP(H196,клиенты!$A$1:$G$435,4,FALSE)</f>
        <v>да</v>
      </c>
      <c r="S196" t="str">
        <f>VLOOKUP(H196,клиенты!$A$1:$G$435,7,FALSE)</f>
        <v>Украина</v>
      </c>
      <c r="T196" t="str">
        <f t="shared" si="32"/>
        <v>Валерьевич Кузнецов Севастьян</v>
      </c>
      <c r="U196" t="str">
        <f t="shared" si="33"/>
        <v>Кузнецов</v>
      </c>
      <c r="V196" t="str">
        <f t="shared" si="26"/>
        <v>Севастьян</v>
      </c>
    </row>
    <row r="197" spans="1:22" x14ac:dyDescent="0.2">
      <c r="A197">
        <v>498</v>
      </c>
      <c r="B197">
        <v>90</v>
      </c>
      <c r="C197">
        <v>162</v>
      </c>
      <c r="D197">
        <v>3</v>
      </c>
      <c r="E197" s="40">
        <f t="shared" si="27"/>
        <v>486</v>
      </c>
      <c r="F197" s="25">
        <v>45207</v>
      </c>
      <c r="G197" t="s">
        <v>13</v>
      </c>
      <c r="H197">
        <v>88</v>
      </c>
      <c r="I197" t="str">
        <f>VLOOKUP(B197,товар!$A$1:$C$433,2,FALSE)</f>
        <v>Кофе</v>
      </c>
      <c r="J197" s="5">
        <f t="shared" si="28"/>
        <v>249.02380952380952</v>
      </c>
      <c r="K197" s="6">
        <f t="shared" si="29"/>
        <v>-0.34945979539152883</v>
      </c>
      <c r="L197" t="str">
        <f>VLOOKUP(B197,товар!$A$1:$C$433,3,FALSE)</f>
        <v>Nescafe</v>
      </c>
      <c r="M197" s="28">
        <f t="shared" si="30"/>
        <v>256.89999999999998</v>
      </c>
      <c r="N197" s="10">
        <f>VLOOKUP(H197,клиенты!$A$1:$G$435,5,FALSE)</f>
        <v>44630</v>
      </c>
      <c r="O197">
        <f t="shared" si="31"/>
        <v>577</v>
      </c>
      <c r="P197" s="50">
        <f ca="1">(TODAY()-Продажи[[#This Row],[Дата регистрации клиента]])/30</f>
        <v>32.4</v>
      </c>
      <c r="Q197" t="str">
        <f>VLOOKUP(H197,клиенты!$A$1:$G$435,3,FALSE)</f>
        <v>Кузнецов Севастьян Валерьевич</v>
      </c>
      <c r="R197" s="51" t="str">
        <f>VLOOKUP(H197,клиенты!$A$1:$G$435,4,FALSE)</f>
        <v>да</v>
      </c>
      <c r="S197" t="str">
        <f>VLOOKUP(H197,клиенты!$A$1:$G$435,7,FALSE)</f>
        <v>Украина</v>
      </c>
      <c r="T197" t="str">
        <f t="shared" si="32"/>
        <v>Валерьевич Кузнецов Севастьян</v>
      </c>
      <c r="U197" t="str">
        <f t="shared" si="33"/>
        <v>Кузнецов</v>
      </c>
      <c r="V197" t="str">
        <f t="shared" si="26"/>
        <v>Севастьян</v>
      </c>
    </row>
    <row r="198" spans="1:22" x14ac:dyDescent="0.2">
      <c r="A198">
        <v>569</v>
      </c>
      <c r="B198">
        <v>474</v>
      </c>
      <c r="C198">
        <v>261</v>
      </c>
      <c r="D198">
        <v>2</v>
      </c>
      <c r="E198" s="40">
        <f t="shared" si="27"/>
        <v>522</v>
      </c>
      <c r="F198" s="25">
        <v>45382</v>
      </c>
      <c r="G198" t="s">
        <v>26</v>
      </c>
      <c r="H198">
        <v>88</v>
      </c>
      <c r="I198" t="str">
        <f>VLOOKUP(B198,товар!$A$1:$C$433,2,FALSE)</f>
        <v>Молоко</v>
      </c>
      <c r="J198" s="5">
        <f t="shared" si="28"/>
        <v>294.95238095238096</v>
      </c>
      <c r="K198" s="6">
        <f t="shared" si="29"/>
        <v>-0.11511139812721993</v>
      </c>
      <c r="L198" t="str">
        <f>VLOOKUP(B198,товар!$A$1:$C$433,3,FALSE)</f>
        <v>Простоквашино</v>
      </c>
      <c r="M198" s="28">
        <f t="shared" si="30"/>
        <v>318.81818181818181</v>
      </c>
      <c r="N198" s="10">
        <f>VLOOKUP(H198,клиенты!$A$1:$G$435,5,FALSE)</f>
        <v>44630</v>
      </c>
      <c r="O198">
        <f t="shared" si="31"/>
        <v>752</v>
      </c>
      <c r="P198" s="50">
        <f ca="1">(TODAY()-Продажи[[#This Row],[Дата регистрации клиента]])/30</f>
        <v>32.4</v>
      </c>
      <c r="Q198" t="str">
        <f>VLOOKUP(H198,клиенты!$A$1:$G$435,3,FALSE)</f>
        <v>Кузнецов Севастьян Валерьевич</v>
      </c>
      <c r="R198" s="51" t="str">
        <f>VLOOKUP(H198,клиенты!$A$1:$G$435,4,FALSE)</f>
        <v>да</v>
      </c>
      <c r="S198" t="str">
        <f>VLOOKUP(H198,клиенты!$A$1:$G$435,7,FALSE)</f>
        <v>Украина</v>
      </c>
      <c r="T198" t="str">
        <f t="shared" si="32"/>
        <v>Валерьевич Кузнецов Севастьян</v>
      </c>
      <c r="U198" t="str">
        <f t="shared" si="33"/>
        <v>Кузнецов</v>
      </c>
      <c r="V198" t="str">
        <f t="shared" si="26"/>
        <v>Севастьян</v>
      </c>
    </row>
    <row r="199" spans="1:22" x14ac:dyDescent="0.2">
      <c r="A199">
        <v>675</v>
      </c>
      <c r="B199">
        <v>227</v>
      </c>
      <c r="C199">
        <v>300</v>
      </c>
      <c r="D199">
        <v>4</v>
      </c>
      <c r="E199" s="40">
        <f t="shared" si="27"/>
        <v>1200</v>
      </c>
      <c r="F199" s="25">
        <v>44991</v>
      </c>
      <c r="G199" t="s">
        <v>15</v>
      </c>
      <c r="H199">
        <v>88</v>
      </c>
      <c r="I199" t="str">
        <f>VLOOKUP(B199,товар!$A$1:$C$433,2,FALSE)</f>
        <v>Макароны</v>
      </c>
      <c r="J199" s="5">
        <f t="shared" si="28"/>
        <v>265.47674418604652</v>
      </c>
      <c r="K199" s="6">
        <f t="shared" si="29"/>
        <v>0.13004248609346947</v>
      </c>
      <c r="L199" t="str">
        <f>VLOOKUP(B199,товар!$A$1:$C$433,3,FALSE)</f>
        <v>Макфа</v>
      </c>
      <c r="M199" s="28">
        <f t="shared" si="30"/>
        <v>329.27272727272725</v>
      </c>
      <c r="N199" s="10">
        <f>VLOOKUP(H199,клиенты!$A$1:$G$435,5,FALSE)</f>
        <v>44630</v>
      </c>
      <c r="O199">
        <f t="shared" si="31"/>
        <v>361</v>
      </c>
      <c r="P199" s="50">
        <f ca="1">(TODAY()-Продажи[[#This Row],[Дата регистрации клиента]])/30</f>
        <v>32.4</v>
      </c>
      <c r="Q199" t="str">
        <f>VLOOKUP(H199,клиенты!$A$1:$G$435,3,FALSE)</f>
        <v>Кузнецов Севастьян Валерьевич</v>
      </c>
      <c r="R199" s="51" t="str">
        <f>VLOOKUP(H199,клиенты!$A$1:$G$435,4,FALSE)</f>
        <v>да</v>
      </c>
      <c r="S199" t="str">
        <f>VLOOKUP(H199,клиенты!$A$1:$G$435,7,FALSE)</f>
        <v>Украина</v>
      </c>
      <c r="T199" t="str">
        <f t="shared" si="32"/>
        <v>Валерьевич Кузнецов Севастьян</v>
      </c>
      <c r="U199" t="str">
        <f t="shared" si="33"/>
        <v>Кузнецов</v>
      </c>
      <c r="V199" t="str">
        <f t="shared" si="26"/>
        <v>Севастьян</v>
      </c>
    </row>
    <row r="200" spans="1:22" x14ac:dyDescent="0.2">
      <c r="A200">
        <v>730</v>
      </c>
      <c r="B200">
        <v>328</v>
      </c>
      <c r="C200">
        <v>429</v>
      </c>
      <c r="D200">
        <v>4</v>
      </c>
      <c r="E200" s="40">
        <f t="shared" si="27"/>
        <v>1716</v>
      </c>
      <c r="F200" s="25">
        <v>45245</v>
      </c>
      <c r="G200" t="s">
        <v>14</v>
      </c>
      <c r="H200">
        <v>88</v>
      </c>
      <c r="I200" t="str">
        <f>VLOOKUP(B200,товар!$A$1:$C$433,2,FALSE)</f>
        <v>Чипсы</v>
      </c>
      <c r="J200" s="5">
        <f t="shared" si="28"/>
        <v>273.72549019607845</v>
      </c>
      <c r="K200" s="6">
        <f t="shared" si="29"/>
        <v>0.56726361031518602</v>
      </c>
      <c r="L200" t="str">
        <f>VLOOKUP(B200,товар!$A$1:$C$433,3,FALSE)</f>
        <v>Русская картошка</v>
      </c>
      <c r="M200" s="28">
        <f t="shared" si="30"/>
        <v>241.83333333333334</v>
      </c>
      <c r="N200" s="10">
        <f>VLOOKUP(H200,клиенты!$A$1:$G$435,5,FALSE)</f>
        <v>44630</v>
      </c>
      <c r="O200">
        <f t="shared" si="31"/>
        <v>615</v>
      </c>
      <c r="P200" s="50">
        <f ca="1">(TODAY()-Продажи[[#This Row],[Дата регистрации клиента]])/30</f>
        <v>32.4</v>
      </c>
      <c r="Q200" t="str">
        <f>VLOOKUP(H200,клиенты!$A$1:$G$435,3,FALSE)</f>
        <v>Кузнецов Севастьян Валерьевич</v>
      </c>
      <c r="R200" s="51" t="str">
        <f>VLOOKUP(H200,клиенты!$A$1:$G$435,4,FALSE)</f>
        <v>да</v>
      </c>
      <c r="S200" t="str">
        <f>VLOOKUP(H200,клиенты!$A$1:$G$435,7,FALSE)</f>
        <v>Украина</v>
      </c>
      <c r="T200" t="str">
        <f t="shared" si="32"/>
        <v>Валерьевич Кузнецов Севастьян</v>
      </c>
      <c r="U200" t="str">
        <f t="shared" si="33"/>
        <v>Кузнецов</v>
      </c>
      <c r="V200" t="str">
        <f t="shared" si="26"/>
        <v>Севастьян</v>
      </c>
    </row>
    <row r="201" spans="1:22" x14ac:dyDescent="0.2">
      <c r="A201">
        <v>338</v>
      </c>
      <c r="B201">
        <v>271</v>
      </c>
      <c r="C201">
        <v>382</v>
      </c>
      <c r="D201">
        <v>1</v>
      </c>
      <c r="E201" s="40">
        <f t="shared" si="27"/>
        <v>382</v>
      </c>
      <c r="F201" s="25">
        <v>45182</v>
      </c>
      <c r="G201" t="s">
        <v>8</v>
      </c>
      <c r="H201">
        <v>355</v>
      </c>
      <c r="I201" t="str">
        <f>VLOOKUP(B201,товар!$A$1:$C$433,2,FALSE)</f>
        <v>Сыр</v>
      </c>
      <c r="J201" s="5">
        <f t="shared" si="28"/>
        <v>262.63492063492066</v>
      </c>
      <c r="K201" s="6">
        <f t="shared" si="29"/>
        <v>0.45449051130182516</v>
      </c>
      <c r="L201" t="str">
        <f>VLOOKUP(B201,товар!$A$1:$C$433,3,FALSE)</f>
        <v>Сырная долина</v>
      </c>
      <c r="M201" s="28">
        <f t="shared" si="30"/>
        <v>271</v>
      </c>
      <c r="N201" s="10">
        <f>VLOOKUP(H201,клиенты!$A$1:$G$435,5,FALSE)</f>
        <v>44631</v>
      </c>
      <c r="O201">
        <f t="shared" si="31"/>
        <v>551</v>
      </c>
      <c r="P201" s="50">
        <f ca="1">(TODAY()-Продажи[[#This Row],[Дата регистрации клиента]])/30</f>
        <v>32.366666666666667</v>
      </c>
      <c r="Q201" t="str">
        <f>VLOOKUP(H201,клиенты!$A$1:$G$435,3,FALSE)</f>
        <v>Назарова Ия Ивановна</v>
      </c>
      <c r="R201" s="51" t="str">
        <f>VLOOKUP(H201,клиенты!$A$1:$G$435,4,FALSE)</f>
        <v>нет</v>
      </c>
      <c r="S201" t="str">
        <f>VLOOKUP(H201,клиенты!$A$1:$G$435,7,FALSE)</f>
        <v>Россия</v>
      </c>
      <c r="T201" t="str">
        <f t="shared" si="32"/>
        <v>Ивановна Назарова Ия</v>
      </c>
      <c r="U201" t="str">
        <f t="shared" si="33"/>
        <v>Назарова</v>
      </c>
      <c r="V201" t="str">
        <f t="shared" si="26"/>
        <v>Ия</v>
      </c>
    </row>
    <row r="202" spans="1:22" x14ac:dyDescent="0.2">
      <c r="A202">
        <v>591</v>
      </c>
      <c r="B202">
        <v>361</v>
      </c>
      <c r="C202">
        <v>69</v>
      </c>
      <c r="D202">
        <v>1</v>
      </c>
      <c r="E202" s="40">
        <f t="shared" si="27"/>
        <v>69</v>
      </c>
      <c r="F202" s="25">
        <v>45021</v>
      </c>
      <c r="G202" t="s">
        <v>26</v>
      </c>
      <c r="H202">
        <v>355</v>
      </c>
      <c r="I202" t="str">
        <f>VLOOKUP(B202,товар!$A$1:$C$433,2,FALSE)</f>
        <v>Мясо</v>
      </c>
      <c r="J202" s="5">
        <f t="shared" si="28"/>
        <v>271.74545454545455</v>
      </c>
      <c r="K202" s="6">
        <f t="shared" si="29"/>
        <v>-0.74608590927338425</v>
      </c>
      <c r="L202" t="str">
        <f>VLOOKUP(B202,товар!$A$1:$C$433,3,FALSE)</f>
        <v>Сава</v>
      </c>
      <c r="M202" s="28">
        <f t="shared" si="30"/>
        <v>212.8125</v>
      </c>
      <c r="N202" s="10">
        <f>VLOOKUP(H202,клиенты!$A$1:$G$435,5,FALSE)</f>
        <v>44631</v>
      </c>
      <c r="O202">
        <f t="shared" si="31"/>
        <v>390</v>
      </c>
      <c r="P202" s="50">
        <f ca="1">(TODAY()-Продажи[[#This Row],[Дата регистрации клиента]])/30</f>
        <v>32.366666666666667</v>
      </c>
      <c r="Q202" t="str">
        <f>VLOOKUP(H202,клиенты!$A$1:$G$435,3,FALSE)</f>
        <v>Назарова Ия Ивановна</v>
      </c>
      <c r="R202" s="51" t="str">
        <f>VLOOKUP(H202,клиенты!$A$1:$G$435,4,FALSE)</f>
        <v>нет</v>
      </c>
      <c r="S202" t="str">
        <f>VLOOKUP(H202,клиенты!$A$1:$G$435,7,FALSE)</f>
        <v>Россия</v>
      </c>
      <c r="T202" t="str">
        <f t="shared" si="32"/>
        <v>Ивановна Назарова Ия</v>
      </c>
      <c r="U202" t="str">
        <f t="shared" si="33"/>
        <v>Назарова</v>
      </c>
      <c r="V202" t="str">
        <f t="shared" si="26"/>
        <v>Ия</v>
      </c>
    </row>
    <row r="203" spans="1:22" x14ac:dyDescent="0.2">
      <c r="A203">
        <v>129</v>
      </c>
      <c r="B203">
        <v>379</v>
      </c>
      <c r="C203">
        <v>380</v>
      </c>
      <c r="D203">
        <v>1</v>
      </c>
      <c r="E203" s="40">
        <f t="shared" si="27"/>
        <v>380</v>
      </c>
      <c r="F203" s="25">
        <v>45260</v>
      </c>
      <c r="G203" t="s">
        <v>25</v>
      </c>
      <c r="H203">
        <v>276</v>
      </c>
      <c r="I203" t="str">
        <f>VLOOKUP(B203,товар!$A$1:$C$433,2,FALSE)</f>
        <v>Йогурт</v>
      </c>
      <c r="J203" s="5">
        <f t="shared" si="28"/>
        <v>263.25423728813558</v>
      </c>
      <c r="K203" s="6">
        <f t="shared" si="29"/>
        <v>0.44347154262168442</v>
      </c>
      <c r="L203" t="str">
        <f>VLOOKUP(B203,товар!$A$1:$C$433,3,FALSE)</f>
        <v>Активиа</v>
      </c>
      <c r="M203" s="28">
        <f t="shared" si="30"/>
        <v>293.66666666666669</v>
      </c>
      <c r="N203" s="10">
        <f>VLOOKUP(H203,клиенты!$A$1:$G$435,5,FALSE)</f>
        <v>44632</v>
      </c>
      <c r="O203">
        <f t="shared" si="31"/>
        <v>628</v>
      </c>
      <c r="P203" s="50">
        <f ca="1">(TODAY()-Продажи[[#This Row],[Дата регистрации клиента]])/30</f>
        <v>32.333333333333336</v>
      </c>
      <c r="Q203" t="str">
        <f>VLOOKUP(H203,клиенты!$A$1:$G$435,3,FALSE)</f>
        <v>Лазарев Арефий Анатольевич</v>
      </c>
      <c r="R203" s="51" t="str">
        <f>VLOOKUP(H203,клиенты!$A$1:$G$435,4,FALSE)</f>
        <v>нет</v>
      </c>
      <c r="S203" t="str">
        <f>VLOOKUP(H203,клиенты!$A$1:$G$435,7,FALSE)</f>
        <v>Таджикистан</v>
      </c>
      <c r="T203" t="str">
        <f t="shared" si="32"/>
        <v>Анатольевич Лазарев Арефий</v>
      </c>
      <c r="U203" t="str">
        <f t="shared" si="33"/>
        <v>Лазарев</v>
      </c>
      <c r="V203" t="str">
        <f t="shared" si="26"/>
        <v>Арефий</v>
      </c>
    </row>
    <row r="204" spans="1:22" x14ac:dyDescent="0.2">
      <c r="A204">
        <v>155</v>
      </c>
      <c r="B204">
        <v>221</v>
      </c>
      <c r="C204">
        <v>477</v>
      </c>
      <c r="D204">
        <v>4</v>
      </c>
      <c r="E204" s="40">
        <f t="shared" si="27"/>
        <v>1908</v>
      </c>
      <c r="F204" s="25">
        <v>45185</v>
      </c>
      <c r="G204" t="s">
        <v>14</v>
      </c>
      <c r="H204">
        <v>276</v>
      </c>
      <c r="I204" t="str">
        <f>VLOOKUP(B204,товар!$A$1:$C$433,2,FALSE)</f>
        <v>Чипсы</v>
      </c>
      <c r="J204" s="5">
        <f t="shared" si="28"/>
        <v>273.72549019607845</v>
      </c>
      <c r="K204" s="6">
        <f t="shared" si="29"/>
        <v>0.74262177650429795</v>
      </c>
      <c r="L204" t="str">
        <f>VLOOKUP(B204,товар!$A$1:$C$433,3,FALSE)</f>
        <v>Pringles</v>
      </c>
      <c r="M204" s="28">
        <f t="shared" si="30"/>
        <v>280.23809523809524</v>
      </c>
      <c r="N204" s="10">
        <f>VLOOKUP(H204,клиенты!$A$1:$G$435,5,FALSE)</f>
        <v>44632</v>
      </c>
      <c r="O204">
        <f t="shared" si="31"/>
        <v>553</v>
      </c>
      <c r="P204" s="50">
        <f ca="1">(TODAY()-Продажи[[#This Row],[Дата регистрации клиента]])/30</f>
        <v>32.333333333333336</v>
      </c>
      <c r="Q204" t="str">
        <f>VLOOKUP(H204,клиенты!$A$1:$G$435,3,FALSE)</f>
        <v>Лазарев Арефий Анатольевич</v>
      </c>
      <c r="R204" s="51" t="str">
        <f>VLOOKUP(H204,клиенты!$A$1:$G$435,4,FALSE)</f>
        <v>нет</v>
      </c>
      <c r="S204" t="str">
        <f>VLOOKUP(H204,клиенты!$A$1:$G$435,7,FALSE)</f>
        <v>Таджикистан</v>
      </c>
      <c r="T204" t="str">
        <f t="shared" si="32"/>
        <v>Анатольевич Лазарев Арефий</v>
      </c>
      <c r="U204" t="str">
        <f t="shared" si="33"/>
        <v>Лазарев</v>
      </c>
      <c r="V204" t="str">
        <f t="shared" si="26"/>
        <v>Арефий</v>
      </c>
    </row>
    <row r="205" spans="1:22" x14ac:dyDescent="0.2">
      <c r="A205">
        <v>424</v>
      </c>
      <c r="B205">
        <v>10</v>
      </c>
      <c r="C205">
        <v>203</v>
      </c>
      <c r="D205">
        <v>4</v>
      </c>
      <c r="E205" s="40">
        <f t="shared" si="27"/>
        <v>812</v>
      </c>
      <c r="F205" s="25">
        <v>45059</v>
      </c>
      <c r="G205" t="s">
        <v>11</v>
      </c>
      <c r="H205">
        <v>276</v>
      </c>
      <c r="I205" t="str">
        <f>VLOOKUP(B205,товар!$A$1:$C$433,2,FALSE)</f>
        <v>Сок</v>
      </c>
      <c r="J205" s="5">
        <f t="shared" si="28"/>
        <v>268.60344827586209</v>
      </c>
      <c r="K205" s="6">
        <f t="shared" si="29"/>
        <v>-0.24423903973297389</v>
      </c>
      <c r="L205" t="str">
        <f>VLOOKUP(B205,товар!$A$1:$C$433,3,FALSE)</f>
        <v>Фруктовый сад</v>
      </c>
      <c r="M205" s="28">
        <f t="shared" si="30"/>
        <v>281.96875</v>
      </c>
      <c r="N205" s="10">
        <f>VLOOKUP(H205,клиенты!$A$1:$G$435,5,FALSE)</f>
        <v>44632</v>
      </c>
      <c r="O205">
        <f t="shared" si="31"/>
        <v>427</v>
      </c>
      <c r="P205" s="50">
        <f ca="1">(TODAY()-Продажи[[#This Row],[Дата регистрации клиента]])/30</f>
        <v>32.333333333333336</v>
      </c>
      <c r="Q205" t="str">
        <f>VLOOKUP(H205,клиенты!$A$1:$G$435,3,FALSE)</f>
        <v>Лазарев Арефий Анатольевич</v>
      </c>
      <c r="R205" s="51" t="str">
        <f>VLOOKUP(H205,клиенты!$A$1:$G$435,4,FALSE)</f>
        <v>нет</v>
      </c>
      <c r="S205" t="str">
        <f>VLOOKUP(H205,клиенты!$A$1:$G$435,7,FALSE)</f>
        <v>Таджикистан</v>
      </c>
      <c r="T205" t="str">
        <f t="shared" si="32"/>
        <v>Анатольевич Лазарев Арефий</v>
      </c>
      <c r="U205" t="str">
        <f t="shared" si="33"/>
        <v>Лазарев</v>
      </c>
      <c r="V205" t="str">
        <f t="shared" si="26"/>
        <v>Арефий</v>
      </c>
    </row>
    <row r="206" spans="1:22" x14ac:dyDescent="0.2">
      <c r="A206">
        <v>476</v>
      </c>
      <c r="B206">
        <v>312</v>
      </c>
      <c r="C206">
        <v>223</v>
      </c>
      <c r="D206">
        <v>2</v>
      </c>
      <c r="E206" s="40">
        <f t="shared" si="27"/>
        <v>446</v>
      </c>
      <c r="F206" s="25">
        <v>44991</v>
      </c>
      <c r="G206" t="s">
        <v>11</v>
      </c>
      <c r="H206">
        <v>276</v>
      </c>
      <c r="I206" t="str">
        <f>VLOOKUP(B206,товар!$A$1:$C$433,2,FALSE)</f>
        <v>Хлеб</v>
      </c>
      <c r="J206" s="5">
        <f t="shared" si="28"/>
        <v>300.31818181818181</v>
      </c>
      <c r="K206" s="6">
        <f t="shared" si="29"/>
        <v>-0.2574542152262751</v>
      </c>
      <c r="L206" t="str">
        <f>VLOOKUP(B206,товар!$A$1:$C$433,3,FALSE)</f>
        <v>Каравай</v>
      </c>
      <c r="M206" s="28">
        <f t="shared" si="30"/>
        <v>331.16666666666669</v>
      </c>
      <c r="N206" s="10">
        <f>VLOOKUP(H206,клиенты!$A$1:$G$435,5,FALSE)</f>
        <v>44632</v>
      </c>
      <c r="O206">
        <f t="shared" si="31"/>
        <v>359</v>
      </c>
      <c r="P206" s="50">
        <f ca="1">(TODAY()-Продажи[[#This Row],[Дата регистрации клиента]])/30</f>
        <v>32.333333333333336</v>
      </c>
      <c r="Q206" t="str">
        <f>VLOOKUP(H206,клиенты!$A$1:$G$435,3,FALSE)</f>
        <v>Лазарев Арефий Анатольевич</v>
      </c>
      <c r="R206" s="51" t="str">
        <f>VLOOKUP(H206,клиенты!$A$1:$G$435,4,FALSE)</f>
        <v>нет</v>
      </c>
      <c r="S206" t="str">
        <f>VLOOKUP(H206,клиенты!$A$1:$G$435,7,FALSE)</f>
        <v>Таджикистан</v>
      </c>
      <c r="T206" t="str">
        <f t="shared" si="32"/>
        <v>Анатольевич Лазарев Арефий</v>
      </c>
      <c r="U206" t="str">
        <f t="shared" si="33"/>
        <v>Лазарев</v>
      </c>
      <c r="V206" t="str">
        <f t="shared" si="26"/>
        <v>Арефий</v>
      </c>
    </row>
    <row r="207" spans="1:22" x14ac:dyDescent="0.2">
      <c r="A207">
        <v>224</v>
      </c>
      <c r="B207">
        <v>348</v>
      </c>
      <c r="C207">
        <v>417</v>
      </c>
      <c r="D207">
        <v>4</v>
      </c>
      <c r="E207" s="40">
        <f t="shared" si="27"/>
        <v>1668</v>
      </c>
      <c r="F207" s="25">
        <v>45005</v>
      </c>
      <c r="G207" t="s">
        <v>17</v>
      </c>
      <c r="H207">
        <v>235</v>
      </c>
      <c r="I207" t="str">
        <f>VLOOKUP(B207,товар!$A$1:$C$433,2,FALSE)</f>
        <v>Чипсы</v>
      </c>
      <c r="J207" s="5">
        <f t="shared" si="28"/>
        <v>273.72549019607845</v>
      </c>
      <c r="K207" s="6">
        <f t="shared" si="29"/>
        <v>0.52342406876790815</v>
      </c>
      <c r="L207" t="str">
        <f>VLOOKUP(B207,товар!$A$1:$C$433,3,FALSE)</f>
        <v>Estrella</v>
      </c>
      <c r="M207" s="28">
        <f t="shared" si="30"/>
        <v>266.27272727272725</v>
      </c>
      <c r="N207" s="10">
        <f>VLOOKUP(H207,клиенты!$A$1:$G$435,5,FALSE)</f>
        <v>44635</v>
      </c>
      <c r="O207">
        <f t="shared" si="31"/>
        <v>370</v>
      </c>
      <c r="P207" s="50">
        <f ca="1">(TODAY()-Продажи[[#This Row],[Дата регистрации клиента]])/30</f>
        <v>32.233333333333334</v>
      </c>
      <c r="Q207" t="str">
        <f>VLOOKUP(H207,клиенты!$A$1:$G$435,3,FALSE)</f>
        <v>Елисей Игнатович Лобанов</v>
      </c>
      <c r="R207" s="51" t="str">
        <f>VLOOKUP(H207,клиенты!$A$1:$G$435,4,FALSE)</f>
        <v>нет</v>
      </c>
      <c r="S207" t="str">
        <f>VLOOKUP(H207,клиенты!$A$1:$G$435,7,FALSE)</f>
        <v>Узбекистан</v>
      </c>
      <c r="T207" t="str">
        <f t="shared" si="32"/>
        <v>Лобанов Елисей Игнатович</v>
      </c>
      <c r="U207" t="str">
        <f t="shared" si="33"/>
        <v>Елисей</v>
      </c>
      <c r="V207" t="str">
        <f>Продажи[[#This Row],[Имя1]]</f>
        <v>Елисей</v>
      </c>
    </row>
    <row r="208" spans="1:22" x14ac:dyDescent="0.2">
      <c r="A208">
        <v>298</v>
      </c>
      <c r="B208">
        <v>298</v>
      </c>
      <c r="C208">
        <v>65</v>
      </c>
      <c r="D208">
        <v>1</v>
      </c>
      <c r="E208" s="40">
        <f t="shared" si="27"/>
        <v>65</v>
      </c>
      <c r="F208" s="25">
        <v>44985</v>
      </c>
      <c r="G208" t="s">
        <v>26</v>
      </c>
      <c r="H208">
        <v>453</v>
      </c>
      <c r="I208" t="str">
        <f>VLOOKUP(B208,товар!$A$1:$C$433,2,FALSE)</f>
        <v>Крупа</v>
      </c>
      <c r="J208" s="5">
        <f t="shared" si="28"/>
        <v>255.11627906976744</v>
      </c>
      <c r="K208" s="6">
        <f t="shared" si="29"/>
        <v>-0.74521422060164078</v>
      </c>
      <c r="L208" t="str">
        <f>VLOOKUP(B208,товар!$A$1:$C$433,3,FALSE)</f>
        <v>Увелка</v>
      </c>
      <c r="M208" s="28">
        <f t="shared" si="30"/>
        <v>251.91666666666666</v>
      </c>
      <c r="N208" s="10">
        <f>VLOOKUP(H208,клиенты!$A$1:$G$435,5,FALSE)</f>
        <v>44635</v>
      </c>
      <c r="O208">
        <f t="shared" si="31"/>
        <v>350</v>
      </c>
      <c r="P208" s="50">
        <f ca="1">(TODAY()-Продажи[[#This Row],[Дата регистрации клиента]])/30</f>
        <v>32.233333333333334</v>
      </c>
      <c r="Q208" t="str">
        <f>VLOOKUP(H208,клиенты!$A$1:$G$435,3,FALSE)</f>
        <v>Никифоров Богдан Харитонович</v>
      </c>
      <c r="R208" s="51" t="str">
        <f>VLOOKUP(H208,клиенты!$A$1:$G$435,4,FALSE)</f>
        <v>да</v>
      </c>
      <c r="S208" t="str">
        <f>VLOOKUP(H208,клиенты!$A$1:$G$435,7,FALSE)</f>
        <v>Россия</v>
      </c>
      <c r="T208" t="str">
        <f t="shared" si="32"/>
        <v>Харитонович Никифоров Богдан</v>
      </c>
      <c r="U208" t="str">
        <f t="shared" si="33"/>
        <v>Никифоров</v>
      </c>
      <c r="V208" t="str">
        <f>MID(T208,SEARCH(" *",T208,SEARCH(" *",T208)+1)+1,LEN(T208))</f>
        <v>Богдан</v>
      </c>
    </row>
    <row r="209" spans="1:22" x14ac:dyDescent="0.2">
      <c r="A209">
        <v>435</v>
      </c>
      <c r="B209">
        <v>384</v>
      </c>
      <c r="C209">
        <v>303</v>
      </c>
      <c r="D209">
        <v>2</v>
      </c>
      <c r="E209" s="40">
        <f t="shared" si="27"/>
        <v>606</v>
      </c>
      <c r="F209" s="25">
        <v>45151</v>
      </c>
      <c r="G209" t="s">
        <v>13</v>
      </c>
      <c r="H209">
        <v>235</v>
      </c>
      <c r="I209" t="str">
        <f>VLOOKUP(B209,товар!$A$1:$C$433,2,FALSE)</f>
        <v>Сахар</v>
      </c>
      <c r="J209" s="5">
        <f t="shared" si="28"/>
        <v>252.76271186440678</v>
      </c>
      <c r="K209" s="6">
        <f t="shared" si="29"/>
        <v>0.1987527660430497</v>
      </c>
      <c r="L209" t="str">
        <f>VLOOKUP(B209,товар!$A$1:$C$433,3,FALSE)</f>
        <v>Сладов</v>
      </c>
      <c r="M209" s="28">
        <f t="shared" si="30"/>
        <v>240.26666666666668</v>
      </c>
      <c r="N209" s="10">
        <f>VLOOKUP(H209,клиенты!$A$1:$G$435,5,FALSE)</f>
        <v>44635</v>
      </c>
      <c r="O209">
        <f t="shared" si="31"/>
        <v>516</v>
      </c>
      <c r="P209" s="50">
        <f ca="1">(TODAY()-Продажи[[#This Row],[Дата регистрации клиента]])/30</f>
        <v>32.233333333333334</v>
      </c>
      <c r="Q209" t="str">
        <f>VLOOKUP(H209,клиенты!$A$1:$G$435,3,FALSE)</f>
        <v>Елисей Игнатович Лобанов</v>
      </c>
      <c r="R209" s="51" t="str">
        <f>VLOOKUP(H209,клиенты!$A$1:$G$435,4,FALSE)</f>
        <v>нет</v>
      </c>
      <c r="S209" t="str">
        <f>VLOOKUP(H209,клиенты!$A$1:$G$435,7,FALSE)</f>
        <v>Узбекистан</v>
      </c>
      <c r="T209" t="str">
        <f t="shared" si="32"/>
        <v>Лобанов Елисей Игнатович</v>
      </c>
      <c r="U209" t="str">
        <f t="shared" si="33"/>
        <v>Елисей</v>
      </c>
      <c r="V209" t="str">
        <f>Продажи[[#This Row],[Имя1]]</f>
        <v>Елисей</v>
      </c>
    </row>
    <row r="210" spans="1:22" x14ac:dyDescent="0.2">
      <c r="A210">
        <v>493</v>
      </c>
      <c r="B210">
        <v>335</v>
      </c>
      <c r="C210">
        <v>436</v>
      </c>
      <c r="D210">
        <v>1</v>
      </c>
      <c r="E210" s="40">
        <f t="shared" si="27"/>
        <v>436</v>
      </c>
      <c r="F210" s="25">
        <v>45407</v>
      </c>
      <c r="G210" t="s">
        <v>13</v>
      </c>
      <c r="H210">
        <v>235</v>
      </c>
      <c r="I210" t="str">
        <f>VLOOKUP(B210,товар!$A$1:$C$433,2,FALSE)</f>
        <v>Хлеб</v>
      </c>
      <c r="J210" s="5">
        <f t="shared" si="28"/>
        <v>300.31818181818181</v>
      </c>
      <c r="K210" s="6">
        <f t="shared" si="29"/>
        <v>0.45179355229302254</v>
      </c>
      <c r="L210" t="str">
        <f>VLOOKUP(B210,товар!$A$1:$C$433,3,FALSE)</f>
        <v>Каравай</v>
      </c>
      <c r="M210" s="28">
        <f t="shared" si="30"/>
        <v>331.16666666666669</v>
      </c>
      <c r="N210" s="10">
        <f>VLOOKUP(H210,клиенты!$A$1:$G$435,5,FALSE)</f>
        <v>44635</v>
      </c>
      <c r="O210">
        <f t="shared" si="31"/>
        <v>772</v>
      </c>
      <c r="P210" s="50">
        <f ca="1">(TODAY()-Продажи[[#This Row],[Дата регистрации клиента]])/30</f>
        <v>32.233333333333334</v>
      </c>
      <c r="Q210" t="str">
        <f>VLOOKUP(H210,клиенты!$A$1:$G$435,3,FALSE)</f>
        <v>Елисей Игнатович Лобанов</v>
      </c>
      <c r="R210" s="51" t="str">
        <f>VLOOKUP(H210,клиенты!$A$1:$G$435,4,FALSE)</f>
        <v>нет</v>
      </c>
      <c r="S210" t="str">
        <f>VLOOKUP(H210,клиенты!$A$1:$G$435,7,FALSE)</f>
        <v>Узбекистан</v>
      </c>
      <c r="T210" t="str">
        <f t="shared" si="32"/>
        <v>Лобанов Елисей Игнатович</v>
      </c>
      <c r="U210" t="str">
        <f t="shared" si="33"/>
        <v>Елисей</v>
      </c>
      <c r="V210" t="str">
        <f>Продажи[[#This Row],[Имя1]]</f>
        <v>Елисей</v>
      </c>
    </row>
    <row r="211" spans="1:22" x14ac:dyDescent="0.2">
      <c r="A211">
        <v>504</v>
      </c>
      <c r="B211">
        <v>234</v>
      </c>
      <c r="C211">
        <v>244</v>
      </c>
      <c r="D211">
        <v>3</v>
      </c>
      <c r="E211" s="40">
        <f t="shared" si="27"/>
        <v>732</v>
      </c>
      <c r="F211" s="25">
        <v>45081</v>
      </c>
      <c r="G211" t="s">
        <v>19</v>
      </c>
      <c r="H211">
        <v>453</v>
      </c>
      <c r="I211" t="str">
        <f>VLOOKUP(B211,товар!$A$1:$C$433,2,FALSE)</f>
        <v>Чай</v>
      </c>
      <c r="J211" s="5">
        <f t="shared" si="28"/>
        <v>271.18181818181819</v>
      </c>
      <c r="K211" s="6">
        <f t="shared" si="29"/>
        <v>-0.10023466309084816</v>
      </c>
      <c r="L211" t="str">
        <f>VLOOKUP(B211,товар!$A$1:$C$433,3,FALSE)</f>
        <v>Greenfield</v>
      </c>
      <c r="M211" s="28">
        <f t="shared" si="30"/>
        <v>291.45454545454544</v>
      </c>
      <c r="N211" s="10">
        <f>VLOOKUP(H211,клиенты!$A$1:$G$435,5,FALSE)</f>
        <v>44635</v>
      </c>
      <c r="O211">
        <f t="shared" si="31"/>
        <v>446</v>
      </c>
      <c r="P211" s="50">
        <f ca="1">(TODAY()-Продажи[[#This Row],[Дата регистрации клиента]])/30</f>
        <v>32.233333333333334</v>
      </c>
      <c r="Q211" t="str">
        <f>VLOOKUP(H211,клиенты!$A$1:$G$435,3,FALSE)</f>
        <v>Никифоров Богдан Харитонович</v>
      </c>
      <c r="R211" s="51" t="str">
        <f>VLOOKUP(H211,клиенты!$A$1:$G$435,4,FALSE)</f>
        <v>да</v>
      </c>
      <c r="S211" t="str">
        <f>VLOOKUP(H211,клиенты!$A$1:$G$435,7,FALSE)</f>
        <v>Россия</v>
      </c>
      <c r="T211" t="str">
        <f t="shared" si="32"/>
        <v>Харитонович Никифоров Богдан</v>
      </c>
      <c r="U211" t="str">
        <f t="shared" si="33"/>
        <v>Никифоров</v>
      </c>
      <c r="V211" t="str">
        <f>MID(T211,SEARCH(" *",T211,SEARCH(" *",T211)+1)+1,LEN(T211))</f>
        <v>Богдан</v>
      </c>
    </row>
    <row r="212" spans="1:22" x14ac:dyDescent="0.2">
      <c r="A212">
        <v>67</v>
      </c>
      <c r="B212">
        <v>425</v>
      </c>
      <c r="C212">
        <v>365</v>
      </c>
      <c r="D212">
        <v>2</v>
      </c>
      <c r="E212" s="40">
        <f t="shared" si="27"/>
        <v>730</v>
      </c>
      <c r="F212" s="25">
        <v>44989</v>
      </c>
      <c r="G212" t="s">
        <v>20</v>
      </c>
      <c r="H212">
        <v>346</v>
      </c>
      <c r="I212" t="str">
        <f>VLOOKUP(B212,товар!$A$1:$C$433,2,FALSE)</f>
        <v>Соль</v>
      </c>
      <c r="J212" s="5">
        <f t="shared" si="28"/>
        <v>264.8679245283019</v>
      </c>
      <c r="K212" s="6">
        <f t="shared" si="29"/>
        <v>0.37804530559908822</v>
      </c>
      <c r="L212" t="str">
        <f>VLOOKUP(B212,товар!$A$1:$C$433,3,FALSE)</f>
        <v>Экстра</v>
      </c>
      <c r="M212" s="28">
        <f t="shared" si="30"/>
        <v>320.84615384615387</v>
      </c>
      <c r="N212" s="10">
        <f>VLOOKUP(H212,клиенты!$A$1:$G$435,5,FALSE)</f>
        <v>44636</v>
      </c>
      <c r="O212">
        <f t="shared" si="31"/>
        <v>353</v>
      </c>
      <c r="P212" s="50">
        <f ca="1">(TODAY()-Продажи[[#This Row],[Дата регистрации клиента]])/30</f>
        <v>32.200000000000003</v>
      </c>
      <c r="Q212" t="str">
        <f>VLOOKUP(H212,клиенты!$A$1:$G$435,3,FALSE)</f>
        <v>Капитон Харитонович Родионов</v>
      </c>
      <c r="R212" s="51" t="str">
        <f>VLOOKUP(H212,клиенты!$A$1:$G$435,4,FALSE)</f>
        <v>да</v>
      </c>
      <c r="S212" t="str">
        <f>VLOOKUP(H212,клиенты!$A$1:$G$435,7,FALSE)</f>
        <v>Россия</v>
      </c>
      <c r="T212" t="str">
        <f t="shared" si="32"/>
        <v>Родионов Капитон Харитонович</v>
      </c>
      <c r="U212" t="str">
        <f t="shared" si="33"/>
        <v>Капитон</v>
      </c>
      <c r="V212" t="str">
        <f>Продажи[[#This Row],[Имя1]]</f>
        <v>Капитон</v>
      </c>
    </row>
    <row r="213" spans="1:22" x14ac:dyDescent="0.2">
      <c r="A213">
        <v>174</v>
      </c>
      <c r="B213">
        <v>391</v>
      </c>
      <c r="C213">
        <v>356</v>
      </c>
      <c r="D213">
        <v>2</v>
      </c>
      <c r="E213" s="40">
        <f t="shared" si="27"/>
        <v>712</v>
      </c>
      <c r="F213" s="25">
        <v>45175</v>
      </c>
      <c r="G213" t="s">
        <v>11</v>
      </c>
      <c r="H213">
        <v>46</v>
      </c>
      <c r="I213" t="str">
        <f>VLOOKUP(B213,товар!$A$1:$C$433,2,FALSE)</f>
        <v>Рыба</v>
      </c>
      <c r="J213" s="5">
        <f t="shared" si="28"/>
        <v>258.5128205128205</v>
      </c>
      <c r="K213" s="6">
        <f t="shared" si="29"/>
        <v>0.37710771672287247</v>
      </c>
      <c r="L213" t="str">
        <f>VLOOKUP(B213,товар!$A$1:$C$433,3,FALSE)</f>
        <v>Балтийский берег</v>
      </c>
      <c r="M213" s="28">
        <f t="shared" si="30"/>
        <v>289.88888888888891</v>
      </c>
      <c r="N213" s="10">
        <f>VLOOKUP(H213,клиенты!$A$1:$G$435,5,FALSE)</f>
        <v>44636</v>
      </c>
      <c r="O213">
        <f t="shared" si="31"/>
        <v>539</v>
      </c>
      <c r="P213" s="50">
        <f ca="1">(TODAY()-Продажи[[#This Row],[Дата регистрации клиента]])/30</f>
        <v>32.200000000000003</v>
      </c>
      <c r="Q213" t="str">
        <f>VLOOKUP(H213,клиенты!$A$1:$G$435,3,FALSE)</f>
        <v>тов. Степанова Синклитикия Александровна</v>
      </c>
      <c r="R213" s="51" t="str">
        <f>VLOOKUP(H213,клиенты!$A$1:$G$435,4,FALSE)</f>
        <v>да</v>
      </c>
      <c r="S213" t="str">
        <f>VLOOKUP(H213,клиенты!$A$1:$G$435,7,FALSE)</f>
        <v>Таджикистан</v>
      </c>
      <c r="T213" t="str">
        <f t="shared" si="32"/>
        <v>Синклитикия Александровна тов. Степанова</v>
      </c>
      <c r="U213" t="str">
        <f t="shared" si="33"/>
        <v>Александровна</v>
      </c>
      <c r="V213" t="str">
        <f>Продажи[[#This Row],[Имя1]]</f>
        <v>Александровна</v>
      </c>
    </row>
    <row r="214" spans="1:22" x14ac:dyDescent="0.2">
      <c r="A214">
        <v>190</v>
      </c>
      <c r="B214">
        <v>69</v>
      </c>
      <c r="C214">
        <v>88</v>
      </c>
      <c r="D214">
        <v>4</v>
      </c>
      <c r="E214" s="40">
        <f t="shared" si="27"/>
        <v>352</v>
      </c>
      <c r="F214" s="25">
        <v>45309</v>
      </c>
      <c r="G214" t="s">
        <v>11</v>
      </c>
      <c r="H214">
        <v>346</v>
      </c>
      <c r="I214" t="str">
        <f>VLOOKUP(B214,товар!$A$1:$C$433,2,FALSE)</f>
        <v>Чипсы</v>
      </c>
      <c r="J214" s="5">
        <f t="shared" si="28"/>
        <v>273.72549019607845</v>
      </c>
      <c r="K214" s="6">
        <f t="shared" si="29"/>
        <v>-0.67851002865329513</v>
      </c>
      <c r="L214" t="str">
        <f>VLOOKUP(B214,товар!$A$1:$C$433,3,FALSE)</f>
        <v>Estrella</v>
      </c>
      <c r="M214" s="28">
        <f t="shared" si="30"/>
        <v>266.27272727272725</v>
      </c>
      <c r="N214" s="10">
        <f>VLOOKUP(H214,клиенты!$A$1:$G$435,5,FALSE)</f>
        <v>44636</v>
      </c>
      <c r="O214">
        <f t="shared" si="31"/>
        <v>673</v>
      </c>
      <c r="P214" s="50">
        <f ca="1">(TODAY()-Продажи[[#This Row],[Дата регистрации клиента]])/30</f>
        <v>32.200000000000003</v>
      </c>
      <c r="Q214" t="str">
        <f>VLOOKUP(H214,клиенты!$A$1:$G$435,3,FALSE)</f>
        <v>Капитон Харитонович Родионов</v>
      </c>
      <c r="R214" s="51" t="str">
        <f>VLOOKUP(H214,клиенты!$A$1:$G$435,4,FALSE)</f>
        <v>да</v>
      </c>
      <c r="S214" t="str">
        <f>VLOOKUP(H214,клиенты!$A$1:$G$435,7,FALSE)</f>
        <v>Россия</v>
      </c>
      <c r="T214" t="str">
        <f t="shared" si="32"/>
        <v>Родионов Капитон Харитонович</v>
      </c>
      <c r="U214" t="str">
        <f t="shared" si="33"/>
        <v>Капитон</v>
      </c>
      <c r="V214" t="str">
        <f>Продажи[[#This Row],[Имя1]]</f>
        <v>Капитон</v>
      </c>
    </row>
    <row r="215" spans="1:22" x14ac:dyDescent="0.2">
      <c r="A215">
        <v>770</v>
      </c>
      <c r="B215">
        <v>155</v>
      </c>
      <c r="C215">
        <v>310</v>
      </c>
      <c r="D215">
        <v>4</v>
      </c>
      <c r="E215" s="40">
        <f t="shared" si="27"/>
        <v>1240</v>
      </c>
      <c r="F215" s="25">
        <v>44930</v>
      </c>
      <c r="G215" t="s">
        <v>18</v>
      </c>
      <c r="H215">
        <v>346</v>
      </c>
      <c r="I215" t="str">
        <f>VLOOKUP(B215,товар!$A$1:$C$433,2,FALSE)</f>
        <v>Йогурт</v>
      </c>
      <c r="J215" s="5">
        <f t="shared" si="28"/>
        <v>263.25423728813558</v>
      </c>
      <c r="K215" s="6">
        <f t="shared" si="29"/>
        <v>0.17756889003347931</v>
      </c>
      <c r="L215" t="str">
        <f>VLOOKUP(B215,товар!$A$1:$C$433,3,FALSE)</f>
        <v>Эрманн</v>
      </c>
      <c r="M215" s="28">
        <f t="shared" si="30"/>
        <v>248.5</v>
      </c>
      <c r="N215" s="10">
        <f>VLOOKUP(H215,клиенты!$A$1:$G$435,5,FALSE)</f>
        <v>44636</v>
      </c>
      <c r="O215">
        <f t="shared" si="31"/>
        <v>294</v>
      </c>
      <c r="P215" s="50">
        <f ca="1">(TODAY()-Продажи[[#This Row],[Дата регистрации клиента]])/30</f>
        <v>32.200000000000003</v>
      </c>
      <c r="Q215" t="str">
        <f>VLOOKUP(H215,клиенты!$A$1:$G$435,3,FALSE)</f>
        <v>Капитон Харитонович Родионов</v>
      </c>
      <c r="R215" s="51" t="str">
        <f>VLOOKUP(H215,клиенты!$A$1:$G$435,4,FALSE)</f>
        <v>да</v>
      </c>
      <c r="S215" t="str">
        <f>VLOOKUP(H215,клиенты!$A$1:$G$435,7,FALSE)</f>
        <v>Россия</v>
      </c>
      <c r="T215" t="str">
        <f t="shared" si="32"/>
        <v>Родионов Капитон Харитонович</v>
      </c>
      <c r="U215" t="str">
        <f t="shared" si="33"/>
        <v>Капитон</v>
      </c>
      <c r="V215" t="str">
        <f>Продажи[[#This Row],[Имя1]]</f>
        <v>Капитон</v>
      </c>
    </row>
    <row r="216" spans="1:22" x14ac:dyDescent="0.2">
      <c r="A216">
        <v>864</v>
      </c>
      <c r="B216">
        <v>369</v>
      </c>
      <c r="C216">
        <v>206</v>
      </c>
      <c r="D216">
        <v>4</v>
      </c>
      <c r="E216" s="40">
        <f t="shared" si="27"/>
        <v>824</v>
      </c>
      <c r="F216" s="25">
        <v>45132</v>
      </c>
      <c r="G216" t="s">
        <v>16</v>
      </c>
      <c r="H216">
        <v>346</v>
      </c>
      <c r="I216" t="str">
        <f>VLOOKUP(B216,товар!$A$1:$C$433,2,FALSE)</f>
        <v>Молоко</v>
      </c>
      <c r="J216" s="5">
        <f t="shared" si="28"/>
        <v>294.95238095238096</v>
      </c>
      <c r="K216" s="6">
        <f t="shared" si="29"/>
        <v>-0.30158217629964479</v>
      </c>
      <c r="L216" t="str">
        <f>VLOOKUP(B216,товар!$A$1:$C$433,3,FALSE)</f>
        <v>Домик в деревне</v>
      </c>
      <c r="M216" s="28">
        <f t="shared" si="30"/>
        <v>274.77777777777777</v>
      </c>
      <c r="N216" s="10">
        <f>VLOOKUP(H216,клиенты!$A$1:$G$435,5,FALSE)</f>
        <v>44636</v>
      </c>
      <c r="O216">
        <f t="shared" si="31"/>
        <v>496</v>
      </c>
      <c r="P216" s="50">
        <f ca="1">(TODAY()-Продажи[[#This Row],[Дата регистрации клиента]])/30</f>
        <v>32.200000000000003</v>
      </c>
      <c r="Q216" t="str">
        <f>VLOOKUP(H216,клиенты!$A$1:$G$435,3,FALSE)</f>
        <v>Капитон Харитонович Родионов</v>
      </c>
      <c r="R216" s="51" t="str">
        <f>VLOOKUP(H216,клиенты!$A$1:$G$435,4,FALSE)</f>
        <v>да</v>
      </c>
      <c r="S216" t="str">
        <f>VLOOKUP(H216,клиенты!$A$1:$G$435,7,FALSE)</f>
        <v>Россия</v>
      </c>
      <c r="T216" t="str">
        <f t="shared" si="32"/>
        <v>Родионов Капитон Харитонович</v>
      </c>
      <c r="U216" t="str">
        <f t="shared" si="33"/>
        <v>Капитон</v>
      </c>
      <c r="V216" t="str">
        <f>Продажи[[#This Row],[Имя1]]</f>
        <v>Капитон</v>
      </c>
    </row>
    <row r="217" spans="1:22" x14ac:dyDescent="0.2">
      <c r="A217">
        <v>313</v>
      </c>
      <c r="B217">
        <v>260</v>
      </c>
      <c r="C217">
        <v>489</v>
      </c>
      <c r="D217">
        <v>3</v>
      </c>
      <c r="E217" s="40">
        <f t="shared" si="27"/>
        <v>1467</v>
      </c>
      <c r="F217" s="25">
        <v>45297</v>
      </c>
      <c r="G217" t="s">
        <v>24</v>
      </c>
      <c r="H217">
        <v>98</v>
      </c>
      <c r="I217" t="str">
        <f>VLOOKUP(B217,товар!$A$1:$C$433,2,FALSE)</f>
        <v>Соль</v>
      </c>
      <c r="J217" s="5">
        <f t="shared" si="28"/>
        <v>264.8679245283019</v>
      </c>
      <c r="K217" s="6">
        <f t="shared" si="29"/>
        <v>0.84620316284370989</v>
      </c>
      <c r="L217" t="str">
        <f>VLOOKUP(B217,товар!$A$1:$C$433,3,FALSE)</f>
        <v>Экстра</v>
      </c>
      <c r="M217" s="28">
        <f t="shared" si="30"/>
        <v>320.84615384615387</v>
      </c>
      <c r="N217" s="10">
        <f>VLOOKUP(H217,клиенты!$A$1:$G$435,5,FALSE)</f>
        <v>44637</v>
      </c>
      <c r="O217">
        <f t="shared" si="31"/>
        <v>660</v>
      </c>
      <c r="P217" s="50">
        <f ca="1">(TODAY()-Продажи[[#This Row],[Дата регистрации клиента]])/30</f>
        <v>32.166666666666664</v>
      </c>
      <c r="Q217" t="str">
        <f>VLOOKUP(H217,клиенты!$A$1:$G$435,3,FALSE)</f>
        <v>Никита Виленович Степанов</v>
      </c>
      <c r="R217" s="51" t="str">
        <f>VLOOKUP(H217,клиенты!$A$1:$G$435,4,FALSE)</f>
        <v>да</v>
      </c>
      <c r="S217" t="str">
        <f>VLOOKUP(H217,клиенты!$A$1:$G$435,7,FALSE)</f>
        <v>Россия</v>
      </c>
      <c r="T217" t="str">
        <f t="shared" si="32"/>
        <v>Степанов Никита Виленович</v>
      </c>
      <c r="U217" t="str">
        <f t="shared" si="33"/>
        <v>Никита</v>
      </c>
      <c r="V217" t="str">
        <f>Продажи[[#This Row],[Имя1]]</f>
        <v>Никита</v>
      </c>
    </row>
    <row r="218" spans="1:22" x14ac:dyDescent="0.2">
      <c r="A218">
        <v>106</v>
      </c>
      <c r="B218">
        <v>242</v>
      </c>
      <c r="C218">
        <v>333</v>
      </c>
      <c r="D218">
        <v>3</v>
      </c>
      <c r="E218" s="40">
        <f t="shared" si="27"/>
        <v>999</v>
      </c>
      <c r="F218" s="25">
        <v>45287</v>
      </c>
      <c r="G218" t="s">
        <v>9</v>
      </c>
      <c r="H218">
        <v>162</v>
      </c>
      <c r="I218" t="str">
        <f>VLOOKUP(B218,товар!$A$1:$C$433,2,FALSE)</f>
        <v>Овощи</v>
      </c>
      <c r="J218" s="5">
        <f t="shared" si="28"/>
        <v>250.48780487804879</v>
      </c>
      <c r="K218" s="6">
        <f t="shared" si="29"/>
        <v>0.32940603700097371</v>
      </c>
      <c r="L218" t="str">
        <f>VLOOKUP(B218,товар!$A$1:$C$433,3,FALSE)</f>
        <v>Овощной ряд</v>
      </c>
      <c r="M218" s="28">
        <f t="shared" si="30"/>
        <v>303.8235294117647</v>
      </c>
      <c r="N218" s="10">
        <f>VLOOKUP(H218,клиенты!$A$1:$G$435,5,FALSE)</f>
        <v>44639</v>
      </c>
      <c r="O218">
        <f t="shared" si="31"/>
        <v>648</v>
      </c>
      <c r="P218" s="50">
        <f ca="1">(TODAY()-Продажи[[#This Row],[Дата регистрации клиента]])/30</f>
        <v>32.1</v>
      </c>
      <c r="Q218" t="str">
        <f>VLOOKUP(H218,клиенты!$A$1:$G$435,3,FALSE)</f>
        <v>Соловьев Родион Данилович</v>
      </c>
      <c r="R218" s="51" t="str">
        <f>VLOOKUP(H218,клиенты!$A$1:$G$435,4,FALSE)</f>
        <v>нет</v>
      </c>
      <c r="S218" t="str">
        <f>VLOOKUP(H218,клиенты!$A$1:$G$435,7,FALSE)</f>
        <v>Таджикистан</v>
      </c>
      <c r="T218" t="str">
        <f t="shared" si="32"/>
        <v>Данилович Соловьев Родион</v>
      </c>
      <c r="U218" t="str">
        <f t="shared" si="33"/>
        <v>Соловьев</v>
      </c>
      <c r="V218" t="str">
        <f>MID(T218,SEARCH(" *",T218,SEARCH(" *",T218)+1)+1,LEN(T218))</f>
        <v>Родион</v>
      </c>
    </row>
    <row r="219" spans="1:22" x14ac:dyDescent="0.2">
      <c r="A219">
        <v>930</v>
      </c>
      <c r="B219">
        <v>170</v>
      </c>
      <c r="C219">
        <v>312</v>
      </c>
      <c r="D219">
        <v>1</v>
      </c>
      <c r="E219" s="40">
        <f t="shared" si="27"/>
        <v>312</v>
      </c>
      <c r="F219" s="25">
        <v>45072</v>
      </c>
      <c r="G219" t="s">
        <v>18</v>
      </c>
      <c r="H219">
        <v>162</v>
      </c>
      <c r="I219" t="str">
        <f>VLOOKUP(B219,товар!$A$1:$C$433,2,FALSE)</f>
        <v>Конфеты</v>
      </c>
      <c r="J219" s="5">
        <f t="shared" si="28"/>
        <v>267.85483870967744</v>
      </c>
      <c r="K219" s="6">
        <f t="shared" si="29"/>
        <v>0.16481001987113864</v>
      </c>
      <c r="L219" t="str">
        <f>VLOOKUP(B219,товар!$A$1:$C$433,3,FALSE)</f>
        <v>Славянка</v>
      </c>
      <c r="M219" s="28">
        <f t="shared" si="30"/>
        <v>268</v>
      </c>
      <c r="N219" s="10">
        <f>VLOOKUP(H219,клиенты!$A$1:$G$435,5,FALSE)</f>
        <v>44639</v>
      </c>
      <c r="O219">
        <f t="shared" si="31"/>
        <v>433</v>
      </c>
      <c r="P219" s="50">
        <f ca="1">(TODAY()-Продажи[[#This Row],[Дата регистрации клиента]])/30</f>
        <v>32.1</v>
      </c>
      <c r="Q219" t="str">
        <f>VLOOKUP(H219,клиенты!$A$1:$G$435,3,FALSE)</f>
        <v>Соловьев Родион Данилович</v>
      </c>
      <c r="R219" s="51" t="str">
        <f>VLOOKUP(H219,клиенты!$A$1:$G$435,4,FALSE)</f>
        <v>нет</v>
      </c>
      <c r="S219" t="str">
        <f>VLOOKUP(H219,клиенты!$A$1:$G$435,7,FALSE)</f>
        <v>Таджикистан</v>
      </c>
      <c r="T219" t="str">
        <f t="shared" si="32"/>
        <v>Данилович Соловьев Родион</v>
      </c>
      <c r="U219" t="str">
        <f t="shared" si="33"/>
        <v>Соловьев</v>
      </c>
      <c r="V219" t="str">
        <f>MID(T219,SEARCH(" *",T219,SEARCH(" *",T219)+1)+1,LEN(T219))</f>
        <v>Родион</v>
      </c>
    </row>
    <row r="220" spans="1:22" x14ac:dyDescent="0.2">
      <c r="A220">
        <v>4</v>
      </c>
      <c r="B220">
        <v>240</v>
      </c>
      <c r="C220">
        <v>141</v>
      </c>
      <c r="D220">
        <v>5</v>
      </c>
      <c r="E220" s="40">
        <f t="shared" si="27"/>
        <v>705</v>
      </c>
      <c r="F220" s="25">
        <v>45262</v>
      </c>
      <c r="G220" t="s">
        <v>10</v>
      </c>
      <c r="H220">
        <v>116</v>
      </c>
      <c r="I220" t="str">
        <f>VLOOKUP(B220,товар!$A$1:$C$433,2,FALSE)</f>
        <v>Макароны</v>
      </c>
      <c r="J220" s="5">
        <f t="shared" si="28"/>
        <v>265.47674418604652</v>
      </c>
      <c r="K220" s="6">
        <f t="shared" si="29"/>
        <v>-0.46888003153606939</v>
      </c>
      <c r="L220" t="str">
        <f>VLOOKUP(B220,товар!$A$1:$C$433,3,FALSE)</f>
        <v>Борилла</v>
      </c>
      <c r="M220" s="28">
        <f t="shared" si="30"/>
        <v>236.27586206896552</v>
      </c>
      <c r="N220" s="10">
        <f>VLOOKUP(H220,клиенты!$A$1:$G$435,5,FALSE)</f>
        <v>44643</v>
      </c>
      <c r="O220">
        <f t="shared" si="31"/>
        <v>619</v>
      </c>
      <c r="P220" s="50">
        <f ca="1">(TODAY()-Продажи[[#This Row],[Дата регистрации клиента]])/30</f>
        <v>31.966666666666665</v>
      </c>
      <c r="Q220" t="str">
        <f>VLOOKUP(H220,клиенты!$A$1:$G$435,3,FALSE)</f>
        <v>Носкова Вера Федоровна</v>
      </c>
      <c r="R220" s="51" t="str">
        <f>VLOOKUP(H220,клиенты!$A$1:$G$435,4,FALSE)</f>
        <v>нет</v>
      </c>
      <c r="S220" t="str">
        <f>VLOOKUP(H220,клиенты!$A$1:$G$435,7,FALSE)</f>
        <v>Россия</v>
      </c>
      <c r="T220" t="str">
        <f t="shared" si="32"/>
        <v>Федоровна Носкова Вера</v>
      </c>
      <c r="U220" t="str">
        <f t="shared" si="33"/>
        <v>Носкова</v>
      </c>
      <c r="V220" t="str">
        <f>MID(T220,SEARCH(" *",T220,SEARCH(" *",T220)+1)+1,LEN(T220))</f>
        <v>Вера</v>
      </c>
    </row>
    <row r="221" spans="1:22" x14ac:dyDescent="0.2">
      <c r="A221">
        <v>78</v>
      </c>
      <c r="B221">
        <v>392</v>
      </c>
      <c r="C221">
        <v>484</v>
      </c>
      <c r="D221">
        <v>4</v>
      </c>
      <c r="E221" s="40">
        <f t="shared" si="27"/>
        <v>1936</v>
      </c>
      <c r="F221" s="25">
        <v>45302</v>
      </c>
      <c r="G221" t="s">
        <v>9</v>
      </c>
      <c r="H221">
        <v>252</v>
      </c>
      <c r="I221" t="str">
        <f>VLOOKUP(B221,товар!$A$1:$C$433,2,FALSE)</f>
        <v>Кофе</v>
      </c>
      <c r="J221" s="5">
        <f t="shared" si="28"/>
        <v>249.02380952380952</v>
      </c>
      <c r="K221" s="6">
        <f t="shared" si="29"/>
        <v>0.94358925327469167</v>
      </c>
      <c r="L221" t="str">
        <f>VLOOKUP(B221,товар!$A$1:$C$433,3,FALSE)</f>
        <v>Черная Карта</v>
      </c>
      <c r="M221" s="28">
        <f t="shared" si="30"/>
        <v>222.2</v>
      </c>
      <c r="N221" s="10">
        <f>VLOOKUP(H221,клиенты!$A$1:$G$435,5,FALSE)</f>
        <v>44643</v>
      </c>
      <c r="O221">
        <f t="shared" si="31"/>
        <v>659</v>
      </c>
      <c r="P221" s="50">
        <f ca="1">(TODAY()-Продажи[[#This Row],[Дата регистрации клиента]])/30</f>
        <v>31.966666666666665</v>
      </c>
      <c r="Q221" t="str">
        <f>VLOOKUP(H221,клиенты!$A$1:$G$435,3,FALSE)</f>
        <v>Ладимир Гурьевич Егоров</v>
      </c>
      <c r="R221" s="51" t="str">
        <f>VLOOKUP(H221,клиенты!$A$1:$G$435,4,FALSE)</f>
        <v>нет</v>
      </c>
      <c r="S221" t="str">
        <f>VLOOKUP(H221,клиенты!$A$1:$G$435,7,FALSE)</f>
        <v>Россия</v>
      </c>
      <c r="T221" t="str">
        <f t="shared" si="32"/>
        <v>Егоров Ладимир Гурьевич</v>
      </c>
      <c r="U221" t="str">
        <f t="shared" si="33"/>
        <v>Ладимир</v>
      </c>
      <c r="V221" t="str">
        <f>Продажи[[#This Row],[Имя1]]</f>
        <v>Ладимир</v>
      </c>
    </row>
    <row r="222" spans="1:22" x14ac:dyDescent="0.2">
      <c r="A222">
        <v>410</v>
      </c>
      <c r="B222">
        <v>96</v>
      </c>
      <c r="C222">
        <v>386</v>
      </c>
      <c r="D222">
        <v>4</v>
      </c>
      <c r="E222" s="40">
        <f t="shared" si="27"/>
        <v>1544</v>
      </c>
      <c r="F222" s="25">
        <v>45145</v>
      </c>
      <c r="G222" t="s">
        <v>16</v>
      </c>
      <c r="H222">
        <v>252</v>
      </c>
      <c r="I222" t="str">
        <f>VLOOKUP(B222,товар!$A$1:$C$433,2,FALSE)</f>
        <v>Соль</v>
      </c>
      <c r="J222" s="5">
        <f t="shared" si="28"/>
        <v>264.8679245283019</v>
      </c>
      <c r="K222" s="6">
        <f t="shared" si="29"/>
        <v>0.45733010400341922</v>
      </c>
      <c r="L222" t="str">
        <f>VLOOKUP(B222,товар!$A$1:$C$433,3,FALSE)</f>
        <v>Салта</v>
      </c>
      <c r="M222" s="28">
        <f t="shared" si="30"/>
        <v>273.7</v>
      </c>
      <c r="N222" s="10">
        <f>VLOOKUP(H222,клиенты!$A$1:$G$435,5,FALSE)</f>
        <v>44643</v>
      </c>
      <c r="O222">
        <f t="shared" si="31"/>
        <v>502</v>
      </c>
      <c r="P222" s="50">
        <f ca="1">(TODAY()-Продажи[[#This Row],[Дата регистрации клиента]])/30</f>
        <v>31.966666666666665</v>
      </c>
      <c r="Q222" t="str">
        <f>VLOOKUP(H222,клиенты!$A$1:$G$435,3,FALSE)</f>
        <v>Ладимир Гурьевич Егоров</v>
      </c>
      <c r="R222" s="51" t="str">
        <f>VLOOKUP(H222,клиенты!$A$1:$G$435,4,FALSE)</f>
        <v>нет</v>
      </c>
      <c r="S222" t="str">
        <f>VLOOKUP(H222,клиенты!$A$1:$G$435,7,FALSE)</f>
        <v>Россия</v>
      </c>
      <c r="T222" t="str">
        <f t="shared" si="32"/>
        <v>Егоров Ладимир Гурьевич</v>
      </c>
      <c r="U222" t="str">
        <f t="shared" si="33"/>
        <v>Ладимир</v>
      </c>
      <c r="V222" t="str">
        <f>Продажи[[#This Row],[Имя1]]</f>
        <v>Ладимир</v>
      </c>
    </row>
    <row r="223" spans="1:22" x14ac:dyDescent="0.2">
      <c r="A223">
        <v>520</v>
      </c>
      <c r="B223">
        <v>484</v>
      </c>
      <c r="C223">
        <v>238</v>
      </c>
      <c r="D223">
        <v>2</v>
      </c>
      <c r="E223" s="40">
        <f t="shared" si="27"/>
        <v>476</v>
      </c>
      <c r="F223" s="25">
        <v>45364</v>
      </c>
      <c r="G223" t="s">
        <v>13</v>
      </c>
      <c r="H223">
        <v>252</v>
      </c>
      <c r="I223" t="str">
        <f>VLOOKUP(B223,товар!$A$1:$C$433,2,FALSE)</f>
        <v>Печенье</v>
      </c>
      <c r="J223" s="5">
        <f t="shared" si="28"/>
        <v>283.468085106383</v>
      </c>
      <c r="K223" s="6">
        <f t="shared" si="29"/>
        <v>-0.16039930946483527</v>
      </c>
      <c r="L223" t="str">
        <f>VLOOKUP(B223,товар!$A$1:$C$433,3,FALSE)</f>
        <v>КДВ</v>
      </c>
      <c r="M223" s="28">
        <f t="shared" si="30"/>
        <v>323.07692307692309</v>
      </c>
      <c r="N223" s="10">
        <f>VLOOKUP(H223,клиенты!$A$1:$G$435,5,FALSE)</f>
        <v>44643</v>
      </c>
      <c r="O223">
        <f t="shared" si="31"/>
        <v>721</v>
      </c>
      <c r="P223" s="50">
        <f ca="1">(TODAY()-Продажи[[#This Row],[Дата регистрации клиента]])/30</f>
        <v>31.966666666666665</v>
      </c>
      <c r="Q223" t="str">
        <f>VLOOKUP(H223,клиенты!$A$1:$G$435,3,FALSE)</f>
        <v>Ладимир Гурьевич Егоров</v>
      </c>
      <c r="R223" s="51" t="str">
        <f>VLOOKUP(H223,клиенты!$A$1:$G$435,4,FALSE)</f>
        <v>нет</v>
      </c>
      <c r="S223" t="str">
        <f>VLOOKUP(H223,клиенты!$A$1:$G$435,7,FALSE)</f>
        <v>Россия</v>
      </c>
      <c r="T223" t="str">
        <f t="shared" si="32"/>
        <v>Егоров Ладимир Гурьевич</v>
      </c>
      <c r="U223" t="str">
        <f t="shared" si="33"/>
        <v>Ладимир</v>
      </c>
      <c r="V223" t="str">
        <f>Продажи[[#This Row],[Имя1]]</f>
        <v>Ладимир</v>
      </c>
    </row>
    <row r="224" spans="1:22" x14ac:dyDescent="0.2">
      <c r="A224">
        <v>542</v>
      </c>
      <c r="B224">
        <v>248</v>
      </c>
      <c r="C224">
        <v>497</v>
      </c>
      <c r="D224">
        <v>2</v>
      </c>
      <c r="E224" s="40">
        <f t="shared" si="27"/>
        <v>994</v>
      </c>
      <c r="F224" s="25">
        <v>45051</v>
      </c>
      <c r="G224" t="s">
        <v>16</v>
      </c>
      <c r="H224">
        <v>116</v>
      </c>
      <c r="I224" t="str">
        <f>VLOOKUP(B224,товар!$A$1:$C$433,2,FALSE)</f>
        <v>Конфеты</v>
      </c>
      <c r="J224" s="5">
        <f t="shared" si="28"/>
        <v>267.85483870967744</v>
      </c>
      <c r="K224" s="6">
        <f t="shared" si="29"/>
        <v>0.85548262780755091</v>
      </c>
      <c r="L224" t="str">
        <f>VLOOKUP(B224,товар!$A$1:$C$433,3,FALSE)</f>
        <v>Красный Октябрь</v>
      </c>
      <c r="M224" s="28">
        <f t="shared" si="30"/>
        <v>273.625</v>
      </c>
      <c r="N224" s="10">
        <f>VLOOKUP(H224,клиенты!$A$1:$G$435,5,FALSE)</f>
        <v>44643</v>
      </c>
      <c r="O224">
        <f t="shared" si="31"/>
        <v>408</v>
      </c>
      <c r="P224" s="50">
        <f ca="1">(TODAY()-Продажи[[#This Row],[Дата регистрации клиента]])/30</f>
        <v>31.966666666666665</v>
      </c>
      <c r="Q224" t="str">
        <f>VLOOKUP(H224,клиенты!$A$1:$G$435,3,FALSE)</f>
        <v>Носкова Вера Федоровна</v>
      </c>
      <c r="R224" s="51" t="str">
        <f>VLOOKUP(H224,клиенты!$A$1:$G$435,4,FALSE)</f>
        <v>нет</v>
      </c>
      <c r="S224" t="str">
        <f>VLOOKUP(H224,клиенты!$A$1:$G$435,7,FALSE)</f>
        <v>Россия</v>
      </c>
      <c r="T224" t="str">
        <f t="shared" si="32"/>
        <v>Федоровна Носкова Вера</v>
      </c>
      <c r="U224" t="str">
        <f t="shared" si="33"/>
        <v>Носкова</v>
      </c>
      <c r="V224" t="str">
        <f>MID(T224,SEARCH(" *",T224,SEARCH(" *",T224)+1)+1,LEN(T224))</f>
        <v>Вера</v>
      </c>
    </row>
    <row r="225" spans="1:22" x14ac:dyDescent="0.2">
      <c r="A225">
        <v>635</v>
      </c>
      <c r="B225">
        <v>4</v>
      </c>
      <c r="C225">
        <v>151</v>
      </c>
      <c r="D225">
        <v>4</v>
      </c>
      <c r="E225" s="40">
        <f t="shared" si="27"/>
        <v>604</v>
      </c>
      <c r="F225" s="25">
        <v>45286</v>
      </c>
      <c r="G225" t="s">
        <v>17</v>
      </c>
      <c r="H225">
        <v>116</v>
      </c>
      <c r="I225" t="str">
        <f>VLOOKUP(B225,товар!$A$1:$C$433,2,FALSE)</f>
        <v>Рис</v>
      </c>
      <c r="J225" s="5">
        <f t="shared" si="28"/>
        <v>258.375</v>
      </c>
      <c r="K225" s="6">
        <f t="shared" si="29"/>
        <v>-0.41557813255926468</v>
      </c>
      <c r="L225" t="str">
        <f>VLOOKUP(B225,товар!$A$1:$C$433,3,FALSE)</f>
        <v>Белый Злат</v>
      </c>
      <c r="M225" s="28">
        <f t="shared" si="30"/>
        <v>269.70588235294116</v>
      </c>
      <c r="N225" s="10">
        <f>VLOOKUP(H225,клиенты!$A$1:$G$435,5,FALSE)</f>
        <v>44643</v>
      </c>
      <c r="O225">
        <f t="shared" si="31"/>
        <v>643</v>
      </c>
      <c r="P225" s="50">
        <f ca="1">(TODAY()-Продажи[[#This Row],[Дата регистрации клиента]])/30</f>
        <v>31.966666666666665</v>
      </c>
      <c r="Q225" t="str">
        <f>VLOOKUP(H225,клиенты!$A$1:$G$435,3,FALSE)</f>
        <v>Носкова Вера Федоровна</v>
      </c>
      <c r="R225" s="51" t="str">
        <f>VLOOKUP(H225,клиенты!$A$1:$G$435,4,FALSE)</f>
        <v>нет</v>
      </c>
      <c r="S225" t="str">
        <f>VLOOKUP(H225,клиенты!$A$1:$G$435,7,FALSE)</f>
        <v>Россия</v>
      </c>
      <c r="T225" t="str">
        <f t="shared" si="32"/>
        <v>Федоровна Носкова Вера</v>
      </c>
      <c r="U225" t="str">
        <f t="shared" si="33"/>
        <v>Носкова</v>
      </c>
      <c r="V225" t="str">
        <f>MID(T225,SEARCH(" *",T225,SEARCH(" *",T225)+1)+1,LEN(T225))</f>
        <v>Вера</v>
      </c>
    </row>
    <row r="226" spans="1:22" x14ac:dyDescent="0.2">
      <c r="A226">
        <v>774</v>
      </c>
      <c r="B226">
        <v>39</v>
      </c>
      <c r="C226">
        <v>404</v>
      </c>
      <c r="D226">
        <v>2</v>
      </c>
      <c r="E226" s="40">
        <f t="shared" si="27"/>
        <v>808</v>
      </c>
      <c r="F226" s="25">
        <v>45175</v>
      </c>
      <c r="G226" t="s">
        <v>14</v>
      </c>
      <c r="H226">
        <v>252</v>
      </c>
      <c r="I226" t="str">
        <f>VLOOKUP(B226,товар!$A$1:$C$433,2,FALSE)</f>
        <v>Сыр</v>
      </c>
      <c r="J226" s="5">
        <f t="shared" si="28"/>
        <v>262.63492063492066</v>
      </c>
      <c r="K226" s="6">
        <f t="shared" si="29"/>
        <v>0.53825698053910287</v>
      </c>
      <c r="L226" t="str">
        <f>VLOOKUP(B226,товар!$A$1:$C$433,3,FALSE)</f>
        <v>Сырная долина</v>
      </c>
      <c r="M226" s="28">
        <f t="shared" si="30"/>
        <v>271</v>
      </c>
      <c r="N226" s="10">
        <f>VLOOKUP(H226,клиенты!$A$1:$G$435,5,FALSE)</f>
        <v>44643</v>
      </c>
      <c r="O226">
        <f t="shared" si="31"/>
        <v>532</v>
      </c>
      <c r="P226" s="50">
        <f ca="1">(TODAY()-Продажи[[#This Row],[Дата регистрации клиента]])/30</f>
        <v>31.966666666666665</v>
      </c>
      <c r="Q226" t="str">
        <f>VLOOKUP(H226,клиенты!$A$1:$G$435,3,FALSE)</f>
        <v>Ладимир Гурьевич Егоров</v>
      </c>
      <c r="R226" s="51" t="str">
        <f>VLOOKUP(H226,клиенты!$A$1:$G$435,4,FALSE)</f>
        <v>нет</v>
      </c>
      <c r="S226" t="str">
        <f>VLOOKUP(H226,клиенты!$A$1:$G$435,7,FALSE)</f>
        <v>Россия</v>
      </c>
      <c r="T226" t="str">
        <f t="shared" si="32"/>
        <v>Егоров Ладимир Гурьевич</v>
      </c>
      <c r="U226" t="str">
        <f t="shared" si="33"/>
        <v>Ладимир</v>
      </c>
      <c r="V226" t="str">
        <f>Продажи[[#This Row],[Имя1]]</f>
        <v>Ладимир</v>
      </c>
    </row>
    <row r="227" spans="1:22" x14ac:dyDescent="0.2">
      <c r="A227">
        <v>269</v>
      </c>
      <c r="B227">
        <v>464</v>
      </c>
      <c r="C227">
        <v>290</v>
      </c>
      <c r="D227">
        <v>3</v>
      </c>
      <c r="E227" s="40">
        <f t="shared" si="27"/>
        <v>870</v>
      </c>
      <c r="F227" s="25">
        <v>45185</v>
      </c>
      <c r="G227" t="s">
        <v>21</v>
      </c>
      <c r="H227">
        <v>77</v>
      </c>
      <c r="I227" t="str">
        <f>VLOOKUP(B227,товар!$A$1:$C$433,2,FALSE)</f>
        <v>Сыр</v>
      </c>
      <c r="J227" s="5">
        <f t="shared" si="28"/>
        <v>262.63492063492066</v>
      </c>
      <c r="K227" s="6">
        <f t="shared" si="29"/>
        <v>0.10419436721866293</v>
      </c>
      <c r="L227" t="str">
        <f>VLOOKUP(B227,товар!$A$1:$C$433,3,FALSE)</f>
        <v>Сырная долина</v>
      </c>
      <c r="M227" s="28">
        <f t="shared" si="30"/>
        <v>271</v>
      </c>
      <c r="N227" s="10">
        <f>VLOOKUP(H227,клиенты!$A$1:$G$435,5,FALSE)</f>
        <v>44644</v>
      </c>
      <c r="O227">
        <f t="shared" si="31"/>
        <v>541</v>
      </c>
      <c r="P227" s="50">
        <f ca="1">(TODAY()-Продажи[[#This Row],[Дата регистрации клиента]])/30</f>
        <v>31.933333333333334</v>
      </c>
      <c r="Q227" t="str">
        <f>VLOOKUP(H227,клиенты!$A$1:$G$435,3,FALSE)</f>
        <v>Фокин Глеб Елизарович</v>
      </c>
      <c r="R227" s="51" t="str">
        <f>VLOOKUP(H227,клиенты!$A$1:$G$435,4,FALSE)</f>
        <v>нет</v>
      </c>
      <c r="S227" t="str">
        <f>VLOOKUP(H227,клиенты!$A$1:$G$435,7,FALSE)</f>
        <v>Россия</v>
      </c>
      <c r="T227" t="str">
        <f t="shared" si="32"/>
        <v>Елизарович Фокин Глеб</v>
      </c>
      <c r="U227" t="str">
        <f t="shared" si="33"/>
        <v>Фокин</v>
      </c>
      <c r="V227" t="str">
        <f t="shared" ref="V227:V233" si="34">MID(T227,SEARCH(" *",T227,SEARCH(" *",T227)+1)+1,LEN(T227))</f>
        <v>Глеб</v>
      </c>
    </row>
    <row r="228" spans="1:22" x14ac:dyDescent="0.2">
      <c r="A228">
        <v>867</v>
      </c>
      <c r="B228">
        <v>237</v>
      </c>
      <c r="C228">
        <v>121</v>
      </c>
      <c r="D228">
        <v>3</v>
      </c>
      <c r="E228" s="40">
        <f t="shared" si="27"/>
        <v>363</v>
      </c>
      <c r="F228" s="25">
        <v>45240</v>
      </c>
      <c r="G228" t="s">
        <v>25</v>
      </c>
      <c r="H228">
        <v>77</v>
      </c>
      <c r="I228" t="str">
        <f>VLOOKUP(B228,товар!$A$1:$C$433,2,FALSE)</f>
        <v>Конфеты</v>
      </c>
      <c r="J228" s="5">
        <f t="shared" si="28"/>
        <v>267.85483870967744</v>
      </c>
      <c r="K228" s="6">
        <f t="shared" si="29"/>
        <v>-0.54826278075510326</v>
      </c>
      <c r="L228" t="str">
        <f>VLOOKUP(B228,товар!$A$1:$C$433,3,FALSE)</f>
        <v>Рот Фронт</v>
      </c>
      <c r="M228" s="28">
        <f t="shared" si="30"/>
        <v>288.23809523809524</v>
      </c>
      <c r="N228" s="10">
        <f>VLOOKUP(H228,клиенты!$A$1:$G$435,5,FALSE)</f>
        <v>44644</v>
      </c>
      <c r="O228">
        <f t="shared" si="31"/>
        <v>596</v>
      </c>
      <c r="P228" s="50">
        <f ca="1">(TODAY()-Продажи[[#This Row],[Дата регистрации клиента]])/30</f>
        <v>31.933333333333334</v>
      </c>
      <c r="Q228" t="str">
        <f>VLOOKUP(H228,клиенты!$A$1:$G$435,3,FALSE)</f>
        <v>Фокин Глеб Елизарович</v>
      </c>
      <c r="R228" s="51" t="str">
        <f>VLOOKUP(H228,клиенты!$A$1:$G$435,4,FALSE)</f>
        <v>нет</v>
      </c>
      <c r="S228" t="str">
        <f>VLOOKUP(H228,клиенты!$A$1:$G$435,7,FALSE)</f>
        <v>Россия</v>
      </c>
      <c r="T228" t="str">
        <f t="shared" si="32"/>
        <v>Елизарович Фокин Глеб</v>
      </c>
      <c r="U228" t="str">
        <f t="shared" si="33"/>
        <v>Фокин</v>
      </c>
      <c r="V228" t="str">
        <f t="shared" si="34"/>
        <v>Глеб</v>
      </c>
    </row>
    <row r="229" spans="1:22" x14ac:dyDescent="0.2">
      <c r="A229">
        <v>72</v>
      </c>
      <c r="B229">
        <v>75</v>
      </c>
      <c r="C229">
        <v>257</v>
      </c>
      <c r="D229">
        <v>2</v>
      </c>
      <c r="E229" s="40">
        <f t="shared" si="27"/>
        <v>514</v>
      </c>
      <c r="F229" s="25">
        <v>45306</v>
      </c>
      <c r="G229" t="s">
        <v>24</v>
      </c>
      <c r="H229">
        <v>449</v>
      </c>
      <c r="I229" t="str">
        <f>VLOOKUP(B229,товар!$A$1:$C$433,2,FALSE)</f>
        <v>Печенье</v>
      </c>
      <c r="J229" s="5">
        <f t="shared" si="28"/>
        <v>283.468085106383</v>
      </c>
      <c r="K229" s="6">
        <f t="shared" si="29"/>
        <v>-9.3372363581775919E-2</v>
      </c>
      <c r="L229" t="str">
        <f>VLOOKUP(B229,товар!$A$1:$C$433,3,FALSE)</f>
        <v>Белогорье</v>
      </c>
      <c r="M229" s="28">
        <f t="shared" si="30"/>
        <v>249.5</v>
      </c>
      <c r="N229" s="10">
        <f>VLOOKUP(H229,клиенты!$A$1:$G$435,5,FALSE)</f>
        <v>44645</v>
      </c>
      <c r="O229">
        <f t="shared" si="31"/>
        <v>661</v>
      </c>
      <c r="P229" s="50">
        <f ca="1">(TODAY()-Продажи[[#This Row],[Дата регистрации клиента]])/30</f>
        <v>31.9</v>
      </c>
      <c r="Q229" t="str">
        <f>VLOOKUP(H229,клиенты!$A$1:$G$435,3,FALSE)</f>
        <v>Пестов Измаил Глебович</v>
      </c>
      <c r="R229" s="51" t="str">
        <f>VLOOKUP(H229,клиенты!$A$1:$G$435,4,FALSE)</f>
        <v>нет</v>
      </c>
      <c r="S229" t="str">
        <f>VLOOKUP(H229,клиенты!$A$1:$G$435,7,FALSE)</f>
        <v>Таджикистан</v>
      </c>
      <c r="T229" t="str">
        <f t="shared" si="32"/>
        <v>Глебович Пестов Измаил</v>
      </c>
      <c r="U229" t="str">
        <f t="shared" si="33"/>
        <v>Пестов</v>
      </c>
      <c r="V229" t="str">
        <f t="shared" si="34"/>
        <v>Измаил</v>
      </c>
    </row>
    <row r="230" spans="1:22" x14ac:dyDescent="0.2">
      <c r="A230">
        <v>285</v>
      </c>
      <c r="B230">
        <v>430</v>
      </c>
      <c r="C230">
        <v>380</v>
      </c>
      <c r="D230">
        <v>1</v>
      </c>
      <c r="E230" s="40">
        <f t="shared" si="27"/>
        <v>380</v>
      </c>
      <c r="F230" s="25">
        <v>45391</v>
      </c>
      <c r="G230" t="s">
        <v>26</v>
      </c>
      <c r="H230">
        <v>449</v>
      </c>
      <c r="I230" t="str">
        <f>VLOOKUP(B230,товар!$A$1:$C$433,2,FALSE)</f>
        <v>Чай</v>
      </c>
      <c r="J230" s="5">
        <f t="shared" si="28"/>
        <v>271.18181818181819</v>
      </c>
      <c r="K230" s="6">
        <f t="shared" si="29"/>
        <v>0.40127388535031838</v>
      </c>
      <c r="L230" t="str">
        <f>VLOOKUP(B230,товар!$A$1:$C$433,3,FALSE)</f>
        <v>Ахмад</v>
      </c>
      <c r="M230" s="28">
        <f t="shared" si="30"/>
        <v>243.3</v>
      </c>
      <c r="N230" s="10">
        <f>VLOOKUP(H230,клиенты!$A$1:$G$435,5,FALSE)</f>
        <v>44645</v>
      </c>
      <c r="O230">
        <f t="shared" si="31"/>
        <v>746</v>
      </c>
      <c r="P230" s="50">
        <f ca="1">(TODAY()-Продажи[[#This Row],[Дата регистрации клиента]])/30</f>
        <v>31.9</v>
      </c>
      <c r="Q230" t="str">
        <f>VLOOKUP(H230,клиенты!$A$1:$G$435,3,FALSE)</f>
        <v>Пестов Измаил Глебович</v>
      </c>
      <c r="R230" s="51" t="str">
        <f>VLOOKUP(H230,клиенты!$A$1:$G$435,4,FALSE)</f>
        <v>нет</v>
      </c>
      <c r="S230" t="str">
        <f>VLOOKUP(H230,клиенты!$A$1:$G$435,7,FALSE)</f>
        <v>Таджикистан</v>
      </c>
      <c r="T230" t="str">
        <f t="shared" si="32"/>
        <v>Глебович Пестов Измаил</v>
      </c>
      <c r="U230" t="str">
        <f t="shared" si="33"/>
        <v>Пестов</v>
      </c>
      <c r="V230" t="str">
        <f t="shared" si="34"/>
        <v>Измаил</v>
      </c>
    </row>
    <row r="231" spans="1:22" x14ac:dyDescent="0.2">
      <c r="A231">
        <v>419</v>
      </c>
      <c r="B231">
        <v>390</v>
      </c>
      <c r="C231">
        <v>120</v>
      </c>
      <c r="D231">
        <v>1</v>
      </c>
      <c r="E231" s="40">
        <f t="shared" si="27"/>
        <v>120</v>
      </c>
      <c r="F231" s="25">
        <v>45176</v>
      </c>
      <c r="G231" t="s">
        <v>13</v>
      </c>
      <c r="H231">
        <v>449</v>
      </c>
      <c r="I231" t="str">
        <f>VLOOKUP(B231,товар!$A$1:$C$433,2,FALSE)</f>
        <v>Сок</v>
      </c>
      <c r="J231" s="5">
        <f t="shared" si="28"/>
        <v>268.60344827586209</v>
      </c>
      <c r="K231" s="6">
        <f t="shared" si="29"/>
        <v>-0.55324475255151162</v>
      </c>
      <c r="L231" t="str">
        <f>VLOOKUP(B231,товар!$A$1:$C$433,3,FALSE)</f>
        <v>Сады Придонья</v>
      </c>
      <c r="M231" s="28">
        <f t="shared" si="30"/>
        <v>254.18181818181819</v>
      </c>
      <c r="N231" s="10">
        <f>VLOOKUP(H231,клиенты!$A$1:$G$435,5,FALSE)</f>
        <v>44645</v>
      </c>
      <c r="O231">
        <f t="shared" si="31"/>
        <v>531</v>
      </c>
      <c r="P231" s="50">
        <f ca="1">(TODAY()-Продажи[[#This Row],[Дата регистрации клиента]])/30</f>
        <v>31.9</v>
      </c>
      <c r="Q231" t="str">
        <f>VLOOKUP(H231,клиенты!$A$1:$G$435,3,FALSE)</f>
        <v>Пестов Измаил Глебович</v>
      </c>
      <c r="R231" s="51" t="str">
        <f>VLOOKUP(H231,клиенты!$A$1:$G$435,4,FALSE)</f>
        <v>нет</v>
      </c>
      <c r="S231" t="str">
        <f>VLOOKUP(H231,клиенты!$A$1:$G$435,7,FALSE)</f>
        <v>Таджикистан</v>
      </c>
      <c r="T231" t="str">
        <f t="shared" si="32"/>
        <v>Глебович Пестов Измаил</v>
      </c>
      <c r="U231" t="str">
        <f t="shared" si="33"/>
        <v>Пестов</v>
      </c>
      <c r="V231" t="str">
        <f t="shared" si="34"/>
        <v>Измаил</v>
      </c>
    </row>
    <row r="232" spans="1:22" x14ac:dyDescent="0.2">
      <c r="A232">
        <v>678</v>
      </c>
      <c r="B232">
        <v>441</v>
      </c>
      <c r="C232">
        <v>147</v>
      </c>
      <c r="D232">
        <v>3</v>
      </c>
      <c r="E232" s="40">
        <f t="shared" si="27"/>
        <v>441</v>
      </c>
      <c r="F232" s="25">
        <v>45117</v>
      </c>
      <c r="G232" t="s">
        <v>16</v>
      </c>
      <c r="H232">
        <v>449</v>
      </c>
      <c r="I232" t="str">
        <f>VLOOKUP(B232,товар!$A$1:$C$433,2,FALSE)</f>
        <v>Чай</v>
      </c>
      <c r="J232" s="5">
        <f t="shared" si="28"/>
        <v>271.18181818181819</v>
      </c>
      <c r="K232" s="6">
        <f t="shared" si="29"/>
        <v>-0.4579282601407979</v>
      </c>
      <c r="L232" t="str">
        <f>VLOOKUP(B232,товар!$A$1:$C$433,3,FALSE)</f>
        <v>Lipton</v>
      </c>
      <c r="M232" s="28">
        <f t="shared" si="30"/>
        <v>260.15789473684208</v>
      </c>
      <c r="N232" s="10">
        <f>VLOOKUP(H232,клиенты!$A$1:$G$435,5,FALSE)</f>
        <v>44645</v>
      </c>
      <c r="O232">
        <f t="shared" si="31"/>
        <v>472</v>
      </c>
      <c r="P232" s="50">
        <f ca="1">(TODAY()-Продажи[[#This Row],[Дата регистрации клиента]])/30</f>
        <v>31.9</v>
      </c>
      <c r="Q232" t="str">
        <f>VLOOKUP(H232,клиенты!$A$1:$G$435,3,FALSE)</f>
        <v>Пестов Измаил Глебович</v>
      </c>
      <c r="R232" s="51" t="str">
        <f>VLOOKUP(H232,клиенты!$A$1:$G$435,4,FALSE)</f>
        <v>нет</v>
      </c>
      <c r="S232" t="str">
        <f>VLOOKUP(H232,клиенты!$A$1:$G$435,7,FALSE)</f>
        <v>Таджикистан</v>
      </c>
      <c r="T232" t="str">
        <f t="shared" si="32"/>
        <v>Глебович Пестов Измаил</v>
      </c>
      <c r="U232" t="str">
        <f t="shared" si="33"/>
        <v>Пестов</v>
      </c>
      <c r="V232" t="str">
        <f t="shared" si="34"/>
        <v>Измаил</v>
      </c>
    </row>
    <row r="233" spans="1:22" x14ac:dyDescent="0.2">
      <c r="A233">
        <v>149</v>
      </c>
      <c r="B233">
        <v>438</v>
      </c>
      <c r="C233">
        <v>154</v>
      </c>
      <c r="D233">
        <v>4</v>
      </c>
      <c r="E233" s="40">
        <f t="shared" si="27"/>
        <v>616</v>
      </c>
      <c r="F233" s="25">
        <v>45264</v>
      </c>
      <c r="G233" t="s">
        <v>11</v>
      </c>
      <c r="H233">
        <v>139</v>
      </c>
      <c r="I233" t="str">
        <f>VLOOKUP(B233,товар!$A$1:$C$433,2,FALSE)</f>
        <v>Кофе</v>
      </c>
      <c r="J233" s="5">
        <f t="shared" si="28"/>
        <v>249.02380952380952</v>
      </c>
      <c r="K233" s="6">
        <f t="shared" si="29"/>
        <v>-0.38158523759441632</v>
      </c>
      <c r="L233" t="str">
        <f>VLOOKUP(B233,товар!$A$1:$C$433,3,FALSE)</f>
        <v>Nescafe</v>
      </c>
      <c r="M233" s="28">
        <f t="shared" si="30"/>
        <v>256.89999999999998</v>
      </c>
      <c r="N233" s="10">
        <f>VLOOKUP(H233,клиенты!$A$1:$G$435,5,FALSE)</f>
        <v>44648</v>
      </c>
      <c r="O233">
        <f t="shared" si="31"/>
        <v>616</v>
      </c>
      <c r="P233" s="50">
        <f ca="1">(TODAY()-Продажи[[#This Row],[Дата регистрации клиента]])/30</f>
        <v>31.8</v>
      </c>
      <c r="Q233" t="str">
        <f>VLOOKUP(H233,клиенты!$A$1:$G$435,3,FALSE)</f>
        <v>Зыкова Таисия Леонидовна</v>
      </c>
      <c r="R233" s="51" t="str">
        <f>VLOOKUP(H233,клиенты!$A$1:$G$435,4,FALSE)</f>
        <v>да</v>
      </c>
      <c r="S233" t="str">
        <f>VLOOKUP(H233,клиенты!$A$1:$G$435,7,FALSE)</f>
        <v>Беларусь</v>
      </c>
      <c r="T233" t="str">
        <f t="shared" si="32"/>
        <v>Леонидовна Зыкова Таисия</v>
      </c>
      <c r="U233" t="str">
        <f t="shared" si="33"/>
        <v>Зыкова</v>
      </c>
      <c r="V233" t="str">
        <f t="shared" si="34"/>
        <v>Таисия</v>
      </c>
    </row>
    <row r="234" spans="1:22" x14ac:dyDescent="0.2">
      <c r="A234">
        <v>31</v>
      </c>
      <c r="B234">
        <v>382</v>
      </c>
      <c r="C234">
        <v>198</v>
      </c>
      <c r="D234">
        <v>5</v>
      </c>
      <c r="E234" s="40">
        <f t="shared" si="27"/>
        <v>990</v>
      </c>
      <c r="F234" s="25">
        <v>45125</v>
      </c>
      <c r="G234" t="s">
        <v>19</v>
      </c>
      <c r="H234">
        <v>160</v>
      </c>
      <c r="I234" t="str">
        <f>VLOOKUP(B234,товар!$A$1:$C$433,2,FALSE)</f>
        <v>Овощи</v>
      </c>
      <c r="J234" s="5">
        <f t="shared" si="28"/>
        <v>250.48780487804879</v>
      </c>
      <c r="K234" s="6">
        <f t="shared" si="29"/>
        <v>-0.2095423563777995</v>
      </c>
      <c r="L234" t="str">
        <f>VLOOKUP(B234,товар!$A$1:$C$433,3,FALSE)</f>
        <v>Овощной ряд</v>
      </c>
      <c r="M234" s="28">
        <f t="shared" si="30"/>
        <v>303.8235294117647</v>
      </c>
      <c r="N234" s="10">
        <f>VLOOKUP(H234,клиенты!$A$1:$G$435,5,FALSE)</f>
        <v>44649</v>
      </c>
      <c r="O234">
        <f t="shared" si="31"/>
        <v>476</v>
      </c>
      <c r="P234" s="50">
        <f ca="1">(TODAY()-Продажи[[#This Row],[Дата регистрации клиента]])/30</f>
        <v>31.766666666666666</v>
      </c>
      <c r="Q234" t="str">
        <f>VLOOKUP(H234,клиенты!$A$1:$G$435,3,FALSE)</f>
        <v>Элеонора Ивановна Королева</v>
      </c>
      <c r="R234" s="51" t="str">
        <f>VLOOKUP(H234,клиенты!$A$1:$G$435,4,FALSE)</f>
        <v>да</v>
      </c>
      <c r="S234" t="str">
        <f>VLOOKUP(H234,клиенты!$A$1:$G$435,7,FALSE)</f>
        <v>Узбекистан</v>
      </c>
      <c r="T234" t="str">
        <f t="shared" si="32"/>
        <v>Королева Элеонора Ивановна</v>
      </c>
      <c r="U234" t="str">
        <f t="shared" si="33"/>
        <v>Элеонора</v>
      </c>
      <c r="V234" t="str">
        <f>Продажи[[#This Row],[Имя1]]</f>
        <v>Элеонора</v>
      </c>
    </row>
    <row r="235" spans="1:22" x14ac:dyDescent="0.2">
      <c r="A235">
        <v>263</v>
      </c>
      <c r="B235">
        <v>422</v>
      </c>
      <c r="C235">
        <v>349</v>
      </c>
      <c r="D235">
        <v>2</v>
      </c>
      <c r="E235" s="40">
        <f t="shared" si="27"/>
        <v>698</v>
      </c>
      <c r="F235" s="25">
        <v>45045</v>
      </c>
      <c r="G235" t="s">
        <v>17</v>
      </c>
      <c r="H235">
        <v>160</v>
      </c>
      <c r="I235" t="str">
        <f>VLOOKUP(B235,товар!$A$1:$C$433,2,FALSE)</f>
        <v>Кофе</v>
      </c>
      <c r="J235" s="5">
        <f t="shared" si="28"/>
        <v>249.02380952380952</v>
      </c>
      <c r="K235" s="6">
        <f t="shared" si="29"/>
        <v>0.40147241610096573</v>
      </c>
      <c r="L235" t="str">
        <f>VLOOKUP(B235,товар!$A$1:$C$433,3,FALSE)</f>
        <v>Nescafe</v>
      </c>
      <c r="M235" s="28">
        <f t="shared" si="30"/>
        <v>256.89999999999998</v>
      </c>
      <c r="N235" s="10">
        <f>VLOOKUP(H235,клиенты!$A$1:$G$435,5,FALSE)</f>
        <v>44649</v>
      </c>
      <c r="O235">
        <f t="shared" si="31"/>
        <v>396</v>
      </c>
      <c r="P235" s="50">
        <f ca="1">(TODAY()-Продажи[[#This Row],[Дата регистрации клиента]])/30</f>
        <v>31.766666666666666</v>
      </c>
      <c r="Q235" t="str">
        <f>VLOOKUP(H235,клиенты!$A$1:$G$435,3,FALSE)</f>
        <v>Элеонора Ивановна Королева</v>
      </c>
      <c r="R235" s="51" t="str">
        <f>VLOOKUP(H235,клиенты!$A$1:$G$435,4,FALSE)</f>
        <v>да</v>
      </c>
      <c r="S235" t="str">
        <f>VLOOKUP(H235,клиенты!$A$1:$G$435,7,FALSE)</f>
        <v>Узбекистан</v>
      </c>
      <c r="T235" t="str">
        <f t="shared" si="32"/>
        <v>Королева Элеонора Ивановна</v>
      </c>
      <c r="U235" t="str">
        <f t="shared" si="33"/>
        <v>Элеонора</v>
      </c>
      <c r="V235" t="str">
        <f>Продажи[[#This Row],[Имя1]]</f>
        <v>Элеонора</v>
      </c>
    </row>
    <row r="236" spans="1:22" x14ac:dyDescent="0.2">
      <c r="A236">
        <v>807</v>
      </c>
      <c r="B236">
        <v>132</v>
      </c>
      <c r="C236">
        <v>154</v>
      </c>
      <c r="D236">
        <v>3</v>
      </c>
      <c r="E236" s="40">
        <f t="shared" si="27"/>
        <v>462</v>
      </c>
      <c r="F236" s="25">
        <v>45294</v>
      </c>
      <c r="G236" t="s">
        <v>18</v>
      </c>
      <c r="H236">
        <v>443</v>
      </c>
      <c r="I236" t="str">
        <f>VLOOKUP(B236,товар!$A$1:$C$433,2,FALSE)</f>
        <v>Рыба</v>
      </c>
      <c r="J236" s="5">
        <f t="shared" si="28"/>
        <v>258.5128205128205</v>
      </c>
      <c r="K236" s="6">
        <f t="shared" si="29"/>
        <v>-0.40428486411426301</v>
      </c>
      <c r="L236" t="str">
        <f>VLOOKUP(B236,товар!$A$1:$C$433,3,FALSE)</f>
        <v>Меридиан</v>
      </c>
      <c r="M236" s="28">
        <f t="shared" si="30"/>
        <v>260.64705882352939</v>
      </c>
      <c r="N236" s="10">
        <f>VLOOKUP(H236,клиенты!$A$1:$G$435,5,FALSE)</f>
        <v>44649</v>
      </c>
      <c r="O236">
        <f t="shared" si="31"/>
        <v>645</v>
      </c>
      <c r="P236" s="50">
        <f ca="1">(TODAY()-Продажи[[#This Row],[Дата регистрации клиента]])/30</f>
        <v>31.766666666666666</v>
      </c>
      <c r="Q236" t="str">
        <f>VLOOKUP(H236,клиенты!$A$1:$G$435,3,FALSE)</f>
        <v>Агата Олеговна Мартынова</v>
      </c>
      <c r="R236" s="51" t="str">
        <f>VLOOKUP(H236,клиенты!$A$1:$G$435,4,FALSE)</f>
        <v>да</v>
      </c>
      <c r="S236" t="str">
        <f>VLOOKUP(H236,клиенты!$A$1:$G$435,7,FALSE)</f>
        <v>Россия</v>
      </c>
      <c r="T236" t="str">
        <f t="shared" si="32"/>
        <v>Мартынова Агата Олеговна</v>
      </c>
      <c r="U236" t="str">
        <f t="shared" si="33"/>
        <v>Агата</v>
      </c>
      <c r="V236" t="str">
        <f>Продажи[[#This Row],[Имя1]]</f>
        <v>Агата</v>
      </c>
    </row>
    <row r="237" spans="1:22" x14ac:dyDescent="0.2">
      <c r="A237">
        <v>227</v>
      </c>
      <c r="B237">
        <v>131</v>
      </c>
      <c r="C237">
        <v>376</v>
      </c>
      <c r="D237">
        <v>1</v>
      </c>
      <c r="E237" s="40">
        <f t="shared" si="27"/>
        <v>376</v>
      </c>
      <c r="F237" s="25">
        <v>45427</v>
      </c>
      <c r="G237" t="s">
        <v>16</v>
      </c>
      <c r="H237">
        <v>275</v>
      </c>
      <c r="I237" t="str">
        <f>VLOOKUP(B237,товар!$A$1:$C$433,2,FALSE)</f>
        <v>Сок</v>
      </c>
      <c r="J237" s="5">
        <f t="shared" si="28"/>
        <v>268.60344827586209</v>
      </c>
      <c r="K237" s="6">
        <f t="shared" si="29"/>
        <v>0.39983310867193</v>
      </c>
      <c r="L237" t="str">
        <f>VLOOKUP(B237,товар!$A$1:$C$433,3,FALSE)</f>
        <v>Сады Придонья</v>
      </c>
      <c r="M237" s="28">
        <f t="shared" si="30"/>
        <v>254.18181818181819</v>
      </c>
      <c r="N237" s="10">
        <f>VLOOKUP(H237,клиенты!$A$1:$G$435,5,FALSE)</f>
        <v>44651</v>
      </c>
      <c r="O237">
        <f t="shared" si="31"/>
        <v>776</v>
      </c>
      <c r="P237" s="50">
        <f ca="1">(TODAY()-Продажи[[#This Row],[Дата регистрации клиента]])/30</f>
        <v>31.7</v>
      </c>
      <c r="Q237" t="str">
        <f>VLOOKUP(H237,клиенты!$A$1:$G$435,3,FALSE)</f>
        <v>Андрон Валерьевич Морозов</v>
      </c>
      <c r="R237" s="51" t="str">
        <f>VLOOKUP(H237,клиенты!$A$1:$G$435,4,FALSE)</f>
        <v>нет</v>
      </c>
      <c r="S237" t="str">
        <f>VLOOKUP(H237,клиенты!$A$1:$G$435,7,FALSE)</f>
        <v>Таджикистан</v>
      </c>
      <c r="T237" t="str">
        <f t="shared" si="32"/>
        <v>Морозов Андрон Валерьевич</v>
      </c>
      <c r="U237" t="str">
        <f t="shared" si="33"/>
        <v>Андрон</v>
      </c>
      <c r="V237" t="str">
        <f>Продажи[[#This Row],[Имя1]]</f>
        <v>Андрон</v>
      </c>
    </row>
    <row r="238" spans="1:22" x14ac:dyDescent="0.2">
      <c r="A238">
        <v>639</v>
      </c>
      <c r="B238">
        <v>52</v>
      </c>
      <c r="C238">
        <v>105</v>
      </c>
      <c r="D238">
        <v>2</v>
      </c>
      <c r="E238" s="40">
        <f t="shared" si="27"/>
        <v>210</v>
      </c>
      <c r="F238" s="25">
        <v>45232</v>
      </c>
      <c r="G238" t="s">
        <v>7</v>
      </c>
      <c r="H238">
        <v>275</v>
      </c>
      <c r="I238" t="str">
        <f>VLOOKUP(B238,товар!$A$1:$C$433,2,FALSE)</f>
        <v>Соль</v>
      </c>
      <c r="J238" s="5">
        <f t="shared" si="28"/>
        <v>264.8679245283019</v>
      </c>
      <c r="K238" s="6">
        <f t="shared" si="29"/>
        <v>-0.60357600797834454</v>
      </c>
      <c r="L238" t="str">
        <f>VLOOKUP(B238,товар!$A$1:$C$433,3,FALSE)</f>
        <v>Илецкая</v>
      </c>
      <c r="M238" s="28">
        <f t="shared" si="30"/>
        <v>238.16666666666666</v>
      </c>
      <c r="N238" s="10">
        <f>VLOOKUP(H238,клиенты!$A$1:$G$435,5,FALSE)</f>
        <v>44651</v>
      </c>
      <c r="O238">
        <f t="shared" si="31"/>
        <v>581</v>
      </c>
      <c r="P238" s="50">
        <f ca="1">(TODAY()-Продажи[[#This Row],[Дата регистрации клиента]])/30</f>
        <v>31.7</v>
      </c>
      <c r="Q238" t="str">
        <f>VLOOKUP(H238,клиенты!$A$1:$G$435,3,FALSE)</f>
        <v>Андрон Валерьевич Морозов</v>
      </c>
      <c r="R238" s="51" t="str">
        <f>VLOOKUP(H238,клиенты!$A$1:$G$435,4,FALSE)</f>
        <v>нет</v>
      </c>
      <c r="S238" t="str">
        <f>VLOOKUP(H238,клиенты!$A$1:$G$435,7,FALSE)</f>
        <v>Таджикистан</v>
      </c>
      <c r="T238" t="str">
        <f t="shared" si="32"/>
        <v>Морозов Андрон Валерьевич</v>
      </c>
      <c r="U238" t="str">
        <f t="shared" si="33"/>
        <v>Андрон</v>
      </c>
      <c r="V238" t="str">
        <f>Продажи[[#This Row],[Имя1]]</f>
        <v>Андрон</v>
      </c>
    </row>
    <row r="239" spans="1:22" x14ac:dyDescent="0.2">
      <c r="A239">
        <v>649</v>
      </c>
      <c r="B239">
        <v>292</v>
      </c>
      <c r="C239">
        <v>327</v>
      </c>
      <c r="D239">
        <v>5</v>
      </c>
      <c r="E239" s="40">
        <f t="shared" si="27"/>
        <v>1635</v>
      </c>
      <c r="F239" s="25">
        <v>45038</v>
      </c>
      <c r="G239" t="s">
        <v>19</v>
      </c>
      <c r="H239">
        <v>275</v>
      </c>
      <c r="I239" t="str">
        <f>VLOOKUP(B239,товар!$A$1:$C$433,2,FALSE)</f>
        <v>Колбаса</v>
      </c>
      <c r="J239" s="5">
        <f t="shared" si="28"/>
        <v>286.92307692307691</v>
      </c>
      <c r="K239" s="6">
        <f t="shared" si="29"/>
        <v>0.13967828418230566</v>
      </c>
      <c r="L239" t="str">
        <f>VLOOKUP(B239,товар!$A$1:$C$433,3,FALSE)</f>
        <v>Дымов</v>
      </c>
      <c r="M239" s="28">
        <f t="shared" si="30"/>
        <v>312.66666666666669</v>
      </c>
      <c r="N239" s="10">
        <f>VLOOKUP(H239,клиенты!$A$1:$G$435,5,FALSE)</f>
        <v>44651</v>
      </c>
      <c r="O239">
        <f t="shared" si="31"/>
        <v>387</v>
      </c>
      <c r="P239" s="50">
        <f ca="1">(TODAY()-Продажи[[#This Row],[Дата регистрации клиента]])/30</f>
        <v>31.7</v>
      </c>
      <c r="Q239" t="str">
        <f>VLOOKUP(H239,клиенты!$A$1:$G$435,3,FALSE)</f>
        <v>Андрон Валерьевич Морозов</v>
      </c>
      <c r="R239" s="51" t="str">
        <f>VLOOKUP(H239,клиенты!$A$1:$G$435,4,FALSE)</f>
        <v>нет</v>
      </c>
      <c r="S239" t="str">
        <f>VLOOKUP(H239,клиенты!$A$1:$G$435,7,FALSE)</f>
        <v>Таджикистан</v>
      </c>
      <c r="T239" t="str">
        <f t="shared" si="32"/>
        <v>Морозов Андрон Валерьевич</v>
      </c>
      <c r="U239" t="str">
        <f t="shared" si="33"/>
        <v>Андрон</v>
      </c>
      <c r="V239" t="str">
        <f>Продажи[[#This Row],[Имя1]]</f>
        <v>Андрон</v>
      </c>
    </row>
    <row r="240" spans="1:22" x14ac:dyDescent="0.2">
      <c r="A240">
        <v>28</v>
      </c>
      <c r="B240">
        <v>176</v>
      </c>
      <c r="C240">
        <v>220</v>
      </c>
      <c r="D240">
        <v>1</v>
      </c>
      <c r="E240" s="40">
        <f t="shared" si="27"/>
        <v>220</v>
      </c>
      <c r="F240" s="25">
        <v>45368</v>
      </c>
      <c r="G240" t="s">
        <v>7</v>
      </c>
      <c r="H240">
        <v>112</v>
      </c>
      <c r="I240" t="str">
        <f>VLOOKUP(B240,товар!$A$1:$C$433,2,FALSE)</f>
        <v>Сахар</v>
      </c>
      <c r="J240" s="5">
        <f t="shared" si="28"/>
        <v>252.76271186440678</v>
      </c>
      <c r="K240" s="6">
        <f t="shared" si="29"/>
        <v>-0.12961845369811575</v>
      </c>
      <c r="L240" t="str">
        <f>VLOOKUP(B240,товар!$A$1:$C$433,3,FALSE)</f>
        <v>Продимекс</v>
      </c>
      <c r="M240" s="28">
        <f t="shared" si="30"/>
        <v>240.5</v>
      </c>
      <c r="N240" s="10">
        <f>VLOOKUP(H240,клиенты!$A$1:$G$435,5,FALSE)</f>
        <v>44652</v>
      </c>
      <c r="O240">
        <f t="shared" si="31"/>
        <v>716</v>
      </c>
      <c r="P240" s="50">
        <f ca="1">(TODAY()-Продажи[[#This Row],[Дата регистрации клиента]])/30</f>
        <v>31.666666666666668</v>
      </c>
      <c r="Q240" t="str">
        <f>VLOOKUP(H240,клиенты!$A$1:$G$435,3,FALSE)</f>
        <v>Майя Вадимовна Рябова</v>
      </c>
      <c r="R240" s="51" t="str">
        <f>VLOOKUP(H240,клиенты!$A$1:$G$435,4,FALSE)</f>
        <v>нет</v>
      </c>
      <c r="S240" t="str">
        <f>VLOOKUP(H240,клиенты!$A$1:$G$435,7,FALSE)</f>
        <v>Россия</v>
      </c>
      <c r="T240" t="str">
        <f t="shared" si="32"/>
        <v>Рябова Майя Вадимовна</v>
      </c>
      <c r="U240" t="str">
        <f t="shared" si="33"/>
        <v>Майя</v>
      </c>
      <c r="V240" t="str">
        <f>Продажи[[#This Row],[Имя1]]</f>
        <v>Майя</v>
      </c>
    </row>
    <row r="241" spans="1:22" x14ac:dyDescent="0.2">
      <c r="A241">
        <v>24</v>
      </c>
      <c r="B241">
        <v>451</v>
      </c>
      <c r="C241">
        <v>161</v>
      </c>
      <c r="D241">
        <v>4</v>
      </c>
      <c r="E241" s="40">
        <f t="shared" si="27"/>
        <v>644</v>
      </c>
      <c r="F241" s="25">
        <v>44966</v>
      </c>
      <c r="G241" t="s">
        <v>14</v>
      </c>
      <c r="H241">
        <v>39</v>
      </c>
      <c r="I241" t="str">
        <f>VLOOKUP(B241,товар!$A$1:$C$433,2,FALSE)</f>
        <v>Рис</v>
      </c>
      <c r="J241" s="5">
        <f t="shared" si="28"/>
        <v>258.375</v>
      </c>
      <c r="K241" s="6">
        <f t="shared" si="29"/>
        <v>-0.37687469762941461</v>
      </c>
      <c r="L241" t="str">
        <f>VLOOKUP(B241,товар!$A$1:$C$433,3,FALSE)</f>
        <v>Белый Злат</v>
      </c>
      <c r="M241" s="28">
        <f t="shared" si="30"/>
        <v>269.70588235294116</v>
      </c>
      <c r="N241" s="10">
        <f>VLOOKUP(H241,клиенты!$A$1:$G$435,5,FALSE)</f>
        <v>44653</v>
      </c>
      <c r="O241">
        <f t="shared" si="31"/>
        <v>313</v>
      </c>
      <c r="P241" s="50">
        <f ca="1">(TODAY()-Продажи[[#This Row],[Дата регистрации клиента]])/30</f>
        <v>31.633333333333333</v>
      </c>
      <c r="Q241" t="str">
        <f>VLOOKUP(H241,клиенты!$A$1:$G$435,3,FALSE)</f>
        <v>Бирюков Олимпий Иосифович</v>
      </c>
      <c r="R241" s="51" t="str">
        <f>VLOOKUP(H241,клиенты!$A$1:$G$435,4,FALSE)</f>
        <v>да</v>
      </c>
      <c r="S241" t="str">
        <f>VLOOKUP(H241,клиенты!$A$1:$G$435,7,FALSE)</f>
        <v>Беларусь</v>
      </c>
      <c r="T241" t="str">
        <f t="shared" si="32"/>
        <v>Иосифович Бирюков Олимпий</v>
      </c>
      <c r="U241" t="str">
        <f t="shared" si="33"/>
        <v>Бирюков</v>
      </c>
      <c r="V241" t="str">
        <f t="shared" ref="V241:V246" si="35">MID(T241,SEARCH(" *",T241,SEARCH(" *",T241)+1)+1,LEN(T241))</f>
        <v>Олимпий</v>
      </c>
    </row>
    <row r="242" spans="1:22" x14ac:dyDescent="0.2">
      <c r="A242">
        <v>44</v>
      </c>
      <c r="B242">
        <v>484</v>
      </c>
      <c r="C242">
        <v>305</v>
      </c>
      <c r="D242">
        <v>2</v>
      </c>
      <c r="E242" s="40">
        <f t="shared" si="27"/>
        <v>610</v>
      </c>
      <c r="F242" s="25">
        <v>45234</v>
      </c>
      <c r="G242" t="s">
        <v>18</v>
      </c>
      <c r="H242">
        <v>145</v>
      </c>
      <c r="I242" t="str">
        <f>VLOOKUP(B242,товар!$A$1:$C$433,2,FALSE)</f>
        <v>Печенье</v>
      </c>
      <c r="J242" s="5">
        <f t="shared" si="28"/>
        <v>283.468085106383</v>
      </c>
      <c r="K242" s="6">
        <f t="shared" si="29"/>
        <v>7.5958868122795176E-2</v>
      </c>
      <c r="L242" t="str">
        <f>VLOOKUP(B242,товар!$A$1:$C$433,3,FALSE)</f>
        <v>КДВ</v>
      </c>
      <c r="M242" s="28">
        <f t="shared" si="30"/>
        <v>323.07692307692309</v>
      </c>
      <c r="N242" s="10">
        <f>VLOOKUP(H242,клиенты!$A$1:$G$435,5,FALSE)</f>
        <v>44653</v>
      </c>
      <c r="O242">
        <f t="shared" si="31"/>
        <v>581</v>
      </c>
      <c r="P242" s="50">
        <f ca="1">(TODAY()-Продажи[[#This Row],[Дата регистрации клиента]])/30</f>
        <v>31.633333333333333</v>
      </c>
      <c r="Q242" t="str">
        <f>VLOOKUP(H242,клиенты!$A$1:$G$435,3,FALSE)</f>
        <v>Филиппова Юлия Леоновна</v>
      </c>
      <c r="R242" s="51" t="str">
        <f>VLOOKUP(H242,клиенты!$A$1:$G$435,4,FALSE)</f>
        <v>нет</v>
      </c>
      <c r="S242" t="str">
        <f>VLOOKUP(H242,клиенты!$A$1:$G$435,7,FALSE)</f>
        <v>Украина</v>
      </c>
      <c r="T242" t="str">
        <f t="shared" si="32"/>
        <v>Леоновна Филиппова Юлия</v>
      </c>
      <c r="U242" t="str">
        <f t="shared" si="33"/>
        <v>Филиппова</v>
      </c>
      <c r="V242" t="str">
        <f t="shared" si="35"/>
        <v>Юлия</v>
      </c>
    </row>
    <row r="243" spans="1:22" x14ac:dyDescent="0.2">
      <c r="A243">
        <v>209</v>
      </c>
      <c r="B243">
        <v>111</v>
      </c>
      <c r="C243">
        <v>452</v>
      </c>
      <c r="D243">
        <v>4</v>
      </c>
      <c r="E243" s="40">
        <f t="shared" si="27"/>
        <v>1808</v>
      </c>
      <c r="F243" s="25">
        <v>44927</v>
      </c>
      <c r="G243" t="s">
        <v>14</v>
      </c>
      <c r="H243">
        <v>329</v>
      </c>
      <c r="I243" t="str">
        <f>VLOOKUP(B243,товар!$A$1:$C$433,2,FALSE)</f>
        <v>Сахар</v>
      </c>
      <c r="J243" s="5">
        <f t="shared" si="28"/>
        <v>252.76271186440678</v>
      </c>
      <c r="K243" s="6">
        <f t="shared" si="29"/>
        <v>0.78823844967478029</v>
      </c>
      <c r="L243" t="str">
        <f>VLOOKUP(B243,товар!$A$1:$C$433,3,FALSE)</f>
        <v>Сладов</v>
      </c>
      <c r="M243" s="28">
        <f t="shared" si="30"/>
        <v>240.26666666666668</v>
      </c>
      <c r="N243" s="10">
        <f>VLOOKUP(H243,клиенты!$A$1:$G$435,5,FALSE)</f>
        <v>44653</v>
      </c>
      <c r="O243">
        <f t="shared" si="31"/>
        <v>274</v>
      </c>
      <c r="P243" s="50">
        <f ca="1">(TODAY()-Продажи[[#This Row],[Дата регистрации клиента]])/30</f>
        <v>31.633333333333333</v>
      </c>
      <c r="Q243" t="str">
        <f>VLOOKUP(H243,клиенты!$A$1:$G$435,3,FALSE)</f>
        <v>Маслова Агафья Юрьевна</v>
      </c>
      <c r="R243" s="51" t="str">
        <f>VLOOKUP(H243,клиенты!$A$1:$G$435,4,FALSE)</f>
        <v>да</v>
      </c>
      <c r="S243" t="str">
        <f>VLOOKUP(H243,клиенты!$A$1:$G$435,7,FALSE)</f>
        <v>Беларусь</v>
      </c>
      <c r="T243" t="str">
        <f t="shared" si="32"/>
        <v>Юрьевна Маслова Агафья</v>
      </c>
      <c r="U243" t="str">
        <f t="shared" si="33"/>
        <v>Маслова</v>
      </c>
      <c r="V243" t="str">
        <f t="shared" si="35"/>
        <v>Агафья</v>
      </c>
    </row>
    <row r="244" spans="1:22" x14ac:dyDescent="0.2">
      <c r="A244">
        <v>340</v>
      </c>
      <c r="B244">
        <v>60</v>
      </c>
      <c r="C244">
        <v>500</v>
      </c>
      <c r="D244">
        <v>2</v>
      </c>
      <c r="E244" s="40">
        <f t="shared" si="27"/>
        <v>1000</v>
      </c>
      <c r="F244" s="25">
        <v>45125</v>
      </c>
      <c r="G244" t="s">
        <v>26</v>
      </c>
      <c r="H244">
        <v>145</v>
      </c>
      <c r="I244" t="str">
        <f>VLOOKUP(B244,товар!$A$1:$C$433,2,FALSE)</f>
        <v>Кофе</v>
      </c>
      <c r="J244" s="5">
        <f t="shared" si="28"/>
        <v>249.02380952380952</v>
      </c>
      <c r="K244" s="6">
        <f t="shared" si="29"/>
        <v>1.0078401376804664</v>
      </c>
      <c r="L244" t="str">
        <f>VLOOKUP(B244,товар!$A$1:$C$433,3,FALSE)</f>
        <v>Jacobs</v>
      </c>
      <c r="M244" s="28">
        <f t="shared" si="30"/>
        <v>276.21052631578948</v>
      </c>
      <c r="N244" s="10">
        <f>VLOOKUP(H244,клиенты!$A$1:$G$435,5,FALSE)</f>
        <v>44653</v>
      </c>
      <c r="O244">
        <f t="shared" si="31"/>
        <v>472</v>
      </c>
      <c r="P244" s="50">
        <f ca="1">(TODAY()-Продажи[[#This Row],[Дата регистрации клиента]])/30</f>
        <v>31.633333333333333</v>
      </c>
      <c r="Q244" t="str">
        <f>VLOOKUP(H244,клиенты!$A$1:$G$435,3,FALSE)</f>
        <v>Филиппова Юлия Леоновна</v>
      </c>
      <c r="R244" s="51" t="str">
        <f>VLOOKUP(H244,клиенты!$A$1:$G$435,4,FALSE)</f>
        <v>нет</v>
      </c>
      <c r="S244" t="str">
        <f>VLOOKUP(H244,клиенты!$A$1:$G$435,7,FALSE)</f>
        <v>Украина</v>
      </c>
      <c r="T244" t="str">
        <f t="shared" si="32"/>
        <v>Леоновна Филиппова Юлия</v>
      </c>
      <c r="U244" t="str">
        <f t="shared" si="33"/>
        <v>Филиппова</v>
      </c>
      <c r="V244" t="str">
        <f t="shared" si="35"/>
        <v>Юлия</v>
      </c>
    </row>
    <row r="245" spans="1:22" x14ac:dyDescent="0.2">
      <c r="A245">
        <v>483</v>
      </c>
      <c r="B245">
        <v>334</v>
      </c>
      <c r="C245">
        <v>309</v>
      </c>
      <c r="D245">
        <v>5</v>
      </c>
      <c r="E245" s="40">
        <f t="shared" si="27"/>
        <v>1545</v>
      </c>
      <c r="F245" s="25">
        <v>45003</v>
      </c>
      <c r="G245" t="s">
        <v>14</v>
      </c>
      <c r="H245">
        <v>39</v>
      </c>
      <c r="I245" t="str">
        <f>VLOOKUP(B245,товар!$A$1:$C$433,2,FALSE)</f>
        <v>Молоко</v>
      </c>
      <c r="J245" s="5">
        <f t="shared" si="28"/>
        <v>294.95238095238096</v>
      </c>
      <c r="K245" s="6">
        <f t="shared" si="29"/>
        <v>4.7626735550532651E-2</v>
      </c>
      <c r="L245" t="str">
        <f>VLOOKUP(B245,товар!$A$1:$C$433,3,FALSE)</f>
        <v>Домик в деревне</v>
      </c>
      <c r="M245" s="28">
        <f t="shared" si="30"/>
        <v>274.77777777777777</v>
      </c>
      <c r="N245" s="10">
        <f>VLOOKUP(H245,клиенты!$A$1:$G$435,5,FALSE)</f>
        <v>44653</v>
      </c>
      <c r="O245">
        <f t="shared" si="31"/>
        <v>350</v>
      </c>
      <c r="P245" s="50">
        <f ca="1">(TODAY()-Продажи[[#This Row],[Дата регистрации клиента]])/30</f>
        <v>31.633333333333333</v>
      </c>
      <c r="Q245" t="str">
        <f>VLOOKUP(H245,клиенты!$A$1:$G$435,3,FALSE)</f>
        <v>Бирюков Олимпий Иосифович</v>
      </c>
      <c r="R245" s="51" t="str">
        <f>VLOOKUP(H245,клиенты!$A$1:$G$435,4,FALSE)</f>
        <v>да</v>
      </c>
      <c r="S245" t="str">
        <f>VLOOKUP(H245,клиенты!$A$1:$G$435,7,FALSE)</f>
        <v>Беларусь</v>
      </c>
      <c r="T245" t="str">
        <f t="shared" si="32"/>
        <v>Иосифович Бирюков Олимпий</v>
      </c>
      <c r="U245" t="str">
        <f t="shared" si="33"/>
        <v>Бирюков</v>
      </c>
      <c r="V245" t="str">
        <f t="shared" si="35"/>
        <v>Олимпий</v>
      </c>
    </row>
    <row r="246" spans="1:22" x14ac:dyDescent="0.2">
      <c r="A246">
        <v>644</v>
      </c>
      <c r="B246">
        <v>99</v>
      </c>
      <c r="C246">
        <v>281</v>
      </c>
      <c r="D246">
        <v>5</v>
      </c>
      <c r="E246" s="40">
        <f t="shared" si="27"/>
        <v>1405</v>
      </c>
      <c r="F246" s="25">
        <v>45139</v>
      </c>
      <c r="G246" t="s">
        <v>14</v>
      </c>
      <c r="H246">
        <v>329</v>
      </c>
      <c r="I246" t="str">
        <f>VLOOKUP(B246,товар!$A$1:$C$433,2,FALSE)</f>
        <v>Овощи</v>
      </c>
      <c r="J246" s="5">
        <f t="shared" si="28"/>
        <v>250.48780487804879</v>
      </c>
      <c r="K246" s="6">
        <f t="shared" si="29"/>
        <v>0.12181110029211295</v>
      </c>
      <c r="L246" t="str">
        <f>VLOOKUP(B246,товар!$A$1:$C$433,3,FALSE)</f>
        <v>Семко</v>
      </c>
      <c r="M246" s="28">
        <f t="shared" si="30"/>
        <v>208</v>
      </c>
      <c r="N246" s="10">
        <f>VLOOKUP(H246,клиенты!$A$1:$G$435,5,FALSE)</f>
        <v>44653</v>
      </c>
      <c r="O246">
        <f t="shared" si="31"/>
        <v>486</v>
      </c>
      <c r="P246" s="50">
        <f ca="1">(TODAY()-Продажи[[#This Row],[Дата регистрации клиента]])/30</f>
        <v>31.633333333333333</v>
      </c>
      <c r="Q246" t="str">
        <f>VLOOKUP(H246,клиенты!$A$1:$G$435,3,FALSE)</f>
        <v>Маслова Агафья Юрьевна</v>
      </c>
      <c r="R246" s="51" t="str">
        <f>VLOOKUP(H246,клиенты!$A$1:$G$435,4,FALSE)</f>
        <v>да</v>
      </c>
      <c r="S246" t="str">
        <f>VLOOKUP(H246,клиенты!$A$1:$G$435,7,FALSE)</f>
        <v>Беларусь</v>
      </c>
      <c r="T246" t="str">
        <f t="shared" si="32"/>
        <v>Юрьевна Маслова Агафья</v>
      </c>
      <c r="U246" t="str">
        <f t="shared" si="33"/>
        <v>Маслова</v>
      </c>
      <c r="V246" t="str">
        <f t="shared" si="35"/>
        <v>Агафья</v>
      </c>
    </row>
    <row r="247" spans="1:22" x14ac:dyDescent="0.2">
      <c r="A247">
        <v>11</v>
      </c>
      <c r="B247">
        <v>217</v>
      </c>
      <c r="C247">
        <v>296</v>
      </c>
      <c r="D247">
        <v>2</v>
      </c>
      <c r="E247" s="40">
        <f t="shared" si="27"/>
        <v>592</v>
      </c>
      <c r="F247" s="25">
        <v>45136</v>
      </c>
      <c r="G247" t="s">
        <v>12</v>
      </c>
      <c r="H247">
        <v>495</v>
      </c>
      <c r="I247" t="str">
        <f>VLOOKUP(B247,товар!$A$1:$C$433,2,FALSE)</f>
        <v>Мясо</v>
      </c>
      <c r="J247" s="5">
        <f t="shared" si="28"/>
        <v>271.74545454545455</v>
      </c>
      <c r="K247" s="6">
        <f t="shared" si="29"/>
        <v>8.925465007359823E-2</v>
      </c>
      <c r="L247" t="str">
        <f>VLOOKUP(B247,товар!$A$1:$C$433,3,FALSE)</f>
        <v>Агрокомплекс</v>
      </c>
      <c r="M247" s="28">
        <f t="shared" si="30"/>
        <v>311.2</v>
      </c>
      <c r="N247" s="10">
        <f>VLOOKUP(H247,клиенты!$A$1:$G$435,5,FALSE)</f>
        <v>44654</v>
      </c>
      <c r="O247">
        <f t="shared" si="31"/>
        <v>482</v>
      </c>
      <c r="P247" s="50">
        <f ca="1">(TODAY()-Продажи[[#This Row],[Дата регистрации клиента]])/30</f>
        <v>31.6</v>
      </c>
      <c r="Q247" t="str">
        <f>VLOOKUP(H247,клиенты!$A$1:$G$435,3,FALSE)</f>
        <v>Мефодий Филиппович Воробьев</v>
      </c>
      <c r="R247" s="51" t="str">
        <f>VLOOKUP(H247,клиенты!$A$1:$G$435,4,FALSE)</f>
        <v>да</v>
      </c>
      <c r="S247" t="str">
        <f>VLOOKUP(H247,клиенты!$A$1:$G$435,7,FALSE)</f>
        <v>Узбекистан</v>
      </c>
      <c r="T247" t="str">
        <f t="shared" si="32"/>
        <v>Воробьев Мефодий Филиппович</v>
      </c>
      <c r="U247" t="str">
        <f t="shared" si="33"/>
        <v>Мефодий</v>
      </c>
      <c r="V247" t="str">
        <f>Продажи[[#This Row],[Имя1]]</f>
        <v>Мефодий</v>
      </c>
    </row>
    <row r="248" spans="1:22" x14ac:dyDescent="0.2">
      <c r="A248">
        <v>54</v>
      </c>
      <c r="B248">
        <v>167</v>
      </c>
      <c r="C248">
        <v>143</v>
      </c>
      <c r="D248">
        <v>3</v>
      </c>
      <c r="E248" s="40">
        <f t="shared" si="27"/>
        <v>429</v>
      </c>
      <c r="F248" s="25">
        <v>45246</v>
      </c>
      <c r="G248" t="s">
        <v>21</v>
      </c>
      <c r="H248">
        <v>34</v>
      </c>
      <c r="I248" t="str">
        <f>VLOOKUP(B248,товар!$A$1:$C$433,2,FALSE)</f>
        <v>Мясо</v>
      </c>
      <c r="J248" s="5">
        <f t="shared" si="28"/>
        <v>271.74545454545455</v>
      </c>
      <c r="K248" s="6">
        <f t="shared" si="29"/>
        <v>-0.47377224675498464</v>
      </c>
      <c r="L248" t="str">
        <f>VLOOKUP(B248,товар!$A$1:$C$433,3,FALSE)</f>
        <v>Сава</v>
      </c>
      <c r="M248" s="28">
        <f t="shared" si="30"/>
        <v>212.8125</v>
      </c>
      <c r="N248" s="10">
        <f>VLOOKUP(H248,клиенты!$A$1:$G$435,5,FALSE)</f>
        <v>44654</v>
      </c>
      <c r="O248">
        <f t="shared" si="31"/>
        <v>592</v>
      </c>
      <c r="P248" s="50">
        <f ca="1">(TODAY()-Продажи[[#This Row],[Дата регистрации клиента]])/30</f>
        <v>31.6</v>
      </c>
      <c r="Q248" t="str">
        <f>VLOOKUP(H248,клиенты!$A$1:$G$435,3,FALSE)</f>
        <v>Абрамова Евдокия Егоровна</v>
      </c>
      <c r="R248" s="51" t="str">
        <f>VLOOKUP(H248,клиенты!$A$1:$G$435,4,FALSE)</f>
        <v>нет</v>
      </c>
      <c r="S248" t="str">
        <f>VLOOKUP(H248,клиенты!$A$1:$G$435,7,FALSE)</f>
        <v>Таджикистан</v>
      </c>
      <c r="T248" t="str">
        <f t="shared" si="32"/>
        <v>Егоровна Абрамова Евдокия</v>
      </c>
      <c r="U248" t="str">
        <f t="shared" si="33"/>
        <v>Абрамова</v>
      </c>
      <c r="V248" t="str">
        <f>MID(T248,SEARCH(" *",T248,SEARCH(" *",T248)+1)+1,LEN(T248))</f>
        <v>Евдокия</v>
      </c>
    </row>
    <row r="249" spans="1:22" x14ac:dyDescent="0.2">
      <c r="A249">
        <v>237</v>
      </c>
      <c r="B249">
        <v>485</v>
      </c>
      <c r="C249">
        <v>243</v>
      </c>
      <c r="D249">
        <v>3</v>
      </c>
      <c r="E249" s="40">
        <f t="shared" si="27"/>
        <v>729</v>
      </c>
      <c r="F249" s="25">
        <v>44987</v>
      </c>
      <c r="G249" t="s">
        <v>20</v>
      </c>
      <c r="H249">
        <v>34</v>
      </c>
      <c r="I249" t="str">
        <f>VLOOKUP(B249,товар!$A$1:$C$433,2,FALSE)</f>
        <v>Макароны</v>
      </c>
      <c r="J249" s="5">
        <f t="shared" si="28"/>
        <v>265.47674418604652</v>
      </c>
      <c r="K249" s="6">
        <f t="shared" si="29"/>
        <v>-8.4665586264289772E-2</v>
      </c>
      <c r="L249" t="str">
        <f>VLOOKUP(B249,товар!$A$1:$C$433,3,FALSE)</f>
        <v>Борилла</v>
      </c>
      <c r="M249" s="28">
        <f t="shared" si="30"/>
        <v>236.27586206896552</v>
      </c>
      <c r="N249" s="10">
        <f>VLOOKUP(H249,клиенты!$A$1:$G$435,5,FALSE)</f>
        <v>44654</v>
      </c>
      <c r="O249">
        <f t="shared" si="31"/>
        <v>333</v>
      </c>
      <c r="P249" s="50">
        <f ca="1">(TODAY()-Продажи[[#This Row],[Дата регистрации клиента]])/30</f>
        <v>31.6</v>
      </c>
      <c r="Q249" t="str">
        <f>VLOOKUP(H249,клиенты!$A$1:$G$435,3,FALSE)</f>
        <v>Абрамова Евдокия Егоровна</v>
      </c>
      <c r="R249" s="51" t="str">
        <f>VLOOKUP(H249,клиенты!$A$1:$G$435,4,FALSE)</f>
        <v>нет</v>
      </c>
      <c r="S249" t="str">
        <f>VLOOKUP(H249,клиенты!$A$1:$G$435,7,FALSE)</f>
        <v>Таджикистан</v>
      </c>
      <c r="T249" t="str">
        <f t="shared" si="32"/>
        <v>Егоровна Абрамова Евдокия</v>
      </c>
      <c r="U249" t="str">
        <f t="shared" si="33"/>
        <v>Абрамова</v>
      </c>
      <c r="V249" t="str">
        <f>MID(T249,SEARCH(" *",T249,SEARCH(" *",T249)+1)+1,LEN(T249))</f>
        <v>Евдокия</v>
      </c>
    </row>
    <row r="250" spans="1:22" x14ac:dyDescent="0.2">
      <c r="A250">
        <v>389</v>
      </c>
      <c r="B250">
        <v>290</v>
      </c>
      <c r="C250">
        <v>50</v>
      </c>
      <c r="D250">
        <v>5</v>
      </c>
      <c r="E250" s="40">
        <f t="shared" si="27"/>
        <v>250</v>
      </c>
      <c r="F250" s="25">
        <v>45052</v>
      </c>
      <c r="G250" t="s">
        <v>16</v>
      </c>
      <c r="H250">
        <v>495</v>
      </c>
      <c r="I250" t="str">
        <f>VLOOKUP(B250,товар!$A$1:$C$433,2,FALSE)</f>
        <v>Сахар</v>
      </c>
      <c r="J250" s="5">
        <f t="shared" si="28"/>
        <v>252.76271186440678</v>
      </c>
      <c r="K250" s="6">
        <f t="shared" si="29"/>
        <v>-0.80218601220411723</v>
      </c>
      <c r="L250" t="str">
        <f>VLOOKUP(B250,товар!$A$1:$C$433,3,FALSE)</f>
        <v>Продимекс</v>
      </c>
      <c r="M250" s="28">
        <f t="shared" si="30"/>
        <v>240.5</v>
      </c>
      <c r="N250" s="10">
        <f>VLOOKUP(H250,клиенты!$A$1:$G$435,5,FALSE)</f>
        <v>44654</v>
      </c>
      <c r="O250">
        <f t="shared" si="31"/>
        <v>398</v>
      </c>
      <c r="P250" s="50">
        <f ca="1">(TODAY()-Продажи[[#This Row],[Дата регистрации клиента]])/30</f>
        <v>31.6</v>
      </c>
      <c r="Q250" t="str">
        <f>VLOOKUP(H250,клиенты!$A$1:$G$435,3,FALSE)</f>
        <v>Мефодий Филиппович Воробьев</v>
      </c>
      <c r="R250" s="51" t="str">
        <f>VLOOKUP(H250,клиенты!$A$1:$G$435,4,FALSE)</f>
        <v>да</v>
      </c>
      <c r="S250" t="str">
        <f>VLOOKUP(H250,клиенты!$A$1:$G$435,7,FALSE)</f>
        <v>Узбекистан</v>
      </c>
      <c r="T250" t="str">
        <f t="shared" si="32"/>
        <v>Воробьев Мефодий Филиппович</v>
      </c>
      <c r="U250" t="str">
        <f t="shared" si="33"/>
        <v>Мефодий</v>
      </c>
      <c r="V250" t="str">
        <f>Продажи[[#This Row],[Имя1]]</f>
        <v>Мефодий</v>
      </c>
    </row>
    <row r="251" spans="1:22" x14ac:dyDescent="0.2">
      <c r="A251">
        <v>971</v>
      </c>
      <c r="B251">
        <v>236</v>
      </c>
      <c r="C251">
        <v>420</v>
      </c>
      <c r="D251">
        <v>5</v>
      </c>
      <c r="E251" s="40">
        <f t="shared" si="27"/>
        <v>2100</v>
      </c>
      <c r="F251" s="25">
        <v>45260</v>
      </c>
      <c r="G251" t="s">
        <v>17</v>
      </c>
      <c r="H251">
        <v>34</v>
      </c>
      <c r="I251" t="str">
        <f>VLOOKUP(B251,товар!$A$1:$C$433,2,FALSE)</f>
        <v>Печенье</v>
      </c>
      <c r="J251" s="5">
        <f t="shared" si="28"/>
        <v>283.468085106383</v>
      </c>
      <c r="K251" s="6">
        <f t="shared" si="29"/>
        <v>0.48164827741499661</v>
      </c>
      <c r="L251" t="str">
        <f>VLOOKUP(B251,товар!$A$1:$C$433,3,FALSE)</f>
        <v>Посиделкино</v>
      </c>
      <c r="M251" s="28">
        <f t="shared" si="30"/>
        <v>321.63636363636363</v>
      </c>
      <c r="N251" s="10">
        <f>VLOOKUP(H251,клиенты!$A$1:$G$435,5,FALSE)</f>
        <v>44654</v>
      </c>
      <c r="O251">
        <f t="shared" si="31"/>
        <v>606</v>
      </c>
      <c r="P251" s="50">
        <f ca="1">(TODAY()-Продажи[[#This Row],[Дата регистрации клиента]])/30</f>
        <v>31.6</v>
      </c>
      <c r="Q251" t="str">
        <f>VLOOKUP(H251,клиенты!$A$1:$G$435,3,FALSE)</f>
        <v>Абрамова Евдокия Егоровна</v>
      </c>
      <c r="R251" s="51" t="str">
        <f>VLOOKUP(H251,клиенты!$A$1:$G$435,4,FALSE)</f>
        <v>нет</v>
      </c>
      <c r="S251" t="str">
        <f>VLOOKUP(H251,клиенты!$A$1:$G$435,7,FALSE)</f>
        <v>Таджикистан</v>
      </c>
      <c r="T251" t="str">
        <f t="shared" si="32"/>
        <v>Егоровна Абрамова Евдокия</v>
      </c>
      <c r="U251" t="str">
        <f t="shared" si="33"/>
        <v>Абрамова</v>
      </c>
      <c r="V251" t="str">
        <f>MID(T251,SEARCH(" *",T251,SEARCH(" *",T251)+1)+1,LEN(T251))</f>
        <v>Евдокия</v>
      </c>
    </row>
    <row r="252" spans="1:22" x14ac:dyDescent="0.2">
      <c r="A252">
        <v>267</v>
      </c>
      <c r="B252">
        <v>351</v>
      </c>
      <c r="C252">
        <v>155</v>
      </c>
      <c r="D252">
        <v>5</v>
      </c>
      <c r="E252" s="40">
        <f t="shared" si="27"/>
        <v>775</v>
      </c>
      <c r="F252" s="25">
        <v>45189</v>
      </c>
      <c r="G252" t="s">
        <v>16</v>
      </c>
      <c r="H252">
        <v>216</v>
      </c>
      <c r="I252" t="str">
        <f>VLOOKUP(B252,товар!$A$1:$C$433,2,FALSE)</f>
        <v>Чипсы</v>
      </c>
      <c r="J252" s="5">
        <f t="shared" si="28"/>
        <v>273.72549019607845</v>
      </c>
      <c r="K252" s="6">
        <f t="shared" si="29"/>
        <v>-0.43373925501432664</v>
      </c>
      <c r="L252" t="str">
        <f>VLOOKUP(B252,товар!$A$1:$C$433,3,FALSE)</f>
        <v>Русская картошка</v>
      </c>
      <c r="M252" s="28">
        <f t="shared" si="30"/>
        <v>241.83333333333334</v>
      </c>
      <c r="N252" s="10">
        <f>VLOOKUP(H252,клиенты!$A$1:$G$435,5,FALSE)</f>
        <v>44655</v>
      </c>
      <c r="O252">
        <f t="shared" si="31"/>
        <v>534</v>
      </c>
      <c r="P252" s="50">
        <f ca="1">(TODAY()-Продажи[[#This Row],[Дата регистрации клиента]])/30</f>
        <v>31.566666666666666</v>
      </c>
      <c r="Q252" t="str">
        <f>VLOOKUP(H252,клиенты!$A$1:$G$435,3,FALSE)</f>
        <v>Никонов Софон Авдеевич</v>
      </c>
      <c r="R252" s="51" t="str">
        <f>VLOOKUP(H252,клиенты!$A$1:$G$435,4,FALSE)</f>
        <v>нет</v>
      </c>
      <c r="S252" t="str">
        <f>VLOOKUP(H252,клиенты!$A$1:$G$435,7,FALSE)</f>
        <v>Таджикистан</v>
      </c>
      <c r="T252" t="str">
        <f t="shared" si="32"/>
        <v>Авдеевич Никонов Софон</v>
      </c>
      <c r="U252" t="str">
        <f t="shared" si="33"/>
        <v>Никонов</v>
      </c>
      <c r="V252" t="str">
        <f>Продажи[[#This Row],[Имя1]]</f>
        <v>Никонов</v>
      </c>
    </row>
    <row r="253" spans="1:22" x14ac:dyDescent="0.2">
      <c r="A253">
        <v>447</v>
      </c>
      <c r="B253">
        <v>290</v>
      </c>
      <c r="C253">
        <v>97</v>
      </c>
      <c r="D253">
        <v>4</v>
      </c>
      <c r="E253" s="40">
        <f t="shared" si="27"/>
        <v>388</v>
      </c>
      <c r="F253" s="25">
        <v>45256</v>
      </c>
      <c r="G253" t="s">
        <v>18</v>
      </c>
      <c r="H253">
        <v>326</v>
      </c>
      <c r="I253" t="str">
        <f>VLOOKUP(B253,товар!$A$1:$C$433,2,FALSE)</f>
        <v>Сахар</v>
      </c>
      <c r="J253" s="5">
        <f t="shared" si="28"/>
        <v>252.76271186440678</v>
      </c>
      <c r="K253" s="6">
        <f t="shared" si="29"/>
        <v>-0.6162408636759874</v>
      </c>
      <c r="L253" t="str">
        <f>VLOOKUP(B253,товар!$A$1:$C$433,3,FALSE)</f>
        <v>Продимекс</v>
      </c>
      <c r="M253" s="28">
        <f t="shared" si="30"/>
        <v>240.5</v>
      </c>
      <c r="N253" s="10">
        <f>VLOOKUP(H253,клиенты!$A$1:$G$435,5,FALSE)</f>
        <v>44655</v>
      </c>
      <c r="O253">
        <f t="shared" si="31"/>
        <v>601</v>
      </c>
      <c r="P253" s="50">
        <f ca="1">(TODAY()-Продажи[[#This Row],[Дата регистрации клиента]])/30</f>
        <v>31.566666666666666</v>
      </c>
      <c r="Q253" t="str">
        <f>VLOOKUP(H253,клиенты!$A$1:$G$435,3,FALSE)</f>
        <v>Кошелева Марина Рудольфовна</v>
      </c>
      <c r="R253" s="51" t="str">
        <f>VLOOKUP(H253,клиенты!$A$1:$G$435,4,FALSE)</f>
        <v>нет</v>
      </c>
      <c r="S253" t="str">
        <f>VLOOKUP(H253,клиенты!$A$1:$G$435,7,FALSE)</f>
        <v>Россия</v>
      </c>
      <c r="T253" t="str">
        <f t="shared" si="32"/>
        <v>Рудольфовна Кошелева Марина</v>
      </c>
      <c r="U253" t="str">
        <f t="shared" si="33"/>
        <v>Кошелева</v>
      </c>
      <c r="V253" t="str">
        <f>MID(T253,SEARCH(" *",T253,SEARCH(" *",T253)+1)+1,LEN(T253))</f>
        <v>Марина</v>
      </c>
    </row>
    <row r="254" spans="1:22" x14ac:dyDescent="0.2">
      <c r="A254">
        <v>537</v>
      </c>
      <c r="B254">
        <v>169</v>
      </c>
      <c r="C254">
        <v>429</v>
      </c>
      <c r="D254">
        <v>2</v>
      </c>
      <c r="E254" s="40">
        <f t="shared" si="27"/>
        <v>858</v>
      </c>
      <c r="F254" s="25">
        <v>45289</v>
      </c>
      <c r="G254" t="s">
        <v>25</v>
      </c>
      <c r="H254">
        <v>326</v>
      </c>
      <c r="I254" t="str">
        <f>VLOOKUP(B254,товар!$A$1:$C$433,2,FALSE)</f>
        <v>Фрукты</v>
      </c>
      <c r="J254" s="5">
        <f t="shared" si="28"/>
        <v>274.16279069767444</v>
      </c>
      <c r="K254" s="6">
        <f t="shared" si="29"/>
        <v>0.56476376282975638</v>
      </c>
      <c r="L254" t="str">
        <f>VLOOKUP(B254,товар!$A$1:$C$433,3,FALSE)</f>
        <v>Фруктовый Рай</v>
      </c>
      <c r="M254" s="28">
        <f t="shared" si="30"/>
        <v>258.30769230769232</v>
      </c>
      <c r="N254" s="10">
        <f>VLOOKUP(H254,клиенты!$A$1:$G$435,5,FALSE)</f>
        <v>44655</v>
      </c>
      <c r="O254">
        <f t="shared" si="31"/>
        <v>634</v>
      </c>
      <c r="P254" s="50">
        <f ca="1">(TODAY()-Продажи[[#This Row],[Дата регистрации клиента]])/30</f>
        <v>31.566666666666666</v>
      </c>
      <c r="Q254" t="str">
        <f>VLOOKUP(H254,клиенты!$A$1:$G$435,3,FALSE)</f>
        <v>Кошелева Марина Рудольфовна</v>
      </c>
      <c r="R254" s="51" t="str">
        <f>VLOOKUP(H254,клиенты!$A$1:$G$435,4,FALSE)</f>
        <v>нет</v>
      </c>
      <c r="S254" t="str">
        <f>VLOOKUP(H254,клиенты!$A$1:$G$435,7,FALSE)</f>
        <v>Россия</v>
      </c>
      <c r="T254" t="str">
        <f t="shared" si="32"/>
        <v>Рудольфовна Кошелева Марина</v>
      </c>
      <c r="U254" t="str">
        <f t="shared" si="33"/>
        <v>Кошелева</v>
      </c>
      <c r="V254" t="str">
        <f>MID(T254,SEARCH(" *",T254,SEARCH(" *",T254)+1)+1,LEN(T254))</f>
        <v>Марина</v>
      </c>
    </row>
    <row r="255" spans="1:22" x14ac:dyDescent="0.2">
      <c r="A255">
        <v>839</v>
      </c>
      <c r="B255">
        <v>334</v>
      </c>
      <c r="C255">
        <v>223</v>
      </c>
      <c r="D255">
        <v>2</v>
      </c>
      <c r="E255" s="40">
        <f t="shared" si="27"/>
        <v>446</v>
      </c>
      <c r="F255" s="25">
        <v>45234</v>
      </c>
      <c r="G255" t="s">
        <v>11</v>
      </c>
      <c r="H255">
        <v>216</v>
      </c>
      <c r="I255" t="str">
        <f>VLOOKUP(B255,товар!$A$1:$C$433,2,FALSE)</f>
        <v>Молоко</v>
      </c>
      <c r="J255" s="5">
        <f t="shared" si="28"/>
        <v>294.95238095238096</v>
      </c>
      <c r="K255" s="6">
        <f t="shared" si="29"/>
        <v>-0.24394575395544082</v>
      </c>
      <c r="L255" t="str">
        <f>VLOOKUP(B255,товар!$A$1:$C$433,3,FALSE)</f>
        <v>Домик в деревне</v>
      </c>
      <c r="M255" s="28">
        <f t="shared" si="30"/>
        <v>274.77777777777777</v>
      </c>
      <c r="N255" s="10">
        <f>VLOOKUP(H255,клиенты!$A$1:$G$435,5,FALSE)</f>
        <v>44655</v>
      </c>
      <c r="O255">
        <f t="shared" si="31"/>
        <v>579</v>
      </c>
      <c r="P255" s="50">
        <f ca="1">(TODAY()-Продажи[[#This Row],[Дата регистрации клиента]])/30</f>
        <v>31.566666666666666</v>
      </c>
      <c r="Q255" t="str">
        <f>VLOOKUP(H255,клиенты!$A$1:$G$435,3,FALSE)</f>
        <v>Никонов Софон Авдеевич</v>
      </c>
      <c r="R255" s="51" t="str">
        <f>VLOOKUP(H255,клиенты!$A$1:$G$435,4,FALSE)</f>
        <v>нет</v>
      </c>
      <c r="S255" t="str">
        <f>VLOOKUP(H255,клиенты!$A$1:$G$435,7,FALSE)</f>
        <v>Таджикистан</v>
      </c>
      <c r="T255" t="str">
        <f t="shared" si="32"/>
        <v>Авдеевич Никонов Софон</v>
      </c>
      <c r="U255" t="str">
        <f t="shared" si="33"/>
        <v>Никонов</v>
      </c>
      <c r="V255" t="str">
        <f>Продажи[[#This Row],[Имя1]]</f>
        <v>Никонов</v>
      </c>
    </row>
    <row r="256" spans="1:22" x14ac:dyDescent="0.2">
      <c r="A256">
        <v>900</v>
      </c>
      <c r="B256">
        <v>208</v>
      </c>
      <c r="C256">
        <v>476</v>
      </c>
      <c r="D256">
        <v>5</v>
      </c>
      <c r="E256" s="40">
        <f t="shared" si="27"/>
        <v>2380</v>
      </c>
      <c r="F256" s="25">
        <v>45262</v>
      </c>
      <c r="G256" t="s">
        <v>25</v>
      </c>
      <c r="H256">
        <v>326</v>
      </c>
      <c r="I256" t="str">
        <f>VLOOKUP(B256,товар!$A$1:$C$433,2,FALSE)</f>
        <v>Конфеты</v>
      </c>
      <c r="J256" s="5">
        <f t="shared" si="28"/>
        <v>267.85483870967744</v>
      </c>
      <c r="K256" s="6">
        <f t="shared" si="29"/>
        <v>0.77708195339314745</v>
      </c>
      <c r="L256" t="str">
        <f>VLOOKUP(B256,товар!$A$1:$C$433,3,FALSE)</f>
        <v>Славянка</v>
      </c>
      <c r="M256" s="28">
        <f t="shared" si="30"/>
        <v>268</v>
      </c>
      <c r="N256" s="10">
        <f>VLOOKUP(H256,клиенты!$A$1:$G$435,5,FALSE)</f>
        <v>44655</v>
      </c>
      <c r="O256">
        <f t="shared" si="31"/>
        <v>607</v>
      </c>
      <c r="P256" s="50">
        <f ca="1">(TODAY()-Продажи[[#This Row],[Дата регистрации клиента]])/30</f>
        <v>31.566666666666666</v>
      </c>
      <c r="Q256" t="str">
        <f>VLOOKUP(H256,клиенты!$A$1:$G$435,3,FALSE)</f>
        <v>Кошелева Марина Рудольфовна</v>
      </c>
      <c r="R256" s="51" t="str">
        <f>VLOOKUP(H256,клиенты!$A$1:$G$435,4,FALSE)</f>
        <v>нет</v>
      </c>
      <c r="S256" t="str">
        <f>VLOOKUP(H256,клиенты!$A$1:$G$435,7,FALSE)</f>
        <v>Россия</v>
      </c>
      <c r="T256" t="str">
        <f t="shared" si="32"/>
        <v>Рудольфовна Кошелева Марина</v>
      </c>
      <c r="U256" t="str">
        <f t="shared" si="33"/>
        <v>Кошелева</v>
      </c>
      <c r="V256" t="str">
        <f>MID(T256,SEARCH(" *",T256,SEARCH(" *",T256)+1)+1,LEN(T256))</f>
        <v>Марина</v>
      </c>
    </row>
    <row r="257" spans="1:22" x14ac:dyDescent="0.2">
      <c r="A257">
        <v>12</v>
      </c>
      <c r="B257">
        <v>445</v>
      </c>
      <c r="C257">
        <v>109</v>
      </c>
      <c r="D257">
        <v>5</v>
      </c>
      <c r="E257" s="40">
        <f t="shared" si="27"/>
        <v>545</v>
      </c>
      <c r="F257" s="25">
        <v>45394</v>
      </c>
      <c r="G257" t="s">
        <v>13</v>
      </c>
      <c r="H257">
        <v>353</v>
      </c>
      <c r="I257" t="str">
        <f>VLOOKUP(B257,товар!$A$1:$C$433,2,FALSE)</f>
        <v>Сахар</v>
      </c>
      <c r="J257" s="5">
        <f t="shared" si="28"/>
        <v>252.76271186440678</v>
      </c>
      <c r="K257" s="6">
        <f t="shared" si="29"/>
        <v>-0.56876550660497549</v>
      </c>
      <c r="L257" t="str">
        <f>VLOOKUP(B257,товар!$A$1:$C$433,3,FALSE)</f>
        <v>Сладов</v>
      </c>
      <c r="M257" s="28">
        <f t="shared" si="30"/>
        <v>240.26666666666668</v>
      </c>
      <c r="N257" s="10">
        <f>VLOOKUP(H257,клиенты!$A$1:$G$435,5,FALSE)</f>
        <v>44656</v>
      </c>
      <c r="O257">
        <f t="shared" si="31"/>
        <v>738</v>
      </c>
      <c r="P257" s="50">
        <f ca="1">(TODAY()-Продажи[[#This Row],[Дата регистрации клиента]])/30</f>
        <v>31.533333333333335</v>
      </c>
      <c r="Q257" t="str">
        <f>VLOOKUP(H257,клиенты!$A$1:$G$435,3,FALSE)</f>
        <v>Гурьев Влас Юлианович</v>
      </c>
      <c r="R257" s="51" t="str">
        <f>VLOOKUP(H257,клиенты!$A$1:$G$435,4,FALSE)</f>
        <v>да</v>
      </c>
      <c r="S257" t="str">
        <f>VLOOKUP(H257,клиенты!$A$1:$G$435,7,FALSE)</f>
        <v>Таджикистан</v>
      </c>
      <c r="T257" t="str">
        <f t="shared" si="32"/>
        <v>Юлианович Гурьев Влас</v>
      </c>
      <c r="U257" t="str">
        <f t="shared" si="33"/>
        <v>Гурьев</v>
      </c>
      <c r="V257" t="str">
        <f>MID(T257,SEARCH(" *",T257,SEARCH(" *",T257)+1)+1,LEN(T257))</f>
        <v>Влас</v>
      </c>
    </row>
    <row r="258" spans="1:22" x14ac:dyDescent="0.2">
      <c r="A258">
        <v>344</v>
      </c>
      <c r="B258">
        <v>210</v>
      </c>
      <c r="C258">
        <v>486</v>
      </c>
      <c r="D258">
        <v>5</v>
      </c>
      <c r="E258" s="40">
        <f t="shared" ref="E258:E321" si="36">C258*D258</f>
        <v>2430</v>
      </c>
      <c r="F258" s="25">
        <v>45350</v>
      </c>
      <c r="G258" t="s">
        <v>10</v>
      </c>
      <c r="H258">
        <v>78</v>
      </c>
      <c r="I258" t="str">
        <f>VLOOKUP(B258,товар!$A$1:$C$433,2,FALSE)</f>
        <v>Колбаса</v>
      </c>
      <c r="J258" s="5">
        <f t="shared" ref="J258:J321" si="37">AVERAGEIF($I$2:$I$1001,I258,$C$2:$C$1001)</f>
        <v>286.92307692307691</v>
      </c>
      <c r="K258" s="6">
        <f t="shared" ref="K258:K321" si="38">C258/J258-1</f>
        <v>0.69383378016085806</v>
      </c>
      <c r="L258" t="str">
        <f>VLOOKUP(B258,товар!$A$1:$C$433,3,FALSE)</f>
        <v>Окраина</v>
      </c>
      <c r="M258" s="28">
        <f t="shared" ref="M258:M321" si="39">AVERAGEIFS($C$2:$C$1001,$I$2:$I$1001,I258,$L$2:$L$1001,L258)</f>
        <v>273.58333333333331</v>
      </c>
      <c r="N258" s="10">
        <f>VLOOKUP(H258,клиенты!$A$1:$G$435,5,FALSE)</f>
        <v>44658</v>
      </c>
      <c r="O258">
        <f t="shared" ref="O258:O321" si="40">F258-N258</f>
        <v>692</v>
      </c>
      <c r="P258" s="50">
        <f ca="1">(TODAY()-Продажи[[#This Row],[Дата регистрации клиента]])/30</f>
        <v>31.466666666666665</v>
      </c>
      <c r="Q258" t="str">
        <f>VLOOKUP(H258,клиенты!$A$1:$G$435,3,FALSE)</f>
        <v>Маслова Иванна Макаровна</v>
      </c>
      <c r="R258" s="51" t="str">
        <f>VLOOKUP(H258,клиенты!$A$1:$G$435,4,FALSE)</f>
        <v>да</v>
      </c>
      <c r="S258" t="str">
        <f>VLOOKUP(H258,клиенты!$A$1:$G$435,7,FALSE)</f>
        <v>Украина</v>
      </c>
      <c r="T258" t="str">
        <f t="shared" ref="T258:T321" si="41">IF(OR(RIGHT(Q258,1)="ва", RIGHT(Q258,1)="я",RIGHT(Q258,1)="на"), Q258, MID(Q258, FIND(" ", Q258, FIND(" ", Q258) + 1) + 1, LEN(Q258) - FIND(" ", Q258, FIND(" ", Q258) + 1)) &amp; " " &amp; LEFT(Q258, FIND(" ", Q258) - 1) &amp; " " &amp; MID(Q258, FIND(" ", Q258) + 1, FIND(" ", Q258, FIND(" ", Q258) + 1) - FIND(" ", Q258) - 1))</f>
        <v>Макаровна Маслова Иванна</v>
      </c>
      <c r="U258" t="str">
        <f t="shared" ref="U258:U321" si="42">MID(T258, FIND(" ", T258) + 1, FIND(" ", T258 &amp; " ", FIND(" ", T258) + 1) - FIND(" ", T258) - 1)</f>
        <v>Маслова</v>
      </c>
      <c r="V258" t="str">
        <f>MID(T258,SEARCH(" *",T258,SEARCH(" *",T258)+1)+1,LEN(T258))</f>
        <v>Иванна</v>
      </c>
    </row>
    <row r="259" spans="1:22" x14ac:dyDescent="0.2">
      <c r="A259">
        <v>941</v>
      </c>
      <c r="B259">
        <v>44</v>
      </c>
      <c r="C259">
        <v>439</v>
      </c>
      <c r="D259">
        <v>5</v>
      </c>
      <c r="E259" s="40">
        <f t="shared" si="36"/>
        <v>2195</v>
      </c>
      <c r="F259" s="25">
        <v>45008</v>
      </c>
      <c r="G259" t="s">
        <v>13</v>
      </c>
      <c r="H259">
        <v>469</v>
      </c>
      <c r="I259" t="str">
        <f>VLOOKUP(B259,товар!$A$1:$C$433,2,FALSE)</f>
        <v>Молоко</v>
      </c>
      <c r="J259" s="5">
        <f t="shared" si="37"/>
        <v>294.95238095238096</v>
      </c>
      <c r="K259" s="6">
        <f t="shared" si="38"/>
        <v>0.48837584759444619</v>
      </c>
      <c r="L259" t="str">
        <f>VLOOKUP(B259,товар!$A$1:$C$433,3,FALSE)</f>
        <v>Беллакт</v>
      </c>
      <c r="M259" s="28">
        <f t="shared" si="39"/>
        <v>322.54545454545456</v>
      </c>
      <c r="N259" s="10">
        <f>VLOOKUP(H259,клиенты!$A$1:$G$435,5,FALSE)</f>
        <v>44659</v>
      </c>
      <c r="O259">
        <f t="shared" si="40"/>
        <v>349</v>
      </c>
      <c r="P259" s="50">
        <f ca="1">(TODAY()-Продажи[[#This Row],[Дата регистрации клиента]])/30</f>
        <v>31.433333333333334</v>
      </c>
      <c r="Q259" t="str">
        <f>VLOOKUP(H259,клиенты!$A$1:$G$435,3,FALSE)</f>
        <v>Лариса Романовна Крюкова</v>
      </c>
      <c r="R259" s="51" t="str">
        <f>VLOOKUP(H259,клиенты!$A$1:$G$435,4,FALSE)</f>
        <v>да</v>
      </c>
      <c r="S259" t="str">
        <f>VLOOKUP(H259,клиенты!$A$1:$G$435,7,FALSE)</f>
        <v>Россия</v>
      </c>
      <c r="T259" t="str">
        <f t="shared" si="41"/>
        <v>Крюкова Лариса Романовна</v>
      </c>
      <c r="U259" t="str">
        <f t="shared" si="42"/>
        <v>Лариса</v>
      </c>
      <c r="V259" t="str">
        <f>Продажи[[#This Row],[Имя1]]</f>
        <v>Лариса</v>
      </c>
    </row>
    <row r="260" spans="1:22" x14ac:dyDescent="0.2">
      <c r="A260">
        <v>68</v>
      </c>
      <c r="B260">
        <v>277</v>
      </c>
      <c r="C260">
        <v>324</v>
      </c>
      <c r="D260">
        <v>2</v>
      </c>
      <c r="E260" s="40">
        <f t="shared" si="36"/>
        <v>648</v>
      </c>
      <c r="F260" s="25">
        <v>45287</v>
      </c>
      <c r="G260" t="s">
        <v>20</v>
      </c>
      <c r="H260">
        <v>415</v>
      </c>
      <c r="I260" t="str">
        <f>VLOOKUP(B260,товар!$A$1:$C$433,2,FALSE)</f>
        <v>Чай</v>
      </c>
      <c r="J260" s="5">
        <f t="shared" si="37"/>
        <v>271.18181818181819</v>
      </c>
      <c r="K260" s="6">
        <f t="shared" si="38"/>
        <v>0.19477036540395565</v>
      </c>
      <c r="L260" t="str">
        <f>VLOOKUP(B260,товар!$A$1:$C$433,3,FALSE)</f>
        <v>Greenfield</v>
      </c>
      <c r="M260" s="28">
        <f t="shared" si="39"/>
        <v>291.45454545454544</v>
      </c>
      <c r="N260" s="10">
        <f>VLOOKUP(H260,клиенты!$A$1:$G$435,5,FALSE)</f>
        <v>44661</v>
      </c>
      <c r="O260">
        <f t="shared" si="40"/>
        <v>626</v>
      </c>
      <c r="P260" s="50">
        <f ca="1">(TODAY()-Продажи[[#This Row],[Дата регистрации клиента]])/30</f>
        <v>31.366666666666667</v>
      </c>
      <c r="Q260" t="str">
        <f>VLOOKUP(H260,клиенты!$A$1:$G$435,3,FALSE)</f>
        <v>Капитон Феликсович Кабанов</v>
      </c>
      <c r="R260" s="51" t="str">
        <f>VLOOKUP(H260,клиенты!$A$1:$G$435,4,FALSE)</f>
        <v>да</v>
      </c>
      <c r="S260" t="str">
        <f>VLOOKUP(H260,клиенты!$A$1:$G$435,7,FALSE)</f>
        <v>Украина</v>
      </c>
      <c r="T260" t="str">
        <f t="shared" si="41"/>
        <v>Кабанов Капитон Феликсович</v>
      </c>
      <c r="U260" t="str">
        <f t="shared" si="42"/>
        <v>Капитон</v>
      </c>
      <c r="V260" t="str">
        <f>Продажи[[#This Row],[Имя1]]</f>
        <v>Капитон</v>
      </c>
    </row>
    <row r="261" spans="1:22" x14ac:dyDescent="0.2">
      <c r="A261">
        <v>304</v>
      </c>
      <c r="B261">
        <v>389</v>
      </c>
      <c r="C261">
        <v>76</v>
      </c>
      <c r="D261">
        <v>4</v>
      </c>
      <c r="E261" s="40">
        <f t="shared" si="36"/>
        <v>304</v>
      </c>
      <c r="F261" s="25">
        <v>45067</v>
      </c>
      <c r="G261" t="s">
        <v>17</v>
      </c>
      <c r="H261">
        <v>415</v>
      </c>
      <c r="I261" t="str">
        <f>VLOOKUP(B261,товар!$A$1:$C$433,2,FALSE)</f>
        <v>Чай</v>
      </c>
      <c r="J261" s="5">
        <f t="shared" si="37"/>
        <v>271.18181818181819</v>
      </c>
      <c r="K261" s="6">
        <f t="shared" si="38"/>
        <v>-0.71974522292993637</v>
      </c>
      <c r="L261" t="str">
        <f>VLOOKUP(B261,товар!$A$1:$C$433,3,FALSE)</f>
        <v>Ахмад</v>
      </c>
      <c r="M261" s="28">
        <f t="shared" si="39"/>
        <v>243.3</v>
      </c>
      <c r="N261" s="10">
        <f>VLOOKUP(H261,клиенты!$A$1:$G$435,5,FALSE)</f>
        <v>44661</v>
      </c>
      <c r="O261">
        <f t="shared" si="40"/>
        <v>406</v>
      </c>
      <c r="P261" s="50">
        <f ca="1">(TODAY()-Продажи[[#This Row],[Дата регистрации клиента]])/30</f>
        <v>31.366666666666667</v>
      </c>
      <c r="Q261" t="str">
        <f>VLOOKUP(H261,клиенты!$A$1:$G$435,3,FALSE)</f>
        <v>Капитон Феликсович Кабанов</v>
      </c>
      <c r="R261" s="51" t="str">
        <f>VLOOKUP(H261,клиенты!$A$1:$G$435,4,FALSE)</f>
        <v>да</v>
      </c>
      <c r="S261" t="str">
        <f>VLOOKUP(H261,клиенты!$A$1:$G$435,7,FALSE)</f>
        <v>Украина</v>
      </c>
      <c r="T261" t="str">
        <f t="shared" si="41"/>
        <v>Кабанов Капитон Феликсович</v>
      </c>
      <c r="U261" t="str">
        <f t="shared" si="42"/>
        <v>Капитон</v>
      </c>
      <c r="V261" t="str">
        <f>Продажи[[#This Row],[Имя1]]</f>
        <v>Капитон</v>
      </c>
    </row>
    <row r="262" spans="1:22" x14ac:dyDescent="0.2">
      <c r="A262">
        <v>816</v>
      </c>
      <c r="B262">
        <v>242</v>
      </c>
      <c r="C262">
        <v>265</v>
      </c>
      <c r="D262">
        <v>4</v>
      </c>
      <c r="E262" s="40">
        <f t="shared" si="36"/>
        <v>1060</v>
      </c>
      <c r="F262" s="25">
        <v>44931</v>
      </c>
      <c r="G262" t="s">
        <v>26</v>
      </c>
      <c r="H262">
        <v>415</v>
      </c>
      <c r="I262" t="str">
        <f>VLOOKUP(B262,товар!$A$1:$C$433,2,FALSE)</f>
        <v>Овощи</v>
      </c>
      <c r="J262" s="5">
        <f t="shared" si="37"/>
        <v>250.48780487804879</v>
      </c>
      <c r="K262" s="6">
        <f t="shared" si="38"/>
        <v>5.7935735150924872E-2</v>
      </c>
      <c r="L262" t="str">
        <f>VLOOKUP(B262,товар!$A$1:$C$433,3,FALSE)</f>
        <v>Овощной ряд</v>
      </c>
      <c r="M262" s="28">
        <f t="shared" si="39"/>
        <v>303.8235294117647</v>
      </c>
      <c r="N262" s="10">
        <f>VLOOKUP(H262,клиенты!$A$1:$G$435,5,FALSE)</f>
        <v>44661</v>
      </c>
      <c r="O262">
        <f t="shared" si="40"/>
        <v>270</v>
      </c>
      <c r="P262" s="50">
        <f ca="1">(TODAY()-Продажи[[#This Row],[Дата регистрации клиента]])/30</f>
        <v>31.366666666666667</v>
      </c>
      <c r="Q262" t="str">
        <f>VLOOKUP(H262,клиенты!$A$1:$G$435,3,FALSE)</f>
        <v>Капитон Феликсович Кабанов</v>
      </c>
      <c r="R262" s="51" t="str">
        <f>VLOOKUP(H262,клиенты!$A$1:$G$435,4,FALSE)</f>
        <v>да</v>
      </c>
      <c r="S262" t="str">
        <f>VLOOKUP(H262,клиенты!$A$1:$G$435,7,FALSE)</f>
        <v>Украина</v>
      </c>
      <c r="T262" t="str">
        <f t="shared" si="41"/>
        <v>Кабанов Капитон Феликсович</v>
      </c>
      <c r="U262" t="str">
        <f t="shared" si="42"/>
        <v>Капитон</v>
      </c>
      <c r="V262" t="str">
        <f>Продажи[[#This Row],[Имя1]]</f>
        <v>Капитон</v>
      </c>
    </row>
    <row r="263" spans="1:22" x14ac:dyDescent="0.2">
      <c r="A263">
        <v>361</v>
      </c>
      <c r="B263">
        <v>350</v>
      </c>
      <c r="C263">
        <v>319</v>
      </c>
      <c r="D263">
        <v>3</v>
      </c>
      <c r="E263" s="40">
        <f t="shared" si="36"/>
        <v>957</v>
      </c>
      <c r="F263" s="25">
        <v>45385</v>
      </c>
      <c r="G263" t="s">
        <v>7</v>
      </c>
      <c r="H263">
        <v>56</v>
      </c>
      <c r="I263" t="str">
        <f>VLOOKUP(B263,товар!$A$1:$C$433,2,FALSE)</f>
        <v>Фрукты</v>
      </c>
      <c r="J263" s="5">
        <f t="shared" si="37"/>
        <v>274.16279069767444</v>
      </c>
      <c r="K263" s="6">
        <f t="shared" si="38"/>
        <v>0.16354228518110103</v>
      </c>
      <c r="L263" t="str">
        <f>VLOOKUP(B263,товар!$A$1:$C$433,3,FALSE)</f>
        <v>Фрукты-Ягоды</v>
      </c>
      <c r="M263" s="28">
        <f t="shared" si="39"/>
        <v>280.66666666666669</v>
      </c>
      <c r="N263" s="10">
        <f>VLOOKUP(H263,клиенты!$A$1:$G$435,5,FALSE)</f>
        <v>44662</v>
      </c>
      <c r="O263">
        <f t="shared" si="40"/>
        <v>723</v>
      </c>
      <c r="P263" s="50">
        <f ca="1">(TODAY()-Продажи[[#This Row],[Дата регистрации клиента]])/30</f>
        <v>31.333333333333332</v>
      </c>
      <c r="Q263" t="str">
        <f>VLOOKUP(H263,клиенты!$A$1:$G$435,3,FALSE)</f>
        <v>Пелагея Антоновна Цветкова</v>
      </c>
      <c r="R263" s="51" t="str">
        <f>VLOOKUP(H263,клиенты!$A$1:$G$435,4,FALSE)</f>
        <v>нет</v>
      </c>
      <c r="S263" t="str">
        <f>VLOOKUP(H263,клиенты!$A$1:$G$435,7,FALSE)</f>
        <v>Таджикистан</v>
      </c>
      <c r="T263" t="str">
        <f t="shared" si="41"/>
        <v>Цветкова Пелагея Антоновна</v>
      </c>
      <c r="U263" t="str">
        <f t="shared" si="42"/>
        <v>Пелагея</v>
      </c>
      <c r="V263" t="str">
        <f>Продажи[[#This Row],[Имя1]]</f>
        <v>Пелагея</v>
      </c>
    </row>
    <row r="264" spans="1:22" x14ac:dyDescent="0.2">
      <c r="A264">
        <v>640</v>
      </c>
      <c r="B264">
        <v>47</v>
      </c>
      <c r="C264">
        <v>356</v>
      </c>
      <c r="D264">
        <v>3</v>
      </c>
      <c r="E264" s="40">
        <f t="shared" si="36"/>
        <v>1068</v>
      </c>
      <c r="F264" s="25">
        <v>45288</v>
      </c>
      <c r="G264" t="s">
        <v>14</v>
      </c>
      <c r="H264">
        <v>45</v>
      </c>
      <c r="I264" t="str">
        <f>VLOOKUP(B264,товар!$A$1:$C$433,2,FALSE)</f>
        <v>Мясо</v>
      </c>
      <c r="J264" s="5">
        <f t="shared" si="37"/>
        <v>271.74545454545455</v>
      </c>
      <c r="K264" s="6">
        <f t="shared" si="38"/>
        <v>0.31004951157500327</v>
      </c>
      <c r="L264" t="str">
        <f>VLOOKUP(B264,товар!$A$1:$C$433,3,FALSE)</f>
        <v>Снежана</v>
      </c>
      <c r="M264" s="28">
        <f t="shared" si="39"/>
        <v>272.35294117647061</v>
      </c>
      <c r="N264" s="10">
        <f>VLOOKUP(H264,клиенты!$A$1:$G$435,5,FALSE)</f>
        <v>44662</v>
      </c>
      <c r="O264">
        <f t="shared" si="40"/>
        <v>626</v>
      </c>
      <c r="P264" s="50">
        <f ca="1">(TODAY()-Продажи[[#This Row],[Дата регистрации клиента]])/30</f>
        <v>31.333333333333332</v>
      </c>
      <c r="Q264" t="str">
        <f>VLOOKUP(H264,клиенты!$A$1:$G$435,3,FALSE)</f>
        <v>Елизар Харлампьевич Мамонтов</v>
      </c>
      <c r="R264" s="51" t="str">
        <f>VLOOKUP(H264,клиенты!$A$1:$G$435,4,FALSE)</f>
        <v>да</v>
      </c>
      <c r="S264" t="str">
        <f>VLOOKUP(H264,клиенты!$A$1:$G$435,7,FALSE)</f>
        <v>Узбекистан</v>
      </c>
      <c r="T264" t="str">
        <f t="shared" si="41"/>
        <v>Мамонтов Елизар Харлампьевич</v>
      </c>
      <c r="U264" t="str">
        <f t="shared" si="42"/>
        <v>Елизар</v>
      </c>
      <c r="V264" t="str">
        <f>Продажи[[#This Row],[Имя1]]</f>
        <v>Елизар</v>
      </c>
    </row>
    <row r="265" spans="1:22" x14ac:dyDescent="0.2">
      <c r="A265">
        <v>787</v>
      </c>
      <c r="B265">
        <v>130</v>
      </c>
      <c r="C265">
        <v>319</v>
      </c>
      <c r="D265">
        <v>3</v>
      </c>
      <c r="E265" s="40">
        <f t="shared" si="36"/>
        <v>957</v>
      </c>
      <c r="F265" s="25">
        <v>45145</v>
      </c>
      <c r="G265" t="s">
        <v>26</v>
      </c>
      <c r="H265">
        <v>56</v>
      </c>
      <c r="I265" t="str">
        <f>VLOOKUP(B265,товар!$A$1:$C$433,2,FALSE)</f>
        <v>Соль</v>
      </c>
      <c r="J265" s="5">
        <f t="shared" si="37"/>
        <v>264.8679245283019</v>
      </c>
      <c r="K265" s="6">
        <f t="shared" si="38"/>
        <v>0.20437384242769618</v>
      </c>
      <c r="L265" t="str">
        <f>VLOOKUP(B265,товар!$A$1:$C$433,3,FALSE)</f>
        <v>Илецкая</v>
      </c>
      <c r="M265" s="28">
        <f t="shared" si="39"/>
        <v>238.16666666666666</v>
      </c>
      <c r="N265" s="10">
        <f>VLOOKUP(H265,клиенты!$A$1:$G$435,5,FALSE)</f>
        <v>44662</v>
      </c>
      <c r="O265">
        <f t="shared" si="40"/>
        <v>483</v>
      </c>
      <c r="P265" s="50">
        <f ca="1">(TODAY()-Продажи[[#This Row],[Дата регистрации клиента]])/30</f>
        <v>31.333333333333332</v>
      </c>
      <c r="Q265" t="str">
        <f>VLOOKUP(H265,клиенты!$A$1:$G$435,3,FALSE)</f>
        <v>Пелагея Антоновна Цветкова</v>
      </c>
      <c r="R265" s="51" t="str">
        <f>VLOOKUP(H265,клиенты!$A$1:$G$435,4,FALSE)</f>
        <v>нет</v>
      </c>
      <c r="S265" t="str">
        <f>VLOOKUP(H265,клиенты!$A$1:$G$435,7,FALSE)</f>
        <v>Таджикистан</v>
      </c>
      <c r="T265" t="str">
        <f t="shared" si="41"/>
        <v>Цветкова Пелагея Антоновна</v>
      </c>
      <c r="U265" t="str">
        <f t="shared" si="42"/>
        <v>Пелагея</v>
      </c>
      <c r="V265" t="str">
        <f>Продажи[[#This Row],[Имя1]]</f>
        <v>Пелагея</v>
      </c>
    </row>
    <row r="266" spans="1:22" x14ac:dyDescent="0.2">
      <c r="A266">
        <v>910</v>
      </c>
      <c r="B266">
        <v>378</v>
      </c>
      <c r="C266">
        <v>397</v>
      </c>
      <c r="D266">
        <v>1</v>
      </c>
      <c r="E266" s="40">
        <f t="shared" si="36"/>
        <v>397</v>
      </c>
      <c r="F266" s="25">
        <v>45000</v>
      </c>
      <c r="G266" t="s">
        <v>12</v>
      </c>
      <c r="H266">
        <v>56</v>
      </c>
      <c r="I266" t="str">
        <f>VLOOKUP(B266,товар!$A$1:$C$433,2,FALSE)</f>
        <v>Сок</v>
      </c>
      <c r="J266" s="5">
        <f t="shared" si="37"/>
        <v>268.60344827586209</v>
      </c>
      <c r="K266" s="6">
        <f t="shared" si="38"/>
        <v>0.47801527697541557</v>
      </c>
      <c r="L266" t="str">
        <f>VLOOKUP(B266,товар!$A$1:$C$433,3,FALSE)</f>
        <v>Фруктовый сад</v>
      </c>
      <c r="M266" s="28">
        <f t="shared" si="39"/>
        <v>281.96875</v>
      </c>
      <c r="N266" s="10">
        <f>VLOOKUP(H266,клиенты!$A$1:$G$435,5,FALSE)</f>
        <v>44662</v>
      </c>
      <c r="O266">
        <f t="shared" si="40"/>
        <v>338</v>
      </c>
      <c r="P266" s="50">
        <f ca="1">(TODAY()-Продажи[[#This Row],[Дата регистрации клиента]])/30</f>
        <v>31.333333333333332</v>
      </c>
      <c r="Q266" t="str">
        <f>VLOOKUP(H266,клиенты!$A$1:$G$435,3,FALSE)</f>
        <v>Пелагея Антоновна Цветкова</v>
      </c>
      <c r="R266" s="51" t="str">
        <f>VLOOKUP(H266,клиенты!$A$1:$G$435,4,FALSE)</f>
        <v>нет</v>
      </c>
      <c r="S266" t="str">
        <f>VLOOKUP(H266,клиенты!$A$1:$G$435,7,FALSE)</f>
        <v>Таджикистан</v>
      </c>
      <c r="T266" t="str">
        <f t="shared" si="41"/>
        <v>Цветкова Пелагея Антоновна</v>
      </c>
      <c r="U266" t="str">
        <f t="shared" si="42"/>
        <v>Пелагея</v>
      </c>
      <c r="V266" t="str">
        <f>Продажи[[#This Row],[Имя1]]</f>
        <v>Пелагея</v>
      </c>
    </row>
    <row r="267" spans="1:22" x14ac:dyDescent="0.2">
      <c r="A267">
        <v>981</v>
      </c>
      <c r="B267">
        <v>347</v>
      </c>
      <c r="C267">
        <v>139</v>
      </c>
      <c r="D267">
        <v>1</v>
      </c>
      <c r="E267" s="40">
        <f t="shared" si="36"/>
        <v>139</v>
      </c>
      <c r="F267" s="25">
        <v>45318</v>
      </c>
      <c r="G267" t="s">
        <v>20</v>
      </c>
      <c r="H267">
        <v>56</v>
      </c>
      <c r="I267" t="str">
        <f>VLOOKUP(B267,товар!$A$1:$C$433,2,FALSE)</f>
        <v>Макароны</v>
      </c>
      <c r="J267" s="5">
        <f t="shared" si="37"/>
        <v>265.47674418604652</v>
      </c>
      <c r="K267" s="6">
        <f t="shared" si="38"/>
        <v>-0.47641364811002584</v>
      </c>
      <c r="L267" t="str">
        <f>VLOOKUP(B267,товар!$A$1:$C$433,3,FALSE)</f>
        <v>Паста Зара</v>
      </c>
      <c r="M267" s="28">
        <f t="shared" si="39"/>
        <v>276.67567567567568</v>
      </c>
      <c r="N267" s="10">
        <f>VLOOKUP(H267,клиенты!$A$1:$G$435,5,FALSE)</f>
        <v>44662</v>
      </c>
      <c r="O267">
        <f t="shared" si="40"/>
        <v>656</v>
      </c>
      <c r="P267" s="50">
        <f ca="1">(TODAY()-Продажи[[#This Row],[Дата регистрации клиента]])/30</f>
        <v>31.333333333333332</v>
      </c>
      <c r="Q267" t="str">
        <f>VLOOKUP(H267,клиенты!$A$1:$G$435,3,FALSE)</f>
        <v>Пелагея Антоновна Цветкова</v>
      </c>
      <c r="R267" s="51" t="str">
        <f>VLOOKUP(H267,клиенты!$A$1:$G$435,4,FALSE)</f>
        <v>нет</v>
      </c>
      <c r="S267" t="str">
        <f>VLOOKUP(H267,клиенты!$A$1:$G$435,7,FALSE)</f>
        <v>Таджикистан</v>
      </c>
      <c r="T267" t="str">
        <f t="shared" si="41"/>
        <v>Цветкова Пелагея Антоновна</v>
      </c>
      <c r="U267" t="str">
        <f t="shared" si="42"/>
        <v>Пелагея</v>
      </c>
      <c r="V267" t="str">
        <f>Продажи[[#This Row],[Имя1]]</f>
        <v>Пелагея</v>
      </c>
    </row>
    <row r="268" spans="1:22" x14ac:dyDescent="0.2">
      <c r="A268">
        <v>148</v>
      </c>
      <c r="B268">
        <v>180</v>
      </c>
      <c r="C268">
        <v>86</v>
      </c>
      <c r="D268">
        <v>4</v>
      </c>
      <c r="E268" s="40">
        <f t="shared" si="36"/>
        <v>344</v>
      </c>
      <c r="F268" s="25">
        <v>45326</v>
      </c>
      <c r="G268" t="s">
        <v>16</v>
      </c>
      <c r="H268">
        <v>73</v>
      </c>
      <c r="I268" t="str">
        <f>VLOOKUP(B268,товар!$A$1:$C$433,2,FALSE)</f>
        <v>Чипсы</v>
      </c>
      <c r="J268" s="5">
        <f t="shared" si="37"/>
        <v>273.72549019607845</v>
      </c>
      <c r="K268" s="6">
        <f t="shared" si="38"/>
        <v>-0.68581661891117474</v>
      </c>
      <c r="L268" t="str">
        <f>VLOOKUP(B268,товар!$A$1:$C$433,3,FALSE)</f>
        <v>Русская картошка</v>
      </c>
      <c r="M268" s="28">
        <f t="shared" si="39"/>
        <v>241.83333333333334</v>
      </c>
      <c r="N268" s="10">
        <f>VLOOKUP(H268,клиенты!$A$1:$G$435,5,FALSE)</f>
        <v>44665</v>
      </c>
      <c r="O268">
        <f t="shared" si="40"/>
        <v>661</v>
      </c>
      <c r="P268" s="50">
        <f ca="1">(TODAY()-Продажи[[#This Row],[Дата регистрации клиента]])/30</f>
        <v>31.233333333333334</v>
      </c>
      <c r="Q268" t="str">
        <f>VLOOKUP(H268,клиенты!$A$1:$G$435,3,FALSE)</f>
        <v>Лапин Эрнест Антипович</v>
      </c>
      <c r="R268" s="51" t="str">
        <f>VLOOKUP(H268,клиенты!$A$1:$G$435,4,FALSE)</f>
        <v>да</v>
      </c>
      <c r="S268" t="str">
        <f>VLOOKUP(H268,клиенты!$A$1:$G$435,7,FALSE)</f>
        <v>Украина</v>
      </c>
      <c r="T268" t="str">
        <f t="shared" si="41"/>
        <v>Антипович Лапин Эрнест</v>
      </c>
      <c r="U268" t="str">
        <f t="shared" si="42"/>
        <v>Лапин</v>
      </c>
      <c r="V268" t="str">
        <f t="shared" ref="V268:V273" si="43">MID(T268,SEARCH(" *",T268,SEARCH(" *",T268)+1)+1,LEN(T268))</f>
        <v>Эрнест</v>
      </c>
    </row>
    <row r="269" spans="1:22" x14ac:dyDescent="0.2">
      <c r="A269">
        <v>322</v>
      </c>
      <c r="B269">
        <v>115</v>
      </c>
      <c r="C269">
        <v>479</v>
      </c>
      <c r="D269">
        <v>1</v>
      </c>
      <c r="E269" s="40">
        <f t="shared" si="36"/>
        <v>479</v>
      </c>
      <c r="F269" s="25">
        <v>45283</v>
      </c>
      <c r="G269" t="s">
        <v>19</v>
      </c>
      <c r="H269">
        <v>297</v>
      </c>
      <c r="I269" t="str">
        <f>VLOOKUP(B269,товар!$A$1:$C$433,2,FALSE)</f>
        <v>Сыр</v>
      </c>
      <c r="J269" s="5">
        <f t="shared" si="37"/>
        <v>262.63492063492066</v>
      </c>
      <c r="K269" s="6">
        <f t="shared" si="38"/>
        <v>0.82382448930255037</v>
      </c>
      <c r="L269" t="str">
        <f>VLOOKUP(B269,товар!$A$1:$C$433,3,FALSE)</f>
        <v>President</v>
      </c>
      <c r="M269" s="28">
        <f t="shared" si="39"/>
        <v>238.72222222222223</v>
      </c>
      <c r="N269" s="10">
        <f>VLOOKUP(H269,клиенты!$A$1:$G$435,5,FALSE)</f>
        <v>44666</v>
      </c>
      <c r="O269">
        <f t="shared" si="40"/>
        <v>617</v>
      </c>
      <c r="P269" s="50">
        <f ca="1">(TODAY()-Продажи[[#This Row],[Дата регистрации клиента]])/30</f>
        <v>31.2</v>
      </c>
      <c r="Q269" t="str">
        <f>VLOOKUP(H269,клиенты!$A$1:$G$435,3,FALSE)</f>
        <v>Нестеров Чеслав Аверьянович</v>
      </c>
      <c r="R269" s="51" t="str">
        <f>VLOOKUP(H269,клиенты!$A$1:$G$435,4,FALSE)</f>
        <v>нет</v>
      </c>
      <c r="S269" t="str">
        <f>VLOOKUP(H269,клиенты!$A$1:$G$435,7,FALSE)</f>
        <v>Украина</v>
      </c>
      <c r="T269" t="str">
        <f t="shared" si="41"/>
        <v>Аверьянович Нестеров Чеслав</v>
      </c>
      <c r="U269" t="str">
        <f t="shared" si="42"/>
        <v>Нестеров</v>
      </c>
      <c r="V269" t="str">
        <f t="shared" si="43"/>
        <v>Чеслав</v>
      </c>
    </row>
    <row r="270" spans="1:22" x14ac:dyDescent="0.2">
      <c r="A270">
        <v>527</v>
      </c>
      <c r="B270">
        <v>447</v>
      </c>
      <c r="C270">
        <v>316</v>
      </c>
      <c r="D270">
        <v>1</v>
      </c>
      <c r="E270" s="40">
        <f t="shared" si="36"/>
        <v>316</v>
      </c>
      <c r="F270" s="25">
        <v>45121</v>
      </c>
      <c r="G270" t="s">
        <v>16</v>
      </c>
      <c r="H270">
        <v>297</v>
      </c>
      <c r="I270" t="str">
        <f>VLOOKUP(B270,товар!$A$1:$C$433,2,FALSE)</f>
        <v>Йогурт</v>
      </c>
      <c r="J270" s="5">
        <f t="shared" si="37"/>
        <v>263.25423728813558</v>
      </c>
      <c r="K270" s="6">
        <f t="shared" si="38"/>
        <v>0.20036054596961117</v>
      </c>
      <c r="L270" t="str">
        <f>VLOOKUP(B270,товар!$A$1:$C$433,3,FALSE)</f>
        <v>Эрманн</v>
      </c>
      <c r="M270" s="28">
        <f t="shared" si="39"/>
        <v>248.5</v>
      </c>
      <c r="N270" s="10">
        <f>VLOOKUP(H270,клиенты!$A$1:$G$435,5,FALSE)</f>
        <v>44666</v>
      </c>
      <c r="O270">
        <f t="shared" si="40"/>
        <v>455</v>
      </c>
      <c r="P270" s="50">
        <f ca="1">(TODAY()-Продажи[[#This Row],[Дата регистрации клиента]])/30</f>
        <v>31.2</v>
      </c>
      <c r="Q270" t="str">
        <f>VLOOKUP(H270,клиенты!$A$1:$G$435,3,FALSE)</f>
        <v>Нестеров Чеслав Аверьянович</v>
      </c>
      <c r="R270" s="51" t="str">
        <f>VLOOKUP(H270,клиенты!$A$1:$G$435,4,FALSE)</f>
        <v>нет</v>
      </c>
      <c r="S270" t="str">
        <f>VLOOKUP(H270,клиенты!$A$1:$G$435,7,FALSE)</f>
        <v>Украина</v>
      </c>
      <c r="T270" t="str">
        <f t="shared" si="41"/>
        <v>Аверьянович Нестеров Чеслав</v>
      </c>
      <c r="U270" t="str">
        <f t="shared" si="42"/>
        <v>Нестеров</v>
      </c>
      <c r="V270" t="str">
        <f t="shared" si="43"/>
        <v>Чеслав</v>
      </c>
    </row>
    <row r="271" spans="1:22" x14ac:dyDescent="0.2">
      <c r="A271">
        <v>755</v>
      </c>
      <c r="B271">
        <v>322</v>
      </c>
      <c r="C271">
        <v>417</v>
      </c>
      <c r="D271">
        <v>2</v>
      </c>
      <c r="E271" s="40">
        <f t="shared" si="36"/>
        <v>834</v>
      </c>
      <c r="F271" s="25">
        <v>45376</v>
      </c>
      <c r="G271" t="s">
        <v>23</v>
      </c>
      <c r="H271">
        <v>3</v>
      </c>
      <c r="I271" t="str">
        <f>VLOOKUP(B271,товар!$A$1:$C$433,2,FALSE)</f>
        <v>Крупа</v>
      </c>
      <c r="J271" s="5">
        <f t="shared" si="37"/>
        <v>255.11627906976744</v>
      </c>
      <c r="K271" s="6">
        <f t="shared" si="38"/>
        <v>0.6345487693710119</v>
      </c>
      <c r="L271" t="str">
        <f>VLOOKUP(B271,товар!$A$1:$C$433,3,FALSE)</f>
        <v>Увелка</v>
      </c>
      <c r="M271" s="28">
        <f t="shared" si="39"/>
        <v>251.91666666666666</v>
      </c>
      <c r="N271" s="10">
        <f>VLOOKUP(H271,клиенты!$A$1:$G$435,5,FALSE)</f>
        <v>44666</v>
      </c>
      <c r="O271">
        <f t="shared" si="40"/>
        <v>710</v>
      </c>
      <c r="P271" s="50">
        <f ca="1">(TODAY()-Продажи[[#This Row],[Дата регистрации клиента]])/30</f>
        <v>31.2</v>
      </c>
      <c r="Q271" t="str">
        <f>VLOOKUP(H271,клиенты!$A$1:$G$435,3,FALSE)</f>
        <v>Якушева Светлана Даниловна</v>
      </c>
      <c r="R271" s="51" t="str">
        <f>VLOOKUP(H271,клиенты!$A$1:$G$435,4,FALSE)</f>
        <v>нет</v>
      </c>
      <c r="S271" t="str">
        <f>VLOOKUP(H271,клиенты!$A$1:$G$435,7,FALSE)</f>
        <v>Украина</v>
      </c>
      <c r="T271" t="str">
        <f t="shared" si="41"/>
        <v>Даниловна Якушева Светлана</v>
      </c>
      <c r="U271" t="str">
        <f t="shared" si="42"/>
        <v>Якушева</v>
      </c>
      <c r="V271" t="str">
        <f t="shared" si="43"/>
        <v>Светлана</v>
      </c>
    </row>
    <row r="272" spans="1:22" x14ac:dyDescent="0.2">
      <c r="A272">
        <v>791</v>
      </c>
      <c r="B272">
        <v>241</v>
      </c>
      <c r="C272">
        <v>490</v>
      </c>
      <c r="D272">
        <v>1</v>
      </c>
      <c r="E272" s="40">
        <f t="shared" si="36"/>
        <v>490</v>
      </c>
      <c r="F272" s="25">
        <v>45271</v>
      </c>
      <c r="G272" t="s">
        <v>14</v>
      </c>
      <c r="H272">
        <v>299</v>
      </c>
      <c r="I272" t="str">
        <f>VLOOKUP(B272,товар!$A$1:$C$433,2,FALSE)</f>
        <v>Колбаса</v>
      </c>
      <c r="J272" s="5">
        <f t="shared" si="37"/>
        <v>286.92307692307691</v>
      </c>
      <c r="K272" s="6">
        <f t="shared" si="38"/>
        <v>0.70777479892761397</v>
      </c>
      <c r="L272" t="str">
        <f>VLOOKUP(B272,товар!$A$1:$C$433,3,FALSE)</f>
        <v>Окраина</v>
      </c>
      <c r="M272" s="28">
        <f t="shared" si="39"/>
        <v>273.58333333333331</v>
      </c>
      <c r="N272" s="10">
        <f>VLOOKUP(H272,клиенты!$A$1:$G$435,5,FALSE)</f>
        <v>44666</v>
      </c>
      <c r="O272">
        <f t="shared" si="40"/>
        <v>605</v>
      </c>
      <c r="P272" s="50">
        <f ca="1">(TODAY()-Продажи[[#This Row],[Дата регистрации клиента]])/30</f>
        <v>31.2</v>
      </c>
      <c r="Q272" t="str">
        <f>VLOOKUP(H272,клиенты!$A$1:$G$435,3,FALSE)</f>
        <v>Одинцов Анисим Евсеевич</v>
      </c>
      <c r="R272" s="51" t="str">
        <f>VLOOKUP(H272,клиенты!$A$1:$G$435,4,FALSE)</f>
        <v>нет</v>
      </c>
      <c r="S272" t="str">
        <f>VLOOKUP(H272,клиенты!$A$1:$G$435,7,FALSE)</f>
        <v>Украина</v>
      </c>
      <c r="T272" t="str">
        <f t="shared" si="41"/>
        <v>Евсеевич Одинцов Анисим</v>
      </c>
      <c r="U272" t="str">
        <f t="shared" si="42"/>
        <v>Одинцов</v>
      </c>
      <c r="V272" t="str">
        <f t="shared" si="43"/>
        <v>Анисим</v>
      </c>
    </row>
    <row r="273" spans="1:22" x14ac:dyDescent="0.2">
      <c r="A273">
        <v>858</v>
      </c>
      <c r="B273">
        <v>309</v>
      </c>
      <c r="C273">
        <v>244</v>
      </c>
      <c r="D273">
        <v>3</v>
      </c>
      <c r="E273" s="40">
        <f t="shared" si="36"/>
        <v>732</v>
      </c>
      <c r="F273" s="25">
        <v>45374</v>
      </c>
      <c r="G273" t="s">
        <v>26</v>
      </c>
      <c r="H273">
        <v>299</v>
      </c>
      <c r="I273" t="str">
        <f>VLOOKUP(B273,товар!$A$1:$C$433,2,FALSE)</f>
        <v>Конфеты</v>
      </c>
      <c r="J273" s="5">
        <f t="shared" si="37"/>
        <v>267.85483870967744</v>
      </c>
      <c r="K273" s="6">
        <f t="shared" si="38"/>
        <v>-8.9058830613596762E-2</v>
      </c>
      <c r="L273" t="str">
        <f>VLOOKUP(B273,товар!$A$1:$C$433,3,FALSE)</f>
        <v>Рот Фронт</v>
      </c>
      <c r="M273" s="28">
        <f t="shared" si="39"/>
        <v>288.23809523809524</v>
      </c>
      <c r="N273" s="10">
        <f>VLOOKUP(H273,клиенты!$A$1:$G$435,5,FALSE)</f>
        <v>44666</v>
      </c>
      <c r="O273">
        <f t="shared" si="40"/>
        <v>708</v>
      </c>
      <c r="P273" s="50">
        <f ca="1">(TODAY()-Продажи[[#This Row],[Дата регистрации клиента]])/30</f>
        <v>31.2</v>
      </c>
      <c r="Q273" t="str">
        <f>VLOOKUP(H273,клиенты!$A$1:$G$435,3,FALSE)</f>
        <v>Одинцов Анисим Евсеевич</v>
      </c>
      <c r="R273" s="51" t="str">
        <f>VLOOKUP(H273,клиенты!$A$1:$G$435,4,FALSE)</f>
        <v>нет</v>
      </c>
      <c r="S273" t="str">
        <f>VLOOKUP(H273,клиенты!$A$1:$G$435,7,FALSE)</f>
        <v>Украина</v>
      </c>
      <c r="T273" t="str">
        <f t="shared" si="41"/>
        <v>Евсеевич Одинцов Анисим</v>
      </c>
      <c r="U273" t="str">
        <f t="shared" si="42"/>
        <v>Одинцов</v>
      </c>
      <c r="V273" t="str">
        <f t="shared" si="43"/>
        <v>Анисим</v>
      </c>
    </row>
    <row r="274" spans="1:22" x14ac:dyDescent="0.2">
      <c r="A274">
        <v>385</v>
      </c>
      <c r="B274">
        <v>409</v>
      </c>
      <c r="C274">
        <v>386</v>
      </c>
      <c r="D274">
        <v>1</v>
      </c>
      <c r="E274" s="40">
        <f t="shared" si="36"/>
        <v>386</v>
      </c>
      <c r="F274" s="25">
        <v>45192</v>
      </c>
      <c r="G274" t="s">
        <v>12</v>
      </c>
      <c r="H274">
        <v>461</v>
      </c>
      <c r="I274" t="str">
        <f>VLOOKUP(B274,товар!$A$1:$C$433,2,FALSE)</f>
        <v>Фрукты</v>
      </c>
      <c r="J274" s="5">
        <f t="shared" si="37"/>
        <v>274.16279069767444</v>
      </c>
      <c r="K274" s="6">
        <f t="shared" si="38"/>
        <v>0.4079226397489184</v>
      </c>
      <c r="L274" t="str">
        <f>VLOOKUP(B274,товар!$A$1:$C$433,3,FALSE)</f>
        <v>Фруктовый Рай</v>
      </c>
      <c r="M274" s="28">
        <f t="shared" si="39"/>
        <v>258.30769230769232</v>
      </c>
      <c r="N274" s="10">
        <f>VLOOKUP(H274,клиенты!$A$1:$G$435,5,FALSE)</f>
        <v>44667</v>
      </c>
      <c r="O274">
        <f t="shared" si="40"/>
        <v>525</v>
      </c>
      <c r="P274" s="50">
        <f ca="1">(TODAY()-Продажи[[#This Row],[Дата регистрации клиента]])/30</f>
        <v>31.166666666666668</v>
      </c>
      <c r="Q274" t="str">
        <f>VLOOKUP(H274,клиенты!$A$1:$G$435,3,FALSE)</f>
        <v>Олимпиада Львовна Михайлова</v>
      </c>
      <c r="R274" s="51" t="str">
        <f>VLOOKUP(H274,клиенты!$A$1:$G$435,4,FALSE)</f>
        <v>да</v>
      </c>
      <c r="S274" t="str">
        <f>VLOOKUP(H274,клиенты!$A$1:$G$435,7,FALSE)</f>
        <v>Узбекистан</v>
      </c>
      <c r="T274" t="str">
        <f t="shared" si="41"/>
        <v>Михайлова Олимпиада Львовна</v>
      </c>
      <c r="U274" t="str">
        <f t="shared" si="42"/>
        <v>Олимпиада</v>
      </c>
      <c r="V274" t="str">
        <f>Продажи[[#This Row],[Имя1]]</f>
        <v>Олимпиада</v>
      </c>
    </row>
    <row r="275" spans="1:22" x14ac:dyDescent="0.2">
      <c r="A275">
        <v>564</v>
      </c>
      <c r="B275">
        <v>274</v>
      </c>
      <c r="C275">
        <v>472</v>
      </c>
      <c r="D275">
        <v>3</v>
      </c>
      <c r="E275" s="40">
        <f t="shared" si="36"/>
        <v>1416</v>
      </c>
      <c r="F275" s="25">
        <v>45408</v>
      </c>
      <c r="G275" t="s">
        <v>8</v>
      </c>
      <c r="H275">
        <v>272</v>
      </c>
      <c r="I275" t="str">
        <f>VLOOKUP(B275,товар!$A$1:$C$433,2,FALSE)</f>
        <v>Молоко</v>
      </c>
      <c r="J275" s="5">
        <f t="shared" si="37"/>
        <v>294.95238095238096</v>
      </c>
      <c r="K275" s="6">
        <f t="shared" si="38"/>
        <v>0.60025831449790124</v>
      </c>
      <c r="L275" t="str">
        <f>VLOOKUP(B275,товар!$A$1:$C$433,3,FALSE)</f>
        <v>Простоквашино</v>
      </c>
      <c r="M275" s="28">
        <f t="shared" si="39"/>
        <v>318.81818181818181</v>
      </c>
      <c r="N275" s="10">
        <f>VLOOKUP(H275,клиенты!$A$1:$G$435,5,FALSE)</f>
        <v>44668</v>
      </c>
      <c r="O275">
        <f t="shared" si="40"/>
        <v>740</v>
      </c>
      <c r="P275" s="50">
        <f ca="1">(TODAY()-Продажи[[#This Row],[Дата регистрации клиента]])/30</f>
        <v>31.133333333333333</v>
      </c>
      <c r="Q275" t="str">
        <f>VLOOKUP(H275,клиенты!$A$1:$G$435,3,FALSE)</f>
        <v>Захар Артемьевич Воробьев</v>
      </c>
      <c r="R275" s="51" t="str">
        <f>VLOOKUP(H275,клиенты!$A$1:$G$435,4,FALSE)</f>
        <v>нет</v>
      </c>
      <c r="S275" t="str">
        <f>VLOOKUP(H275,клиенты!$A$1:$G$435,7,FALSE)</f>
        <v>Таджикистан</v>
      </c>
      <c r="T275" t="str">
        <f t="shared" si="41"/>
        <v>Воробьев Захар Артемьевич</v>
      </c>
      <c r="U275" t="str">
        <f t="shared" si="42"/>
        <v>Захар</v>
      </c>
      <c r="V275" t="str">
        <f>Продажи[[#This Row],[Имя1]]</f>
        <v>Захар</v>
      </c>
    </row>
    <row r="276" spans="1:22" x14ac:dyDescent="0.2">
      <c r="A276">
        <v>582</v>
      </c>
      <c r="B276">
        <v>198</v>
      </c>
      <c r="C276">
        <v>383</v>
      </c>
      <c r="D276">
        <v>2</v>
      </c>
      <c r="E276" s="40">
        <f t="shared" si="36"/>
        <v>766</v>
      </c>
      <c r="F276" s="25">
        <v>45393</v>
      </c>
      <c r="G276" t="s">
        <v>12</v>
      </c>
      <c r="H276">
        <v>272</v>
      </c>
      <c r="I276" t="str">
        <f>VLOOKUP(B276,товар!$A$1:$C$433,2,FALSE)</f>
        <v>Мясо</v>
      </c>
      <c r="J276" s="5">
        <f t="shared" si="37"/>
        <v>271.74545454545455</v>
      </c>
      <c r="K276" s="6">
        <f t="shared" si="38"/>
        <v>0.40940719925063562</v>
      </c>
      <c r="L276" t="str">
        <f>VLOOKUP(B276,товар!$A$1:$C$433,3,FALSE)</f>
        <v>Мираторг</v>
      </c>
      <c r="M276" s="28">
        <f t="shared" si="39"/>
        <v>316.58333333333331</v>
      </c>
      <c r="N276" s="10">
        <f>VLOOKUP(H276,клиенты!$A$1:$G$435,5,FALSE)</f>
        <v>44668</v>
      </c>
      <c r="O276">
        <f t="shared" si="40"/>
        <v>725</v>
      </c>
      <c r="P276" s="50">
        <f ca="1">(TODAY()-Продажи[[#This Row],[Дата регистрации клиента]])/30</f>
        <v>31.133333333333333</v>
      </c>
      <c r="Q276" t="str">
        <f>VLOOKUP(H276,клиенты!$A$1:$G$435,3,FALSE)</f>
        <v>Захар Артемьевич Воробьев</v>
      </c>
      <c r="R276" s="51" t="str">
        <f>VLOOKUP(H276,клиенты!$A$1:$G$435,4,FALSE)</f>
        <v>нет</v>
      </c>
      <c r="S276" t="str">
        <f>VLOOKUP(H276,клиенты!$A$1:$G$435,7,FALSE)</f>
        <v>Таджикистан</v>
      </c>
      <c r="T276" t="str">
        <f t="shared" si="41"/>
        <v>Воробьев Захар Артемьевич</v>
      </c>
      <c r="U276" t="str">
        <f t="shared" si="42"/>
        <v>Захар</v>
      </c>
      <c r="V276" t="str">
        <f>Продажи[[#This Row],[Имя1]]</f>
        <v>Захар</v>
      </c>
    </row>
    <row r="277" spans="1:22" x14ac:dyDescent="0.2">
      <c r="A277">
        <v>703</v>
      </c>
      <c r="B277">
        <v>46</v>
      </c>
      <c r="C277">
        <v>228</v>
      </c>
      <c r="D277">
        <v>5</v>
      </c>
      <c r="E277" s="40">
        <f t="shared" si="36"/>
        <v>1140</v>
      </c>
      <c r="F277" s="25">
        <v>45017</v>
      </c>
      <c r="G277" t="s">
        <v>10</v>
      </c>
      <c r="H277">
        <v>272</v>
      </c>
      <c r="I277" t="str">
        <f>VLOOKUP(B277,товар!$A$1:$C$433,2,FALSE)</f>
        <v>Йогурт</v>
      </c>
      <c r="J277" s="5">
        <f t="shared" si="37"/>
        <v>263.25423728813558</v>
      </c>
      <c r="K277" s="6">
        <f t="shared" si="38"/>
        <v>-0.13391707442698941</v>
      </c>
      <c r="L277" t="str">
        <f>VLOOKUP(B277,товар!$A$1:$C$433,3,FALSE)</f>
        <v>Активиа</v>
      </c>
      <c r="M277" s="28">
        <f t="shared" si="39"/>
        <v>293.66666666666669</v>
      </c>
      <c r="N277" s="10">
        <f>VLOOKUP(H277,клиенты!$A$1:$G$435,5,FALSE)</f>
        <v>44668</v>
      </c>
      <c r="O277">
        <f t="shared" si="40"/>
        <v>349</v>
      </c>
      <c r="P277" s="50">
        <f ca="1">(TODAY()-Продажи[[#This Row],[Дата регистрации клиента]])/30</f>
        <v>31.133333333333333</v>
      </c>
      <c r="Q277" t="str">
        <f>VLOOKUP(H277,клиенты!$A$1:$G$435,3,FALSE)</f>
        <v>Захар Артемьевич Воробьев</v>
      </c>
      <c r="R277" s="51" t="str">
        <f>VLOOKUP(H277,клиенты!$A$1:$G$435,4,FALSE)</f>
        <v>нет</v>
      </c>
      <c r="S277" t="str">
        <f>VLOOKUP(H277,клиенты!$A$1:$G$435,7,FALSE)</f>
        <v>Таджикистан</v>
      </c>
      <c r="T277" t="str">
        <f t="shared" si="41"/>
        <v>Воробьев Захар Артемьевич</v>
      </c>
      <c r="U277" t="str">
        <f t="shared" si="42"/>
        <v>Захар</v>
      </c>
      <c r="V277" t="str">
        <f>Продажи[[#This Row],[Имя1]]</f>
        <v>Захар</v>
      </c>
    </row>
    <row r="278" spans="1:22" x14ac:dyDescent="0.2">
      <c r="A278">
        <v>793</v>
      </c>
      <c r="B278">
        <v>376</v>
      </c>
      <c r="C278">
        <v>441</v>
      </c>
      <c r="D278">
        <v>2</v>
      </c>
      <c r="E278" s="40">
        <f t="shared" si="36"/>
        <v>882</v>
      </c>
      <c r="F278" s="25">
        <v>45364</v>
      </c>
      <c r="G278" t="s">
        <v>24</v>
      </c>
      <c r="H278">
        <v>272</v>
      </c>
      <c r="I278" t="str">
        <f>VLOOKUP(B278,товар!$A$1:$C$433,2,FALSE)</f>
        <v>Конфеты</v>
      </c>
      <c r="J278" s="5">
        <f t="shared" si="37"/>
        <v>267.85483870967744</v>
      </c>
      <c r="K278" s="6">
        <f t="shared" si="38"/>
        <v>0.64641416270247465</v>
      </c>
      <c r="L278" t="str">
        <f>VLOOKUP(B278,товар!$A$1:$C$433,3,FALSE)</f>
        <v>Красный Октябрь</v>
      </c>
      <c r="M278" s="28">
        <f t="shared" si="39"/>
        <v>273.625</v>
      </c>
      <c r="N278" s="10">
        <f>VLOOKUP(H278,клиенты!$A$1:$G$435,5,FALSE)</f>
        <v>44668</v>
      </c>
      <c r="O278">
        <f t="shared" si="40"/>
        <v>696</v>
      </c>
      <c r="P278" s="50">
        <f ca="1">(TODAY()-Продажи[[#This Row],[Дата регистрации клиента]])/30</f>
        <v>31.133333333333333</v>
      </c>
      <c r="Q278" t="str">
        <f>VLOOKUP(H278,клиенты!$A$1:$G$435,3,FALSE)</f>
        <v>Захар Артемьевич Воробьев</v>
      </c>
      <c r="R278" s="51" t="str">
        <f>VLOOKUP(H278,клиенты!$A$1:$G$435,4,FALSE)</f>
        <v>нет</v>
      </c>
      <c r="S278" t="str">
        <f>VLOOKUP(H278,клиенты!$A$1:$G$435,7,FALSE)</f>
        <v>Таджикистан</v>
      </c>
      <c r="T278" t="str">
        <f t="shared" si="41"/>
        <v>Воробьев Захар Артемьевич</v>
      </c>
      <c r="U278" t="str">
        <f t="shared" si="42"/>
        <v>Захар</v>
      </c>
      <c r="V278" t="str">
        <f>Продажи[[#This Row],[Имя1]]</f>
        <v>Захар</v>
      </c>
    </row>
    <row r="279" spans="1:22" x14ac:dyDescent="0.2">
      <c r="A279">
        <v>356</v>
      </c>
      <c r="B279">
        <v>485</v>
      </c>
      <c r="C279">
        <v>193</v>
      </c>
      <c r="D279">
        <v>1</v>
      </c>
      <c r="E279" s="40">
        <f t="shared" si="36"/>
        <v>193</v>
      </c>
      <c r="F279" s="25">
        <v>45105</v>
      </c>
      <c r="G279" t="s">
        <v>19</v>
      </c>
      <c r="H279">
        <v>57</v>
      </c>
      <c r="I279" t="str">
        <f>VLOOKUP(B279,товар!$A$1:$C$433,2,FALSE)</f>
        <v>Макароны</v>
      </c>
      <c r="J279" s="5">
        <f t="shared" si="37"/>
        <v>265.47674418604652</v>
      </c>
      <c r="K279" s="6">
        <f t="shared" si="38"/>
        <v>-0.27300600061320135</v>
      </c>
      <c r="L279" t="str">
        <f>VLOOKUP(B279,товар!$A$1:$C$433,3,FALSE)</f>
        <v>Борилла</v>
      </c>
      <c r="M279" s="28">
        <f t="shared" si="39"/>
        <v>236.27586206896552</v>
      </c>
      <c r="N279" s="10">
        <f>VLOOKUP(H279,клиенты!$A$1:$G$435,5,FALSE)</f>
        <v>44669</v>
      </c>
      <c r="O279">
        <f t="shared" si="40"/>
        <v>436</v>
      </c>
      <c r="P279" s="50">
        <f ca="1">(TODAY()-Продажи[[#This Row],[Дата регистрации клиента]])/30</f>
        <v>31.1</v>
      </c>
      <c r="Q279" t="str">
        <f>VLOOKUP(H279,клиенты!$A$1:$G$435,3,FALSE)</f>
        <v>Константин Ефимьевич Колесников</v>
      </c>
      <c r="R279" s="51" t="str">
        <f>VLOOKUP(H279,клиенты!$A$1:$G$435,4,FALSE)</f>
        <v>нет</v>
      </c>
      <c r="S279" t="str">
        <f>VLOOKUP(H279,клиенты!$A$1:$G$435,7,FALSE)</f>
        <v>Россия</v>
      </c>
      <c r="T279" t="str">
        <f t="shared" si="41"/>
        <v>Колесников Константин Ефимьевич</v>
      </c>
      <c r="U279" t="str">
        <f t="shared" si="42"/>
        <v>Константин</v>
      </c>
      <c r="V279" t="str">
        <f>Продажи[[#This Row],[Имя1]]</f>
        <v>Константин</v>
      </c>
    </row>
    <row r="280" spans="1:22" x14ac:dyDescent="0.2">
      <c r="A280">
        <v>829</v>
      </c>
      <c r="B280">
        <v>380</v>
      </c>
      <c r="C280">
        <v>100</v>
      </c>
      <c r="D280">
        <v>2</v>
      </c>
      <c r="E280" s="40">
        <f t="shared" si="36"/>
        <v>200</v>
      </c>
      <c r="F280" s="25">
        <v>45082</v>
      </c>
      <c r="G280" t="s">
        <v>16</v>
      </c>
      <c r="H280">
        <v>57</v>
      </c>
      <c r="I280" t="str">
        <f>VLOOKUP(B280,товар!$A$1:$C$433,2,FALSE)</f>
        <v>Конфеты</v>
      </c>
      <c r="J280" s="5">
        <f t="shared" si="37"/>
        <v>267.85483870967744</v>
      </c>
      <c r="K280" s="6">
        <f t="shared" si="38"/>
        <v>-0.62666345516950683</v>
      </c>
      <c r="L280" t="str">
        <f>VLOOKUP(B280,товар!$A$1:$C$433,3,FALSE)</f>
        <v>Бабаевский</v>
      </c>
      <c r="M280" s="28">
        <f t="shared" si="39"/>
        <v>250.25925925925927</v>
      </c>
      <c r="N280" s="10">
        <f>VLOOKUP(H280,клиенты!$A$1:$G$435,5,FALSE)</f>
        <v>44669</v>
      </c>
      <c r="O280">
        <f t="shared" si="40"/>
        <v>413</v>
      </c>
      <c r="P280" s="50">
        <f ca="1">(TODAY()-Продажи[[#This Row],[Дата регистрации клиента]])/30</f>
        <v>31.1</v>
      </c>
      <c r="Q280" t="str">
        <f>VLOOKUP(H280,клиенты!$A$1:$G$435,3,FALSE)</f>
        <v>Константин Ефимьевич Колесников</v>
      </c>
      <c r="R280" s="51" t="str">
        <f>VLOOKUP(H280,клиенты!$A$1:$G$435,4,FALSE)</f>
        <v>нет</v>
      </c>
      <c r="S280" t="str">
        <f>VLOOKUP(H280,клиенты!$A$1:$G$435,7,FALSE)</f>
        <v>Россия</v>
      </c>
      <c r="T280" t="str">
        <f t="shared" si="41"/>
        <v>Колесников Константин Ефимьевич</v>
      </c>
      <c r="U280" t="str">
        <f t="shared" si="42"/>
        <v>Константин</v>
      </c>
      <c r="V280" t="str">
        <f>Продажи[[#This Row],[Имя1]]</f>
        <v>Константин</v>
      </c>
    </row>
    <row r="281" spans="1:22" x14ac:dyDescent="0.2">
      <c r="A281">
        <v>218</v>
      </c>
      <c r="B281">
        <v>392</v>
      </c>
      <c r="C281">
        <v>125</v>
      </c>
      <c r="D281">
        <v>5</v>
      </c>
      <c r="E281" s="40">
        <f t="shared" si="36"/>
        <v>625</v>
      </c>
      <c r="F281" s="25">
        <v>45282</v>
      </c>
      <c r="G281" t="s">
        <v>8</v>
      </c>
      <c r="H281">
        <v>62</v>
      </c>
      <c r="I281" t="str">
        <f>VLOOKUP(B281,товар!$A$1:$C$433,2,FALSE)</f>
        <v>Кофе</v>
      </c>
      <c r="J281" s="5">
        <f t="shared" si="37"/>
        <v>249.02380952380952</v>
      </c>
      <c r="K281" s="6">
        <f t="shared" si="38"/>
        <v>-0.49803996557988339</v>
      </c>
      <c r="L281" t="str">
        <f>VLOOKUP(B281,товар!$A$1:$C$433,3,FALSE)</f>
        <v>Черная Карта</v>
      </c>
      <c r="M281" s="28">
        <f t="shared" si="39"/>
        <v>222.2</v>
      </c>
      <c r="N281" s="10">
        <f>VLOOKUP(H281,клиенты!$A$1:$G$435,5,FALSE)</f>
        <v>44671</v>
      </c>
      <c r="O281">
        <f t="shared" si="40"/>
        <v>611</v>
      </c>
      <c r="P281" s="50">
        <f ca="1">(TODAY()-Продажи[[#This Row],[Дата регистрации клиента]])/30</f>
        <v>31.033333333333335</v>
      </c>
      <c r="Q281" t="str">
        <f>VLOOKUP(H281,клиенты!$A$1:$G$435,3,FALSE)</f>
        <v>Юрий Августович Исаков</v>
      </c>
      <c r="R281" s="51" t="str">
        <f>VLOOKUP(H281,клиенты!$A$1:$G$435,4,FALSE)</f>
        <v>нет</v>
      </c>
      <c r="S281" t="str">
        <f>VLOOKUP(H281,клиенты!$A$1:$G$435,7,FALSE)</f>
        <v>Россия</v>
      </c>
      <c r="T281" t="str">
        <f t="shared" si="41"/>
        <v>Исаков Юрий Августович</v>
      </c>
      <c r="U281" t="str">
        <f t="shared" si="42"/>
        <v>Юрий</v>
      </c>
      <c r="V281" t="str">
        <f>Продажи[[#This Row],[Имя1]]</f>
        <v>Юрий</v>
      </c>
    </row>
    <row r="282" spans="1:22" x14ac:dyDescent="0.2">
      <c r="A282">
        <v>288</v>
      </c>
      <c r="B282">
        <v>404</v>
      </c>
      <c r="C282">
        <v>136</v>
      </c>
      <c r="D282">
        <v>2</v>
      </c>
      <c r="E282" s="40">
        <f t="shared" si="36"/>
        <v>272</v>
      </c>
      <c r="F282" s="25">
        <v>45287</v>
      </c>
      <c r="G282" t="s">
        <v>10</v>
      </c>
      <c r="H282">
        <v>62</v>
      </c>
      <c r="I282" t="str">
        <f>VLOOKUP(B282,товар!$A$1:$C$433,2,FALSE)</f>
        <v>Йогурт</v>
      </c>
      <c r="J282" s="5">
        <f t="shared" si="37"/>
        <v>263.25423728813558</v>
      </c>
      <c r="K282" s="6">
        <f t="shared" si="38"/>
        <v>-0.48338913211434453</v>
      </c>
      <c r="L282" t="str">
        <f>VLOOKUP(B282,товар!$A$1:$C$433,3,FALSE)</f>
        <v>Ростагроэкспорт</v>
      </c>
      <c r="M282" s="28">
        <f t="shared" si="39"/>
        <v>257.78260869565219</v>
      </c>
      <c r="N282" s="10">
        <f>VLOOKUP(H282,клиенты!$A$1:$G$435,5,FALSE)</f>
        <v>44671</v>
      </c>
      <c r="O282">
        <f t="shared" si="40"/>
        <v>616</v>
      </c>
      <c r="P282" s="50">
        <f ca="1">(TODAY()-Продажи[[#This Row],[Дата регистрации клиента]])/30</f>
        <v>31.033333333333335</v>
      </c>
      <c r="Q282" t="str">
        <f>VLOOKUP(H282,клиенты!$A$1:$G$435,3,FALSE)</f>
        <v>Юрий Августович Исаков</v>
      </c>
      <c r="R282" s="51" t="str">
        <f>VLOOKUP(H282,клиенты!$A$1:$G$435,4,FALSE)</f>
        <v>нет</v>
      </c>
      <c r="S282" t="str">
        <f>VLOOKUP(H282,клиенты!$A$1:$G$435,7,FALSE)</f>
        <v>Россия</v>
      </c>
      <c r="T282" t="str">
        <f t="shared" si="41"/>
        <v>Исаков Юрий Августович</v>
      </c>
      <c r="U282" t="str">
        <f t="shared" si="42"/>
        <v>Юрий</v>
      </c>
      <c r="V282" t="str">
        <f>Продажи[[#This Row],[Имя1]]</f>
        <v>Юрий</v>
      </c>
    </row>
    <row r="283" spans="1:22" x14ac:dyDescent="0.2">
      <c r="A283">
        <v>327</v>
      </c>
      <c r="B283">
        <v>353</v>
      </c>
      <c r="C283">
        <v>115</v>
      </c>
      <c r="D283">
        <v>2</v>
      </c>
      <c r="E283" s="40">
        <f t="shared" si="36"/>
        <v>230</v>
      </c>
      <c r="F283" s="25">
        <v>45087</v>
      </c>
      <c r="G283" t="s">
        <v>20</v>
      </c>
      <c r="H283">
        <v>446</v>
      </c>
      <c r="I283" t="str">
        <f>VLOOKUP(B283,товар!$A$1:$C$433,2,FALSE)</f>
        <v>Макароны</v>
      </c>
      <c r="J283" s="5">
        <f t="shared" si="37"/>
        <v>265.47674418604652</v>
      </c>
      <c r="K283" s="6">
        <f t="shared" si="38"/>
        <v>-0.56681704699750335</v>
      </c>
      <c r="L283" t="str">
        <f>VLOOKUP(B283,товар!$A$1:$C$433,3,FALSE)</f>
        <v>Паста Зара</v>
      </c>
      <c r="M283" s="28">
        <f t="shared" si="39"/>
        <v>276.67567567567568</v>
      </c>
      <c r="N283" s="10">
        <f>VLOOKUP(H283,клиенты!$A$1:$G$435,5,FALSE)</f>
        <v>44671</v>
      </c>
      <c r="O283">
        <f t="shared" si="40"/>
        <v>416</v>
      </c>
      <c r="P283" s="50">
        <f ca="1">(TODAY()-Продажи[[#This Row],[Дата регистрации клиента]])/30</f>
        <v>31.033333333333335</v>
      </c>
      <c r="Q283" t="str">
        <f>VLOOKUP(H283,клиенты!$A$1:$G$435,3,FALSE)</f>
        <v>Лора Вадимовна Турова</v>
      </c>
      <c r="R283" s="51" t="str">
        <f>VLOOKUP(H283,клиенты!$A$1:$G$435,4,FALSE)</f>
        <v>да</v>
      </c>
      <c r="S283" t="str">
        <f>VLOOKUP(H283,клиенты!$A$1:$G$435,7,FALSE)</f>
        <v>Таджикистан</v>
      </c>
      <c r="T283" t="str">
        <f t="shared" si="41"/>
        <v>Турова Лора Вадимовна</v>
      </c>
      <c r="U283" t="str">
        <f t="shared" si="42"/>
        <v>Лора</v>
      </c>
      <c r="V283" t="str">
        <f>Продажи[[#This Row],[Имя1]]</f>
        <v>Лора</v>
      </c>
    </row>
    <row r="284" spans="1:22" x14ac:dyDescent="0.2">
      <c r="A284">
        <v>374</v>
      </c>
      <c r="B284">
        <v>441</v>
      </c>
      <c r="C284">
        <v>173</v>
      </c>
      <c r="D284">
        <v>3</v>
      </c>
      <c r="E284" s="40">
        <f t="shared" si="36"/>
        <v>519</v>
      </c>
      <c r="F284" s="25">
        <v>45349</v>
      </c>
      <c r="G284" t="s">
        <v>13</v>
      </c>
      <c r="H284">
        <v>62</v>
      </c>
      <c r="I284" t="str">
        <f>VLOOKUP(B284,товар!$A$1:$C$433,2,FALSE)</f>
        <v>Чай</v>
      </c>
      <c r="J284" s="5">
        <f t="shared" si="37"/>
        <v>271.18181818181819</v>
      </c>
      <c r="K284" s="6">
        <f t="shared" si="38"/>
        <v>-0.36205162587998663</v>
      </c>
      <c r="L284" t="str">
        <f>VLOOKUP(B284,товар!$A$1:$C$433,3,FALSE)</f>
        <v>Lipton</v>
      </c>
      <c r="M284" s="28">
        <f t="shared" si="39"/>
        <v>260.15789473684208</v>
      </c>
      <c r="N284" s="10">
        <f>VLOOKUP(H284,клиенты!$A$1:$G$435,5,FALSE)</f>
        <v>44671</v>
      </c>
      <c r="O284">
        <f t="shared" si="40"/>
        <v>678</v>
      </c>
      <c r="P284" s="50">
        <f ca="1">(TODAY()-Продажи[[#This Row],[Дата регистрации клиента]])/30</f>
        <v>31.033333333333335</v>
      </c>
      <c r="Q284" t="str">
        <f>VLOOKUP(H284,клиенты!$A$1:$G$435,3,FALSE)</f>
        <v>Юрий Августович Исаков</v>
      </c>
      <c r="R284" s="51" t="str">
        <f>VLOOKUP(H284,клиенты!$A$1:$G$435,4,FALSE)</f>
        <v>нет</v>
      </c>
      <c r="S284" t="str">
        <f>VLOOKUP(H284,клиенты!$A$1:$G$435,7,FALSE)</f>
        <v>Россия</v>
      </c>
      <c r="T284" t="str">
        <f t="shared" si="41"/>
        <v>Исаков Юрий Августович</v>
      </c>
      <c r="U284" t="str">
        <f t="shared" si="42"/>
        <v>Юрий</v>
      </c>
      <c r="V284" t="str">
        <f>Продажи[[#This Row],[Имя1]]</f>
        <v>Юрий</v>
      </c>
    </row>
    <row r="285" spans="1:22" x14ac:dyDescent="0.2">
      <c r="A285">
        <v>460</v>
      </c>
      <c r="B285">
        <v>362</v>
      </c>
      <c r="C285">
        <v>358</v>
      </c>
      <c r="D285">
        <v>4</v>
      </c>
      <c r="E285" s="40">
        <f t="shared" si="36"/>
        <v>1432</v>
      </c>
      <c r="F285" s="25">
        <v>44972</v>
      </c>
      <c r="G285" t="s">
        <v>10</v>
      </c>
      <c r="H285">
        <v>465</v>
      </c>
      <c r="I285" t="str">
        <f>VLOOKUP(B285,товар!$A$1:$C$433,2,FALSE)</f>
        <v>Хлеб</v>
      </c>
      <c r="J285" s="5">
        <f t="shared" si="37"/>
        <v>300.31818181818181</v>
      </c>
      <c r="K285" s="6">
        <f t="shared" si="38"/>
        <v>0.19206901770849094</v>
      </c>
      <c r="L285" t="str">
        <f>VLOOKUP(B285,товар!$A$1:$C$433,3,FALSE)</f>
        <v>Русский Хлеб</v>
      </c>
      <c r="M285" s="28">
        <f t="shared" si="39"/>
        <v>316.60000000000002</v>
      </c>
      <c r="N285" s="10">
        <f>VLOOKUP(H285,клиенты!$A$1:$G$435,5,FALSE)</f>
        <v>44671</v>
      </c>
      <c r="O285">
        <f t="shared" si="40"/>
        <v>301</v>
      </c>
      <c r="P285" s="50">
        <f ca="1">(TODAY()-Продажи[[#This Row],[Дата регистрации клиента]])/30</f>
        <v>31.033333333333335</v>
      </c>
      <c r="Q285" t="str">
        <f>VLOOKUP(H285,клиенты!$A$1:$G$435,3,FALSE)</f>
        <v>Евдокия Ефимовна Карпова</v>
      </c>
      <c r="R285" s="51" t="str">
        <f>VLOOKUP(H285,клиенты!$A$1:$G$435,4,FALSE)</f>
        <v>нет</v>
      </c>
      <c r="S285" t="str">
        <f>VLOOKUP(H285,клиенты!$A$1:$G$435,7,FALSE)</f>
        <v>Узбекистан</v>
      </c>
      <c r="T285" t="str">
        <f t="shared" si="41"/>
        <v>Карпова Евдокия Ефимовна</v>
      </c>
      <c r="U285" t="str">
        <f t="shared" si="42"/>
        <v>Евдокия</v>
      </c>
      <c r="V285" t="str">
        <f>Продажи[[#This Row],[Имя1]]</f>
        <v>Евдокия</v>
      </c>
    </row>
    <row r="286" spans="1:22" x14ac:dyDescent="0.2">
      <c r="A286">
        <v>584</v>
      </c>
      <c r="B286">
        <v>355</v>
      </c>
      <c r="C286">
        <v>210</v>
      </c>
      <c r="D286">
        <v>1</v>
      </c>
      <c r="E286" s="40">
        <f t="shared" si="36"/>
        <v>210</v>
      </c>
      <c r="F286" s="25">
        <v>45213</v>
      </c>
      <c r="G286" t="s">
        <v>13</v>
      </c>
      <c r="H286">
        <v>446</v>
      </c>
      <c r="I286" t="str">
        <f>VLOOKUP(B286,товар!$A$1:$C$433,2,FALSE)</f>
        <v>Кофе</v>
      </c>
      <c r="J286" s="5">
        <f t="shared" si="37"/>
        <v>249.02380952380952</v>
      </c>
      <c r="K286" s="6">
        <f t="shared" si="38"/>
        <v>-0.15670714217420401</v>
      </c>
      <c r="L286" t="str">
        <f>VLOOKUP(B286,товар!$A$1:$C$433,3,FALSE)</f>
        <v>Jacobs</v>
      </c>
      <c r="M286" s="28">
        <f t="shared" si="39"/>
        <v>276.21052631578948</v>
      </c>
      <c r="N286" s="10">
        <f>VLOOKUP(H286,клиенты!$A$1:$G$435,5,FALSE)</f>
        <v>44671</v>
      </c>
      <c r="O286">
        <f t="shared" si="40"/>
        <v>542</v>
      </c>
      <c r="P286" s="50">
        <f ca="1">(TODAY()-Продажи[[#This Row],[Дата регистрации клиента]])/30</f>
        <v>31.033333333333335</v>
      </c>
      <c r="Q286" t="str">
        <f>VLOOKUP(H286,клиенты!$A$1:$G$435,3,FALSE)</f>
        <v>Лора Вадимовна Турова</v>
      </c>
      <c r="R286" s="51" t="str">
        <f>VLOOKUP(H286,клиенты!$A$1:$G$435,4,FALSE)</f>
        <v>да</v>
      </c>
      <c r="S286" t="str">
        <f>VLOOKUP(H286,клиенты!$A$1:$G$435,7,FALSE)</f>
        <v>Таджикистан</v>
      </c>
      <c r="T286" t="str">
        <f t="shared" si="41"/>
        <v>Турова Лора Вадимовна</v>
      </c>
      <c r="U286" t="str">
        <f t="shared" si="42"/>
        <v>Лора</v>
      </c>
      <c r="V286" t="str">
        <f>Продажи[[#This Row],[Имя1]]</f>
        <v>Лора</v>
      </c>
    </row>
    <row r="287" spans="1:22" x14ac:dyDescent="0.2">
      <c r="A287">
        <v>633</v>
      </c>
      <c r="B287">
        <v>258</v>
      </c>
      <c r="C287">
        <v>333</v>
      </c>
      <c r="D287">
        <v>4</v>
      </c>
      <c r="E287" s="40">
        <f t="shared" si="36"/>
        <v>1332</v>
      </c>
      <c r="F287" s="25">
        <v>45018</v>
      </c>
      <c r="G287" t="s">
        <v>10</v>
      </c>
      <c r="H287">
        <v>62</v>
      </c>
      <c r="I287" t="str">
        <f>VLOOKUP(B287,товар!$A$1:$C$433,2,FALSE)</f>
        <v>Рыба</v>
      </c>
      <c r="J287" s="5">
        <f t="shared" si="37"/>
        <v>258.5128205128205</v>
      </c>
      <c r="K287" s="6">
        <f t="shared" si="38"/>
        <v>0.28813727435032743</v>
      </c>
      <c r="L287" t="str">
        <f>VLOOKUP(B287,товар!$A$1:$C$433,3,FALSE)</f>
        <v>Санта Бремор</v>
      </c>
      <c r="M287" s="28">
        <f t="shared" si="39"/>
        <v>216.4</v>
      </c>
      <c r="N287" s="10">
        <f>VLOOKUP(H287,клиенты!$A$1:$G$435,5,FALSE)</f>
        <v>44671</v>
      </c>
      <c r="O287">
        <f t="shared" si="40"/>
        <v>347</v>
      </c>
      <c r="P287" s="50">
        <f ca="1">(TODAY()-Продажи[[#This Row],[Дата регистрации клиента]])/30</f>
        <v>31.033333333333335</v>
      </c>
      <c r="Q287" t="str">
        <f>VLOOKUP(H287,клиенты!$A$1:$G$435,3,FALSE)</f>
        <v>Юрий Августович Исаков</v>
      </c>
      <c r="R287" s="51" t="str">
        <f>VLOOKUP(H287,клиенты!$A$1:$G$435,4,FALSE)</f>
        <v>нет</v>
      </c>
      <c r="S287" t="str">
        <f>VLOOKUP(H287,клиенты!$A$1:$G$435,7,FALSE)</f>
        <v>Россия</v>
      </c>
      <c r="T287" t="str">
        <f t="shared" si="41"/>
        <v>Исаков Юрий Августович</v>
      </c>
      <c r="U287" t="str">
        <f t="shared" si="42"/>
        <v>Юрий</v>
      </c>
      <c r="V287" t="str">
        <f>Продажи[[#This Row],[Имя1]]</f>
        <v>Юрий</v>
      </c>
    </row>
    <row r="288" spans="1:22" x14ac:dyDescent="0.2">
      <c r="A288">
        <v>672</v>
      </c>
      <c r="B288">
        <v>381</v>
      </c>
      <c r="C288">
        <v>296</v>
      </c>
      <c r="D288">
        <v>4</v>
      </c>
      <c r="E288" s="40">
        <f t="shared" si="36"/>
        <v>1184</v>
      </c>
      <c r="F288" s="25">
        <v>45106</v>
      </c>
      <c r="G288" t="s">
        <v>19</v>
      </c>
      <c r="H288">
        <v>465</v>
      </c>
      <c r="I288" t="str">
        <f>VLOOKUP(B288,товар!$A$1:$C$433,2,FALSE)</f>
        <v>Рыба</v>
      </c>
      <c r="J288" s="5">
        <f t="shared" si="37"/>
        <v>258.5128205128205</v>
      </c>
      <c r="K288" s="6">
        <f t="shared" si="38"/>
        <v>0.14501091053362436</v>
      </c>
      <c r="L288" t="str">
        <f>VLOOKUP(B288,товар!$A$1:$C$433,3,FALSE)</f>
        <v>Русское море</v>
      </c>
      <c r="M288" s="28">
        <f t="shared" si="39"/>
        <v>292.66666666666669</v>
      </c>
      <c r="N288" s="10">
        <f>VLOOKUP(H288,клиенты!$A$1:$G$435,5,FALSE)</f>
        <v>44671</v>
      </c>
      <c r="O288">
        <f t="shared" si="40"/>
        <v>435</v>
      </c>
      <c r="P288" s="50">
        <f ca="1">(TODAY()-Продажи[[#This Row],[Дата регистрации клиента]])/30</f>
        <v>31.033333333333335</v>
      </c>
      <c r="Q288" t="str">
        <f>VLOOKUP(H288,клиенты!$A$1:$G$435,3,FALSE)</f>
        <v>Евдокия Ефимовна Карпова</v>
      </c>
      <c r="R288" s="51" t="str">
        <f>VLOOKUP(H288,клиенты!$A$1:$G$435,4,FALSE)</f>
        <v>нет</v>
      </c>
      <c r="S288" t="str">
        <f>VLOOKUP(H288,клиенты!$A$1:$G$435,7,FALSE)</f>
        <v>Узбекистан</v>
      </c>
      <c r="T288" t="str">
        <f t="shared" si="41"/>
        <v>Карпова Евдокия Ефимовна</v>
      </c>
      <c r="U288" t="str">
        <f t="shared" si="42"/>
        <v>Евдокия</v>
      </c>
      <c r="V288" t="str">
        <f>Продажи[[#This Row],[Имя1]]</f>
        <v>Евдокия</v>
      </c>
    </row>
    <row r="289" spans="1:22" x14ac:dyDescent="0.2">
      <c r="A289">
        <v>712</v>
      </c>
      <c r="B289">
        <v>456</v>
      </c>
      <c r="C289">
        <v>196</v>
      </c>
      <c r="D289">
        <v>4</v>
      </c>
      <c r="E289" s="40">
        <f t="shared" si="36"/>
        <v>784</v>
      </c>
      <c r="F289" s="25">
        <v>45006</v>
      </c>
      <c r="G289" t="s">
        <v>11</v>
      </c>
      <c r="H289">
        <v>446</v>
      </c>
      <c r="I289" t="str">
        <f>VLOOKUP(B289,товар!$A$1:$C$433,2,FALSE)</f>
        <v>Колбаса</v>
      </c>
      <c r="J289" s="5">
        <f t="shared" si="37"/>
        <v>286.92307692307691</v>
      </c>
      <c r="K289" s="6">
        <f t="shared" si="38"/>
        <v>-0.31689008042895439</v>
      </c>
      <c r="L289" t="str">
        <f>VLOOKUP(B289,товар!$A$1:$C$433,3,FALSE)</f>
        <v>Окраина</v>
      </c>
      <c r="M289" s="28">
        <f t="shared" si="39"/>
        <v>273.58333333333331</v>
      </c>
      <c r="N289" s="10">
        <f>VLOOKUP(H289,клиенты!$A$1:$G$435,5,FALSE)</f>
        <v>44671</v>
      </c>
      <c r="O289">
        <f t="shared" si="40"/>
        <v>335</v>
      </c>
      <c r="P289" s="50">
        <f ca="1">(TODAY()-Продажи[[#This Row],[Дата регистрации клиента]])/30</f>
        <v>31.033333333333335</v>
      </c>
      <c r="Q289" t="str">
        <f>VLOOKUP(H289,клиенты!$A$1:$G$435,3,FALSE)</f>
        <v>Лора Вадимовна Турова</v>
      </c>
      <c r="R289" s="51" t="str">
        <f>VLOOKUP(H289,клиенты!$A$1:$G$435,4,FALSE)</f>
        <v>да</v>
      </c>
      <c r="S289" t="str">
        <f>VLOOKUP(H289,клиенты!$A$1:$G$435,7,FALSE)</f>
        <v>Таджикистан</v>
      </c>
      <c r="T289" t="str">
        <f t="shared" si="41"/>
        <v>Турова Лора Вадимовна</v>
      </c>
      <c r="U289" t="str">
        <f t="shared" si="42"/>
        <v>Лора</v>
      </c>
      <c r="V289" t="str">
        <f>Продажи[[#This Row],[Имя1]]</f>
        <v>Лора</v>
      </c>
    </row>
    <row r="290" spans="1:22" x14ac:dyDescent="0.2">
      <c r="A290">
        <v>870</v>
      </c>
      <c r="B290">
        <v>194</v>
      </c>
      <c r="C290">
        <v>325</v>
      </c>
      <c r="D290">
        <v>4</v>
      </c>
      <c r="E290" s="40">
        <f t="shared" si="36"/>
        <v>1300</v>
      </c>
      <c r="F290" s="25">
        <v>45319</v>
      </c>
      <c r="G290" t="s">
        <v>19</v>
      </c>
      <c r="H290">
        <v>62</v>
      </c>
      <c r="I290" t="str">
        <f>VLOOKUP(B290,товар!$A$1:$C$433,2,FALSE)</f>
        <v>Соль</v>
      </c>
      <c r="J290" s="5">
        <f t="shared" si="37"/>
        <v>264.8679245283019</v>
      </c>
      <c r="K290" s="6">
        <f t="shared" si="38"/>
        <v>0.22702664197179079</v>
      </c>
      <c r="L290" t="str">
        <f>VLOOKUP(B290,товар!$A$1:$C$433,3,FALSE)</f>
        <v>Салта</v>
      </c>
      <c r="M290" s="28">
        <f t="shared" si="39"/>
        <v>273.7</v>
      </c>
      <c r="N290" s="10">
        <f>VLOOKUP(H290,клиенты!$A$1:$G$435,5,FALSE)</f>
        <v>44671</v>
      </c>
      <c r="O290">
        <f t="shared" si="40"/>
        <v>648</v>
      </c>
      <c r="P290" s="50">
        <f ca="1">(TODAY()-Продажи[[#This Row],[Дата регистрации клиента]])/30</f>
        <v>31.033333333333335</v>
      </c>
      <c r="Q290" t="str">
        <f>VLOOKUP(H290,клиенты!$A$1:$G$435,3,FALSE)</f>
        <v>Юрий Августович Исаков</v>
      </c>
      <c r="R290" s="51" t="str">
        <f>VLOOKUP(H290,клиенты!$A$1:$G$435,4,FALSE)</f>
        <v>нет</v>
      </c>
      <c r="S290" t="str">
        <f>VLOOKUP(H290,клиенты!$A$1:$G$435,7,FALSE)</f>
        <v>Россия</v>
      </c>
      <c r="T290" t="str">
        <f t="shared" si="41"/>
        <v>Исаков Юрий Августович</v>
      </c>
      <c r="U290" t="str">
        <f t="shared" si="42"/>
        <v>Юрий</v>
      </c>
      <c r="V290" t="str">
        <f>Продажи[[#This Row],[Имя1]]</f>
        <v>Юрий</v>
      </c>
    </row>
    <row r="291" spans="1:22" x14ac:dyDescent="0.2">
      <c r="A291">
        <v>163</v>
      </c>
      <c r="B291">
        <v>280</v>
      </c>
      <c r="C291">
        <v>192</v>
      </c>
      <c r="D291">
        <v>2</v>
      </c>
      <c r="E291" s="40">
        <f t="shared" si="36"/>
        <v>384</v>
      </c>
      <c r="F291" s="25">
        <v>45283</v>
      </c>
      <c r="G291" t="s">
        <v>7</v>
      </c>
      <c r="H291">
        <v>49</v>
      </c>
      <c r="I291" t="str">
        <f>VLOOKUP(B291,товар!$A$1:$C$433,2,FALSE)</f>
        <v>Сыр</v>
      </c>
      <c r="J291" s="5">
        <f t="shared" si="37"/>
        <v>262.63492063492066</v>
      </c>
      <c r="K291" s="6">
        <f t="shared" si="38"/>
        <v>-0.26894717756557485</v>
      </c>
      <c r="L291" t="str">
        <f>VLOOKUP(B291,товар!$A$1:$C$433,3,FALSE)</f>
        <v>President</v>
      </c>
      <c r="M291" s="28">
        <f t="shared" si="39"/>
        <v>238.72222222222223</v>
      </c>
      <c r="N291" s="10">
        <f>VLOOKUP(H291,клиенты!$A$1:$G$435,5,FALSE)</f>
        <v>44672</v>
      </c>
      <c r="O291">
        <f t="shared" si="40"/>
        <v>611</v>
      </c>
      <c r="P291" s="50">
        <f ca="1">(TODAY()-Продажи[[#This Row],[Дата регистрации клиента]])/30</f>
        <v>31</v>
      </c>
      <c r="Q291" t="str">
        <f>VLOOKUP(H291,клиенты!$A$1:$G$435,3,FALSE)</f>
        <v>Спиридон Чеславович Абрамов</v>
      </c>
      <c r="R291" s="51" t="str">
        <f>VLOOKUP(H291,клиенты!$A$1:$G$435,4,FALSE)</f>
        <v>да</v>
      </c>
      <c r="S291" t="str">
        <f>VLOOKUP(H291,клиенты!$A$1:$G$435,7,FALSE)</f>
        <v>Таджикистан</v>
      </c>
      <c r="T291" t="str">
        <f t="shared" si="41"/>
        <v>Абрамов Спиридон Чеславович</v>
      </c>
      <c r="U291" t="str">
        <f t="shared" si="42"/>
        <v>Спиридон</v>
      </c>
      <c r="V291" t="str">
        <f>Продажи[[#This Row],[Имя1]]</f>
        <v>Спиридон</v>
      </c>
    </row>
    <row r="292" spans="1:22" x14ac:dyDescent="0.2">
      <c r="A292">
        <v>929</v>
      </c>
      <c r="B292">
        <v>498</v>
      </c>
      <c r="C292">
        <v>244</v>
      </c>
      <c r="D292">
        <v>2</v>
      </c>
      <c r="E292" s="40">
        <f t="shared" si="36"/>
        <v>488</v>
      </c>
      <c r="F292" s="25">
        <v>45238</v>
      </c>
      <c r="G292" t="s">
        <v>10</v>
      </c>
      <c r="H292">
        <v>49</v>
      </c>
      <c r="I292" t="str">
        <f>VLOOKUP(B292,товар!$A$1:$C$433,2,FALSE)</f>
        <v>Молоко</v>
      </c>
      <c r="J292" s="5">
        <f t="shared" si="37"/>
        <v>294.95238095238096</v>
      </c>
      <c r="K292" s="6">
        <f t="shared" si="38"/>
        <v>-0.17274782047142401</v>
      </c>
      <c r="L292" t="str">
        <f>VLOOKUP(B292,товар!$A$1:$C$433,3,FALSE)</f>
        <v>Домик в деревне</v>
      </c>
      <c r="M292" s="28">
        <f t="shared" si="39"/>
        <v>274.77777777777777</v>
      </c>
      <c r="N292" s="10">
        <f>VLOOKUP(H292,клиенты!$A$1:$G$435,5,FALSE)</f>
        <v>44672</v>
      </c>
      <c r="O292">
        <f t="shared" si="40"/>
        <v>566</v>
      </c>
      <c r="P292" s="50">
        <f ca="1">(TODAY()-Продажи[[#This Row],[Дата регистрации клиента]])/30</f>
        <v>31</v>
      </c>
      <c r="Q292" t="str">
        <f>VLOOKUP(H292,клиенты!$A$1:$G$435,3,FALSE)</f>
        <v>Спиридон Чеславович Абрамов</v>
      </c>
      <c r="R292" s="51" t="str">
        <f>VLOOKUP(H292,клиенты!$A$1:$G$435,4,FALSE)</f>
        <v>да</v>
      </c>
      <c r="S292" t="str">
        <f>VLOOKUP(H292,клиенты!$A$1:$G$435,7,FALSE)</f>
        <v>Таджикистан</v>
      </c>
      <c r="T292" t="str">
        <f t="shared" si="41"/>
        <v>Абрамов Спиридон Чеславович</v>
      </c>
      <c r="U292" t="str">
        <f t="shared" si="42"/>
        <v>Спиридон</v>
      </c>
      <c r="V292" t="str">
        <f>Продажи[[#This Row],[Имя1]]</f>
        <v>Спиридон</v>
      </c>
    </row>
    <row r="293" spans="1:22" x14ac:dyDescent="0.2">
      <c r="A293">
        <v>153</v>
      </c>
      <c r="B293">
        <v>204</v>
      </c>
      <c r="C293">
        <v>88</v>
      </c>
      <c r="D293">
        <v>4</v>
      </c>
      <c r="E293" s="40">
        <f t="shared" si="36"/>
        <v>352</v>
      </c>
      <c r="F293" s="25">
        <v>44990</v>
      </c>
      <c r="G293" t="s">
        <v>23</v>
      </c>
      <c r="H293">
        <v>349</v>
      </c>
      <c r="I293" t="str">
        <f>VLOOKUP(B293,товар!$A$1:$C$433,2,FALSE)</f>
        <v>Печенье</v>
      </c>
      <c r="J293" s="5">
        <f t="shared" si="37"/>
        <v>283.468085106383</v>
      </c>
      <c r="K293" s="6">
        <f t="shared" si="38"/>
        <v>-0.68955940854161979</v>
      </c>
      <c r="L293" t="str">
        <f>VLOOKUP(B293,товар!$A$1:$C$433,3,FALSE)</f>
        <v>Юбилейное</v>
      </c>
      <c r="M293" s="28">
        <f t="shared" si="39"/>
        <v>232.44444444444446</v>
      </c>
      <c r="N293" s="10">
        <f>VLOOKUP(H293,клиенты!$A$1:$G$435,5,FALSE)</f>
        <v>44673</v>
      </c>
      <c r="O293">
        <f t="shared" si="40"/>
        <v>317</v>
      </c>
      <c r="P293" s="50">
        <f ca="1">(TODAY()-Продажи[[#This Row],[Дата регистрации клиента]])/30</f>
        <v>30.966666666666665</v>
      </c>
      <c r="Q293" t="str">
        <f>VLOOKUP(H293,клиенты!$A$1:$G$435,3,FALSE)</f>
        <v>Авдеев Филипп Елисеевич</v>
      </c>
      <c r="R293" s="51" t="str">
        <f>VLOOKUP(H293,клиенты!$A$1:$G$435,4,FALSE)</f>
        <v>нет</v>
      </c>
      <c r="S293" t="str">
        <f>VLOOKUP(H293,клиенты!$A$1:$G$435,7,FALSE)</f>
        <v>Россия</v>
      </c>
      <c r="T293" t="str">
        <f t="shared" si="41"/>
        <v>Елисеевич Авдеев Филипп</v>
      </c>
      <c r="U293" t="str">
        <f t="shared" si="42"/>
        <v>Авдеев</v>
      </c>
      <c r="V293" t="str">
        <f>Продажи[[#This Row],[Имя1]]</f>
        <v>Авдеев</v>
      </c>
    </row>
    <row r="294" spans="1:22" x14ac:dyDescent="0.2">
      <c r="A294">
        <v>203</v>
      </c>
      <c r="B294">
        <v>369</v>
      </c>
      <c r="C294">
        <v>74</v>
      </c>
      <c r="D294">
        <v>1</v>
      </c>
      <c r="E294" s="40">
        <f t="shared" si="36"/>
        <v>74</v>
      </c>
      <c r="F294" s="25">
        <v>45208</v>
      </c>
      <c r="G294" t="s">
        <v>17</v>
      </c>
      <c r="H294">
        <v>411</v>
      </c>
      <c r="I294" t="str">
        <f>VLOOKUP(B294,товар!$A$1:$C$433,2,FALSE)</f>
        <v>Молоко</v>
      </c>
      <c r="J294" s="5">
        <f t="shared" si="37"/>
        <v>294.95238095238096</v>
      </c>
      <c r="K294" s="6">
        <f t="shared" si="38"/>
        <v>-0.74911204391346464</v>
      </c>
      <c r="L294" t="str">
        <f>VLOOKUP(B294,товар!$A$1:$C$433,3,FALSE)</f>
        <v>Домик в деревне</v>
      </c>
      <c r="M294" s="28">
        <f t="shared" si="39"/>
        <v>274.77777777777777</v>
      </c>
      <c r="N294" s="10">
        <f>VLOOKUP(H294,клиенты!$A$1:$G$435,5,FALSE)</f>
        <v>44673</v>
      </c>
      <c r="O294">
        <f t="shared" si="40"/>
        <v>535</v>
      </c>
      <c r="P294" s="50">
        <f ca="1">(TODAY()-Продажи[[#This Row],[Дата регистрации клиента]])/30</f>
        <v>30.966666666666665</v>
      </c>
      <c r="Q294" t="str">
        <f>VLOOKUP(H294,клиенты!$A$1:$G$435,3,FALSE)</f>
        <v>Спиридон Владленович Воронцов</v>
      </c>
      <c r="R294" s="51" t="str">
        <f>VLOOKUP(H294,клиенты!$A$1:$G$435,4,FALSE)</f>
        <v>нет</v>
      </c>
      <c r="S294" t="str">
        <f>VLOOKUP(H294,клиенты!$A$1:$G$435,7,FALSE)</f>
        <v>Таджикистан</v>
      </c>
      <c r="T294" t="str">
        <f t="shared" si="41"/>
        <v>Воронцов Спиридон Владленович</v>
      </c>
      <c r="U294" t="str">
        <f t="shared" si="42"/>
        <v>Спиридон</v>
      </c>
      <c r="V294" t="str">
        <f>Продажи[[#This Row],[Имя1]]</f>
        <v>Спиридон</v>
      </c>
    </row>
    <row r="295" spans="1:22" x14ac:dyDescent="0.2">
      <c r="A295">
        <v>246</v>
      </c>
      <c r="B295">
        <v>452</v>
      </c>
      <c r="C295">
        <v>220</v>
      </c>
      <c r="D295">
        <v>5</v>
      </c>
      <c r="E295" s="40">
        <f t="shared" si="36"/>
        <v>1100</v>
      </c>
      <c r="F295" s="25">
        <v>44951</v>
      </c>
      <c r="G295" t="s">
        <v>11</v>
      </c>
      <c r="H295">
        <v>411</v>
      </c>
      <c r="I295" t="str">
        <f>VLOOKUP(B295,товар!$A$1:$C$433,2,FALSE)</f>
        <v>Фрукты</v>
      </c>
      <c r="J295" s="5">
        <f t="shared" si="37"/>
        <v>274.16279069767444</v>
      </c>
      <c r="K295" s="6">
        <f t="shared" si="38"/>
        <v>-0.19755704470268898</v>
      </c>
      <c r="L295" t="str">
        <f>VLOOKUP(B295,товар!$A$1:$C$433,3,FALSE)</f>
        <v>Экзотик</v>
      </c>
      <c r="M295" s="28">
        <f t="shared" si="39"/>
        <v>253.6875</v>
      </c>
      <c r="N295" s="10">
        <f>VLOOKUP(H295,клиенты!$A$1:$G$435,5,FALSE)</f>
        <v>44673</v>
      </c>
      <c r="O295">
        <f t="shared" si="40"/>
        <v>278</v>
      </c>
      <c r="P295" s="50">
        <f ca="1">(TODAY()-Продажи[[#This Row],[Дата регистрации клиента]])/30</f>
        <v>30.966666666666665</v>
      </c>
      <c r="Q295" t="str">
        <f>VLOOKUP(H295,клиенты!$A$1:$G$435,3,FALSE)</f>
        <v>Спиридон Владленович Воронцов</v>
      </c>
      <c r="R295" s="51" t="str">
        <f>VLOOKUP(H295,клиенты!$A$1:$G$435,4,FALSE)</f>
        <v>нет</v>
      </c>
      <c r="S295" t="str">
        <f>VLOOKUP(H295,клиенты!$A$1:$G$435,7,FALSE)</f>
        <v>Таджикистан</v>
      </c>
      <c r="T295" t="str">
        <f t="shared" si="41"/>
        <v>Воронцов Спиридон Владленович</v>
      </c>
      <c r="U295" t="str">
        <f t="shared" si="42"/>
        <v>Спиридон</v>
      </c>
      <c r="V295" t="str">
        <f>Продажи[[#This Row],[Имя1]]</f>
        <v>Спиридон</v>
      </c>
    </row>
    <row r="296" spans="1:22" x14ac:dyDescent="0.2">
      <c r="A296">
        <v>262</v>
      </c>
      <c r="B296">
        <v>409</v>
      </c>
      <c r="C296">
        <v>299</v>
      </c>
      <c r="D296">
        <v>1</v>
      </c>
      <c r="E296" s="40">
        <f t="shared" si="36"/>
        <v>299</v>
      </c>
      <c r="F296" s="25">
        <v>45361</v>
      </c>
      <c r="G296" t="s">
        <v>9</v>
      </c>
      <c r="H296">
        <v>411</v>
      </c>
      <c r="I296" t="str">
        <f>VLOOKUP(B296,товар!$A$1:$C$433,2,FALSE)</f>
        <v>Фрукты</v>
      </c>
      <c r="J296" s="5">
        <f t="shared" si="37"/>
        <v>274.16279069767444</v>
      </c>
      <c r="K296" s="6">
        <f t="shared" si="38"/>
        <v>9.0592925608618202E-2</v>
      </c>
      <c r="L296" t="str">
        <f>VLOOKUP(B296,товар!$A$1:$C$433,3,FALSE)</f>
        <v>Фруктовый Рай</v>
      </c>
      <c r="M296" s="28">
        <f t="shared" si="39"/>
        <v>258.30769230769232</v>
      </c>
      <c r="N296" s="10">
        <f>VLOOKUP(H296,клиенты!$A$1:$G$435,5,FALSE)</f>
        <v>44673</v>
      </c>
      <c r="O296">
        <f t="shared" si="40"/>
        <v>688</v>
      </c>
      <c r="P296" s="50">
        <f ca="1">(TODAY()-Продажи[[#This Row],[Дата регистрации клиента]])/30</f>
        <v>30.966666666666665</v>
      </c>
      <c r="Q296" t="str">
        <f>VLOOKUP(H296,клиенты!$A$1:$G$435,3,FALSE)</f>
        <v>Спиридон Владленович Воронцов</v>
      </c>
      <c r="R296" s="51" t="str">
        <f>VLOOKUP(H296,клиенты!$A$1:$G$435,4,FALSE)</f>
        <v>нет</v>
      </c>
      <c r="S296" t="str">
        <f>VLOOKUP(H296,клиенты!$A$1:$G$435,7,FALSE)</f>
        <v>Таджикистан</v>
      </c>
      <c r="T296" t="str">
        <f t="shared" si="41"/>
        <v>Воронцов Спиридон Владленович</v>
      </c>
      <c r="U296" t="str">
        <f t="shared" si="42"/>
        <v>Спиридон</v>
      </c>
      <c r="V296" t="str">
        <f>Продажи[[#This Row],[Имя1]]</f>
        <v>Спиридон</v>
      </c>
    </row>
    <row r="297" spans="1:22" x14ac:dyDescent="0.2">
      <c r="A297">
        <v>612</v>
      </c>
      <c r="B297">
        <v>207</v>
      </c>
      <c r="C297">
        <v>152</v>
      </c>
      <c r="D297">
        <v>3</v>
      </c>
      <c r="E297" s="40">
        <f t="shared" si="36"/>
        <v>456</v>
      </c>
      <c r="F297" s="25">
        <v>45222</v>
      </c>
      <c r="G297" t="s">
        <v>10</v>
      </c>
      <c r="H297">
        <v>173</v>
      </c>
      <c r="I297" t="str">
        <f>VLOOKUP(B297,товар!$A$1:$C$433,2,FALSE)</f>
        <v>Сахар</v>
      </c>
      <c r="J297" s="5">
        <f t="shared" si="37"/>
        <v>252.76271186440678</v>
      </c>
      <c r="K297" s="6">
        <f t="shared" si="38"/>
        <v>-0.39864547710051634</v>
      </c>
      <c r="L297" t="str">
        <f>VLOOKUP(B297,товар!$A$1:$C$433,3,FALSE)</f>
        <v>Агросахар</v>
      </c>
      <c r="M297" s="28">
        <f t="shared" si="39"/>
        <v>215.85714285714286</v>
      </c>
      <c r="N297" s="10">
        <f>VLOOKUP(H297,клиенты!$A$1:$G$435,5,FALSE)</f>
        <v>44673</v>
      </c>
      <c r="O297">
        <f t="shared" si="40"/>
        <v>549</v>
      </c>
      <c r="P297" s="50">
        <f ca="1">(TODAY()-Продажи[[#This Row],[Дата регистрации клиента]])/30</f>
        <v>30.966666666666665</v>
      </c>
      <c r="Q297" t="str">
        <f>VLOOKUP(H297,клиенты!$A$1:$G$435,3,FALSE)</f>
        <v>Гаврилов Матвей Трифонович</v>
      </c>
      <c r="R297" s="51" t="str">
        <f>VLOOKUP(H297,клиенты!$A$1:$G$435,4,FALSE)</f>
        <v>нет</v>
      </c>
      <c r="S297" t="str">
        <f>VLOOKUP(H297,клиенты!$A$1:$G$435,7,FALSE)</f>
        <v>Россия</v>
      </c>
      <c r="T297" t="str">
        <f t="shared" si="41"/>
        <v>Трифонович Гаврилов Матвей</v>
      </c>
      <c r="U297" t="str">
        <f t="shared" si="42"/>
        <v>Гаврилов</v>
      </c>
      <c r="V297" t="str">
        <f>MID(T297,SEARCH(" *",T297,SEARCH(" *",T297)+1)+1,LEN(T297))</f>
        <v>Матвей</v>
      </c>
    </row>
    <row r="298" spans="1:22" x14ac:dyDescent="0.2">
      <c r="A298">
        <v>294</v>
      </c>
      <c r="B298">
        <v>86</v>
      </c>
      <c r="C298">
        <v>261</v>
      </c>
      <c r="D298">
        <v>5</v>
      </c>
      <c r="E298" s="40">
        <f t="shared" si="36"/>
        <v>1305</v>
      </c>
      <c r="F298" s="25">
        <v>45001</v>
      </c>
      <c r="G298" t="s">
        <v>9</v>
      </c>
      <c r="H298">
        <v>319</v>
      </c>
      <c r="I298" t="str">
        <f>VLOOKUP(B298,товар!$A$1:$C$433,2,FALSE)</f>
        <v>Сахар</v>
      </c>
      <c r="J298" s="5">
        <f t="shared" si="37"/>
        <v>252.76271186440678</v>
      </c>
      <c r="K298" s="6">
        <f t="shared" si="38"/>
        <v>3.2589016294508166E-2</v>
      </c>
      <c r="L298" t="str">
        <f>VLOOKUP(B298,товар!$A$1:$C$433,3,FALSE)</f>
        <v>Русский сахар</v>
      </c>
      <c r="M298" s="28">
        <f t="shared" si="39"/>
        <v>293.41176470588238</v>
      </c>
      <c r="N298" s="10">
        <f>VLOOKUP(H298,клиенты!$A$1:$G$435,5,FALSE)</f>
        <v>44674</v>
      </c>
      <c r="O298">
        <f t="shared" si="40"/>
        <v>327</v>
      </c>
      <c r="P298" s="50">
        <f ca="1">(TODAY()-Продажи[[#This Row],[Дата регистрации клиента]])/30</f>
        <v>30.933333333333334</v>
      </c>
      <c r="Q298" t="str">
        <f>VLOOKUP(H298,клиенты!$A$1:$G$435,3,FALSE)</f>
        <v>Маркова Василиса Юрьевна</v>
      </c>
      <c r="R298" s="51" t="str">
        <f>VLOOKUP(H298,клиенты!$A$1:$G$435,4,FALSE)</f>
        <v>да</v>
      </c>
      <c r="S298" t="str">
        <f>VLOOKUP(H298,клиенты!$A$1:$G$435,7,FALSE)</f>
        <v>Узбекистан</v>
      </c>
      <c r="T298" t="str">
        <f t="shared" si="41"/>
        <v>Юрьевна Маркова Василиса</v>
      </c>
      <c r="U298" t="str">
        <f t="shared" si="42"/>
        <v>Маркова</v>
      </c>
      <c r="V298" t="str">
        <f>MID(T298,SEARCH(" *",T298,SEARCH(" *",T298)+1)+1,LEN(T298))</f>
        <v>Василиса</v>
      </c>
    </row>
    <row r="299" spans="1:22" x14ac:dyDescent="0.2">
      <c r="A299">
        <v>400</v>
      </c>
      <c r="B299">
        <v>321</v>
      </c>
      <c r="C299">
        <v>61</v>
      </c>
      <c r="D299">
        <v>5</v>
      </c>
      <c r="E299" s="40">
        <f t="shared" si="36"/>
        <v>305</v>
      </c>
      <c r="F299" s="25">
        <v>45104</v>
      </c>
      <c r="G299" t="s">
        <v>19</v>
      </c>
      <c r="H299">
        <v>375</v>
      </c>
      <c r="I299" t="str">
        <f>VLOOKUP(B299,товар!$A$1:$C$433,2,FALSE)</f>
        <v>Мясо</v>
      </c>
      <c r="J299" s="5">
        <f t="shared" si="37"/>
        <v>271.74545454545455</v>
      </c>
      <c r="K299" s="6">
        <f t="shared" si="38"/>
        <v>-0.77552522414023817</v>
      </c>
      <c r="L299" t="str">
        <f>VLOOKUP(B299,товар!$A$1:$C$433,3,FALSE)</f>
        <v>Сава</v>
      </c>
      <c r="M299" s="28">
        <f t="shared" si="39"/>
        <v>212.8125</v>
      </c>
      <c r="N299" s="10">
        <f>VLOOKUP(H299,клиенты!$A$1:$G$435,5,FALSE)</f>
        <v>44674</v>
      </c>
      <c r="O299">
        <f t="shared" si="40"/>
        <v>430</v>
      </c>
      <c r="P299" s="50">
        <f ca="1">(TODAY()-Продажи[[#This Row],[Дата регистрации клиента]])/30</f>
        <v>30.933333333333334</v>
      </c>
      <c r="Q299" t="str">
        <f>VLOOKUP(H299,клиенты!$A$1:$G$435,3,FALSE)</f>
        <v>Боян Дорофеевич Калашников</v>
      </c>
      <c r="R299" s="51" t="str">
        <f>VLOOKUP(H299,клиенты!$A$1:$G$435,4,FALSE)</f>
        <v>да</v>
      </c>
      <c r="S299" t="str">
        <f>VLOOKUP(H299,клиенты!$A$1:$G$435,7,FALSE)</f>
        <v>Россия</v>
      </c>
      <c r="T299" t="str">
        <f t="shared" si="41"/>
        <v>Калашников Боян Дорофеевич</v>
      </c>
      <c r="U299" t="str">
        <f t="shared" si="42"/>
        <v>Боян</v>
      </c>
      <c r="V299" t="str">
        <f>Продажи[[#This Row],[Имя1]]</f>
        <v>Боян</v>
      </c>
    </row>
    <row r="300" spans="1:22" x14ac:dyDescent="0.2">
      <c r="A300">
        <v>426</v>
      </c>
      <c r="B300">
        <v>74</v>
      </c>
      <c r="C300">
        <v>210</v>
      </c>
      <c r="D300">
        <v>3</v>
      </c>
      <c r="E300" s="40">
        <f t="shared" si="36"/>
        <v>630</v>
      </c>
      <c r="F300" s="25">
        <v>45335</v>
      </c>
      <c r="G300" t="s">
        <v>16</v>
      </c>
      <c r="H300">
        <v>319</v>
      </c>
      <c r="I300" t="str">
        <f>VLOOKUP(B300,товар!$A$1:$C$433,2,FALSE)</f>
        <v>Колбаса</v>
      </c>
      <c r="J300" s="5">
        <f t="shared" si="37"/>
        <v>286.92307692307691</v>
      </c>
      <c r="K300" s="6">
        <f t="shared" si="38"/>
        <v>-0.26809651474530827</v>
      </c>
      <c r="L300" t="str">
        <f>VLOOKUP(B300,товар!$A$1:$C$433,3,FALSE)</f>
        <v>Черкизово</v>
      </c>
      <c r="M300" s="28">
        <f t="shared" si="39"/>
        <v>320.25</v>
      </c>
      <c r="N300" s="10">
        <f>VLOOKUP(H300,клиенты!$A$1:$G$435,5,FALSE)</f>
        <v>44674</v>
      </c>
      <c r="O300">
        <f t="shared" si="40"/>
        <v>661</v>
      </c>
      <c r="P300" s="50">
        <f ca="1">(TODAY()-Продажи[[#This Row],[Дата регистрации клиента]])/30</f>
        <v>30.933333333333334</v>
      </c>
      <c r="Q300" t="str">
        <f>VLOOKUP(H300,клиенты!$A$1:$G$435,3,FALSE)</f>
        <v>Маркова Василиса Юрьевна</v>
      </c>
      <c r="R300" s="51" t="str">
        <f>VLOOKUP(H300,клиенты!$A$1:$G$435,4,FALSE)</f>
        <v>да</v>
      </c>
      <c r="S300" t="str">
        <f>VLOOKUP(H300,клиенты!$A$1:$G$435,7,FALSE)</f>
        <v>Узбекистан</v>
      </c>
      <c r="T300" t="str">
        <f t="shared" si="41"/>
        <v>Юрьевна Маркова Василиса</v>
      </c>
      <c r="U300" t="str">
        <f t="shared" si="42"/>
        <v>Маркова</v>
      </c>
      <c r="V300" t="str">
        <f>MID(T300,SEARCH(" *",T300,SEARCH(" *",T300)+1)+1,LEN(T300))</f>
        <v>Василиса</v>
      </c>
    </row>
    <row r="301" spans="1:22" x14ac:dyDescent="0.2">
      <c r="A301">
        <v>869</v>
      </c>
      <c r="B301">
        <v>137</v>
      </c>
      <c r="C301">
        <v>295</v>
      </c>
      <c r="D301">
        <v>2</v>
      </c>
      <c r="E301" s="40">
        <f t="shared" si="36"/>
        <v>590</v>
      </c>
      <c r="F301" s="25">
        <v>45111</v>
      </c>
      <c r="G301" t="s">
        <v>20</v>
      </c>
      <c r="H301">
        <v>375</v>
      </c>
      <c r="I301" t="str">
        <f>VLOOKUP(B301,товар!$A$1:$C$433,2,FALSE)</f>
        <v>Фрукты</v>
      </c>
      <c r="J301" s="5">
        <f t="shared" si="37"/>
        <v>274.16279069767444</v>
      </c>
      <c r="K301" s="6">
        <f t="shared" si="38"/>
        <v>7.6003053694121636E-2</v>
      </c>
      <c r="L301" t="str">
        <f>VLOOKUP(B301,товар!$A$1:$C$433,3,FALSE)</f>
        <v>Экзотик</v>
      </c>
      <c r="M301" s="28">
        <f t="shared" si="39"/>
        <v>253.6875</v>
      </c>
      <c r="N301" s="10">
        <f>VLOOKUP(H301,клиенты!$A$1:$G$435,5,FALSE)</f>
        <v>44674</v>
      </c>
      <c r="O301">
        <f t="shared" si="40"/>
        <v>437</v>
      </c>
      <c r="P301" s="50">
        <f ca="1">(TODAY()-Продажи[[#This Row],[Дата регистрации клиента]])/30</f>
        <v>30.933333333333334</v>
      </c>
      <c r="Q301" t="str">
        <f>VLOOKUP(H301,клиенты!$A$1:$G$435,3,FALSE)</f>
        <v>Боян Дорофеевич Калашников</v>
      </c>
      <c r="R301" s="51" t="str">
        <f>VLOOKUP(H301,клиенты!$A$1:$G$435,4,FALSE)</f>
        <v>да</v>
      </c>
      <c r="S301" t="str">
        <f>VLOOKUP(H301,клиенты!$A$1:$G$435,7,FALSE)</f>
        <v>Россия</v>
      </c>
      <c r="T301" t="str">
        <f t="shared" si="41"/>
        <v>Калашников Боян Дорофеевич</v>
      </c>
      <c r="U301" t="str">
        <f t="shared" si="42"/>
        <v>Боян</v>
      </c>
      <c r="V301" t="str">
        <f>Продажи[[#This Row],[Имя1]]</f>
        <v>Боян</v>
      </c>
    </row>
    <row r="302" spans="1:22" x14ac:dyDescent="0.2">
      <c r="A302">
        <v>21</v>
      </c>
      <c r="B302">
        <v>137</v>
      </c>
      <c r="C302">
        <v>152</v>
      </c>
      <c r="D302">
        <v>2</v>
      </c>
      <c r="E302" s="40">
        <f t="shared" si="36"/>
        <v>304</v>
      </c>
      <c r="F302" s="25">
        <v>45244</v>
      </c>
      <c r="G302" t="s">
        <v>7</v>
      </c>
      <c r="H302">
        <v>363</v>
      </c>
      <c r="I302" t="str">
        <f>VLOOKUP(B302,товар!$A$1:$C$433,2,FALSE)</f>
        <v>Фрукты</v>
      </c>
      <c r="J302" s="5">
        <f t="shared" si="37"/>
        <v>274.16279069767444</v>
      </c>
      <c r="K302" s="6">
        <f t="shared" si="38"/>
        <v>-0.4455848672491306</v>
      </c>
      <c r="L302" t="str">
        <f>VLOOKUP(B302,товар!$A$1:$C$433,3,FALSE)</f>
        <v>Экзотик</v>
      </c>
      <c r="M302" s="28">
        <f t="shared" si="39"/>
        <v>253.6875</v>
      </c>
      <c r="N302" s="10">
        <f>VLOOKUP(H302,клиенты!$A$1:$G$435,5,FALSE)</f>
        <v>44675</v>
      </c>
      <c r="O302">
        <f t="shared" si="40"/>
        <v>569</v>
      </c>
      <c r="P302" s="50">
        <f ca="1">(TODAY()-Продажи[[#This Row],[Дата регистрации клиента]])/30</f>
        <v>30.9</v>
      </c>
      <c r="Q302" t="str">
        <f>VLOOKUP(H302,клиенты!$A$1:$G$435,3,FALSE)</f>
        <v>Сорокина Феврония Натановна</v>
      </c>
      <c r="R302" s="51" t="str">
        <f>VLOOKUP(H302,клиенты!$A$1:$G$435,4,FALSE)</f>
        <v>нет</v>
      </c>
      <c r="S302" t="str">
        <f>VLOOKUP(H302,клиенты!$A$1:$G$435,7,FALSE)</f>
        <v>Узбекистан</v>
      </c>
      <c r="T302" t="str">
        <f t="shared" si="41"/>
        <v>Натановна Сорокина Феврония</v>
      </c>
      <c r="U302" t="str">
        <f t="shared" si="42"/>
        <v>Сорокина</v>
      </c>
      <c r="V302" t="str">
        <f>MID(T302,SEARCH(" *",T302,SEARCH(" *",T302)+1)+1,LEN(T302))</f>
        <v>Феврония</v>
      </c>
    </row>
    <row r="303" spans="1:22" x14ac:dyDescent="0.2">
      <c r="A303">
        <v>337</v>
      </c>
      <c r="B303">
        <v>328</v>
      </c>
      <c r="C303">
        <v>100</v>
      </c>
      <c r="D303">
        <v>1</v>
      </c>
      <c r="E303" s="40">
        <f t="shared" si="36"/>
        <v>100</v>
      </c>
      <c r="F303" s="25">
        <v>45077</v>
      </c>
      <c r="G303" t="s">
        <v>12</v>
      </c>
      <c r="H303">
        <v>391</v>
      </c>
      <c r="I303" t="str">
        <f>VLOOKUP(B303,товар!$A$1:$C$433,2,FALSE)</f>
        <v>Чипсы</v>
      </c>
      <c r="J303" s="5">
        <f t="shared" si="37"/>
        <v>273.72549019607845</v>
      </c>
      <c r="K303" s="6">
        <f t="shared" si="38"/>
        <v>-0.63467048710601714</v>
      </c>
      <c r="L303" t="str">
        <f>VLOOKUP(B303,товар!$A$1:$C$433,3,FALSE)</f>
        <v>Русская картошка</v>
      </c>
      <c r="M303" s="28">
        <f t="shared" si="39"/>
        <v>241.83333333333334</v>
      </c>
      <c r="N303" s="10">
        <f>VLOOKUP(H303,клиенты!$A$1:$G$435,5,FALSE)</f>
        <v>44675</v>
      </c>
      <c r="O303">
        <f t="shared" si="40"/>
        <v>402</v>
      </c>
      <c r="P303" s="50">
        <f ca="1">(TODAY()-Продажи[[#This Row],[Дата регистрации клиента]])/30</f>
        <v>30.9</v>
      </c>
      <c r="Q303" t="str">
        <f>VLOOKUP(H303,клиенты!$A$1:$G$435,3,FALSE)</f>
        <v>Вероника Геннадьевна Воронова</v>
      </c>
      <c r="R303" s="51" t="str">
        <f>VLOOKUP(H303,клиенты!$A$1:$G$435,4,FALSE)</f>
        <v>да</v>
      </c>
      <c r="S303" t="str">
        <f>VLOOKUP(H303,клиенты!$A$1:$G$435,7,FALSE)</f>
        <v>Таджикистан</v>
      </c>
      <c r="T303" t="str">
        <f t="shared" si="41"/>
        <v>Воронова Вероника Геннадьевна</v>
      </c>
      <c r="U303" t="str">
        <f t="shared" si="42"/>
        <v>Вероника</v>
      </c>
      <c r="V303" t="str">
        <f>Продажи[[#This Row],[Имя1]]</f>
        <v>Вероника</v>
      </c>
    </row>
    <row r="304" spans="1:22" x14ac:dyDescent="0.2">
      <c r="A304">
        <v>485</v>
      </c>
      <c r="B304">
        <v>163</v>
      </c>
      <c r="C304">
        <v>344</v>
      </c>
      <c r="D304">
        <v>1</v>
      </c>
      <c r="E304" s="40">
        <f t="shared" si="36"/>
        <v>344</v>
      </c>
      <c r="F304" s="25">
        <v>45188</v>
      </c>
      <c r="G304" t="s">
        <v>9</v>
      </c>
      <c r="H304">
        <v>363</v>
      </c>
      <c r="I304" t="str">
        <f>VLOOKUP(B304,товар!$A$1:$C$433,2,FALSE)</f>
        <v>Соль</v>
      </c>
      <c r="J304" s="5">
        <f t="shared" si="37"/>
        <v>264.8679245283019</v>
      </c>
      <c r="K304" s="6">
        <f t="shared" si="38"/>
        <v>0.298760507194757</v>
      </c>
      <c r="L304" t="str">
        <f>VLOOKUP(B304,товар!$A$1:$C$433,3,FALSE)</f>
        <v>Экстра</v>
      </c>
      <c r="M304" s="28">
        <f t="shared" si="39"/>
        <v>320.84615384615387</v>
      </c>
      <c r="N304" s="10">
        <f>VLOOKUP(H304,клиенты!$A$1:$G$435,5,FALSE)</f>
        <v>44675</v>
      </c>
      <c r="O304">
        <f t="shared" si="40"/>
        <v>513</v>
      </c>
      <c r="P304" s="50">
        <f ca="1">(TODAY()-Продажи[[#This Row],[Дата регистрации клиента]])/30</f>
        <v>30.9</v>
      </c>
      <c r="Q304" t="str">
        <f>VLOOKUP(H304,клиенты!$A$1:$G$435,3,FALSE)</f>
        <v>Сорокина Феврония Натановна</v>
      </c>
      <c r="R304" s="51" t="str">
        <f>VLOOKUP(H304,клиенты!$A$1:$G$435,4,FALSE)</f>
        <v>нет</v>
      </c>
      <c r="S304" t="str">
        <f>VLOOKUP(H304,клиенты!$A$1:$G$435,7,FALSE)</f>
        <v>Узбекистан</v>
      </c>
      <c r="T304" t="str">
        <f t="shared" si="41"/>
        <v>Натановна Сорокина Феврония</v>
      </c>
      <c r="U304" t="str">
        <f t="shared" si="42"/>
        <v>Сорокина</v>
      </c>
      <c r="V304" t="str">
        <f>MID(T304,SEARCH(" *",T304,SEARCH(" *",T304)+1)+1,LEN(T304))</f>
        <v>Феврония</v>
      </c>
    </row>
    <row r="305" spans="1:22" x14ac:dyDescent="0.2">
      <c r="A305">
        <v>556</v>
      </c>
      <c r="B305">
        <v>66</v>
      </c>
      <c r="C305">
        <v>230</v>
      </c>
      <c r="D305">
        <v>2</v>
      </c>
      <c r="E305" s="40">
        <f t="shared" si="36"/>
        <v>460</v>
      </c>
      <c r="F305" s="25">
        <v>45074</v>
      </c>
      <c r="G305" t="s">
        <v>20</v>
      </c>
      <c r="H305">
        <v>391</v>
      </c>
      <c r="I305" t="str">
        <f>VLOOKUP(B305,товар!$A$1:$C$433,2,FALSE)</f>
        <v>Кофе</v>
      </c>
      <c r="J305" s="5">
        <f t="shared" si="37"/>
        <v>249.02380952380952</v>
      </c>
      <c r="K305" s="6">
        <f t="shared" si="38"/>
        <v>-7.639353666698534E-2</v>
      </c>
      <c r="L305" t="str">
        <f>VLOOKUP(B305,товар!$A$1:$C$433,3,FALSE)</f>
        <v>Черная Карта</v>
      </c>
      <c r="M305" s="28">
        <f t="shared" si="39"/>
        <v>222.2</v>
      </c>
      <c r="N305" s="10">
        <f>VLOOKUP(H305,клиенты!$A$1:$G$435,5,FALSE)</f>
        <v>44675</v>
      </c>
      <c r="O305">
        <f t="shared" si="40"/>
        <v>399</v>
      </c>
      <c r="P305" s="50">
        <f ca="1">(TODAY()-Продажи[[#This Row],[Дата регистрации клиента]])/30</f>
        <v>30.9</v>
      </c>
      <c r="Q305" t="str">
        <f>VLOOKUP(H305,клиенты!$A$1:$G$435,3,FALSE)</f>
        <v>Вероника Геннадьевна Воронова</v>
      </c>
      <c r="R305" s="51" t="str">
        <f>VLOOKUP(H305,клиенты!$A$1:$G$435,4,FALSE)</f>
        <v>да</v>
      </c>
      <c r="S305" t="str">
        <f>VLOOKUP(H305,клиенты!$A$1:$G$435,7,FALSE)</f>
        <v>Таджикистан</v>
      </c>
      <c r="T305" t="str">
        <f t="shared" si="41"/>
        <v>Воронова Вероника Геннадьевна</v>
      </c>
      <c r="U305" t="str">
        <f t="shared" si="42"/>
        <v>Вероника</v>
      </c>
      <c r="V305" t="str">
        <f>Продажи[[#This Row],[Имя1]]</f>
        <v>Вероника</v>
      </c>
    </row>
    <row r="306" spans="1:22" x14ac:dyDescent="0.2">
      <c r="A306">
        <v>778</v>
      </c>
      <c r="B306">
        <v>468</v>
      </c>
      <c r="C306">
        <v>182</v>
      </c>
      <c r="D306">
        <v>5</v>
      </c>
      <c r="E306" s="40">
        <f t="shared" si="36"/>
        <v>910</v>
      </c>
      <c r="F306" s="25">
        <v>45005</v>
      </c>
      <c r="G306" t="s">
        <v>23</v>
      </c>
      <c r="H306">
        <v>445</v>
      </c>
      <c r="I306" t="str">
        <f>VLOOKUP(B306,товар!$A$1:$C$433,2,FALSE)</f>
        <v>Йогурт</v>
      </c>
      <c r="J306" s="5">
        <f t="shared" si="37"/>
        <v>263.25423728813558</v>
      </c>
      <c r="K306" s="6">
        <f t="shared" si="38"/>
        <v>-0.30865310327066697</v>
      </c>
      <c r="L306" t="str">
        <f>VLOOKUP(B306,товар!$A$1:$C$433,3,FALSE)</f>
        <v>Чудо</v>
      </c>
      <c r="M306" s="28">
        <f t="shared" si="39"/>
        <v>287.10000000000002</v>
      </c>
      <c r="N306" s="10">
        <f>VLOOKUP(H306,клиенты!$A$1:$G$435,5,FALSE)</f>
        <v>44676</v>
      </c>
      <c r="O306">
        <f t="shared" si="40"/>
        <v>329</v>
      </c>
      <c r="P306" s="50">
        <f ca="1">(TODAY()-Продажи[[#This Row],[Дата регистрации клиента]])/30</f>
        <v>30.866666666666667</v>
      </c>
      <c r="Q306" t="str">
        <f>VLOOKUP(H306,клиенты!$A$1:$G$435,3,FALSE)</f>
        <v>Марфа Архиповна Белоусова</v>
      </c>
      <c r="R306" s="51" t="str">
        <f>VLOOKUP(H306,клиенты!$A$1:$G$435,4,FALSE)</f>
        <v>нет</v>
      </c>
      <c r="S306" t="str">
        <f>VLOOKUP(H306,клиенты!$A$1:$G$435,7,FALSE)</f>
        <v>Россия</v>
      </c>
      <c r="T306" t="str">
        <f t="shared" si="41"/>
        <v>Белоусова Марфа Архиповна</v>
      </c>
      <c r="U306" t="str">
        <f t="shared" si="42"/>
        <v>Марфа</v>
      </c>
      <c r="V306" t="str">
        <f>Продажи[[#This Row],[Имя1]]</f>
        <v>Марфа</v>
      </c>
    </row>
    <row r="307" spans="1:22" x14ac:dyDescent="0.2">
      <c r="A307">
        <v>814</v>
      </c>
      <c r="B307">
        <v>319</v>
      </c>
      <c r="C307">
        <v>148</v>
      </c>
      <c r="D307">
        <v>1</v>
      </c>
      <c r="E307" s="40">
        <f t="shared" si="36"/>
        <v>148</v>
      </c>
      <c r="F307" s="25">
        <v>45143</v>
      </c>
      <c r="G307" t="s">
        <v>13</v>
      </c>
      <c r="H307">
        <v>445</v>
      </c>
      <c r="I307" t="str">
        <f>VLOOKUP(B307,товар!$A$1:$C$433,2,FALSE)</f>
        <v>Йогурт</v>
      </c>
      <c r="J307" s="5">
        <f t="shared" si="37"/>
        <v>263.25423728813558</v>
      </c>
      <c r="K307" s="6">
        <f t="shared" si="38"/>
        <v>-0.43780582024208081</v>
      </c>
      <c r="L307" t="str">
        <f>VLOOKUP(B307,товар!$A$1:$C$433,3,FALSE)</f>
        <v>Эрманн</v>
      </c>
      <c r="M307" s="28">
        <f t="shared" si="39"/>
        <v>248.5</v>
      </c>
      <c r="N307" s="10">
        <f>VLOOKUP(H307,клиенты!$A$1:$G$435,5,FALSE)</f>
        <v>44676</v>
      </c>
      <c r="O307">
        <f t="shared" si="40"/>
        <v>467</v>
      </c>
      <c r="P307" s="50">
        <f ca="1">(TODAY()-Продажи[[#This Row],[Дата регистрации клиента]])/30</f>
        <v>30.866666666666667</v>
      </c>
      <c r="Q307" t="str">
        <f>VLOOKUP(H307,клиенты!$A$1:$G$435,3,FALSE)</f>
        <v>Марфа Архиповна Белоусова</v>
      </c>
      <c r="R307" s="51" t="str">
        <f>VLOOKUP(H307,клиенты!$A$1:$G$435,4,FALSE)</f>
        <v>нет</v>
      </c>
      <c r="S307" t="str">
        <f>VLOOKUP(H307,клиенты!$A$1:$G$435,7,FALSE)</f>
        <v>Россия</v>
      </c>
      <c r="T307" t="str">
        <f t="shared" si="41"/>
        <v>Белоусова Марфа Архиповна</v>
      </c>
      <c r="U307" t="str">
        <f t="shared" si="42"/>
        <v>Марфа</v>
      </c>
      <c r="V307" t="str">
        <f>Продажи[[#This Row],[Имя1]]</f>
        <v>Марфа</v>
      </c>
    </row>
    <row r="308" spans="1:22" x14ac:dyDescent="0.2">
      <c r="A308">
        <v>932</v>
      </c>
      <c r="B308">
        <v>188</v>
      </c>
      <c r="C308">
        <v>233</v>
      </c>
      <c r="D308">
        <v>2</v>
      </c>
      <c r="E308" s="40">
        <f t="shared" si="36"/>
        <v>466</v>
      </c>
      <c r="F308" s="25">
        <v>45214</v>
      </c>
      <c r="G308" t="s">
        <v>17</v>
      </c>
      <c r="H308">
        <v>445</v>
      </c>
      <c r="I308" t="str">
        <f>VLOOKUP(B308,товар!$A$1:$C$433,2,FALSE)</f>
        <v>Молоко</v>
      </c>
      <c r="J308" s="5">
        <f t="shared" si="37"/>
        <v>294.95238095238096</v>
      </c>
      <c r="K308" s="6">
        <f t="shared" si="38"/>
        <v>-0.21004197610590902</v>
      </c>
      <c r="L308" t="str">
        <f>VLOOKUP(B308,товар!$A$1:$C$433,3,FALSE)</f>
        <v>Вимм-Билль-Данн</v>
      </c>
      <c r="M308" s="28">
        <f t="shared" si="39"/>
        <v>193.5</v>
      </c>
      <c r="N308" s="10">
        <f>VLOOKUP(H308,клиенты!$A$1:$G$435,5,FALSE)</f>
        <v>44676</v>
      </c>
      <c r="O308">
        <f t="shared" si="40"/>
        <v>538</v>
      </c>
      <c r="P308" s="50">
        <f ca="1">(TODAY()-Продажи[[#This Row],[Дата регистрации клиента]])/30</f>
        <v>30.866666666666667</v>
      </c>
      <c r="Q308" t="str">
        <f>VLOOKUP(H308,клиенты!$A$1:$G$435,3,FALSE)</f>
        <v>Марфа Архиповна Белоусова</v>
      </c>
      <c r="R308" s="51" t="str">
        <f>VLOOKUP(H308,клиенты!$A$1:$G$435,4,FALSE)</f>
        <v>нет</v>
      </c>
      <c r="S308" t="str">
        <f>VLOOKUP(H308,клиенты!$A$1:$G$435,7,FALSE)</f>
        <v>Россия</v>
      </c>
      <c r="T308" t="str">
        <f t="shared" si="41"/>
        <v>Белоусова Марфа Архиповна</v>
      </c>
      <c r="U308" t="str">
        <f t="shared" si="42"/>
        <v>Марфа</v>
      </c>
      <c r="V308" t="str">
        <f>Продажи[[#This Row],[Имя1]]</f>
        <v>Марфа</v>
      </c>
    </row>
    <row r="309" spans="1:22" x14ac:dyDescent="0.2">
      <c r="A309">
        <v>16</v>
      </c>
      <c r="B309">
        <v>299</v>
      </c>
      <c r="C309">
        <v>178</v>
      </c>
      <c r="D309">
        <v>3</v>
      </c>
      <c r="E309" s="40">
        <f t="shared" si="36"/>
        <v>534</v>
      </c>
      <c r="F309" s="25">
        <v>44980</v>
      </c>
      <c r="G309" t="s">
        <v>13</v>
      </c>
      <c r="H309">
        <v>164</v>
      </c>
      <c r="I309" t="str">
        <f>VLOOKUP(B309,товар!$A$1:$C$433,2,FALSE)</f>
        <v>Чай</v>
      </c>
      <c r="J309" s="5">
        <f t="shared" si="37"/>
        <v>271.18181818181819</v>
      </c>
      <c r="K309" s="6">
        <f t="shared" si="38"/>
        <v>-0.34361381159906135</v>
      </c>
      <c r="L309" t="str">
        <f>VLOOKUP(B309,товар!$A$1:$C$433,3,FALSE)</f>
        <v>Lipton</v>
      </c>
      <c r="M309" s="28">
        <f t="shared" si="39"/>
        <v>260.15789473684208</v>
      </c>
      <c r="N309" s="10">
        <f>VLOOKUP(H309,клиенты!$A$1:$G$435,5,FALSE)</f>
        <v>44678</v>
      </c>
      <c r="O309">
        <f t="shared" si="40"/>
        <v>302</v>
      </c>
      <c r="P309" s="50">
        <f ca="1">(TODAY()-Продажи[[#This Row],[Дата регистрации клиента]])/30</f>
        <v>30.8</v>
      </c>
      <c r="Q309" t="str">
        <f>VLOOKUP(H309,клиенты!$A$1:$G$435,3,FALSE)</f>
        <v>Филимон Федотович Иванов</v>
      </c>
      <c r="R309" s="51" t="str">
        <f>VLOOKUP(H309,клиенты!$A$1:$G$435,4,FALSE)</f>
        <v>нет</v>
      </c>
      <c r="S309" t="str">
        <f>VLOOKUP(H309,клиенты!$A$1:$G$435,7,FALSE)</f>
        <v>Россия</v>
      </c>
      <c r="T309" t="str">
        <f t="shared" si="41"/>
        <v>Иванов Филимон Федотович</v>
      </c>
      <c r="U309" t="str">
        <f t="shared" si="42"/>
        <v>Филимон</v>
      </c>
      <c r="V309" t="str">
        <f>Продажи[[#This Row],[Имя1]]</f>
        <v>Филимон</v>
      </c>
    </row>
    <row r="310" spans="1:22" x14ac:dyDescent="0.2">
      <c r="A310">
        <v>343</v>
      </c>
      <c r="B310">
        <v>462</v>
      </c>
      <c r="C310">
        <v>209</v>
      </c>
      <c r="D310">
        <v>4</v>
      </c>
      <c r="E310" s="40">
        <f t="shared" si="36"/>
        <v>836</v>
      </c>
      <c r="F310" s="25">
        <v>45116</v>
      </c>
      <c r="G310" t="s">
        <v>21</v>
      </c>
      <c r="H310">
        <v>369</v>
      </c>
      <c r="I310" t="str">
        <f>VLOOKUP(B310,товар!$A$1:$C$433,2,FALSE)</f>
        <v>Рис</v>
      </c>
      <c r="J310" s="5">
        <f t="shared" si="37"/>
        <v>258.375</v>
      </c>
      <c r="K310" s="6">
        <f t="shared" si="38"/>
        <v>-0.19109820996613447</v>
      </c>
      <c r="L310" t="str">
        <f>VLOOKUP(B310,товар!$A$1:$C$433,3,FALSE)</f>
        <v>Белый Злат</v>
      </c>
      <c r="M310" s="28">
        <f t="shared" si="39"/>
        <v>269.70588235294116</v>
      </c>
      <c r="N310" s="10">
        <f>VLOOKUP(H310,клиенты!$A$1:$G$435,5,FALSE)</f>
        <v>44678</v>
      </c>
      <c r="O310">
        <f t="shared" si="40"/>
        <v>438</v>
      </c>
      <c r="P310" s="50">
        <f ca="1">(TODAY()-Продажи[[#This Row],[Дата регистрации клиента]])/30</f>
        <v>30.8</v>
      </c>
      <c r="Q310" t="str">
        <f>VLOOKUP(H310,клиенты!$A$1:$G$435,3,FALSE)</f>
        <v>Фёкла Натановна Дементьева</v>
      </c>
      <c r="R310" s="51" t="str">
        <f>VLOOKUP(H310,клиенты!$A$1:$G$435,4,FALSE)</f>
        <v>да</v>
      </c>
      <c r="S310" t="str">
        <f>VLOOKUP(H310,клиенты!$A$1:$G$435,7,FALSE)</f>
        <v>Россия</v>
      </c>
      <c r="T310" t="str">
        <f t="shared" si="41"/>
        <v>Дементьева Фёкла Натановна</v>
      </c>
      <c r="U310" t="str">
        <f t="shared" si="42"/>
        <v>Фёкла</v>
      </c>
      <c r="V310" t="str">
        <f>Продажи[[#This Row],[Имя1]]</f>
        <v>Фёкла</v>
      </c>
    </row>
    <row r="311" spans="1:22" x14ac:dyDescent="0.2">
      <c r="A311">
        <v>414</v>
      </c>
      <c r="B311">
        <v>398</v>
      </c>
      <c r="C311">
        <v>419</v>
      </c>
      <c r="D311">
        <v>2</v>
      </c>
      <c r="E311" s="40">
        <f t="shared" si="36"/>
        <v>838</v>
      </c>
      <c r="F311" s="25">
        <v>45335</v>
      </c>
      <c r="G311" t="s">
        <v>23</v>
      </c>
      <c r="H311">
        <v>164</v>
      </c>
      <c r="I311" t="str">
        <f>VLOOKUP(B311,товар!$A$1:$C$433,2,FALSE)</f>
        <v>Сок</v>
      </c>
      <c r="J311" s="5">
        <f t="shared" si="37"/>
        <v>268.60344827586209</v>
      </c>
      <c r="K311" s="6">
        <f t="shared" si="38"/>
        <v>0.55992040567430501</v>
      </c>
      <c r="L311" t="str">
        <f>VLOOKUP(B311,товар!$A$1:$C$433,3,FALSE)</f>
        <v>Фруктовый сад</v>
      </c>
      <c r="M311" s="28">
        <f t="shared" si="39"/>
        <v>281.96875</v>
      </c>
      <c r="N311" s="10">
        <f>VLOOKUP(H311,клиенты!$A$1:$G$435,5,FALSE)</f>
        <v>44678</v>
      </c>
      <c r="O311">
        <f t="shared" si="40"/>
        <v>657</v>
      </c>
      <c r="P311" s="50">
        <f ca="1">(TODAY()-Продажи[[#This Row],[Дата регистрации клиента]])/30</f>
        <v>30.8</v>
      </c>
      <c r="Q311" t="str">
        <f>VLOOKUP(H311,клиенты!$A$1:$G$435,3,FALSE)</f>
        <v>Филимон Федотович Иванов</v>
      </c>
      <c r="R311" s="51" t="str">
        <f>VLOOKUP(H311,клиенты!$A$1:$G$435,4,FALSE)</f>
        <v>нет</v>
      </c>
      <c r="S311" t="str">
        <f>VLOOKUP(H311,клиенты!$A$1:$G$435,7,FALSE)</f>
        <v>Россия</v>
      </c>
      <c r="T311" t="str">
        <f t="shared" si="41"/>
        <v>Иванов Филимон Федотович</v>
      </c>
      <c r="U311" t="str">
        <f t="shared" si="42"/>
        <v>Филимон</v>
      </c>
      <c r="V311" t="str">
        <f>Продажи[[#This Row],[Имя1]]</f>
        <v>Филимон</v>
      </c>
    </row>
    <row r="312" spans="1:22" x14ac:dyDescent="0.2">
      <c r="A312">
        <v>501</v>
      </c>
      <c r="B312">
        <v>451</v>
      </c>
      <c r="C312">
        <v>187</v>
      </c>
      <c r="D312">
        <v>4</v>
      </c>
      <c r="E312" s="40">
        <f t="shared" si="36"/>
        <v>748</v>
      </c>
      <c r="F312" s="25">
        <v>45160</v>
      </c>
      <c r="G312" t="s">
        <v>18</v>
      </c>
      <c r="H312">
        <v>164</v>
      </c>
      <c r="I312" t="str">
        <f>VLOOKUP(B312,товар!$A$1:$C$433,2,FALSE)</f>
        <v>Рис</v>
      </c>
      <c r="J312" s="5">
        <f t="shared" si="37"/>
        <v>258.375</v>
      </c>
      <c r="K312" s="6">
        <f t="shared" si="38"/>
        <v>-0.27624576681180457</v>
      </c>
      <c r="L312" t="str">
        <f>VLOOKUP(B312,товар!$A$1:$C$433,3,FALSE)</f>
        <v>Белый Злат</v>
      </c>
      <c r="M312" s="28">
        <f t="shared" si="39"/>
        <v>269.70588235294116</v>
      </c>
      <c r="N312" s="10">
        <f>VLOOKUP(H312,клиенты!$A$1:$G$435,5,FALSE)</f>
        <v>44678</v>
      </c>
      <c r="O312">
        <f t="shared" si="40"/>
        <v>482</v>
      </c>
      <c r="P312" s="50">
        <f ca="1">(TODAY()-Продажи[[#This Row],[Дата регистрации клиента]])/30</f>
        <v>30.8</v>
      </c>
      <c r="Q312" t="str">
        <f>VLOOKUP(H312,клиенты!$A$1:$G$435,3,FALSE)</f>
        <v>Филимон Федотович Иванов</v>
      </c>
      <c r="R312" s="51" t="str">
        <f>VLOOKUP(H312,клиенты!$A$1:$G$435,4,FALSE)</f>
        <v>нет</v>
      </c>
      <c r="S312" t="str">
        <f>VLOOKUP(H312,клиенты!$A$1:$G$435,7,FALSE)</f>
        <v>Россия</v>
      </c>
      <c r="T312" t="str">
        <f t="shared" si="41"/>
        <v>Иванов Филимон Федотович</v>
      </c>
      <c r="U312" t="str">
        <f t="shared" si="42"/>
        <v>Филимон</v>
      </c>
      <c r="V312" t="str">
        <f>Продажи[[#This Row],[Имя1]]</f>
        <v>Филимон</v>
      </c>
    </row>
    <row r="313" spans="1:22" x14ac:dyDescent="0.2">
      <c r="A313">
        <v>521</v>
      </c>
      <c r="B313">
        <v>479</v>
      </c>
      <c r="C313">
        <v>131</v>
      </c>
      <c r="D313">
        <v>5</v>
      </c>
      <c r="E313" s="40">
        <f t="shared" si="36"/>
        <v>655</v>
      </c>
      <c r="F313" s="25">
        <v>44965</v>
      </c>
      <c r="G313" t="s">
        <v>11</v>
      </c>
      <c r="H313">
        <v>164</v>
      </c>
      <c r="I313" t="str">
        <f>VLOOKUP(B313,товар!$A$1:$C$433,2,FALSE)</f>
        <v>Овощи</v>
      </c>
      <c r="J313" s="5">
        <f t="shared" si="37"/>
        <v>250.48780487804879</v>
      </c>
      <c r="K313" s="6">
        <f t="shared" si="38"/>
        <v>-0.47702044790652387</v>
      </c>
      <c r="L313" t="str">
        <f>VLOOKUP(B313,товар!$A$1:$C$433,3,FALSE)</f>
        <v>Гавриш</v>
      </c>
      <c r="M313" s="28">
        <f t="shared" si="39"/>
        <v>247.66666666666666</v>
      </c>
      <c r="N313" s="10">
        <f>VLOOKUP(H313,клиенты!$A$1:$G$435,5,FALSE)</f>
        <v>44678</v>
      </c>
      <c r="O313">
        <f t="shared" si="40"/>
        <v>287</v>
      </c>
      <c r="P313" s="50">
        <f ca="1">(TODAY()-Продажи[[#This Row],[Дата регистрации клиента]])/30</f>
        <v>30.8</v>
      </c>
      <c r="Q313" t="str">
        <f>VLOOKUP(H313,клиенты!$A$1:$G$435,3,FALSE)</f>
        <v>Филимон Федотович Иванов</v>
      </c>
      <c r="R313" s="51" t="str">
        <f>VLOOKUP(H313,клиенты!$A$1:$G$435,4,FALSE)</f>
        <v>нет</v>
      </c>
      <c r="S313" t="str">
        <f>VLOOKUP(H313,клиенты!$A$1:$G$435,7,FALSE)</f>
        <v>Россия</v>
      </c>
      <c r="T313" t="str">
        <f t="shared" si="41"/>
        <v>Иванов Филимон Федотович</v>
      </c>
      <c r="U313" t="str">
        <f t="shared" si="42"/>
        <v>Филимон</v>
      </c>
      <c r="V313" t="str">
        <f>Продажи[[#This Row],[Имя1]]</f>
        <v>Филимон</v>
      </c>
    </row>
    <row r="314" spans="1:22" x14ac:dyDescent="0.2">
      <c r="A314">
        <v>968</v>
      </c>
      <c r="B314">
        <v>375</v>
      </c>
      <c r="C314">
        <v>212</v>
      </c>
      <c r="D314">
        <v>3</v>
      </c>
      <c r="E314" s="40">
        <f t="shared" si="36"/>
        <v>636</v>
      </c>
      <c r="F314" s="25">
        <v>45009</v>
      </c>
      <c r="G314" t="s">
        <v>26</v>
      </c>
      <c r="H314">
        <v>369</v>
      </c>
      <c r="I314" t="str">
        <f>VLOOKUP(B314,товар!$A$1:$C$433,2,FALSE)</f>
        <v>Макароны</v>
      </c>
      <c r="J314" s="5">
        <f t="shared" si="37"/>
        <v>265.47674418604652</v>
      </c>
      <c r="K314" s="6">
        <f t="shared" si="38"/>
        <v>-0.20143664316061494</v>
      </c>
      <c r="L314" t="str">
        <f>VLOOKUP(B314,товар!$A$1:$C$433,3,FALSE)</f>
        <v>Борилла</v>
      </c>
      <c r="M314" s="28">
        <f t="shared" si="39"/>
        <v>236.27586206896552</v>
      </c>
      <c r="N314" s="10">
        <f>VLOOKUP(H314,клиенты!$A$1:$G$435,5,FALSE)</f>
        <v>44678</v>
      </c>
      <c r="O314">
        <f t="shared" si="40"/>
        <v>331</v>
      </c>
      <c r="P314" s="50">
        <f ca="1">(TODAY()-Продажи[[#This Row],[Дата регистрации клиента]])/30</f>
        <v>30.8</v>
      </c>
      <c r="Q314" t="str">
        <f>VLOOKUP(H314,клиенты!$A$1:$G$435,3,FALSE)</f>
        <v>Фёкла Натановна Дементьева</v>
      </c>
      <c r="R314" s="51" t="str">
        <f>VLOOKUP(H314,клиенты!$A$1:$G$435,4,FALSE)</f>
        <v>да</v>
      </c>
      <c r="S314" t="str">
        <f>VLOOKUP(H314,клиенты!$A$1:$G$435,7,FALSE)</f>
        <v>Россия</v>
      </c>
      <c r="T314" t="str">
        <f t="shared" si="41"/>
        <v>Дементьева Фёкла Натановна</v>
      </c>
      <c r="U314" t="str">
        <f t="shared" si="42"/>
        <v>Фёкла</v>
      </c>
      <c r="V314" t="str">
        <f>Продажи[[#This Row],[Имя1]]</f>
        <v>Фёкла</v>
      </c>
    </row>
    <row r="315" spans="1:22" x14ac:dyDescent="0.2">
      <c r="A315">
        <v>825</v>
      </c>
      <c r="B315">
        <v>240</v>
      </c>
      <c r="C315">
        <v>306</v>
      </c>
      <c r="D315">
        <v>5</v>
      </c>
      <c r="E315" s="40">
        <f t="shared" si="36"/>
        <v>1530</v>
      </c>
      <c r="F315" s="25">
        <v>45319</v>
      </c>
      <c r="G315" t="s">
        <v>26</v>
      </c>
      <c r="H315">
        <v>482</v>
      </c>
      <c r="I315" t="str">
        <f>VLOOKUP(B315,товар!$A$1:$C$433,2,FALSE)</f>
        <v>Макароны</v>
      </c>
      <c r="J315" s="5">
        <f t="shared" si="37"/>
        <v>265.47674418604652</v>
      </c>
      <c r="K315" s="6">
        <f t="shared" si="38"/>
        <v>0.15264333581533873</v>
      </c>
      <c r="L315" t="str">
        <f>VLOOKUP(B315,товар!$A$1:$C$433,3,FALSE)</f>
        <v>Борилла</v>
      </c>
      <c r="M315" s="28">
        <f t="shared" si="39"/>
        <v>236.27586206896552</v>
      </c>
      <c r="N315" s="10">
        <f>VLOOKUP(H315,клиенты!$A$1:$G$435,5,FALSE)</f>
        <v>44679</v>
      </c>
      <c r="O315">
        <f t="shared" si="40"/>
        <v>640</v>
      </c>
      <c r="P315" s="50">
        <f ca="1">(TODAY()-Продажи[[#This Row],[Дата регистрации клиента]])/30</f>
        <v>30.766666666666666</v>
      </c>
      <c r="Q315" t="str">
        <f>VLOOKUP(H315,клиенты!$A$1:$G$435,3,FALSE)</f>
        <v>Творимир Артурович Гришин</v>
      </c>
      <c r="R315" s="51" t="str">
        <f>VLOOKUP(H315,клиенты!$A$1:$G$435,4,FALSE)</f>
        <v>нет</v>
      </c>
      <c r="S315" t="str">
        <f>VLOOKUP(H315,клиенты!$A$1:$G$435,7,FALSE)</f>
        <v>Украина</v>
      </c>
      <c r="T315" t="str">
        <f t="shared" si="41"/>
        <v>Гришин Творимир Артурович</v>
      </c>
      <c r="U315" t="str">
        <f t="shared" si="42"/>
        <v>Творимир</v>
      </c>
      <c r="V315" t="str">
        <f>MID(T315,SEARCH(" *",T315,SEARCH(" *",T315)+1)+1,LEN(T315))</f>
        <v>Артурович</v>
      </c>
    </row>
    <row r="316" spans="1:22" x14ac:dyDescent="0.2">
      <c r="A316">
        <v>638</v>
      </c>
      <c r="B316">
        <v>475</v>
      </c>
      <c r="C316">
        <v>206</v>
      </c>
      <c r="D316">
        <v>3</v>
      </c>
      <c r="E316" s="40">
        <f t="shared" si="36"/>
        <v>618</v>
      </c>
      <c r="F316" s="25">
        <v>45424</v>
      </c>
      <c r="G316" t="s">
        <v>18</v>
      </c>
      <c r="H316">
        <v>243</v>
      </c>
      <c r="I316" t="str">
        <f>VLOOKUP(B316,товар!$A$1:$C$433,2,FALSE)</f>
        <v>Хлеб</v>
      </c>
      <c r="J316" s="5">
        <f t="shared" si="37"/>
        <v>300.31818181818181</v>
      </c>
      <c r="K316" s="6">
        <f t="shared" si="38"/>
        <v>-0.31406084455880123</v>
      </c>
      <c r="L316" t="str">
        <f>VLOOKUP(B316,товар!$A$1:$C$433,3,FALSE)</f>
        <v>Русский Хлеб</v>
      </c>
      <c r="M316" s="28">
        <f t="shared" si="39"/>
        <v>316.60000000000002</v>
      </c>
      <c r="N316" s="10">
        <f>VLOOKUP(H316,клиенты!$A$1:$G$435,5,FALSE)</f>
        <v>44681</v>
      </c>
      <c r="O316">
        <f t="shared" si="40"/>
        <v>743</v>
      </c>
      <c r="P316" s="50">
        <f ca="1">(TODAY()-Продажи[[#This Row],[Дата регистрации клиента]])/30</f>
        <v>30.7</v>
      </c>
      <c r="Q316" t="str">
        <f>VLOOKUP(H316,клиенты!$A$1:$G$435,3,FALSE)</f>
        <v>Марфа Эдуардовна Макарова</v>
      </c>
      <c r="R316" s="51" t="str">
        <f>VLOOKUP(H316,клиенты!$A$1:$G$435,4,FALSE)</f>
        <v>нет</v>
      </c>
      <c r="S316" t="str">
        <f>VLOOKUP(H316,клиенты!$A$1:$G$435,7,FALSE)</f>
        <v>Россия</v>
      </c>
      <c r="T316" t="str">
        <f t="shared" si="41"/>
        <v>Макарова Марфа Эдуардовна</v>
      </c>
      <c r="U316" t="str">
        <f t="shared" si="42"/>
        <v>Марфа</v>
      </c>
      <c r="V316" t="str">
        <f>Продажи[[#This Row],[Имя1]]</f>
        <v>Марфа</v>
      </c>
    </row>
    <row r="317" spans="1:22" x14ac:dyDescent="0.2">
      <c r="A317">
        <v>961</v>
      </c>
      <c r="B317">
        <v>141</v>
      </c>
      <c r="C317">
        <v>279</v>
      </c>
      <c r="D317">
        <v>1</v>
      </c>
      <c r="E317" s="40">
        <f t="shared" si="36"/>
        <v>279</v>
      </c>
      <c r="F317" s="25">
        <v>45324</v>
      </c>
      <c r="G317" t="s">
        <v>9</v>
      </c>
      <c r="H317">
        <v>243</v>
      </c>
      <c r="I317" t="str">
        <f>VLOOKUP(B317,товар!$A$1:$C$433,2,FALSE)</f>
        <v>Фрукты</v>
      </c>
      <c r="J317" s="5">
        <f t="shared" si="37"/>
        <v>274.16279069767444</v>
      </c>
      <c r="K317" s="6">
        <f t="shared" si="38"/>
        <v>1.7643566036135372E-2</v>
      </c>
      <c r="L317" t="str">
        <f>VLOOKUP(B317,товар!$A$1:$C$433,3,FALSE)</f>
        <v>Фруктовый Рай</v>
      </c>
      <c r="M317" s="28">
        <f t="shared" si="39"/>
        <v>258.30769230769232</v>
      </c>
      <c r="N317" s="10">
        <f>VLOOKUP(H317,клиенты!$A$1:$G$435,5,FALSE)</f>
        <v>44681</v>
      </c>
      <c r="O317">
        <f t="shared" si="40"/>
        <v>643</v>
      </c>
      <c r="P317" s="50">
        <f ca="1">(TODAY()-Продажи[[#This Row],[Дата регистрации клиента]])/30</f>
        <v>30.7</v>
      </c>
      <c r="Q317" t="str">
        <f>VLOOKUP(H317,клиенты!$A$1:$G$435,3,FALSE)</f>
        <v>Марфа Эдуардовна Макарова</v>
      </c>
      <c r="R317" s="51" t="str">
        <f>VLOOKUP(H317,клиенты!$A$1:$G$435,4,FALSE)</f>
        <v>нет</v>
      </c>
      <c r="S317" t="str">
        <f>VLOOKUP(H317,клиенты!$A$1:$G$435,7,FALSE)</f>
        <v>Россия</v>
      </c>
      <c r="T317" t="str">
        <f t="shared" si="41"/>
        <v>Макарова Марфа Эдуардовна</v>
      </c>
      <c r="U317" t="str">
        <f t="shared" si="42"/>
        <v>Марфа</v>
      </c>
      <c r="V317" t="str">
        <f>Продажи[[#This Row],[Имя1]]</f>
        <v>Марфа</v>
      </c>
    </row>
    <row r="318" spans="1:22" x14ac:dyDescent="0.2">
      <c r="A318">
        <v>59</v>
      </c>
      <c r="B318">
        <v>158</v>
      </c>
      <c r="C318">
        <v>87</v>
      </c>
      <c r="D318">
        <v>4</v>
      </c>
      <c r="E318" s="40">
        <f t="shared" si="36"/>
        <v>348</v>
      </c>
      <c r="F318" s="25">
        <v>45423</v>
      </c>
      <c r="G318" t="s">
        <v>15</v>
      </c>
      <c r="H318">
        <v>142</v>
      </c>
      <c r="I318" t="str">
        <f>VLOOKUP(B318,товар!$A$1:$C$433,2,FALSE)</f>
        <v>Сахар</v>
      </c>
      <c r="J318" s="5">
        <f t="shared" si="37"/>
        <v>252.76271186440678</v>
      </c>
      <c r="K318" s="6">
        <f t="shared" si="38"/>
        <v>-0.65580366123516398</v>
      </c>
      <c r="L318" t="str">
        <f>VLOOKUP(B318,товар!$A$1:$C$433,3,FALSE)</f>
        <v>Сладов</v>
      </c>
      <c r="M318" s="28">
        <f t="shared" si="39"/>
        <v>240.26666666666668</v>
      </c>
      <c r="N318" s="10">
        <f>VLOOKUP(H318,клиенты!$A$1:$G$435,5,FALSE)</f>
        <v>44683</v>
      </c>
      <c r="O318">
        <f t="shared" si="40"/>
        <v>740</v>
      </c>
      <c r="P318" s="50">
        <f ca="1">(TODAY()-Продажи[[#This Row],[Дата регистрации клиента]])/30</f>
        <v>30.633333333333333</v>
      </c>
      <c r="Q318" t="str">
        <f>VLOOKUP(H318,клиенты!$A$1:$G$435,3,FALSE)</f>
        <v>Агата Геннадьевна Колесникова</v>
      </c>
      <c r="R318" s="51" t="str">
        <f>VLOOKUP(H318,клиенты!$A$1:$G$435,4,FALSE)</f>
        <v>нет</v>
      </c>
      <c r="S318" t="str">
        <f>VLOOKUP(H318,клиенты!$A$1:$G$435,7,FALSE)</f>
        <v>Россия</v>
      </c>
      <c r="T318" t="str">
        <f t="shared" si="41"/>
        <v>Колесникова Агата Геннадьевна</v>
      </c>
      <c r="U318" t="str">
        <f t="shared" si="42"/>
        <v>Агата</v>
      </c>
      <c r="V318" t="str">
        <f>Продажи[[#This Row],[Имя1]]</f>
        <v>Агата</v>
      </c>
    </row>
    <row r="319" spans="1:22" x14ac:dyDescent="0.2">
      <c r="A319">
        <v>195</v>
      </c>
      <c r="B319">
        <v>321</v>
      </c>
      <c r="C319">
        <v>368</v>
      </c>
      <c r="D319">
        <v>1</v>
      </c>
      <c r="E319" s="40">
        <f t="shared" si="36"/>
        <v>368</v>
      </c>
      <c r="F319" s="25">
        <v>45193</v>
      </c>
      <c r="G319" t="s">
        <v>24</v>
      </c>
      <c r="H319">
        <v>436</v>
      </c>
      <c r="I319" t="str">
        <f>VLOOKUP(B319,товар!$A$1:$C$433,2,FALSE)</f>
        <v>Мясо</v>
      </c>
      <c r="J319" s="5">
        <f t="shared" si="37"/>
        <v>271.74545454545455</v>
      </c>
      <c r="K319" s="6">
        <f t="shared" si="38"/>
        <v>0.35420848387528436</v>
      </c>
      <c r="L319" t="str">
        <f>VLOOKUP(B319,товар!$A$1:$C$433,3,FALSE)</f>
        <v>Сава</v>
      </c>
      <c r="M319" s="28">
        <f t="shared" si="39"/>
        <v>212.8125</v>
      </c>
      <c r="N319" s="10">
        <f>VLOOKUP(H319,клиенты!$A$1:$G$435,5,FALSE)</f>
        <v>44683</v>
      </c>
      <c r="O319">
        <f t="shared" si="40"/>
        <v>510</v>
      </c>
      <c r="P319" s="50">
        <f ca="1">(TODAY()-Продажи[[#This Row],[Дата регистрации клиента]])/30</f>
        <v>30.633333333333333</v>
      </c>
      <c r="Q319" t="str">
        <f>VLOOKUP(H319,клиенты!$A$1:$G$435,3,FALSE)</f>
        <v>Миронов Аверкий Зиновьевич</v>
      </c>
      <c r="R319" s="51" t="str">
        <f>VLOOKUP(H319,клиенты!$A$1:$G$435,4,FALSE)</f>
        <v>нет</v>
      </c>
      <c r="S319" t="str">
        <f>VLOOKUP(H319,клиенты!$A$1:$G$435,7,FALSE)</f>
        <v>Россия</v>
      </c>
      <c r="T319" t="str">
        <f t="shared" si="41"/>
        <v>Зиновьевич Миронов Аверкий</v>
      </c>
      <c r="U319" t="str">
        <f t="shared" si="42"/>
        <v>Миронов</v>
      </c>
      <c r="V319" t="str">
        <f>MID(T319,SEARCH(" *",T319,SEARCH(" *",T319)+1)+1,LEN(T319))</f>
        <v>Аверкий</v>
      </c>
    </row>
    <row r="320" spans="1:22" x14ac:dyDescent="0.2">
      <c r="A320">
        <v>397</v>
      </c>
      <c r="B320">
        <v>491</v>
      </c>
      <c r="C320">
        <v>193</v>
      </c>
      <c r="D320">
        <v>1</v>
      </c>
      <c r="E320" s="40">
        <f t="shared" si="36"/>
        <v>193</v>
      </c>
      <c r="F320" s="25">
        <v>45332</v>
      </c>
      <c r="G320" t="s">
        <v>13</v>
      </c>
      <c r="H320">
        <v>185</v>
      </c>
      <c r="I320" t="str">
        <f>VLOOKUP(B320,товар!$A$1:$C$433,2,FALSE)</f>
        <v>Овощи</v>
      </c>
      <c r="J320" s="5">
        <f t="shared" si="37"/>
        <v>250.48780487804879</v>
      </c>
      <c r="K320" s="6">
        <f t="shared" si="38"/>
        <v>-0.2295034079844207</v>
      </c>
      <c r="L320" t="str">
        <f>VLOOKUP(B320,товар!$A$1:$C$433,3,FALSE)</f>
        <v>Зеленая грядка</v>
      </c>
      <c r="M320" s="28">
        <f t="shared" si="39"/>
        <v>159.19999999999999</v>
      </c>
      <c r="N320" s="10">
        <f>VLOOKUP(H320,клиенты!$A$1:$G$435,5,FALSE)</f>
        <v>44683</v>
      </c>
      <c r="O320">
        <f t="shared" si="40"/>
        <v>649</v>
      </c>
      <c r="P320" s="50">
        <f ca="1">(TODAY()-Продажи[[#This Row],[Дата регистрации клиента]])/30</f>
        <v>30.633333333333333</v>
      </c>
      <c r="Q320" t="str">
        <f>VLOOKUP(H320,клиенты!$A$1:$G$435,3,FALSE)</f>
        <v>Родион Яковлевич Коновалов</v>
      </c>
      <c r="R320" s="51" t="str">
        <f>VLOOKUP(H320,клиенты!$A$1:$G$435,4,FALSE)</f>
        <v>нет</v>
      </c>
      <c r="S320" t="str">
        <f>VLOOKUP(H320,клиенты!$A$1:$G$435,7,FALSE)</f>
        <v>Узбекистан</v>
      </c>
      <c r="T320" t="str">
        <f t="shared" si="41"/>
        <v>Коновалов Родион Яковлевич</v>
      </c>
      <c r="U320" t="str">
        <f t="shared" si="42"/>
        <v>Родион</v>
      </c>
      <c r="V320" t="str">
        <f>MID(T320,SEARCH(" *",T320,SEARCH(" *",T320)+1)+1,LEN(T320))</f>
        <v>Яковлевич</v>
      </c>
    </row>
    <row r="321" spans="1:22" x14ac:dyDescent="0.2">
      <c r="A321">
        <v>509</v>
      </c>
      <c r="B321">
        <v>137</v>
      </c>
      <c r="C321">
        <v>432</v>
      </c>
      <c r="D321">
        <v>5</v>
      </c>
      <c r="E321" s="40">
        <f t="shared" si="36"/>
        <v>2160</v>
      </c>
      <c r="F321" s="25">
        <v>45131</v>
      </c>
      <c r="G321" t="s">
        <v>21</v>
      </c>
      <c r="H321">
        <v>185</v>
      </c>
      <c r="I321" t="str">
        <f>VLOOKUP(B321,товар!$A$1:$C$433,2,FALSE)</f>
        <v>Фрукты</v>
      </c>
      <c r="J321" s="5">
        <f t="shared" si="37"/>
        <v>274.16279069767444</v>
      </c>
      <c r="K321" s="6">
        <f t="shared" si="38"/>
        <v>0.57570616676562891</v>
      </c>
      <c r="L321" t="str">
        <f>VLOOKUP(B321,товар!$A$1:$C$433,3,FALSE)</f>
        <v>Экзотик</v>
      </c>
      <c r="M321" s="28">
        <f t="shared" si="39"/>
        <v>253.6875</v>
      </c>
      <c r="N321" s="10">
        <f>VLOOKUP(H321,клиенты!$A$1:$G$435,5,FALSE)</f>
        <v>44683</v>
      </c>
      <c r="O321">
        <f t="shared" si="40"/>
        <v>448</v>
      </c>
      <c r="P321" s="50">
        <f ca="1">(TODAY()-Продажи[[#This Row],[Дата регистрации клиента]])/30</f>
        <v>30.633333333333333</v>
      </c>
      <c r="Q321" t="str">
        <f>VLOOKUP(H321,клиенты!$A$1:$G$435,3,FALSE)</f>
        <v>Родион Яковлевич Коновалов</v>
      </c>
      <c r="R321" s="51" t="str">
        <f>VLOOKUP(H321,клиенты!$A$1:$G$435,4,FALSE)</f>
        <v>нет</v>
      </c>
      <c r="S321" t="str">
        <f>VLOOKUP(H321,клиенты!$A$1:$G$435,7,FALSE)</f>
        <v>Узбекистан</v>
      </c>
      <c r="T321" t="str">
        <f t="shared" si="41"/>
        <v>Коновалов Родион Яковлевич</v>
      </c>
      <c r="U321" t="str">
        <f t="shared" si="42"/>
        <v>Родион</v>
      </c>
      <c r="V321" t="str">
        <f>MID(T321,SEARCH(" *",T321,SEARCH(" *",T321)+1)+1,LEN(T321))</f>
        <v>Яковлевич</v>
      </c>
    </row>
    <row r="322" spans="1:22" x14ac:dyDescent="0.2">
      <c r="A322">
        <v>599</v>
      </c>
      <c r="B322">
        <v>359</v>
      </c>
      <c r="C322">
        <v>302</v>
      </c>
      <c r="D322">
        <v>4</v>
      </c>
      <c r="E322" s="40">
        <f t="shared" ref="E322:E385" si="44">C322*D322</f>
        <v>1208</v>
      </c>
      <c r="F322" s="25">
        <v>45195</v>
      </c>
      <c r="G322" t="s">
        <v>21</v>
      </c>
      <c r="H322">
        <v>122</v>
      </c>
      <c r="I322" t="str">
        <f>VLOOKUP(B322,товар!$A$1:$C$433,2,FALSE)</f>
        <v>Мясо</v>
      </c>
      <c r="J322" s="5">
        <f t="shared" ref="J322:J385" si="45">AVERAGEIF($I$2:$I$1001,I322,$C$2:$C$1001)</f>
        <v>271.74545454545455</v>
      </c>
      <c r="K322" s="6">
        <f t="shared" ref="K322:K385" si="46">C322/J322-1</f>
        <v>0.11133413622373878</v>
      </c>
      <c r="L322" t="str">
        <f>VLOOKUP(B322,товар!$A$1:$C$433,3,FALSE)</f>
        <v>Мираторг</v>
      </c>
      <c r="M322" s="28">
        <f t="shared" ref="M322:M385" si="47">AVERAGEIFS($C$2:$C$1001,$I$2:$I$1001,I322,$L$2:$L$1001,L322)</f>
        <v>316.58333333333331</v>
      </c>
      <c r="N322" s="10">
        <f>VLOOKUP(H322,клиенты!$A$1:$G$435,5,FALSE)</f>
        <v>44683</v>
      </c>
      <c r="O322">
        <f t="shared" ref="O322:O385" si="48">F322-N322</f>
        <v>512</v>
      </c>
      <c r="P322" s="50">
        <f ca="1">(TODAY()-Продажи[[#This Row],[Дата регистрации клиента]])/30</f>
        <v>30.633333333333333</v>
      </c>
      <c r="Q322" t="str">
        <f>VLOOKUP(H322,клиенты!$A$1:$G$435,3,FALSE)</f>
        <v>Максим Анатольевич Семенов</v>
      </c>
      <c r="R322" s="51" t="str">
        <f>VLOOKUP(H322,клиенты!$A$1:$G$435,4,FALSE)</f>
        <v>нет</v>
      </c>
      <c r="S322" t="str">
        <f>VLOOKUP(H322,клиенты!$A$1:$G$435,7,FALSE)</f>
        <v>Беларусь</v>
      </c>
      <c r="T322" t="str">
        <f t="shared" ref="T322:T385" si="49">IF(OR(RIGHT(Q322,1)="ва", RIGHT(Q322,1)="я",RIGHT(Q322,1)="на"), Q322, MID(Q322, FIND(" ", Q322, FIND(" ", Q322) + 1) + 1, LEN(Q322) - FIND(" ", Q322, FIND(" ", Q322) + 1)) &amp; " " &amp; LEFT(Q322, FIND(" ", Q322) - 1) &amp; " " &amp; MID(Q322, FIND(" ", Q322) + 1, FIND(" ", Q322, FIND(" ", Q322) + 1) - FIND(" ", Q322) - 1))</f>
        <v>Семенов Максим Анатольевич</v>
      </c>
      <c r="U322" t="str">
        <f t="shared" ref="U322:U385" si="50">MID(T322, FIND(" ", T322) + 1, FIND(" ", T322 &amp; " ", FIND(" ", T322) + 1) - FIND(" ", T322) - 1)</f>
        <v>Максим</v>
      </c>
      <c r="V322" t="str">
        <f>Продажи[[#This Row],[Имя1]]</f>
        <v>Максим</v>
      </c>
    </row>
    <row r="323" spans="1:22" x14ac:dyDescent="0.2">
      <c r="A323">
        <v>663</v>
      </c>
      <c r="B323">
        <v>151</v>
      </c>
      <c r="C323">
        <v>496</v>
      </c>
      <c r="D323">
        <v>3</v>
      </c>
      <c r="E323" s="40">
        <f t="shared" si="44"/>
        <v>1488</v>
      </c>
      <c r="F323" s="25">
        <v>45181</v>
      </c>
      <c r="G323" t="s">
        <v>21</v>
      </c>
      <c r="H323">
        <v>436</v>
      </c>
      <c r="I323" t="str">
        <f>VLOOKUP(B323,товар!$A$1:$C$433,2,FALSE)</f>
        <v>Молоко</v>
      </c>
      <c r="J323" s="5">
        <f t="shared" si="45"/>
        <v>294.95238095238096</v>
      </c>
      <c r="K323" s="6">
        <f t="shared" si="46"/>
        <v>0.68162738133677747</v>
      </c>
      <c r="L323" t="str">
        <f>VLOOKUP(B323,товар!$A$1:$C$433,3,FALSE)</f>
        <v>Беллакт</v>
      </c>
      <c r="M323" s="28">
        <f t="shared" si="47"/>
        <v>322.54545454545456</v>
      </c>
      <c r="N323" s="10">
        <f>VLOOKUP(H323,клиенты!$A$1:$G$435,5,FALSE)</f>
        <v>44683</v>
      </c>
      <c r="O323">
        <f t="shared" si="48"/>
        <v>498</v>
      </c>
      <c r="P323" s="50">
        <f ca="1">(TODAY()-Продажи[[#This Row],[Дата регистрации клиента]])/30</f>
        <v>30.633333333333333</v>
      </c>
      <c r="Q323" t="str">
        <f>VLOOKUP(H323,клиенты!$A$1:$G$435,3,FALSE)</f>
        <v>Миронов Аверкий Зиновьевич</v>
      </c>
      <c r="R323" s="51" t="str">
        <f>VLOOKUP(H323,клиенты!$A$1:$G$435,4,FALSE)</f>
        <v>нет</v>
      </c>
      <c r="S323" t="str">
        <f>VLOOKUP(H323,клиенты!$A$1:$G$435,7,FALSE)</f>
        <v>Россия</v>
      </c>
      <c r="T323" t="str">
        <f t="shared" si="49"/>
        <v>Зиновьевич Миронов Аверкий</v>
      </c>
      <c r="U323" t="str">
        <f t="shared" si="50"/>
        <v>Миронов</v>
      </c>
      <c r="V323" t="str">
        <f>MID(T323,SEARCH(" *",T323,SEARCH(" *",T323)+1)+1,LEN(T323))</f>
        <v>Аверкий</v>
      </c>
    </row>
    <row r="324" spans="1:22" x14ac:dyDescent="0.2">
      <c r="A324">
        <v>741</v>
      </c>
      <c r="B324">
        <v>263</v>
      </c>
      <c r="C324">
        <v>173</v>
      </c>
      <c r="D324">
        <v>3</v>
      </c>
      <c r="E324" s="40">
        <f t="shared" si="44"/>
        <v>519</v>
      </c>
      <c r="F324" s="25">
        <v>45390</v>
      </c>
      <c r="G324" t="s">
        <v>21</v>
      </c>
      <c r="H324">
        <v>142</v>
      </c>
      <c r="I324" t="str">
        <f>VLOOKUP(B324,товар!$A$1:$C$433,2,FALSE)</f>
        <v>Йогурт</v>
      </c>
      <c r="J324" s="5">
        <f t="shared" si="45"/>
        <v>263.25423728813558</v>
      </c>
      <c r="K324" s="6">
        <f t="shared" si="46"/>
        <v>-0.34284058717486476</v>
      </c>
      <c r="L324" t="str">
        <f>VLOOKUP(B324,товар!$A$1:$C$433,3,FALSE)</f>
        <v>Активиа</v>
      </c>
      <c r="M324" s="28">
        <f t="shared" si="47"/>
        <v>293.66666666666669</v>
      </c>
      <c r="N324" s="10">
        <f>VLOOKUP(H324,клиенты!$A$1:$G$435,5,FALSE)</f>
        <v>44683</v>
      </c>
      <c r="O324">
        <f t="shared" si="48"/>
        <v>707</v>
      </c>
      <c r="P324" s="50">
        <f ca="1">(TODAY()-Продажи[[#This Row],[Дата регистрации клиента]])/30</f>
        <v>30.633333333333333</v>
      </c>
      <c r="Q324" t="str">
        <f>VLOOKUP(H324,клиенты!$A$1:$G$435,3,FALSE)</f>
        <v>Агата Геннадьевна Колесникова</v>
      </c>
      <c r="R324" s="51" t="str">
        <f>VLOOKUP(H324,клиенты!$A$1:$G$435,4,FALSE)</f>
        <v>нет</v>
      </c>
      <c r="S324" t="str">
        <f>VLOOKUP(H324,клиенты!$A$1:$G$435,7,FALSE)</f>
        <v>Россия</v>
      </c>
      <c r="T324" t="str">
        <f t="shared" si="49"/>
        <v>Колесникова Агата Геннадьевна</v>
      </c>
      <c r="U324" t="str">
        <f t="shared" si="50"/>
        <v>Агата</v>
      </c>
      <c r="V324" t="str">
        <f>Продажи[[#This Row],[Имя1]]</f>
        <v>Агата</v>
      </c>
    </row>
    <row r="325" spans="1:22" x14ac:dyDescent="0.2">
      <c r="A325">
        <v>771</v>
      </c>
      <c r="B325">
        <v>413</v>
      </c>
      <c r="C325">
        <v>210</v>
      </c>
      <c r="D325">
        <v>5</v>
      </c>
      <c r="E325" s="40">
        <f t="shared" si="44"/>
        <v>1050</v>
      </c>
      <c r="F325" s="25">
        <v>45422</v>
      </c>
      <c r="G325" t="s">
        <v>18</v>
      </c>
      <c r="H325">
        <v>436</v>
      </c>
      <c r="I325" t="str">
        <f>VLOOKUP(B325,товар!$A$1:$C$433,2,FALSE)</f>
        <v>Кофе</v>
      </c>
      <c r="J325" s="5">
        <f t="shared" si="45"/>
        <v>249.02380952380952</v>
      </c>
      <c r="K325" s="6">
        <f t="shared" si="46"/>
        <v>-0.15670714217420401</v>
      </c>
      <c r="L325" t="str">
        <f>VLOOKUP(B325,товар!$A$1:$C$433,3,FALSE)</f>
        <v>Jacobs</v>
      </c>
      <c r="M325" s="28">
        <f t="shared" si="47"/>
        <v>276.21052631578948</v>
      </c>
      <c r="N325" s="10">
        <f>VLOOKUP(H325,клиенты!$A$1:$G$435,5,FALSE)</f>
        <v>44683</v>
      </c>
      <c r="O325">
        <f t="shared" si="48"/>
        <v>739</v>
      </c>
      <c r="P325" s="50">
        <f ca="1">(TODAY()-Продажи[[#This Row],[Дата регистрации клиента]])/30</f>
        <v>30.633333333333333</v>
      </c>
      <c r="Q325" t="str">
        <f>VLOOKUP(H325,клиенты!$A$1:$G$435,3,FALSE)</f>
        <v>Миронов Аверкий Зиновьевич</v>
      </c>
      <c r="R325" s="51" t="str">
        <f>VLOOKUP(H325,клиенты!$A$1:$G$435,4,FALSE)</f>
        <v>нет</v>
      </c>
      <c r="S325" t="str">
        <f>VLOOKUP(H325,клиенты!$A$1:$G$435,7,FALSE)</f>
        <v>Россия</v>
      </c>
      <c r="T325" t="str">
        <f t="shared" si="49"/>
        <v>Зиновьевич Миронов Аверкий</v>
      </c>
      <c r="U325" t="str">
        <f t="shared" si="50"/>
        <v>Миронов</v>
      </c>
      <c r="V325" t="str">
        <f>MID(T325,SEARCH(" *",T325,SEARCH(" *",T325)+1)+1,LEN(T325))</f>
        <v>Аверкий</v>
      </c>
    </row>
    <row r="326" spans="1:22" x14ac:dyDescent="0.2">
      <c r="A326">
        <v>9</v>
      </c>
      <c r="B326">
        <v>401</v>
      </c>
      <c r="C326">
        <v>416</v>
      </c>
      <c r="D326">
        <v>5</v>
      </c>
      <c r="E326" s="40">
        <f t="shared" si="44"/>
        <v>2080</v>
      </c>
      <c r="F326" s="25">
        <v>45376</v>
      </c>
      <c r="G326" t="s">
        <v>14</v>
      </c>
      <c r="H326">
        <v>350</v>
      </c>
      <c r="I326" t="str">
        <f>VLOOKUP(B326,товар!$A$1:$C$433,2,FALSE)</f>
        <v>Чай</v>
      </c>
      <c r="J326" s="5">
        <f t="shared" si="45"/>
        <v>271.18181818181819</v>
      </c>
      <c r="K326" s="6">
        <f t="shared" si="46"/>
        <v>0.53402614817298022</v>
      </c>
      <c r="L326" t="str">
        <f>VLOOKUP(B326,товар!$A$1:$C$433,3,FALSE)</f>
        <v>Greenfield</v>
      </c>
      <c r="M326" s="28">
        <f t="shared" si="47"/>
        <v>291.45454545454544</v>
      </c>
      <c r="N326" s="10">
        <f>VLOOKUP(H326,клиенты!$A$1:$G$435,5,FALSE)</f>
        <v>44684</v>
      </c>
      <c r="O326">
        <f t="shared" si="48"/>
        <v>692</v>
      </c>
      <c r="P326" s="50">
        <f ca="1">(TODAY()-Продажи[[#This Row],[Дата регистрации клиента]])/30</f>
        <v>30.6</v>
      </c>
      <c r="Q326" t="str">
        <f>VLOOKUP(H326,клиенты!$A$1:$G$435,3,FALSE)</f>
        <v>Любовь Георгиевна Мамонтова</v>
      </c>
      <c r="R326" s="51" t="str">
        <f>VLOOKUP(H326,клиенты!$A$1:$G$435,4,FALSE)</f>
        <v>нет</v>
      </c>
      <c r="S326" t="str">
        <f>VLOOKUP(H326,клиенты!$A$1:$G$435,7,FALSE)</f>
        <v>Украина</v>
      </c>
      <c r="T326" t="str">
        <f t="shared" si="49"/>
        <v>Мамонтова Любовь Георгиевна</v>
      </c>
      <c r="U326" t="str">
        <f t="shared" si="50"/>
        <v>Любовь</v>
      </c>
      <c r="V326" t="str">
        <f>Продажи[[#This Row],[Имя1]]</f>
        <v>Любовь</v>
      </c>
    </row>
    <row r="327" spans="1:22" x14ac:dyDescent="0.2">
      <c r="A327">
        <v>717</v>
      </c>
      <c r="B327">
        <v>448</v>
      </c>
      <c r="C327">
        <v>72</v>
      </c>
      <c r="D327">
        <v>5</v>
      </c>
      <c r="E327" s="40">
        <f t="shared" si="44"/>
        <v>360</v>
      </c>
      <c r="F327" s="25">
        <v>45409</v>
      </c>
      <c r="G327" t="s">
        <v>17</v>
      </c>
      <c r="H327">
        <v>63</v>
      </c>
      <c r="I327" t="str">
        <f>VLOOKUP(B327,товар!$A$1:$C$433,2,FALSE)</f>
        <v>Йогурт</v>
      </c>
      <c r="J327" s="5">
        <f t="shared" si="45"/>
        <v>263.25423728813558</v>
      </c>
      <c r="K327" s="6">
        <f t="shared" si="46"/>
        <v>-0.72650012876641767</v>
      </c>
      <c r="L327" t="str">
        <f>VLOOKUP(B327,товар!$A$1:$C$433,3,FALSE)</f>
        <v>Ростагроэкспорт</v>
      </c>
      <c r="M327" s="28">
        <f t="shared" si="47"/>
        <v>257.78260869565219</v>
      </c>
      <c r="N327" s="10">
        <f>VLOOKUP(H327,клиенты!$A$1:$G$435,5,FALSE)</f>
        <v>44684</v>
      </c>
      <c r="O327">
        <f t="shared" si="48"/>
        <v>725</v>
      </c>
      <c r="P327" s="50">
        <f ca="1">(TODAY()-Продажи[[#This Row],[Дата регистрации клиента]])/30</f>
        <v>30.6</v>
      </c>
      <c r="Q327" t="str">
        <f>VLOOKUP(H327,клиенты!$A$1:$G$435,3,FALSE)</f>
        <v>Горшкова Клавдия Борисовна</v>
      </c>
      <c r="R327" s="51" t="str">
        <f>VLOOKUP(H327,клиенты!$A$1:$G$435,4,FALSE)</f>
        <v>да</v>
      </c>
      <c r="S327" t="str">
        <f>VLOOKUP(H327,клиенты!$A$1:$G$435,7,FALSE)</f>
        <v>Украина</v>
      </c>
      <c r="T327" t="str">
        <f t="shared" si="49"/>
        <v>Борисовна Горшкова Клавдия</v>
      </c>
      <c r="U327" t="str">
        <f t="shared" si="50"/>
        <v>Горшкова</v>
      </c>
      <c r="V327" t="str">
        <f>MID(T327,SEARCH(" *",T327,SEARCH(" *",T327)+1)+1,LEN(T327))</f>
        <v>Клавдия</v>
      </c>
    </row>
    <row r="328" spans="1:22" x14ac:dyDescent="0.2">
      <c r="A328">
        <v>725</v>
      </c>
      <c r="B328">
        <v>28</v>
      </c>
      <c r="C328">
        <v>459</v>
      </c>
      <c r="D328">
        <v>1</v>
      </c>
      <c r="E328" s="40">
        <f t="shared" si="44"/>
        <v>459</v>
      </c>
      <c r="F328" s="25">
        <v>45377</v>
      </c>
      <c r="G328" t="s">
        <v>7</v>
      </c>
      <c r="H328">
        <v>63</v>
      </c>
      <c r="I328" t="str">
        <f>VLOOKUP(B328,товар!$A$1:$C$433,2,FALSE)</f>
        <v>Крупа</v>
      </c>
      <c r="J328" s="5">
        <f t="shared" si="45"/>
        <v>255.11627906976744</v>
      </c>
      <c r="K328" s="6">
        <f t="shared" si="46"/>
        <v>0.79917958067456696</v>
      </c>
      <c r="L328" t="str">
        <f>VLOOKUP(B328,товар!$A$1:$C$433,3,FALSE)</f>
        <v>Националь</v>
      </c>
      <c r="M328" s="28">
        <f t="shared" si="47"/>
        <v>274.28571428571428</v>
      </c>
      <c r="N328" s="10">
        <f>VLOOKUP(H328,клиенты!$A$1:$G$435,5,FALSE)</f>
        <v>44684</v>
      </c>
      <c r="O328">
        <f t="shared" si="48"/>
        <v>693</v>
      </c>
      <c r="P328" s="50">
        <f ca="1">(TODAY()-Продажи[[#This Row],[Дата регистрации клиента]])/30</f>
        <v>30.6</v>
      </c>
      <c r="Q328" t="str">
        <f>VLOOKUP(H328,клиенты!$A$1:$G$435,3,FALSE)</f>
        <v>Горшкова Клавдия Борисовна</v>
      </c>
      <c r="R328" s="51" t="str">
        <f>VLOOKUP(H328,клиенты!$A$1:$G$435,4,FALSE)</f>
        <v>да</v>
      </c>
      <c r="S328" t="str">
        <f>VLOOKUP(H328,клиенты!$A$1:$G$435,7,FALSE)</f>
        <v>Украина</v>
      </c>
      <c r="T328" t="str">
        <f t="shared" si="49"/>
        <v>Борисовна Горшкова Клавдия</v>
      </c>
      <c r="U328" t="str">
        <f t="shared" si="50"/>
        <v>Горшкова</v>
      </c>
      <c r="V328" t="str">
        <f>MID(T328,SEARCH(" *",T328,SEARCH(" *",T328)+1)+1,LEN(T328))</f>
        <v>Клавдия</v>
      </c>
    </row>
    <row r="329" spans="1:22" x14ac:dyDescent="0.2">
      <c r="A329">
        <v>278</v>
      </c>
      <c r="B329">
        <v>428</v>
      </c>
      <c r="C329">
        <v>428</v>
      </c>
      <c r="D329">
        <v>4</v>
      </c>
      <c r="E329" s="40">
        <f t="shared" si="44"/>
        <v>1712</v>
      </c>
      <c r="F329" s="25">
        <v>45123</v>
      </c>
      <c r="G329" t="s">
        <v>17</v>
      </c>
      <c r="H329">
        <v>203</v>
      </c>
      <c r="I329" t="str">
        <f>VLOOKUP(B329,товар!$A$1:$C$433,2,FALSE)</f>
        <v>Конфеты</v>
      </c>
      <c r="J329" s="5">
        <f t="shared" si="45"/>
        <v>267.85483870967744</v>
      </c>
      <c r="K329" s="6">
        <f t="shared" si="46"/>
        <v>0.59788041187451069</v>
      </c>
      <c r="L329" t="str">
        <f>VLOOKUP(B329,товар!$A$1:$C$433,3,FALSE)</f>
        <v>Бабаевский</v>
      </c>
      <c r="M329" s="28">
        <f t="shared" si="47"/>
        <v>250.25925925925927</v>
      </c>
      <c r="N329" s="10">
        <f>VLOOKUP(H329,клиенты!$A$1:$G$435,5,FALSE)</f>
        <v>44685</v>
      </c>
      <c r="O329">
        <f t="shared" si="48"/>
        <v>438</v>
      </c>
      <c r="P329" s="50">
        <f ca="1">(TODAY()-Продажи[[#This Row],[Дата регистрации клиента]])/30</f>
        <v>30.566666666666666</v>
      </c>
      <c r="Q329" t="str">
        <f>VLOOKUP(H329,клиенты!$A$1:$G$435,3,FALSE)</f>
        <v>Суханов Станислав Архипович</v>
      </c>
      <c r="R329" s="51" t="str">
        <f>VLOOKUP(H329,клиенты!$A$1:$G$435,4,FALSE)</f>
        <v>нет</v>
      </c>
      <c r="S329" t="str">
        <f>VLOOKUP(H329,клиенты!$A$1:$G$435,7,FALSE)</f>
        <v>Россия</v>
      </c>
      <c r="T329" t="str">
        <f t="shared" si="49"/>
        <v>Архипович Суханов Станислав</v>
      </c>
      <c r="U329" t="str">
        <f t="shared" si="50"/>
        <v>Суханов</v>
      </c>
      <c r="V329" t="str">
        <f>MID(T329,SEARCH(" *",T329,SEARCH(" *",T329)+1)+1,LEN(T329))</f>
        <v>Станислав</v>
      </c>
    </row>
    <row r="330" spans="1:22" x14ac:dyDescent="0.2">
      <c r="A330">
        <v>309</v>
      </c>
      <c r="B330">
        <v>276</v>
      </c>
      <c r="C330">
        <v>359</v>
      </c>
      <c r="D330">
        <v>2</v>
      </c>
      <c r="E330" s="40">
        <f t="shared" si="44"/>
        <v>718</v>
      </c>
      <c r="F330" s="25">
        <v>45147</v>
      </c>
      <c r="G330" t="s">
        <v>12</v>
      </c>
      <c r="H330">
        <v>203</v>
      </c>
      <c r="I330" t="str">
        <f>VLOOKUP(B330,товар!$A$1:$C$433,2,FALSE)</f>
        <v>Колбаса</v>
      </c>
      <c r="J330" s="5">
        <f t="shared" si="45"/>
        <v>286.92307692307691</v>
      </c>
      <c r="K330" s="6">
        <f t="shared" si="46"/>
        <v>0.25120643431635403</v>
      </c>
      <c r="L330" t="str">
        <f>VLOOKUP(B330,товар!$A$1:$C$433,3,FALSE)</f>
        <v>Дымов</v>
      </c>
      <c r="M330" s="28">
        <f t="shared" si="47"/>
        <v>312.66666666666669</v>
      </c>
      <c r="N330" s="10">
        <f>VLOOKUP(H330,клиенты!$A$1:$G$435,5,FALSE)</f>
        <v>44685</v>
      </c>
      <c r="O330">
        <f t="shared" si="48"/>
        <v>462</v>
      </c>
      <c r="P330" s="50">
        <f ca="1">(TODAY()-Продажи[[#This Row],[Дата регистрации клиента]])/30</f>
        <v>30.566666666666666</v>
      </c>
      <c r="Q330" t="str">
        <f>VLOOKUP(H330,клиенты!$A$1:$G$435,3,FALSE)</f>
        <v>Суханов Станислав Архипович</v>
      </c>
      <c r="R330" s="51" t="str">
        <f>VLOOKUP(H330,клиенты!$A$1:$G$435,4,FALSE)</f>
        <v>нет</v>
      </c>
      <c r="S330" t="str">
        <f>VLOOKUP(H330,клиенты!$A$1:$G$435,7,FALSE)</f>
        <v>Россия</v>
      </c>
      <c r="T330" t="str">
        <f t="shared" si="49"/>
        <v>Архипович Суханов Станислав</v>
      </c>
      <c r="U330" t="str">
        <f t="shared" si="50"/>
        <v>Суханов</v>
      </c>
      <c r="V330" t="str">
        <f>MID(T330,SEARCH(" *",T330,SEARCH(" *",T330)+1)+1,LEN(T330))</f>
        <v>Станислав</v>
      </c>
    </row>
    <row r="331" spans="1:22" x14ac:dyDescent="0.2">
      <c r="A331">
        <v>185</v>
      </c>
      <c r="B331">
        <v>158</v>
      </c>
      <c r="C331">
        <v>51</v>
      </c>
      <c r="D331">
        <v>2</v>
      </c>
      <c r="E331" s="40">
        <f t="shared" si="44"/>
        <v>102</v>
      </c>
      <c r="F331" s="25">
        <v>45325</v>
      </c>
      <c r="G331" t="s">
        <v>10</v>
      </c>
      <c r="H331">
        <v>159</v>
      </c>
      <c r="I331" t="str">
        <f>VLOOKUP(B331,товар!$A$1:$C$433,2,FALSE)</f>
        <v>Сахар</v>
      </c>
      <c r="J331" s="5">
        <f t="shared" si="45"/>
        <v>252.76271186440678</v>
      </c>
      <c r="K331" s="6">
        <f t="shared" si="46"/>
        <v>-0.7982297324481995</v>
      </c>
      <c r="L331" t="str">
        <f>VLOOKUP(B331,товар!$A$1:$C$433,3,FALSE)</f>
        <v>Сладов</v>
      </c>
      <c r="M331" s="28">
        <f t="shared" si="47"/>
        <v>240.26666666666668</v>
      </c>
      <c r="N331" s="10">
        <f>VLOOKUP(H331,клиенты!$A$1:$G$435,5,FALSE)</f>
        <v>44686</v>
      </c>
      <c r="O331">
        <f t="shared" si="48"/>
        <v>639</v>
      </c>
      <c r="P331" s="50">
        <f ca="1">(TODAY()-Продажи[[#This Row],[Дата регистрации клиента]])/30</f>
        <v>30.533333333333335</v>
      </c>
      <c r="Q331" t="str">
        <f>VLOOKUP(H331,клиенты!$A$1:$G$435,3,FALSE)</f>
        <v>Марк Яковлевич Корнилов</v>
      </c>
      <c r="R331" s="51" t="str">
        <f>VLOOKUP(H331,клиенты!$A$1:$G$435,4,FALSE)</f>
        <v>нет</v>
      </c>
      <c r="S331" t="str">
        <f>VLOOKUP(H331,клиенты!$A$1:$G$435,7,FALSE)</f>
        <v>Узбекистан</v>
      </c>
      <c r="T331" t="str">
        <f t="shared" si="49"/>
        <v>Корнилов Марк Яковлевич</v>
      </c>
      <c r="U331" t="str">
        <f t="shared" si="50"/>
        <v>Марк</v>
      </c>
      <c r="V331" t="str">
        <f>Продажи[[#This Row],[Имя1]]</f>
        <v>Марк</v>
      </c>
    </row>
    <row r="332" spans="1:22" x14ac:dyDescent="0.2">
      <c r="A332">
        <v>215</v>
      </c>
      <c r="B332">
        <v>317</v>
      </c>
      <c r="C332">
        <v>196</v>
      </c>
      <c r="D332">
        <v>3</v>
      </c>
      <c r="E332" s="40">
        <f t="shared" si="44"/>
        <v>588</v>
      </c>
      <c r="F332" s="25">
        <v>45371</v>
      </c>
      <c r="G332" t="s">
        <v>15</v>
      </c>
      <c r="H332">
        <v>159</v>
      </c>
      <c r="I332" t="str">
        <f>VLOOKUP(B332,товар!$A$1:$C$433,2,FALSE)</f>
        <v>Сок</v>
      </c>
      <c r="J332" s="5">
        <f t="shared" si="45"/>
        <v>268.60344827586209</v>
      </c>
      <c r="K332" s="6">
        <f t="shared" si="46"/>
        <v>-0.27029976250080245</v>
      </c>
      <c r="L332" t="str">
        <f>VLOOKUP(B332,товар!$A$1:$C$433,3,FALSE)</f>
        <v>Фруктовый сад</v>
      </c>
      <c r="M332" s="28">
        <f t="shared" si="47"/>
        <v>281.96875</v>
      </c>
      <c r="N332" s="10">
        <f>VLOOKUP(H332,клиенты!$A$1:$G$435,5,FALSE)</f>
        <v>44686</v>
      </c>
      <c r="O332">
        <f t="shared" si="48"/>
        <v>685</v>
      </c>
      <c r="P332" s="50">
        <f ca="1">(TODAY()-Продажи[[#This Row],[Дата регистрации клиента]])/30</f>
        <v>30.533333333333335</v>
      </c>
      <c r="Q332" t="str">
        <f>VLOOKUP(H332,клиенты!$A$1:$G$435,3,FALSE)</f>
        <v>Марк Яковлевич Корнилов</v>
      </c>
      <c r="R332" s="51" t="str">
        <f>VLOOKUP(H332,клиенты!$A$1:$G$435,4,FALSE)</f>
        <v>нет</v>
      </c>
      <c r="S332" t="str">
        <f>VLOOKUP(H332,клиенты!$A$1:$G$435,7,FALSE)</f>
        <v>Узбекистан</v>
      </c>
      <c r="T332" t="str">
        <f t="shared" si="49"/>
        <v>Корнилов Марк Яковлевич</v>
      </c>
      <c r="U332" t="str">
        <f t="shared" si="50"/>
        <v>Марк</v>
      </c>
      <c r="V332" t="str">
        <f>Продажи[[#This Row],[Имя1]]</f>
        <v>Марк</v>
      </c>
    </row>
    <row r="333" spans="1:22" x14ac:dyDescent="0.2">
      <c r="A333">
        <v>822</v>
      </c>
      <c r="B333">
        <v>402</v>
      </c>
      <c r="C333">
        <v>218</v>
      </c>
      <c r="D333">
        <v>1</v>
      </c>
      <c r="E333" s="40">
        <f t="shared" si="44"/>
        <v>218</v>
      </c>
      <c r="F333" s="25">
        <v>45322</v>
      </c>
      <c r="G333" t="s">
        <v>13</v>
      </c>
      <c r="H333">
        <v>91</v>
      </c>
      <c r="I333" t="str">
        <f>VLOOKUP(B333,товар!$A$1:$C$433,2,FALSE)</f>
        <v>Хлеб</v>
      </c>
      <c r="J333" s="5">
        <f t="shared" si="45"/>
        <v>300.31818181818181</v>
      </c>
      <c r="K333" s="6">
        <f t="shared" si="46"/>
        <v>-0.27410322385348873</v>
      </c>
      <c r="L333" t="str">
        <f>VLOOKUP(B333,товар!$A$1:$C$433,3,FALSE)</f>
        <v>Каравай</v>
      </c>
      <c r="M333" s="28">
        <f t="shared" si="47"/>
        <v>331.16666666666669</v>
      </c>
      <c r="N333" s="10">
        <f>VLOOKUP(H333,клиенты!$A$1:$G$435,5,FALSE)</f>
        <v>44687</v>
      </c>
      <c r="O333">
        <f t="shared" si="48"/>
        <v>635</v>
      </c>
      <c r="P333" s="50">
        <f ca="1">(TODAY()-Продажи[[#This Row],[Дата регистрации клиента]])/30</f>
        <v>30.5</v>
      </c>
      <c r="Q333" t="str">
        <f>VLOOKUP(H333,клиенты!$A$1:$G$435,3,FALSE)</f>
        <v>Стрелкова Наина Эдуардовна</v>
      </c>
      <c r="R333" s="51" t="str">
        <f>VLOOKUP(H333,клиенты!$A$1:$G$435,4,FALSE)</f>
        <v>нет</v>
      </c>
      <c r="S333" t="str">
        <f>VLOOKUP(H333,клиенты!$A$1:$G$435,7,FALSE)</f>
        <v>Россия</v>
      </c>
      <c r="T333" t="str">
        <f t="shared" si="49"/>
        <v>Эдуардовна Стрелкова Наина</v>
      </c>
      <c r="U333" t="str">
        <f t="shared" si="50"/>
        <v>Стрелкова</v>
      </c>
      <c r="V333" t="str">
        <f>MID(T333,SEARCH(" *",T333,SEARCH(" *",T333)+1)+1,LEN(T333))</f>
        <v>Наина</v>
      </c>
    </row>
    <row r="334" spans="1:22" x14ac:dyDescent="0.2">
      <c r="A334">
        <v>939</v>
      </c>
      <c r="B334">
        <v>35</v>
      </c>
      <c r="C334">
        <v>345</v>
      </c>
      <c r="D334">
        <v>2</v>
      </c>
      <c r="E334" s="40">
        <f t="shared" si="44"/>
        <v>690</v>
      </c>
      <c r="F334" s="25">
        <v>45078</v>
      </c>
      <c r="G334" t="s">
        <v>18</v>
      </c>
      <c r="H334">
        <v>91</v>
      </c>
      <c r="I334" t="str">
        <f>VLOOKUP(B334,товар!$A$1:$C$433,2,FALSE)</f>
        <v>Крупа</v>
      </c>
      <c r="J334" s="5">
        <f t="shared" si="45"/>
        <v>255.11627906976744</v>
      </c>
      <c r="K334" s="6">
        <f t="shared" si="46"/>
        <v>0.35232452142206006</v>
      </c>
      <c r="L334" t="str">
        <f>VLOOKUP(B334,товар!$A$1:$C$433,3,FALSE)</f>
        <v>Мистраль</v>
      </c>
      <c r="M334" s="28">
        <f t="shared" si="47"/>
        <v>250.30769230769232</v>
      </c>
      <c r="N334" s="10">
        <f>VLOOKUP(H334,клиенты!$A$1:$G$435,5,FALSE)</f>
        <v>44687</v>
      </c>
      <c r="O334">
        <f t="shared" si="48"/>
        <v>391</v>
      </c>
      <c r="P334" s="50">
        <f ca="1">(TODAY()-Продажи[[#This Row],[Дата регистрации клиента]])/30</f>
        <v>30.5</v>
      </c>
      <c r="Q334" t="str">
        <f>VLOOKUP(H334,клиенты!$A$1:$G$435,3,FALSE)</f>
        <v>Стрелкова Наина Эдуардовна</v>
      </c>
      <c r="R334" s="51" t="str">
        <f>VLOOKUP(H334,клиенты!$A$1:$G$435,4,FALSE)</f>
        <v>нет</v>
      </c>
      <c r="S334" t="str">
        <f>VLOOKUP(H334,клиенты!$A$1:$G$435,7,FALSE)</f>
        <v>Россия</v>
      </c>
      <c r="T334" t="str">
        <f t="shared" si="49"/>
        <v>Эдуардовна Стрелкова Наина</v>
      </c>
      <c r="U334" t="str">
        <f t="shared" si="50"/>
        <v>Стрелкова</v>
      </c>
      <c r="V334" t="str">
        <f>MID(T334,SEARCH(" *",T334,SEARCH(" *",T334)+1)+1,LEN(T334))</f>
        <v>Наина</v>
      </c>
    </row>
    <row r="335" spans="1:22" x14ac:dyDescent="0.2">
      <c r="A335">
        <v>541</v>
      </c>
      <c r="B335">
        <v>403</v>
      </c>
      <c r="C335">
        <v>184</v>
      </c>
      <c r="D335">
        <v>5</v>
      </c>
      <c r="E335" s="40">
        <f t="shared" si="44"/>
        <v>920</v>
      </c>
      <c r="F335" s="25">
        <v>45378</v>
      </c>
      <c r="G335" t="s">
        <v>10</v>
      </c>
      <c r="H335">
        <v>444</v>
      </c>
      <c r="I335" t="str">
        <f>VLOOKUP(B335,товар!$A$1:$C$433,2,FALSE)</f>
        <v>Чай</v>
      </c>
      <c r="J335" s="5">
        <f t="shared" si="45"/>
        <v>271.18181818181819</v>
      </c>
      <c r="K335" s="6">
        <f t="shared" si="46"/>
        <v>-0.32148843446195108</v>
      </c>
      <c r="L335" t="str">
        <f>VLOOKUP(B335,товар!$A$1:$C$433,3,FALSE)</f>
        <v>Ахмад</v>
      </c>
      <c r="M335" s="28">
        <f t="shared" si="47"/>
        <v>243.3</v>
      </c>
      <c r="N335" s="10">
        <f>VLOOKUP(H335,клиенты!$A$1:$G$435,5,FALSE)</f>
        <v>44688</v>
      </c>
      <c r="O335">
        <f t="shared" si="48"/>
        <v>690</v>
      </c>
      <c r="P335" s="50">
        <f ca="1">(TODAY()-Продажи[[#This Row],[Дата регистрации клиента]])/30</f>
        <v>30.466666666666665</v>
      </c>
      <c r="Q335" t="str">
        <f>VLOOKUP(H335,клиенты!$A$1:$G$435,3,FALSE)</f>
        <v>Маслова Анастасия Станиславовна</v>
      </c>
      <c r="R335" s="51" t="str">
        <f>VLOOKUP(H335,клиенты!$A$1:$G$435,4,FALSE)</f>
        <v>да</v>
      </c>
      <c r="S335" t="str">
        <f>VLOOKUP(H335,клиенты!$A$1:$G$435,7,FALSE)</f>
        <v>Россия</v>
      </c>
      <c r="T335" t="str">
        <f t="shared" si="49"/>
        <v>Станиславовна Маслова Анастасия</v>
      </c>
      <c r="U335" t="str">
        <f t="shared" si="50"/>
        <v>Маслова</v>
      </c>
      <c r="V335" t="str">
        <f>MID(T335,SEARCH(" *",T335,SEARCH(" *",T335)+1)+1,LEN(T335))</f>
        <v>Анастасия</v>
      </c>
    </row>
    <row r="336" spans="1:22" x14ac:dyDescent="0.2">
      <c r="A336">
        <v>842</v>
      </c>
      <c r="B336">
        <v>88</v>
      </c>
      <c r="C336">
        <v>206</v>
      </c>
      <c r="D336">
        <v>4</v>
      </c>
      <c r="E336" s="40">
        <f t="shared" si="44"/>
        <v>824</v>
      </c>
      <c r="F336" s="25">
        <v>45237</v>
      </c>
      <c r="G336" t="s">
        <v>22</v>
      </c>
      <c r="H336">
        <v>492</v>
      </c>
      <c r="I336" t="str">
        <f>VLOOKUP(B336,товар!$A$1:$C$433,2,FALSE)</f>
        <v>Крупа</v>
      </c>
      <c r="J336" s="5">
        <f t="shared" si="45"/>
        <v>255.11627906976744</v>
      </c>
      <c r="K336" s="6">
        <f t="shared" si="46"/>
        <v>-0.1925250683682771</v>
      </c>
      <c r="L336" t="str">
        <f>VLOOKUP(B336,товар!$A$1:$C$433,3,FALSE)</f>
        <v>Мистраль</v>
      </c>
      <c r="M336" s="28">
        <f t="shared" si="47"/>
        <v>250.30769230769232</v>
      </c>
      <c r="N336" s="10">
        <f>VLOOKUP(H336,клиенты!$A$1:$G$435,5,FALSE)</f>
        <v>44688</v>
      </c>
      <c r="O336">
        <f t="shared" si="48"/>
        <v>549</v>
      </c>
      <c r="P336" s="50">
        <f ca="1">(TODAY()-Продажи[[#This Row],[Дата регистрации клиента]])/30</f>
        <v>30.466666666666665</v>
      </c>
      <c r="Q336" t="str">
        <f>VLOOKUP(H336,клиенты!$A$1:$G$435,3,FALSE)</f>
        <v>Феликс Ааронович Яковлев</v>
      </c>
      <c r="R336" s="51" t="str">
        <f>VLOOKUP(H336,клиенты!$A$1:$G$435,4,FALSE)</f>
        <v>да</v>
      </c>
      <c r="S336" t="str">
        <f>VLOOKUP(H336,клиенты!$A$1:$G$435,7,FALSE)</f>
        <v>Украина</v>
      </c>
      <c r="T336" t="str">
        <f t="shared" si="49"/>
        <v>Яковлев Феликс Ааронович</v>
      </c>
      <c r="U336" t="str">
        <f t="shared" si="50"/>
        <v>Феликс</v>
      </c>
      <c r="V336" t="str">
        <f>Продажи[[#This Row],[Имя1]]</f>
        <v>Феликс</v>
      </c>
    </row>
    <row r="337" spans="1:22" x14ac:dyDescent="0.2">
      <c r="A337">
        <v>25</v>
      </c>
      <c r="B337">
        <v>7</v>
      </c>
      <c r="C337">
        <v>362</v>
      </c>
      <c r="D337">
        <v>1</v>
      </c>
      <c r="E337" s="40">
        <f t="shared" si="44"/>
        <v>362</v>
      </c>
      <c r="F337" s="25">
        <v>45326</v>
      </c>
      <c r="G337" t="s">
        <v>11</v>
      </c>
      <c r="H337">
        <v>303</v>
      </c>
      <c r="I337" t="str">
        <f>VLOOKUP(B337,товар!$A$1:$C$433,2,FALSE)</f>
        <v>Сыр</v>
      </c>
      <c r="J337" s="5">
        <f t="shared" si="45"/>
        <v>262.63492063492066</v>
      </c>
      <c r="K337" s="6">
        <f t="shared" si="46"/>
        <v>0.37833917563157238</v>
      </c>
      <c r="L337" t="str">
        <f>VLOOKUP(B337,товар!$A$1:$C$433,3,FALSE)</f>
        <v>President</v>
      </c>
      <c r="M337" s="28">
        <f t="shared" si="47"/>
        <v>238.72222222222223</v>
      </c>
      <c r="N337" s="10">
        <f>VLOOKUP(H337,клиенты!$A$1:$G$435,5,FALSE)</f>
        <v>44689</v>
      </c>
      <c r="O337">
        <f t="shared" si="48"/>
        <v>637</v>
      </c>
      <c r="P337" s="50">
        <f ca="1">(TODAY()-Продажи[[#This Row],[Дата регистрации клиента]])/30</f>
        <v>30.433333333333334</v>
      </c>
      <c r="Q337" t="str">
        <f>VLOOKUP(H337,клиенты!$A$1:$G$435,3,FALSE)</f>
        <v>Чеслав Виленович Шестаков</v>
      </c>
      <c r="R337" s="51" t="str">
        <f>VLOOKUP(H337,клиенты!$A$1:$G$435,4,FALSE)</f>
        <v>нет</v>
      </c>
      <c r="S337" t="str">
        <f>VLOOKUP(H337,клиенты!$A$1:$G$435,7,FALSE)</f>
        <v>Узбекистан</v>
      </c>
      <c r="T337" t="str">
        <f t="shared" si="49"/>
        <v>Шестаков Чеслав Виленович</v>
      </c>
      <c r="U337" t="str">
        <f t="shared" si="50"/>
        <v>Чеслав</v>
      </c>
      <c r="V337" t="str">
        <f>MID(T337,SEARCH(" *",T337,SEARCH(" *",T337)+1)+1,LEN(T337))</f>
        <v>Виленович</v>
      </c>
    </row>
    <row r="338" spans="1:22" x14ac:dyDescent="0.2">
      <c r="A338">
        <v>55</v>
      </c>
      <c r="B338">
        <v>146</v>
      </c>
      <c r="C338">
        <v>402</v>
      </c>
      <c r="D338">
        <v>5</v>
      </c>
      <c r="E338" s="40">
        <f t="shared" si="44"/>
        <v>2010</v>
      </c>
      <c r="F338" s="25">
        <v>45356</v>
      </c>
      <c r="G338" t="s">
        <v>12</v>
      </c>
      <c r="H338">
        <v>190</v>
      </c>
      <c r="I338" t="str">
        <f>VLOOKUP(B338,товар!$A$1:$C$433,2,FALSE)</f>
        <v>Сок</v>
      </c>
      <c r="J338" s="5">
        <f t="shared" si="45"/>
        <v>268.60344827586209</v>
      </c>
      <c r="K338" s="6">
        <f t="shared" si="46"/>
        <v>0.49663007895243583</v>
      </c>
      <c r="L338" t="str">
        <f>VLOOKUP(B338,товар!$A$1:$C$433,3,FALSE)</f>
        <v>Добрый</v>
      </c>
      <c r="M338" s="28">
        <f t="shared" si="47"/>
        <v>242.81818181818181</v>
      </c>
      <c r="N338" s="10">
        <f>VLOOKUP(H338,клиенты!$A$1:$G$435,5,FALSE)</f>
        <v>44689</v>
      </c>
      <c r="O338">
        <f t="shared" si="48"/>
        <v>667</v>
      </c>
      <c r="P338" s="50">
        <f ca="1">(TODAY()-Продажи[[#This Row],[Дата регистрации клиента]])/30</f>
        <v>30.433333333333334</v>
      </c>
      <c r="Q338" t="str">
        <f>VLOOKUP(H338,клиенты!$A$1:$G$435,3,FALSE)</f>
        <v>Валентина Захаровна Боброва</v>
      </c>
      <c r="R338" s="51" t="str">
        <f>VLOOKUP(H338,клиенты!$A$1:$G$435,4,FALSE)</f>
        <v>нет</v>
      </c>
      <c r="S338" t="str">
        <f>VLOOKUP(H338,клиенты!$A$1:$G$435,7,FALSE)</f>
        <v>Беларусь</v>
      </c>
      <c r="T338" t="str">
        <f t="shared" si="49"/>
        <v>Боброва Валентина Захаровна</v>
      </c>
      <c r="U338" t="str">
        <f t="shared" si="50"/>
        <v>Валентина</v>
      </c>
      <c r="V338" t="str">
        <f>Продажи[[#This Row],[Имя1]]</f>
        <v>Валентина</v>
      </c>
    </row>
    <row r="339" spans="1:22" x14ac:dyDescent="0.2">
      <c r="A339">
        <v>350</v>
      </c>
      <c r="B339">
        <v>427</v>
      </c>
      <c r="C339">
        <v>273</v>
      </c>
      <c r="D339">
        <v>5</v>
      </c>
      <c r="E339" s="40">
        <f t="shared" si="44"/>
        <v>1365</v>
      </c>
      <c r="F339" s="25">
        <v>45398</v>
      </c>
      <c r="G339" t="s">
        <v>21</v>
      </c>
      <c r="H339">
        <v>190</v>
      </c>
      <c r="I339" t="str">
        <f>VLOOKUP(B339,товар!$A$1:$C$433,2,FALSE)</f>
        <v>Хлеб</v>
      </c>
      <c r="J339" s="5">
        <f t="shared" si="45"/>
        <v>300.31818181818181</v>
      </c>
      <c r="K339" s="6">
        <f t="shared" si="46"/>
        <v>-9.0964128954139523E-2</v>
      </c>
      <c r="L339" t="str">
        <f>VLOOKUP(B339,товар!$A$1:$C$433,3,FALSE)</f>
        <v>Русский Хлеб</v>
      </c>
      <c r="M339" s="28">
        <f t="shared" si="47"/>
        <v>316.60000000000002</v>
      </c>
      <c r="N339" s="10">
        <f>VLOOKUP(H339,клиенты!$A$1:$G$435,5,FALSE)</f>
        <v>44689</v>
      </c>
      <c r="O339">
        <f t="shared" si="48"/>
        <v>709</v>
      </c>
      <c r="P339" s="50">
        <f ca="1">(TODAY()-Продажи[[#This Row],[Дата регистрации клиента]])/30</f>
        <v>30.433333333333334</v>
      </c>
      <c r="Q339" t="str">
        <f>VLOOKUP(H339,клиенты!$A$1:$G$435,3,FALSE)</f>
        <v>Валентина Захаровна Боброва</v>
      </c>
      <c r="R339" s="51" t="str">
        <f>VLOOKUP(H339,клиенты!$A$1:$G$435,4,FALSE)</f>
        <v>нет</v>
      </c>
      <c r="S339" t="str">
        <f>VLOOKUP(H339,клиенты!$A$1:$G$435,7,FALSE)</f>
        <v>Беларусь</v>
      </c>
      <c r="T339" t="str">
        <f t="shared" si="49"/>
        <v>Боброва Валентина Захаровна</v>
      </c>
      <c r="U339" t="str">
        <f t="shared" si="50"/>
        <v>Валентина</v>
      </c>
      <c r="V339" t="str">
        <f>Продажи[[#This Row],[Имя1]]</f>
        <v>Валентина</v>
      </c>
    </row>
    <row r="340" spans="1:22" x14ac:dyDescent="0.2">
      <c r="A340">
        <v>662</v>
      </c>
      <c r="B340">
        <v>461</v>
      </c>
      <c r="C340">
        <v>388</v>
      </c>
      <c r="D340">
        <v>4</v>
      </c>
      <c r="E340" s="40">
        <f t="shared" si="44"/>
        <v>1552</v>
      </c>
      <c r="F340" s="25">
        <v>45293</v>
      </c>
      <c r="G340" t="s">
        <v>20</v>
      </c>
      <c r="H340">
        <v>303</v>
      </c>
      <c r="I340" t="str">
        <f>VLOOKUP(B340,товар!$A$1:$C$433,2,FALSE)</f>
        <v>Фрукты</v>
      </c>
      <c r="J340" s="5">
        <f t="shared" si="45"/>
        <v>274.16279069767444</v>
      </c>
      <c r="K340" s="6">
        <f t="shared" si="46"/>
        <v>0.41521757570616669</v>
      </c>
      <c r="L340" t="str">
        <f>VLOOKUP(B340,товар!$A$1:$C$433,3,FALSE)</f>
        <v>Green Garden</v>
      </c>
      <c r="M340" s="28">
        <f t="shared" si="47"/>
        <v>369.2</v>
      </c>
      <c r="N340" s="10">
        <f>VLOOKUP(H340,клиенты!$A$1:$G$435,5,FALSE)</f>
        <v>44689</v>
      </c>
      <c r="O340">
        <f t="shared" si="48"/>
        <v>604</v>
      </c>
      <c r="P340" s="50">
        <f ca="1">(TODAY()-Продажи[[#This Row],[Дата регистрации клиента]])/30</f>
        <v>30.433333333333334</v>
      </c>
      <c r="Q340" t="str">
        <f>VLOOKUP(H340,клиенты!$A$1:$G$435,3,FALSE)</f>
        <v>Чеслав Виленович Шестаков</v>
      </c>
      <c r="R340" s="51" t="str">
        <f>VLOOKUP(H340,клиенты!$A$1:$G$435,4,FALSE)</f>
        <v>нет</v>
      </c>
      <c r="S340" t="str">
        <f>VLOOKUP(H340,клиенты!$A$1:$G$435,7,FALSE)</f>
        <v>Узбекистан</v>
      </c>
      <c r="T340" t="str">
        <f t="shared" si="49"/>
        <v>Шестаков Чеслав Виленович</v>
      </c>
      <c r="U340" t="str">
        <f t="shared" si="50"/>
        <v>Чеслав</v>
      </c>
      <c r="V340" t="str">
        <f>MID(T340,SEARCH(" *",T340,SEARCH(" *",T340)+1)+1,LEN(T340))</f>
        <v>Виленович</v>
      </c>
    </row>
    <row r="341" spans="1:22" x14ac:dyDescent="0.2">
      <c r="A341">
        <v>844</v>
      </c>
      <c r="B341">
        <v>342</v>
      </c>
      <c r="C341">
        <v>269</v>
      </c>
      <c r="D341">
        <v>4</v>
      </c>
      <c r="E341" s="40">
        <f t="shared" si="44"/>
        <v>1076</v>
      </c>
      <c r="F341" s="25">
        <v>45093</v>
      </c>
      <c r="G341" t="s">
        <v>20</v>
      </c>
      <c r="H341">
        <v>190</v>
      </c>
      <c r="I341" t="str">
        <f>VLOOKUP(B341,товар!$A$1:$C$433,2,FALSE)</f>
        <v>Овощи</v>
      </c>
      <c r="J341" s="5">
        <f t="shared" si="45"/>
        <v>250.48780487804879</v>
      </c>
      <c r="K341" s="6">
        <f t="shared" si="46"/>
        <v>7.3904576436222058E-2</v>
      </c>
      <c r="L341" t="str">
        <f>VLOOKUP(B341,товар!$A$1:$C$433,3,FALSE)</f>
        <v>Овощной ряд</v>
      </c>
      <c r="M341" s="28">
        <f t="shared" si="47"/>
        <v>303.8235294117647</v>
      </c>
      <c r="N341" s="10">
        <f>VLOOKUP(H341,клиенты!$A$1:$G$435,5,FALSE)</f>
        <v>44689</v>
      </c>
      <c r="O341">
        <f t="shared" si="48"/>
        <v>404</v>
      </c>
      <c r="P341" s="50">
        <f ca="1">(TODAY()-Продажи[[#This Row],[Дата регистрации клиента]])/30</f>
        <v>30.433333333333334</v>
      </c>
      <c r="Q341" t="str">
        <f>VLOOKUP(H341,клиенты!$A$1:$G$435,3,FALSE)</f>
        <v>Валентина Захаровна Боброва</v>
      </c>
      <c r="R341" s="51" t="str">
        <f>VLOOKUP(H341,клиенты!$A$1:$G$435,4,FALSE)</f>
        <v>нет</v>
      </c>
      <c r="S341" t="str">
        <f>VLOOKUP(H341,клиенты!$A$1:$G$435,7,FALSE)</f>
        <v>Беларусь</v>
      </c>
      <c r="T341" t="str">
        <f t="shared" si="49"/>
        <v>Боброва Валентина Захаровна</v>
      </c>
      <c r="U341" t="str">
        <f t="shared" si="50"/>
        <v>Валентина</v>
      </c>
      <c r="V341" t="str">
        <f>Продажи[[#This Row],[Имя1]]</f>
        <v>Валентина</v>
      </c>
    </row>
    <row r="342" spans="1:22" x14ac:dyDescent="0.2">
      <c r="A342">
        <v>84</v>
      </c>
      <c r="B342">
        <v>281</v>
      </c>
      <c r="C342">
        <v>371</v>
      </c>
      <c r="D342">
        <v>1</v>
      </c>
      <c r="E342" s="40">
        <f t="shared" si="44"/>
        <v>371</v>
      </c>
      <c r="F342" s="25">
        <v>44993</v>
      </c>
      <c r="G342" t="s">
        <v>21</v>
      </c>
      <c r="H342">
        <v>11</v>
      </c>
      <c r="I342" t="str">
        <f>VLOOKUP(B342,товар!$A$1:$C$433,2,FALSE)</f>
        <v>Чай</v>
      </c>
      <c r="J342" s="5">
        <f t="shared" si="45"/>
        <v>271.18181818181819</v>
      </c>
      <c r="K342" s="6">
        <f t="shared" si="46"/>
        <v>0.36808581964465303</v>
      </c>
      <c r="L342" t="str">
        <f>VLOOKUP(B342,товар!$A$1:$C$433,3,FALSE)</f>
        <v>Lipton</v>
      </c>
      <c r="M342" s="28">
        <f t="shared" si="47"/>
        <v>260.15789473684208</v>
      </c>
      <c r="N342" s="10">
        <f>VLOOKUP(H342,клиенты!$A$1:$G$435,5,FALSE)</f>
        <v>44690</v>
      </c>
      <c r="O342">
        <f t="shared" si="48"/>
        <v>303</v>
      </c>
      <c r="P342" s="50">
        <f ca="1">(TODAY()-Продажи[[#This Row],[Дата регистрации клиента]])/30</f>
        <v>30.4</v>
      </c>
      <c r="Q342" t="str">
        <f>VLOOKUP(H342,клиенты!$A$1:$G$435,3,FALSE)</f>
        <v>Силин Антип Ильясович</v>
      </c>
      <c r="R342" s="51" t="str">
        <f>VLOOKUP(H342,клиенты!$A$1:$G$435,4,FALSE)</f>
        <v>нет</v>
      </c>
      <c r="S342" t="str">
        <f>VLOOKUP(H342,клиенты!$A$1:$G$435,7,FALSE)</f>
        <v>Таджикистан</v>
      </c>
      <c r="T342" t="str">
        <f t="shared" si="49"/>
        <v>Ильясович Силин Антип</v>
      </c>
      <c r="U342" t="str">
        <f t="shared" si="50"/>
        <v>Силин</v>
      </c>
      <c r="V342" t="str">
        <f>MID(T342,SEARCH(" *",T342,SEARCH(" *",T342)+1)+1,LEN(T342))</f>
        <v>Антип</v>
      </c>
    </row>
    <row r="343" spans="1:22" x14ac:dyDescent="0.2">
      <c r="A343">
        <v>115</v>
      </c>
      <c r="B343">
        <v>490</v>
      </c>
      <c r="C343">
        <v>219</v>
      </c>
      <c r="D343">
        <v>1</v>
      </c>
      <c r="E343" s="40">
        <f t="shared" si="44"/>
        <v>219</v>
      </c>
      <c r="F343" s="25">
        <v>44948</v>
      </c>
      <c r="G343" t="s">
        <v>19</v>
      </c>
      <c r="H343">
        <v>119</v>
      </c>
      <c r="I343" t="str">
        <f>VLOOKUP(B343,товар!$A$1:$C$433,2,FALSE)</f>
        <v>Сыр</v>
      </c>
      <c r="J343" s="5">
        <f t="shared" si="45"/>
        <v>262.63492063492066</v>
      </c>
      <c r="K343" s="6">
        <f t="shared" si="46"/>
        <v>-0.16614287441073383</v>
      </c>
      <c r="L343" t="str">
        <f>VLOOKUP(B343,товар!$A$1:$C$433,3,FALSE)</f>
        <v>Сырная долина</v>
      </c>
      <c r="M343" s="28">
        <f t="shared" si="47"/>
        <v>271</v>
      </c>
      <c r="N343" s="10">
        <f>VLOOKUP(H343,клиенты!$A$1:$G$435,5,FALSE)</f>
        <v>44690</v>
      </c>
      <c r="O343">
        <f t="shared" si="48"/>
        <v>258</v>
      </c>
      <c r="P343" s="50">
        <f ca="1">(TODAY()-Продажи[[#This Row],[Дата регистрации клиента]])/30</f>
        <v>30.4</v>
      </c>
      <c r="Q343" t="str">
        <f>VLOOKUP(H343,клиенты!$A$1:$G$435,3,FALSE)</f>
        <v>Никитин Светозар Харлампьевич</v>
      </c>
      <c r="R343" s="51" t="str">
        <f>VLOOKUP(H343,клиенты!$A$1:$G$435,4,FALSE)</f>
        <v>нет</v>
      </c>
      <c r="S343" t="str">
        <f>VLOOKUP(H343,клиенты!$A$1:$G$435,7,FALSE)</f>
        <v>Россия</v>
      </c>
      <c r="T343" t="str">
        <f t="shared" si="49"/>
        <v>Харлампьевич Никитин Светозар</v>
      </c>
      <c r="U343" t="str">
        <f t="shared" si="50"/>
        <v>Никитин</v>
      </c>
      <c r="V343" t="str">
        <f>Продажи[[#This Row],[Имя1]]</f>
        <v>Никитин</v>
      </c>
    </row>
    <row r="344" spans="1:22" x14ac:dyDescent="0.2">
      <c r="A344">
        <v>125</v>
      </c>
      <c r="B344">
        <v>83</v>
      </c>
      <c r="C344">
        <v>351</v>
      </c>
      <c r="D344">
        <v>1</v>
      </c>
      <c r="E344" s="40">
        <f t="shared" si="44"/>
        <v>351</v>
      </c>
      <c r="F344" s="25">
        <v>45361</v>
      </c>
      <c r="G344" t="s">
        <v>14</v>
      </c>
      <c r="H344">
        <v>11</v>
      </c>
      <c r="I344" t="str">
        <f>VLOOKUP(B344,товар!$A$1:$C$433,2,FALSE)</f>
        <v>Сок</v>
      </c>
      <c r="J344" s="5">
        <f t="shared" si="45"/>
        <v>268.60344827586209</v>
      </c>
      <c r="K344" s="6">
        <f t="shared" si="46"/>
        <v>0.30675909878682828</v>
      </c>
      <c r="L344" t="str">
        <f>VLOOKUP(B344,товар!$A$1:$C$433,3,FALSE)</f>
        <v>Сады Придонья</v>
      </c>
      <c r="M344" s="28">
        <f t="shared" si="47"/>
        <v>254.18181818181819</v>
      </c>
      <c r="N344" s="10">
        <f>VLOOKUP(H344,клиенты!$A$1:$G$435,5,FALSE)</f>
        <v>44690</v>
      </c>
      <c r="O344">
        <f t="shared" si="48"/>
        <v>671</v>
      </c>
      <c r="P344" s="50">
        <f ca="1">(TODAY()-Продажи[[#This Row],[Дата регистрации клиента]])/30</f>
        <v>30.4</v>
      </c>
      <c r="Q344" t="str">
        <f>VLOOKUP(H344,клиенты!$A$1:$G$435,3,FALSE)</f>
        <v>Силин Антип Ильясович</v>
      </c>
      <c r="R344" s="51" t="str">
        <f>VLOOKUP(H344,клиенты!$A$1:$G$435,4,FALSE)</f>
        <v>нет</v>
      </c>
      <c r="S344" t="str">
        <f>VLOOKUP(H344,клиенты!$A$1:$G$435,7,FALSE)</f>
        <v>Таджикистан</v>
      </c>
      <c r="T344" t="str">
        <f t="shared" si="49"/>
        <v>Ильясович Силин Антип</v>
      </c>
      <c r="U344" t="str">
        <f t="shared" si="50"/>
        <v>Силин</v>
      </c>
      <c r="V344" t="str">
        <f>MID(T344,SEARCH(" *",T344,SEARCH(" *",T344)+1)+1,LEN(T344))</f>
        <v>Антип</v>
      </c>
    </row>
    <row r="345" spans="1:22" x14ac:dyDescent="0.2">
      <c r="A345">
        <v>319</v>
      </c>
      <c r="B345">
        <v>325</v>
      </c>
      <c r="C345">
        <v>99</v>
      </c>
      <c r="D345">
        <v>2</v>
      </c>
      <c r="E345" s="40">
        <f t="shared" si="44"/>
        <v>198</v>
      </c>
      <c r="F345" s="25">
        <v>45184</v>
      </c>
      <c r="G345" t="s">
        <v>15</v>
      </c>
      <c r="H345">
        <v>11</v>
      </c>
      <c r="I345" t="str">
        <f>VLOOKUP(B345,товар!$A$1:$C$433,2,FALSE)</f>
        <v>Сок</v>
      </c>
      <c r="J345" s="5">
        <f t="shared" si="45"/>
        <v>268.60344827586209</v>
      </c>
      <c r="K345" s="6">
        <f t="shared" si="46"/>
        <v>-0.63142692085499719</v>
      </c>
      <c r="L345" t="str">
        <f>VLOOKUP(B345,товар!$A$1:$C$433,3,FALSE)</f>
        <v>Добрый</v>
      </c>
      <c r="M345" s="28">
        <f t="shared" si="47"/>
        <v>242.81818181818181</v>
      </c>
      <c r="N345" s="10">
        <f>VLOOKUP(H345,клиенты!$A$1:$G$435,5,FALSE)</f>
        <v>44690</v>
      </c>
      <c r="O345">
        <f t="shared" si="48"/>
        <v>494</v>
      </c>
      <c r="P345" s="50">
        <f ca="1">(TODAY()-Продажи[[#This Row],[Дата регистрации клиента]])/30</f>
        <v>30.4</v>
      </c>
      <c r="Q345" t="str">
        <f>VLOOKUP(H345,клиенты!$A$1:$G$435,3,FALSE)</f>
        <v>Силин Антип Ильясович</v>
      </c>
      <c r="R345" s="51" t="str">
        <f>VLOOKUP(H345,клиенты!$A$1:$G$435,4,FALSE)</f>
        <v>нет</v>
      </c>
      <c r="S345" t="str">
        <f>VLOOKUP(H345,клиенты!$A$1:$G$435,7,FALSE)</f>
        <v>Таджикистан</v>
      </c>
      <c r="T345" t="str">
        <f t="shared" si="49"/>
        <v>Ильясович Силин Антип</v>
      </c>
      <c r="U345" t="str">
        <f t="shared" si="50"/>
        <v>Силин</v>
      </c>
      <c r="V345" t="str">
        <f>MID(T345,SEARCH(" *",T345,SEARCH(" *",T345)+1)+1,LEN(T345))</f>
        <v>Антип</v>
      </c>
    </row>
    <row r="346" spans="1:22" x14ac:dyDescent="0.2">
      <c r="A346">
        <v>684</v>
      </c>
      <c r="B346">
        <v>271</v>
      </c>
      <c r="C346">
        <v>123</v>
      </c>
      <c r="D346">
        <v>2</v>
      </c>
      <c r="E346" s="40">
        <f t="shared" si="44"/>
        <v>246</v>
      </c>
      <c r="F346" s="25">
        <v>45350</v>
      </c>
      <c r="G346" t="s">
        <v>10</v>
      </c>
      <c r="H346">
        <v>11</v>
      </c>
      <c r="I346" t="str">
        <f>VLOOKUP(B346,товар!$A$1:$C$433,2,FALSE)</f>
        <v>Сыр</v>
      </c>
      <c r="J346" s="5">
        <f t="shared" si="45"/>
        <v>262.63492063492066</v>
      </c>
      <c r="K346" s="6">
        <f t="shared" si="46"/>
        <v>-0.53166928562794635</v>
      </c>
      <c r="L346" t="str">
        <f>VLOOKUP(B346,товар!$A$1:$C$433,3,FALSE)</f>
        <v>Сырная долина</v>
      </c>
      <c r="M346" s="28">
        <f t="shared" si="47"/>
        <v>271</v>
      </c>
      <c r="N346" s="10">
        <f>VLOOKUP(H346,клиенты!$A$1:$G$435,5,FALSE)</f>
        <v>44690</v>
      </c>
      <c r="O346">
        <f t="shared" si="48"/>
        <v>660</v>
      </c>
      <c r="P346" s="50">
        <f ca="1">(TODAY()-Продажи[[#This Row],[Дата регистрации клиента]])/30</f>
        <v>30.4</v>
      </c>
      <c r="Q346" t="str">
        <f>VLOOKUP(H346,клиенты!$A$1:$G$435,3,FALSE)</f>
        <v>Силин Антип Ильясович</v>
      </c>
      <c r="R346" s="51" t="str">
        <f>VLOOKUP(H346,клиенты!$A$1:$G$435,4,FALSE)</f>
        <v>нет</v>
      </c>
      <c r="S346" t="str">
        <f>VLOOKUP(H346,клиенты!$A$1:$G$435,7,FALSE)</f>
        <v>Таджикистан</v>
      </c>
      <c r="T346" t="str">
        <f t="shared" si="49"/>
        <v>Ильясович Силин Антип</v>
      </c>
      <c r="U346" t="str">
        <f t="shared" si="50"/>
        <v>Силин</v>
      </c>
      <c r="V346" t="str">
        <f>MID(T346,SEARCH(" *",T346,SEARCH(" *",T346)+1)+1,LEN(T346))</f>
        <v>Антип</v>
      </c>
    </row>
    <row r="347" spans="1:22" x14ac:dyDescent="0.2">
      <c r="A347">
        <v>692</v>
      </c>
      <c r="B347">
        <v>474</v>
      </c>
      <c r="C347">
        <v>252</v>
      </c>
      <c r="D347">
        <v>3</v>
      </c>
      <c r="E347" s="40">
        <f t="shared" si="44"/>
        <v>756</v>
      </c>
      <c r="F347" s="25">
        <v>45425</v>
      </c>
      <c r="G347" t="s">
        <v>12</v>
      </c>
      <c r="H347">
        <v>470</v>
      </c>
      <c r="I347" t="str">
        <f>VLOOKUP(B347,товар!$A$1:$C$433,2,FALSE)</f>
        <v>Молоко</v>
      </c>
      <c r="J347" s="5">
        <f t="shared" si="45"/>
        <v>294.95238095238096</v>
      </c>
      <c r="K347" s="6">
        <f t="shared" si="46"/>
        <v>-0.14562479819179852</v>
      </c>
      <c r="L347" t="str">
        <f>VLOOKUP(B347,товар!$A$1:$C$433,3,FALSE)</f>
        <v>Простоквашино</v>
      </c>
      <c r="M347" s="28">
        <f t="shared" si="47"/>
        <v>318.81818181818181</v>
      </c>
      <c r="N347" s="10">
        <f>VLOOKUP(H347,клиенты!$A$1:$G$435,5,FALSE)</f>
        <v>44690</v>
      </c>
      <c r="O347">
        <f t="shared" si="48"/>
        <v>735</v>
      </c>
      <c r="P347" s="50">
        <f ca="1">(TODAY()-Продажи[[#This Row],[Дата регистрации клиента]])/30</f>
        <v>30.4</v>
      </c>
      <c r="Q347" t="str">
        <f>VLOOKUP(H347,клиенты!$A$1:$G$435,3,FALSE)</f>
        <v>Русакова Полина Михайловна</v>
      </c>
      <c r="R347" s="51" t="str">
        <f>VLOOKUP(H347,клиенты!$A$1:$G$435,4,FALSE)</f>
        <v>да</v>
      </c>
      <c r="S347" t="str">
        <f>VLOOKUP(H347,клиенты!$A$1:$G$435,7,FALSE)</f>
        <v>Таджикистан</v>
      </c>
      <c r="T347" t="str">
        <f t="shared" si="49"/>
        <v>Михайловна Русакова Полина</v>
      </c>
      <c r="U347" t="str">
        <f t="shared" si="50"/>
        <v>Русакова</v>
      </c>
      <c r="V347" t="str">
        <f>MID(T347,SEARCH(" *",T347,SEARCH(" *",T347)+1)+1,LEN(T347))</f>
        <v>Полина</v>
      </c>
    </row>
    <row r="348" spans="1:22" x14ac:dyDescent="0.2">
      <c r="A348">
        <v>742</v>
      </c>
      <c r="B348">
        <v>201</v>
      </c>
      <c r="C348">
        <v>113</v>
      </c>
      <c r="D348">
        <v>5</v>
      </c>
      <c r="E348" s="40">
        <f t="shared" si="44"/>
        <v>565</v>
      </c>
      <c r="F348" s="25">
        <v>44959</v>
      </c>
      <c r="G348" t="s">
        <v>20</v>
      </c>
      <c r="H348">
        <v>470</v>
      </c>
      <c r="I348" t="str">
        <f>VLOOKUP(B348,товар!$A$1:$C$433,2,FALSE)</f>
        <v>Печенье</v>
      </c>
      <c r="J348" s="5">
        <f t="shared" si="45"/>
        <v>283.468085106383</v>
      </c>
      <c r="K348" s="6">
        <f t="shared" si="46"/>
        <v>-0.60136605869548898</v>
      </c>
      <c r="L348" t="str">
        <f>VLOOKUP(B348,товар!$A$1:$C$433,3,FALSE)</f>
        <v>Белогорье</v>
      </c>
      <c r="M348" s="28">
        <f t="shared" si="47"/>
        <v>249.5</v>
      </c>
      <c r="N348" s="10">
        <f>VLOOKUP(H348,клиенты!$A$1:$G$435,5,FALSE)</f>
        <v>44690</v>
      </c>
      <c r="O348">
        <f t="shared" si="48"/>
        <v>269</v>
      </c>
      <c r="P348" s="50">
        <f ca="1">(TODAY()-Продажи[[#This Row],[Дата регистрации клиента]])/30</f>
        <v>30.4</v>
      </c>
      <c r="Q348" t="str">
        <f>VLOOKUP(H348,клиенты!$A$1:$G$435,3,FALSE)</f>
        <v>Русакова Полина Михайловна</v>
      </c>
      <c r="R348" s="51" t="str">
        <f>VLOOKUP(H348,клиенты!$A$1:$G$435,4,FALSE)</f>
        <v>да</v>
      </c>
      <c r="S348" t="str">
        <f>VLOOKUP(H348,клиенты!$A$1:$G$435,7,FALSE)</f>
        <v>Таджикистан</v>
      </c>
      <c r="T348" t="str">
        <f t="shared" si="49"/>
        <v>Михайловна Русакова Полина</v>
      </c>
      <c r="U348" t="str">
        <f t="shared" si="50"/>
        <v>Русакова</v>
      </c>
      <c r="V348" t="str">
        <f>MID(T348,SEARCH(" *",T348,SEARCH(" *",T348)+1)+1,LEN(T348))</f>
        <v>Полина</v>
      </c>
    </row>
    <row r="349" spans="1:22" x14ac:dyDescent="0.2">
      <c r="A349">
        <v>818</v>
      </c>
      <c r="B349">
        <v>354</v>
      </c>
      <c r="C349">
        <v>382</v>
      </c>
      <c r="D349">
        <v>4</v>
      </c>
      <c r="E349" s="40">
        <f t="shared" si="44"/>
        <v>1528</v>
      </c>
      <c r="F349" s="25">
        <v>44939</v>
      </c>
      <c r="G349" t="s">
        <v>15</v>
      </c>
      <c r="H349">
        <v>119</v>
      </c>
      <c r="I349" t="str">
        <f>VLOOKUP(B349,товар!$A$1:$C$433,2,FALSE)</f>
        <v>Чай</v>
      </c>
      <c r="J349" s="5">
        <f t="shared" si="45"/>
        <v>271.18181818181819</v>
      </c>
      <c r="K349" s="6">
        <f t="shared" si="46"/>
        <v>0.40864901106268858</v>
      </c>
      <c r="L349" t="str">
        <f>VLOOKUP(B349,товар!$A$1:$C$433,3,FALSE)</f>
        <v>Lipton</v>
      </c>
      <c r="M349" s="28">
        <f t="shared" si="47"/>
        <v>260.15789473684208</v>
      </c>
      <c r="N349" s="10">
        <f>VLOOKUP(H349,клиенты!$A$1:$G$435,5,FALSE)</f>
        <v>44690</v>
      </c>
      <c r="O349">
        <f t="shared" si="48"/>
        <v>249</v>
      </c>
      <c r="P349" s="50">
        <f ca="1">(TODAY()-Продажи[[#This Row],[Дата регистрации клиента]])/30</f>
        <v>30.4</v>
      </c>
      <c r="Q349" t="str">
        <f>VLOOKUP(H349,клиенты!$A$1:$G$435,3,FALSE)</f>
        <v>Никитин Светозар Харлампьевич</v>
      </c>
      <c r="R349" s="51" t="str">
        <f>VLOOKUP(H349,клиенты!$A$1:$G$435,4,FALSE)</f>
        <v>нет</v>
      </c>
      <c r="S349" t="str">
        <f>VLOOKUP(H349,клиенты!$A$1:$G$435,7,FALSE)</f>
        <v>Россия</v>
      </c>
      <c r="T349" t="str">
        <f t="shared" si="49"/>
        <v>Харлампьевич Никитин Светозар</v>
      </c>
      <c r="U349" t="str">
        <f t="shared" si="50"/>
        <v>Никитин</v>
      </c>
      <c r="V349" t="str">
        <f>Продажи[[#This Row],[Имя1]]</f>
        <v>Никитин</v>
      </c>
    </row>
    <row r="350" spans="1:22" x14ac:dyDescent="0.2">
      <c r="A350">
        <v>831</v>
      </c>
      <c r="B350">
        <v>183</v>
      </c>
      <c r="C350">
        <v>286</v>
      </c>
      <c r="D350">
        <v>2</v>
      </c>
      <c r="E350" s="40">
        <f t="shared" si="44"/>
        <v>572</v>
      </c>
      <c r="F350" s="25">
        <v>44983</v>
      </c>
      <c r="G350" t="s">
        <v>21</v>
      </c>
      <c r="H350">
        <v>11</v>
      </c>
      <c r="I350" t="str">
        <f>VLOOKUP(B350,товар!$A$1:$C$433,2,FALSE)</f>
        <v>Конфеты</v>
      </c>
      <c r="J350" s="5">
        <f t="shared" si="45"/>
        <v>267.85483870967744</v>
      </c>
      <c r="K350" s="6">
        <f t="shared" si="46"/>
        <v>6.774251821521049E-2</v>
      </c>
      <c r="L350" t="str">
        <f>VLOOKUP(B350,товар!$A$1:$C$433,3,FALSE)</f>
        <v>Бабаевский</v>
      </c>
      <c r="M350" s="28">
        <f t="shared" si="47"/>
        <v>250.25925925925927</v>
      </c>
      <c r="N350" s="10">
        <f>VLOOKUP(H350,клиенты!$A$1:$G$435,5,FALSE)</f>
        <v>44690</v>
      </c>
      <c r="O350">
        <f t="shared" si="48"/>
        <v>293</v>
      </c>
      <c r="P350" s="50">
        <f ca="1">(TODAY()-Продажи[[#This Row],[Дата регистрации клиента]])/30</f>
        <v>30.4</v>
      </c>
      <c r="Q350" t="str">
        <f>VLOOKUP(H350,клиенты!$A$1:$G$435,3,FALSE)</f>
        <v>Силин Антип Ильясович</v>
      </c>
      <c r="R350" s="51" t="str">
        <f>VLOOKUP(H350,клиенты!$A$1:$G$435,4,FALSE)</f>
        <v>нет</v>
      </c>
      <c r="S350" t="str">
        <f>VLOOKUP(H350,клиенты!$A$1:$G$435,7,FALSE)</f>
        <v>Таджикистан</v>
      </c>
      <c r="T350" t="str">
        <f t="shared" si="49"/>
        <v>Ильясович Силин Антип</v>
      </c>
      <c r="U350" t="str">
        <f t="shared" si="50"/>
        <v>Силин</v>
      </c>
      <c r="V350" t="str">
        <f>MID(T350,SEARCH(" *",T350,SEARCH(" *",T350)+1)+1,LEN(T350))</f>
        <v>Антип</v>
      </c>
    </row>
    <row r="351" spans="1:22" x14ac:dyDescent="0.2">
      <c r="A351">
        <v>300</v>
      </c>
      <c r="B351">
        <v>421</v>
      </c>
      <c r="C351">
        <v>145</v>
      </c>
      <c r="D351">
        <v>4</v>
      </c>
      <c r="E351" s="40">
        <f t="shared" si="44"/>
        <v>580</v>
      </c>
      <c r="F351" s="25">
        <v>45323</v>
      </c>
      <c r="G351" t="s">
        <v>20</v>
      </c>
      <c r="H351">
        <v>120</v>
      </c>
      <c r="I351" t="str">
        <f>VLOOKUP(B351,товар!$A$1:$C$433,2,FALSE)</f>
        <v>Чай</v>
      </c>
      <c r="J351" s="5">
        <f t="shared" si="45"/>
        <v>271.18181818181819</v>
      </c>
      <c r="K351" s="6">
        <f t="shared" si="46"/>
        <v>-0.46530338585316799</v>
      </c>
      <c r="L351" t="str">
        <f>VLOOKUP(B351,товар!$A$1:$C$433,3,FALSE)</f>
        <v>Greenfield</v>
      </c>
      <c r="M351" s="28">
        <f t="shared" si="47"/>
        <v>291.45454545454544</v>
      </c>
      <c r="N351" s="10">
        <f>VLOOKUP(H351,клиенты!$A$1:$G$435,5,FALSE)</f>
        <v>44691</v>
      </c>
      <c r="O351">
        <f t="shared" si="48"/>
        <v>632</v>
      </c>
      <c r="P351" s="50">
        <f ca="1">(TODAY()-Продажи[[#This Row],[Дата регистрации клиента]])/30</f>
        <v>30.366666666666667</v>
      </c>
      <c r="Q351" t="str">
        <f>VLOOKUP(H351,клиенты!$A$1:$G$435,3,FALSE)</f>
        <v>Велимир Игоревич Макаров</v>
      </c>
      <c r="R351" s="51" t="str">
        <f>VLOOKUP(H351,клиенты!$A$1:$G$435,4,FALSE)</f>
        <v>да</v>
      </c>
      <c r="S351" t="str">
        <f>VLOOKUP(H351,клиенты!$A$1:$G$435,7,FALSE)</f>
        <v>Россия</v>
      </c>
      <c r="T351" t="str">
        <f t="shared" si="49"/>
        <v>Макаров Велимир Игоревич</v>
      </c>
      <c r="U351" t="str">
        <f t="shared" si="50"/>
        <v>Велимир</v>
      </c>
      <c r="V351" t="str">
        <f>Продажи[[#This Row],[Имя1]]</f>
        <v>Велимир</v>
      </c>
    </row>
    <row r="352" spans="1:22" x14ac:dyDescent="0.2">
      <c r="A352">
        <v>967</v>
      </c>
      <c r="B352">
        <v>435</v>
      </c>
      <c r="C352">
        <v>116</v>
      </c>
      <c r="D352">
        <v>4</v>
      </c>
      <c r="E352" s="40">
        <f t="shared" si="44"/>
        <v>464</v>
      </c>
      <c r="F352" s="25">
        <v>45037</v>
      </c>
      <c r="G352" t="s">
        <v>21</v>
      </c>
      <c r="H352">
        <v>20</v>
      </c>
      <c r="I352" t="str">
        <f>VLOOKUP(B352,товар!$A$1:$C$433,2,FALSE)</f>
        <v>Мясо</v>
      </c>
      <c r="J352" s="5">
        <f t="shared" si="45"/>
        <v>271.74545454545455</v>
      </c>
      <c r="K352" s="6">
        <f t="shared" si="46"/>
        <v>-0.57312993443061688</v>
      </c>
      <c r="L352" t="str">
        <f>VLOOKUP(B352,товар!$A$1:$C$433,3,FALSE)</f>
        <v>Снежана</v>
      </c>
      <c r="M352" s="28">
        <f t="shared" si="47"/>
        <v>272.35294117647061</v>
      </c>
      <c r="N352" s="10">
        <f>VLOOKUP(H352,клиенты!$A$1:$G$435,5,FALSE)</f>
        <v>44691</v>
      </c>
      <c r="O352">
        <f t="shared" si="48"/>
        <v>346</v>
      </c>
      <c r="P352" s="50">
        <f ca="1">(TODAY()-Продажи[[#This Row],[Дата регистрации клиента]])/30</f>
        <v>30.366666666666667</v>
      </c>
      <c r="Q352" t="str">
        <f>VLOOKUP(H352,клиенты!$A$1:$G$435,3,FALSE)</f>
        <v>Амвросий Игнатович Юдин</v>
      </c>
      <c r="R352" s="51" t="str">
        <f>VLOOKUP(H352,клиенты!$A$1:$G$435,4,FALSE)</f>
        <v>нет</v>
      </c>
      <c r="S352" t="str">
        <f>VLOOKUP(H352,клиенты!$A$1:$G$435,7,FALSE)</f>
        <v>Узбекистан</v>
      </c>
      <c r="T352" t="str">
        <f t="shared" si="49"/>
        <v>Юдин Амвросий Игнатович</v>
      </c>
      <c r="U352" t="str">
        <f t="shared" si="50"/>
        <v>Амвросий</v>
      </c>
      <c r="V352" t="str">
        <f>Продажи[[#This Row],[Имя1]]</f>
        <v>Амвросий</v>
      </c>
    </row>
    <row r="353" spans="1:22" x14ac:dyDescent="0.2">
      <c r="A353">
        <v>292</v>
      </c>
      <c r="B353">
        <v>328</v>
      </c>
      <c r="C353">
        <v>448</v>
      </c>
      <c r="D353">
        <v>4</v>
      </c>
      <c r="E353" s="40">
        <f t="shared" si="44"/>
        <v>1792</v>
      </c>
      <c r="F353" s="25">
        <v>45166</v>
      </c>
      <c r="G353" t="s">
        <v>17</v>
      </c>
      <c r="H353">
        <v>86</v>
      </c>
      <c r="I353" t="str">
        <f>VLOOKUP(B353,товар!$A$1:$C$433,2,FALSE)</f>
        <v>Чипсы</v>
      </c>
      <c r="J353" s="5">
        <f t="shared" si="45"/>
        <v>273.72549019607845</v>
      </c>
      <c r="K353" s="6">
        <f t="shared" si="46"/>
        <v>0.63667621776504291</v>
      </c>
      <c r="L353" t="str">
        <f>VLOOKUP(B353,товар!$A$1:$C$433,3,FALSE)</f>
        <v>Русская картошка</v>
      </c>
      <c r="M353" s="28">
        <f t="shared" si="47"/>
        <v>241.83333333333334</v>
      </c>
      <c r="N353" s="10">
        <f>VLOOKUP(H353,клиенты!$A$1:$G$435,5,FALSE)</f>
        <v>44692</v>
      </c>
      <c r="O353">
        <f t="shared" si="48"/>
        <v>474</v>
      </c>
      <c r="P353" s="50">
        <f ca="1">(TODAY()-Продажи[[#This Row],[Дата регистрации клиента]])/30</f>
        <v>30.333333333333332</v>
      </c>
      <c r="Q353" t="str">
        <f>VLOOKUP(H353,клиенты!$A$1:$G$435,3,FALSE)</f>
        <v>Гуляева Раиса Кузьминична</v>
      </c>
      <c r="R353" s="51" t="str">
        <f>VLOOKUP(H353,клиенты!$A$1:$G$435,4,FALSE)</f>
        <v>да</v>
      </c>
      <c r="S353" t="str">
        <f>VLOOKUP(H353,клиенты!$A$1:$G$435,7,FALSE)</f>
        <v>Узбекистан</v>
      </c>
      <c r="T353" t="str">
        <f t="shared" si="49"/>
        <v>Кузьминична Гуляева Раиса</v>
      </c>
      <c r="U353" t="str">
        <f t="shared" si="50"/>
        <v>Гуляева</v>
      </c>
      <c r="V353" t="str">
        <f>MID(T353,SEARCH(" *",T353,SEARCH(" *",T353)+1)+1,LEN(T353))</f>
        <v>Раиса</v>
      </c>
    </row>
    <row r="354" spans="1:22" x14ac:dyDescent="0.2">
      <c r="A354">
        <v>30</v>
      </c>
      <c r="B354">
        <v>399</v>
      </c>
      <c r="C354">
        <v>190</v>
      </c>
      <c r="D354">
        <v>1</v>
      </c>
      <c r="E354" s="40">
        <f t="shared" si="44"/>
        <v>190</v>
      </c>
      <c r="F354" s="25">
        <v>45414</v>
      </c>
      <c r="G354" t="s">
        <v>9</v>
      </c>
      <c r="H354">
        <v>131</v>
      </c>
      <c r="I354" t="str">
        <f>VLOOKUP(B354,товар!$A$1:$C$433,2,FALSE)</f>
        <v>Хлеб</v>
      </c>
      <c r="J354" s="5">
        <f t="shared" si="45"/>
        <v>300.31818181818181</v>
      </c>
      <c r="K354" s="6">
        <f t="shared" si="46"/>
        <v>-0.36733767216588464</v>
      </c>
      <c r="L354" t="str">
        <f>VLOOKUP(B354,товар!$A$1:$C$433,3,FALSE)</f>
        <v>Хлебный Дом</v>
      </c>
      <c r="M354" s="28">
        <f t="shared" si="47"/>
        <v>281.73333333333335</v>
      </c>
      <c r="N354" s="10">
        <f>VLOOKUP(H354,клиенты!$A$1:$G$435,5,FALSE)</f>
        <v>44693</v>
      </c>
      <c r="O354">
        <f t="shared" si="48"/>
        <v>721</v>
      </c>
      <c r="P354" s="50">
        <f ca="1">(TODAY()-Продажи[[#This Row],[Дата регистрации клиента]])/30</f>
        <v>30.3</v>
      </c>
      <c r="Q354" t="str">
        <f>VLOOKUP(H354,клиенты!$A$1:$G$435,3,FALSE)</f>
        <v>Полина Николаевна Евдокимова</v>
      </c>
      <c r="R354" s="51" t="str">
        <f>VLOOKUP(H354,клиенты!$A$1:$G$435,4,FALSE)</f>
        <v>да</v>
      </c>
      <c r="S354" t="str">
        <f>VLOOKUP(H354,клиенты!$A$1:$G$435,7,FALSE)</f>
        <v>Россия</v>
      </c>
      <c r="T354" t="str">
        <f t="shared" si="49"/>
        <v>Евдокимова Полина Николаевна</v>
      </c>
      <c r="U354" t="str">
        <f t="shared" si="50"/>
        <v>Полина</v>
      </c>
      <c r="V354" t="str">
        <f>Продажи[[#This Row],[Имя1]]</f>
        <v>Полина</v>
      </c>
    </row>
    <row r="355" spans="1:22" x14ac:dyDescent="0.2">
      <c r="A355">
        <v>42</v>
      </c>
      <c r="B355">
        <v>384</v>
      </c>
      <c r="C355">
        <v>357</v>
      </c>
      <c r="D355">
        <v>1</v>
      </c>
      <c r="E355" s="40">
        <f t="shared" si="44"/>
        <v>357</v>
      </c>
      <c r="F355" s="25">
        <v>45196</v>
      </c>
      <c r="G355" t="s">
        <v>23</v>
      </c>
      <c r="H355">
        <v>47</v>
      </c>
      <c r="I355" t="str">
        <f>VLOOKUP(B355,товар!$A$1:$C$433,2,FALSE)</f>
        <v>Сахар</v>
      </c>
      <c r="J355" s="5">
        <f t="shared" si="45"/>
        <v>252.76271186440678</v>
      </c>
      <c r="K355" s="6">
        <f t="shared" si="46"/>
        <v>0.41239187286260304</v>
      </c>
      <c r="L355" t="str">
        <f>VLOOKUP(B355,товар!$A$1:$C$433,3,FALSE)</f>
        <v>Сладов</v>
      </c>
      <c r="M355" s="28">
        <f t="shared" si="47"/>
        <v>240.26666666666668</v>
      </c>
      <c r="N355" s="10">
        <f>VLOOKUP(H355,клиенты!$A$1:$G$435,5,FALSE)</f>
        <v>44693</v>
      </c>
      <c r="O355">
        <f t="shared" si="48"/>
        <v>503</v>
      </c>
      <c r="P355" s="50">
        <f ca="1">(TODAY()-Продажи[[#This Row],[Дата регистрации клиента]])/30</f>
        <v>30.3</v>
      </c>
      <c r="Q355" t="str">
        <f>VLOOKUP(H355,клиенты!$A$1:$G$435,3,FALSE)</f>
        <v>Лукин Харлампий Игнатович</v>
      </c>
      <c r="R355" s="51" t="str">
        <f>VLOOKUP(H355,клиенты!$A$1:$G$435,4,FALSE)</f>
        <v>нет</v>
      </c>
      <c r="S355" t="str">
        <f>VLOOKUP(H355,клиенты!$A$1:$G$435,7,FALSE)</f>
        <v>Беларусь</v>
      </c>
      <c r="T355" t="str">
        <f t="shared" si="49"/>
        <v>Игнатович Лукин Харлампий</v>
      </c>
      <c r="U355" t="str">
        <f t="shared" si="50"/>
        <v>Лукин</v>
      </c>
      <c r="V355" t="str">
        <f>Продажи[[#This Row],[Имя1]]</f>
        <v>Лукин</v>
      </c>
    </row>
    <row r="356" spans="1:22" x14ac:dyDescent="0.2">
      <c r="A356">
        <v>166</v>
      </c>
      <c r="B356">
        <v>379</v>
      </c>
      <c r="C356">
        <v>321</v>
      </c>
      <c r="D356">
        <v>5</v>
      </c>
      <c r="E356" s="40">
        <f t="shared" si="44"/>
        <v>1605</v>
      </c>
      <c r="F356" s="25">
        <v>45032</v>
      </c>
      <c r="G356" t="s">
        <v>16</v>
      </c>
      <c r="H356">
        <v>47</v>
      </c>
      <c r="I356" t="str">
        <f>VLOOKUP(B356,товар!$A$1:$C$433,2,FALSE)</f>
        <v>Йогурт</v>
      </c>
      <c r="J356" s="5">
        <f t="shared" si="45"/>
        <v>263.25423728813558</v>
      </c>
      <c r="K356" s="6">
        <f t="shared" si="46"/>
        <v>0.21935359258305431</v>
      </c>
      <c r="L356" t="str">
        <f>VLOOKUP(B356,товар!$A$1:$C$433,3,FALSE)</f>
        <v>Активиа</v>
      </c>
      <c r="M356" s="28">
        <f t="shared" si="47"/>
        <v>293.66666666666669</v>
      </c>
      <c r="N356" s="10">
        <f>VLOOKUP(H356,клиенты!$A$1:$G$435,5,FALSE)</f>
        <v>44693</v>
      </c>
      <c r="O356">
        <f t="shared" si="48"/>
        <v>339</v>
      </c>
      <c r="P356" s="50">
        <f ca="1">(TODAY()-Продажи[[#This Row],[Дата регистрации клиента]])/30</f>
        <v>30.3</v>
      </c>
      <c r="Q356" t="str">
        <f>VLOOKUP(H356,клиенты!$A$1:$G$435,3,FALSE)</f>
        <v>Лукин Харлампий Игнатович</v>
      </c>
      <c r="R356" s="51" t="str">
        <f>VLOOKUP(H356,клиенты!$A$1:$G$435,4,FALSE)</f>
        <v>нет</v>
      </c>
      <c r="S356" t="str">
        <f>VLOOKUP(H356,клиенты!$A$1:$G$435,7,FALSE)</f>
        <v>Беларусь</v>
      </c>
      <c r="T356" t="str">
        <f t="shared" si="49"/>
        <v>Игнатович Лукин Харлампий</v>
      </c>
      <c r="U356" t="str">
        <f t="shared" si="50"/>
        <v>Лукин</v>
      </c>
      <c r="V356" t="str">
        <f>Продажи[[#This Row],[Имя1]]</f>
        <v>Лукин</v>
      </c>
    </row>
    <row r="357" spans="1:22" x14ac:dyDescent="0.2">
      <c r="A357">
        <v>201</v>
      </c>
      <c r="B357">
        <v>397</v>
      </c>
      <c r="C357">
        <v>148</v>
      </c>
      <c r="D357">
        <v>1</v>
      </c>
      <c r="E357" s="40">
        <f t="shared" si="44"/>
        <v>148</v>
      </c>
      <c r="F357" s="25">
        <v>45010</v>
      </c>
      <c r="G357" t="s">
        <v>20</v>
      </c>
      <c r="H357">
        <v>47</v>
      </c>
      <c r="I357" t="str">
        <f>VLOOKUP(B357,товар!$A$1:$C$433,2,FALSE)</f>
        <v>Йогурт</v>
      </c>
      <c r="J357" s="5">
        <f t="shared" si="45"/>
        <v>263.25423728813558</v>
      </c>
      <c r="K357" s="6">
        <f t="shared" si="46"/>
        <v>-0.43780582024208081</v>
      </c>
      <c r="L357" t="str">
        <f>VLOOKUP(B357,товар!$A$1:$C$433,3,FALSE)</f>
        <v>Ростагроэкспорт</v>
      </c>
      <c r="M357" s="28">
        <f t="shared" si="47"/>
        <v>257.78260869565219</v>
      </c>
      <c r="N357" s="10">
        <f>VLOOKUP(H357,клиенты!$A$1:$G$435,5,FALSE)</f>
        <v>44693</v>
      </c>
      <c r="O357">
        <f t="shared" si="48"/>
        <v>317</v>
      </c>
      <c r="P357" s="50">
        <f ca="1">(TODAY()-Продажи[[#This Row],[Дата регистрации клиента]])/30</f>
        <v>30.3</v>
      </c>
      <c r="Q357" t="str">
        <f>VLOOKUP(H357,клиенты!$A$1:$G$435,3,FALSE)</f>
        <v>Лукин Харлампий Игнатович</v>
      </c>
      <c r="R357" s="51" t="str">
        <f>VLOOKUP(H357,клиенты!$A$1:$G$435,4,FALSE)</f>
        <v>нет</v>
      </c>
      <c r="S357" t="str">
        <f>VLOOKUP(H357,клиенты!$A$1:$G$435,7,FALSE)</f>
        <v>Беларусь</v>
      </c>
      <c r="T357" t="str">
        <f t="shared" si="49"/>
        <v>Игнатович Лукин Харлампий</v>
      </c>
      <c r="U357" t="str">
        <f t="shared" si="50"/>
        <v>Лукин</v>
      </c>
      <c r="V357" t="str">
        <f>Продажи[[#This Row],[Имя1]]</f>
        <v>Лукин</v>
      </c>
    </row>
    <row r="358" spans="1:22" x14ac:dyDescent="0.2">
      <c r="A358">
        <v>261</v>
      </c>
      <c r="B358">
        <v>251</v>
      </c>
      <c r="C358">
        <v>294</v>
      </c>
      <c r="D358">
        <v>1</v>
      </c>
      <c r="E358" s="40">
        <f t="shared" si="44"/>
        <v>294</v>
      </c>
      <c r="F358" s="25">
        <v>45082</v>
      </c>
      <c r="G358" t="s">
        <v>11</v>
      </c>
      <c r="H358">
        <v>47</v>
      </c>
      <c r="I358" t="str">
        <f>VLOOKUP(B358,товар!$A$1:$C$433,2,FALSE)</f>
        <v>Овощи</v>
      </c>
      <c r="J358" s="5">
        <f t="shared" si="45"/>
        <v>250.48780487804879</v>
      </c>
      <c r="K358" s="6">
        <f t="shared" si="46"/>
        <v>0.17370983446932819</v>
      </c>
      <c r="L358" t="str">
        <f>VLOOKUP(B358,товар!$A$1:$C$433,3,FALSE)</f>
        <v>Гавриш</v>
      </c>
      <c r="M358" s="28">
        <f t="shared" si="47"/>
        <v>247.66666666666666</v>
      </c>
      <c r="N358" s="10">
        <f>VLOOKUP(H358,клиенты!$A$1:$G$435,5,FALSE)</f>
        <v>44693</v>
      </c>
      <c r="O358">
        <f t="shared" si="48"/>
        <v>389</v>
      </c>
      <c r="P358" s="50">
        <f ca="1">(TODAY()-Продажи[[#This Row],[Дата регистрации клиента]])/30</f>
        <v>30.3</v>
      </c>
      <c r="Q358" t="str">
        <f>VLOOKUP(H358,клиенты!$A$1:$G$435,3,FALSE)</f>
        <v>Лукин Харлампий Игнатович</v>
      </c>
      <c r="R358" s="51" t="str">
        <f>VLOOKUP(H358,клиенты!$A$1:$G$435,4,FALSE)</f>
        <v>нет</v>
      </c>
      <c r="S358" t="str">
        <f>VLOOKUP(H358,клиенты!$A$1:$G$435,7,FALSE)</f>
        <v>Беларусь</v>
      </c>
      <c r="T358" t="str">
        <f t="shared" si="49"/>
        <v>Игнатович Лукин Харлампий</v>
      </c>
      <c r="U358" t="str">
        <f t="shared" si="50"/>
        <v>Лукин</v>
      </c>
      <c r="V358" t="str">
        <f>Продажи[[#This Row],[Имя1]]</f>
        <v>Лукин</v>
      </c>
    </row>
    <row r="359" spans="1:22" x14ac:dyDescent="0.2">
      <c r="A359">
        <v>459</v>
      </c>
      <c r="B359">
        <v>189</v>
      </c>
      <c r="C359">
        <v>275</v>
      </c>
      <c r="D359">
        <v>4</v>
      </c>
      <c r="E359" s="40">
        <f t="shared" si="44"/>
        <v>1100</v>
      </c>
      <c r="F359" s="25">
        <v>45176</v>
      </c>
      <c r="G359" t="s">
        <v>21</v>
      </c>
      <c r="H359">
        <v>438</v>
      </c>
      <c r="I359" t="str">
        <f>VLOOKUP(B359,товар!$A$1:$C$433,2,FALSE)</f>
        <v>Хлеб</v>
      </c>
      <c r="J359" s="5">
        <f t="shared" si="45"/>
        <v>300.31818181818181</v>
      </c>
      <c r="K359" s="6">
        <f t="shared" si="46"/>
        <v>-8.4304525503254069E-2</v>
      </c>
      <c r="L359" t="str">
        <f>VLOOKUP(B359,товар!$A$1:$C$433,3,FALSE)</f>
        <v>Дарница</v>
      </c>
      <c r="M359" s="28">
        <f t="shared" si="47"/>
        <v>264</v>
      </c>
      <c r="N359" s="10">
        <f>VLOOKUP(H359,клиенты!$A$1:$G$435,5,FALSE)</f>
        <v>44693</v>
      </c>
      <c r="O359">
        <f t="shared" si="48"/>
        <v>483</v>
      </c>
      <c r="P359" s="50">
        <f ca="1">(TODAY()-Продажи[[#This Row],[Дата регистрации клиента]])/30</f>
        <v>30.3</v>
      </c>
      <c r="Q359" t="str">
        <f>VLOOKUP(H359,клиенты!$A$1:$G$435,3,FALSE)</f>
        <v>Прасковья Петровна Дементьева</v>
      </c>
      <c r="R359" s="51" t="str">
        <f>VLOOKUP(H359,клиенты!$A$1:$G$435,4,FALSE)</f>
        <v>да</v>
      </c>
      <c r="S359" t="str">
        <f>VLOOKUP(H359,клиенты!$A$1:$G$435,7,FALSE)</f>
        <v>Узбекистан</v>
      </c>
      <c r="T359" t="str">
        <f t="shared" si="49"/>
        <v>Дементьева Прасковья Петровна</v>
      </c>
      <c r="U359" t="str">
        <f t="shared" si="50"/>
        <v>Прасковья</v>
      </c>
      <c r="V359" t="str">
        <f>Продажи[[#This Row],[Имя1]]</f>
        <v>Прасковья</v>
      </c>
    </row>
    <row r="360" spans="1:22" x14ac:dyDescent="0.2">
      <c r="A360">
        <v>57</v>
      </c>
      <c r="B360">
        <v>155</v>
      </c>
      <c r="C360">
        <v>482</v>
      </c>
      <c r="D360">
        <v>1</v>
      </c>
      <c r="E360" s="40">
        <f t="shared" si="44"/>
        <v>482</v>
      </c>
      <c r="F360" s="25">
        <v>45400</v>
      </c>
      <c r="G360" t="s">
        <v>13</v>
      </c>
      <c r="H360">
        <v>222</v>
      </c>
      <c r="I360" t="str">
        <f>VLOOKUP(B360,товар!$A$1:$C$433,2,FALSE)</f>
        <v>Йогурт</v>
      </c>
      <c r="J360" s="5">
        <f t="shared" si="45"/>
        <v>263.25423728813558</v>
      </c>
      <c r="K360" s="6">
        <f t="shared" si="46"/>
        <v>0.83092969353592583</v>
      </c>
      <c r="L360" t="str">
        <f>VLOOKUP(B360,товар!$A$1:$C$433,3,FALSE)</f>
        <v>Эрманн</v>
      </c>
      <c r="M360" s="28">
        <f t="shared" si="47"/>
        <v>248.5</v>
      </c>
      <c r="N360" s="10">
        <f>VLOOKUP(H360,клиенты!$A$1:$G$435,5,FALSE)</f>
        <v>44694</v>
      </c>
      <c r="O360">
        <f t="shared" si="48"/>
        <v>706</v>
      </c>
      <c r="P360" s="50">
        <f ca="1">(TODAY()-Продажи[[#This Row],[Дата регистрации клиента]])/30</f>
        <v>30.266666666666666</v>
      </c>
      <c r="Q360" t="str">
        <f>VLOOKUP(H360,клиенты!$A$1:$G$435,3,FALSE)</f>
        <v>Эмилия Руслановна Шарапова</v>
      </c>
      <c r="R360" s="51" t="str">
        <f>VLOOKUP(H360,клиенты!$A$1:$G$435,4,FALSE)</f>
        <v>да</v>
      </c>
      <c r="S360" t="str">
        <f>VLOOKUP(H360,клиенты!$A$1:$G$435,7,FALSE)</f>
        <v>Украина</v>
      </c>
      <c r="T360" t="str">
        <f t="shared" si="49"/>
        <v>Шарапова Эмилия Руслановна</v>
      </c>
      <c r="U360" t="str">
        <f t="shared" si="50"/>
        <v>Эмилия</v>
      </c>
      <c r="V360" t="str">
        <f>Продажи[[#This Row],[Имя1]]</f>
        <v>Эмилия</v>
      </c>
    </row>
    <row r="361" spans="1:22" x14ac:dyDescent="0.2">
      <c r="A361">
        <v>85</v>
      </c>
      <c r="B361">
        <v>276</v>
      </c>
      <c r="C361">
        <v>295</v>
      </c>
      <c r="D361">
        <v>1</v>
      </c>
      <c r="E361" s="40">
        <f t="shared" si="44"/>
        <v>295</v>
      </c>
      <c r="F361" s="25">
        <v>45272</v>
      </c>
      <c r="G361" t="s">
        <v>16</v>
      </c>
      <c r="H361">
        <v>458</v>
      </c>
      <c r="I361" t="str">
        <f>VLOOKUP(B361,товар!$A$1:$C$433,2,FALSE)</f>
        <v>Колбаса</v>
      </c>
      <c r="J361" s="5">
        <f t="shared" si="45"/>
        <v>286.92307692307691</v>
      </c>
      <c r="K361" s="6">
        <f t="shared" si="46"/>
        <v>2.8150134048257502E-2</v>
      </c>
      <c r="L361" t="str">
        <f>VLOOKUP(B361,товар!$A$1:$C$433,3,FALSE)</f>
        <v>Дымов</v>
      </c>
      <c r="M361" s="28">
        <f t="shared" si="47"/>
        <v>312.66666666666669</v>
      </c>
      <c r="N361" s="10">
        <f>VLOOKUP(H361,клиенты!$A$1:$G$435,5,FALSE)</f>
        <v>44694</v>
      </c>
      <c r="O361">
        <f t="shared" si="48"/>
        <v>578</v>
      </c>
      <c r="P361" s="50">
        <f ca="1">(TODAY()-Продажи[[#This Row],[Дата регистрации клиента]])/30</f>
        <v>30.266666666666666</v>
      </c>
      <c r="Q361" t="str">
        <f>VLOOKUP(H361,клиенты!$A$1:$G$435,3,FALSE)</f>
        <v>Зоя Егоровна Третьякова</v>
      </c>
      <c r="R361" s="51" t="str">
        <f>VLOOKUP(H361,клиенты!$A$1:$G$435,4,FALSE)</f>
        <v>да</v>
      </c>
      <c r="S361" t="str">
        <f>VLOOKUP(H361,клиенты!$A$1:$G$435,7,FALSE)</f>
        <v>Россия</v>
      </c>
      <c r="T361" t="str">
        <f t="shared" si="49"/>
        <v>Третьякова Зоя Егоровна</v>
      </c>
      <c r="U361" t="str">
        <f t="shared" si="50"/>
        <v>Зоя</v>
      </c>
      <c r="V361" t="str">
        <f>Продажи[[#This Row],[Имя1]]</f>
        <v>Зоя</v>
      </c>
    </row>
    <row r="362" spans="1:22" x14ac:dyDescent="0.2">
      <c r="A362">
        <v>308</v>
      </c>
      <c r="B362">
        <v>74</v>
      </c>
      <c r="C362">
        <v>397</v>
      </c>
      <c r="D362">
        <v>2</v>
      </c>
      <c r="E362" s="40">
        <f t="shared" si="44"/>
        <v>794</v>
      </c>
      <c r="F362" s="25">
        <v>45178</v>
      </c>
      <c r="G362" t="s">
        <v>18</v>
      </c>
      <c r="H362">
        <v>458</v>
      </c>
      <c r="I362" t="str">
        <f>VLOOKUP(B362,товар!$A$1:$C$433,2,FALSE)</f>
        <v>Колбаса</v>
      </c>
      <c r="J362" s="5">
        <f t="shared" si="45"/>
        <v>286.92307692307691</v>
      </c>
      <c r="K362" s="6">
        <f t="shared" si="46"/>
        <v>0.38364611260053638</v>
      </c>
      <c r="L362" t="str">
        <f>VLOOKUP(B362,товар!$A$1:$C$433,3,FALSE)</f>
        <v>Черкизово</v>
      </c>
      <c r="M362" s="28">
        <f t="shared" si="47"/>
        <v>320.25</v>
      </c>
      <c r="N362" s="10">
        <f>VLOOKUP(H362,клиенты!$A$1:$G$435,5,FALSE)</f>
        <v>44694</v>
      </c>
      <c r="O362">
        <f t="shared" si="48"/>
        <v>484</v>
      </c>
      <c r="P362" s="50">
        <f ca="1">(TODAY()-Продажи[[#This Row],[Дата регистрации клиента]])/30</f>
        <v>30.266666666666666</v>
      </c>
      <c r="Q362" t="str">
        <f>VLOOKUP(H362,клиенты!$A$1:$G$435,3,FALSE)</f>
        <v>Зоя Егоровна Третьякова</v>
      </c>
      <c r="R362" s="51" t="str">
        <f>VLOOKUP(H362,клиенты!$A$1:$G$435,4,FALSE)</f>
        <v>да</v>
      </c>
      <c r="S362" t="str">
        <f>VLOOKUP(H362,клиенты!$A$1:$G$435,7,FALSE)</f>
        <v>Россия</v>
      </c>
      <c r="T362" t="str">
        <f t="shared" si="49"/>
        <v>Третьякова Зоя Егоровна</v>
      </c>
      <c r="U362" t="str">
        <f t="shared" si="50"/>
        <v>Зоя</v>
      </c>
      <c r="V362" t="str">
        <f>Продажи[[#This Row],[Имя1]]</f>
        <v>Зоя</v>
      </c>
    </row>
    <row r="363" spans="1:22" x14ac:dyDescent="0.2">
      <c r="A363">
        <v>318</v>
      </c>
      <c r="B363">
        <v>331</v>
      </c>
      <c r="C363">
        <v>88</v>
      </c>
      <c r="D363">
        <v>3</v>
      </c>
      <c r="E363" s="40">
        <f t="shared" si="44"/>
        <v>264</v>
      </c>
      <c r="F363" s="25">
        <v>45211</v>
      </c>
      <c r="G363" t="s">
        <v>7</v>
      </c>
      <c r="H363">
        <v>458</v>
      </c>
      <c r="I363" t="str">
        <f>VLOOKUP(B363,товар!$A$1:$C$433,2,FALSE)</f>
        <v>Соль</v>
      </c>
      <c r="J363" s="5">
        <f t="shared" si="45"/>
        <v>264.8679245283019</v>
      </c>
      <c r="K363" s="6">
        <f t="shared" si="46"/>
        <v>-0.66775894001994596</v>
      </c>
      <c r="L363" t="str">
        <f>VLOOKUP(B363,товар!$A$1:$C$433,3,FALSE)</f>
        <v>Салта</v>
      </c>
      <c r="M363" s="28">
        <f t="shared" si="47"/>
        <v>273.7</v>
      </c>
      <c r="N363" s="10">
        <f>VLOOKUP(H363,клиенты!$A$1:$G$435,5,FALSE)</f>
        <v>44694</v>
      </c>
      <c r="O363">
        <f t="shared" si="48"/>
        <v>517</v>
      </c>
      <c r="P363" s="50">
        <f ca="1">(TODAY()-Продажи[[#This Row],[Дата регистрации клиента]])/30</f>
        <v>30.266666666666666</v>
      </c>
      <c r="Q363" t="str">
        <f>VLOOKUP(H363,клиенты!$A$1:$G$435,3,FALSE)</f>
        <v>Зоя Егоровна Третьякова</v>
      </c>
      <c r="R363" s="51" t="str">
        <f>VLOOKUP(H363,клиенты!$A$1:$G$435,4,FALSE)</f>
        <v>да</v>
      </c>
      <c r="S363" t="str">
        <f>VLOOKUP(H363,клиенты!$A$1:$G$435,7,FALSE)</f>
        <v>Россия</v>
      </c>
      <c r="T363" t="str">
        <f t="shared" si="49"/>
        <v>Третьякова Зоя Егоровна</v>
      </c>
      <c r="U363" t="str">
        <f t="shared" si="50"/>
        <v>Зоя</v>
      </c>
      <c r="V363" t="str">
        <f>Продажи[[#This Row],[Имя1]]</f>
        <v>Зоя</v>
      </c>
    </row>
    <row r="364" spans="1:22" x14ac:dyDescent="0.2">
      <c r="A364">
        <v>387</v>
      </c>
      <c r="B364">
        <v>283</v>
      </c>
      <c r="C364">
        <v>107</v>
      </c>
      <c r="D364">
        <v>3</v>
      </c>
      <c r="E364" s="40">
        <f t="shared" si="44"/>
        <v>321</v>
      </c>
      <c r="F364" s="25">
        <v>45413</v>
      </c>
      <c r="G364" t="s">
        <v>17</v>
      </c>
      <c r="H364">
        <v>222</v>
      </c>
      <c r="I364" t="str">
        <f>VLOOKUP(B364,товар!$A$1:$C$433,2,FALSE)</f>
        <v>Конфеты</v>
      </c>
      <c r="J364" s="5">
        <f t="shared" si="45"/>
        <v>267.85483870967744</v>
      </c>
      <c r="K364" s="6">
        <f t="shared" si="46"/>
        <v>-0.60052989703137238</v>
      </c>
      <c r="L364" t="str">
        <f>VLOOKUP(B364,товар!$A$1:$C$433,3,FALSE)</f>
        <v>Рот Фронт</v>
      </c>
      <c r="M364" s="28">
        <f t="shared" si="47"/>
        <v>288.23809523809524</v>
      </c>
      <c r="N364" s="10">
        <f>VLOOKUP(H364,клиенты!$A$1:$G$435,5,FALSE)</f>
        <v>44694</v>
      </c>
      <c r="O364">
        <f t="shared" si="48"/>
        <v>719</v>
      </c>
      <c r="P364" s="50">
        <f ca="1">(TODAY()-Продажи[[#This Row],[Дата регистрации клиента]])/30</f>
        <v>30.266666666666666</v>
      </c>
      <c r="Q364" t="str">
        <f>VLOOKUP(H364,клиенты!$A$1:$G$435,3,FALSE)</f>
        <v>Эмилия Руслановна Шарапова</v>
      </c>
      <c r="R364" s="51" t="str">
        <f>VLOOKUP(H364,клиенты!$A$1:$G$435,4,FALSE)</f>
        <v>да</v>
      </c>
      <c r="S364" t="str">
        <f>VLOOKUP(H364,клиенты!$A$1:$G$435,7,FALSE)</f>
        <v>Украина</v>
      </c>
      <c r="T364" t="str">
        <f t="shared" si="49"/>
        <v>Шарапова Эмилия Руслановна</v>
      </c>
      <c r="U364" t="str">
        <f t="shared" si="50"/>
        <v>Эмилия</v>
      </c>
      <c r="V364" t="str">
        <f>Продажи[[#This Row],[Имя1]]</f>
        <v>Эмилия</v>
      </c>
    </row>
    <row r="365" spans="1:22" x14ac:dyDescent="0.2">
      <c r="A365">
        <v>748</v>
      </c>
      <c r="B365">
        <v>293</v>
      </c>
      <c r="C365">
        <v>57</v>
      </c>
      <c r="D365">
        <v>5</v>
      </c>
      <c r="E365" s="40">
        <f t="shared" si="44"/>
        <v>285</v>
      </c>
      <c r="F365" s="25">
        <v>45004</v>
      </c>
      <c r="G365" t="s">
        <v>25</v>
      </c>
      <c r="H365">
        <v>248</v>
      </c>
      <c r="I365" t="str">
        <f>VLOOKUP(B365,товар!$A$1:$C$433,2,FALSE)</f>
        <v>Конфеты</v>
      </c>
      <c r="J365" s="5">
        <f t="shared" si="45"/>
        <v>267.85483870967744</v>
      </c>
      <c r="K365" s="6">
        <f t="shared" si="46"/>
        <v>-0.78719816944661891</v>
      </c>
      <c r="L365" t="str">
        <f>VLOOKUP(B365,товар!$A$1:$C$433,3,FALSE)</f>
        <v>Бабаевский</v>
      </c>
      <c r="M365" s="28">
        <f t="shared" si="47"/>
        <v>250.25925925925927</v>
      </c>
      <c r="N365" s="10">
        <f>VLOOKUP(H365,клиенты!$A$1:$G$435,5,FALSE)</f>
        <v>44694</v>
      </c>
      <c r="O365">
        <f t="shared" si="48"/>
        <v>310</v>
      </c>
      <c r="P365" s="50">
        <f ca="1">(TODAY()-Продажи[[#This Row],[Дата регистрации клиента]])/30</f>
        <v>30.266666666666666</v>
      </c>
      <c r="Q365" t="str">
        <f>VLOOKUP(H365,клиенты!$A$1:$G$435,3,FALSE)</f>
        <v>Меркушева Марина Наумовна</v>
      </c>
      <c r="R365" s="51" t="str">
        <f>VLOOKUP(H365,клиенты!$A$1:$G$435,4,FALSE)</f>
        <v>нет</v>
      </c>
      <c r="S365" t="str">
        <f>VLOOKUP(H365,клиенты!$A$1:$G$435,7,FALSE)</f>
        <v>Россия</v>
      </c>
      <c r="T365" t="str">
        <f t="shared" si="49"/>
        <v>Наумовна Меркушева Марина</v>
      </c>
      <c r="U365" t="str">
        <f t="shared" si="50"/>
        <v>Меркушева</v>
      </c>
      <c r="V365" t="str">
        <f>MID(T365,SEARCH(" *",T365,SEARCH(" *",T365)+1)+1,LEN(T365))</f>
        <v>Марина</v>
      </c>
    </row>
    <row r="366" spans="1:22" x14ac:dyDescent="0.2">
      <c r="A366">
        <v>912</v>
      </c>
      <c r="B366">
        <v>89</v>
      </c>
      <c r="C366">
        <v>120</v>
      </c>
      <c r="D366">
        <v>5</v>
      </c>
      <c r="E366" s="40">
        <f t="shared" si="44"/>
        <v>600</v>
      </c>
      <c r="F366" s="25">
        <v>44962</v>
      </c>
      <c r="G366" t="s">
        <v>26</v>
      </c>
      <c r="H366">
        <v>222</v>
      </c>
      <c r="I366" t="str">
        <f>VLOOKUP(B366,товар!$A$1:$C$433,2,FALSE)</f>
        <v>Конфеты</v>
      </c>
      <c r="J366" s="5">
        <f t="shared" si="45"/>
        <v>267.85483870967744</v>
      </c>
      <c r="K366" s="6">
        <f t="shared" si="46"/>
        <v>-0.5519961462034082</v>
      </c>
      <c r="L366" t="str">
        <f>VLOOKUP(B366,товар!$A$1:$C$433,3,FALSE)</f>
        <v>Рот Фронт</v>
      </c>
      <c r="M366" s="28">
        <f t="shared" si="47"/>
        <v>288.23809523809524</v>
      </c>
      <c r="N366" s="10">
        <f>VLOOKUP(H366,клиенты!$A$1:$G$435,5,FALSE)</f>
        <v>44694</v>
      </c>
      <c r="O366">
        <f t="shared" si="48"/>
        <v>268</v>
      </c>
      <c r="P366" s="50">
        <f ca="1">(TODAY()-Продажи[[#This Row],[Дата регистрации клиента]])/30</f>
        <v>30.266666666666666</v>
      </c>
      <c r="Q366" t="str">
        <f>VLOOKUP(H366,клиенты!$A$1:$G$435,3,FALSE)</f>
        <v>Эмилия Руслановна Шарапова</v>
      </c>
      <c r="R366" s="51" t="str">
        <f>VLOOKUP(H366,клиенты!$A$1:$G$435,4,FALSE)</f>
        <v>да</v>
      </c>
      <c r="S366" t="str">
        <f>VLOOKUP(H366,клиенты!$A$1:$G$435,7,FALSE)</f>
        <v>Украина</v>
      </c>
      <c r="T366" t="str">
        <f t="shared" si="49"/>
        <v>Шарапова Эмилия Руслановна</v>
      </c>
      <c r="U366" t="str">
        <f t="shared" si="50"/>
        <v>Эмилия</v>
      </c>
      <c r="V366" t="str">
        <f>Продажи[[#This Row],[Имя1]]</f>
        <v>Эмилия</v>
      </c>
    </row>
    <row r="367" spans="1:22" x14ac:dyDescent="0.2">
      <c r="A367">
        <v>592</v>
      </c>
      <c r="B367">
        <v>291</v>
      </c>
      <c r="C367">
        <v>455</v>
      </c>
      <c r="D367">
        <v>5</v>
      </c>
      <c r="E367" s="40">
        <f t="shared" si="44"/>
        <v>2275</v>
      </c>
      <c r="F367" s="25">
        <v>45142</v>
      </c>
      <c r="G367" t="s">
        <v>17</v>
      </c>
      <c r="H367">
        <v>245</v>
      </c>
      <c r="I367" t="str">
        <f>VLOOKUP(B367,товар!$A$1:$C$433,2,FALSE)</f>
        <v>Рыба</v>
      </c>
      <c r="J367" s="5">
        <f t="shared" si="45"/>
        <v>258.5128205128205</v>
      </c>
      <c r="K367" s="6">
        <f t="shared" si="46"/>
        <v>0.76006744693513206</v>
      </c>
      <c r="L367" t="str">
        <f>VLOOKUP(B367,товар!$A$1:$C$433,3,FALSE)</f>
        <v>Балтийский берег</v>
      </c>
      <c r="M367" s="28">
        <f t="shared" si="47"/>
        <v>289.88888888888891</v>
      </c>
      <c r="N367" s="10">
        <f>VLOOKUP(H367,клиенты!$A$1:$G$435,5,FALSE)</f>
        <v>44695</v>
      </c>
      <c r="O367">
        <f t="shared" si="48"/>
        <v>447</v>
      </c>
      <c r="P367" s="50">
        <f ca="1">(TODAY()-Продажи[[#This Row],[Дата регистрации клиента]])/30</f>
        <v>30.233333333333334</v>
      </c>
      <c r="Q367" t="str">
        <f>VLOOKUP(H367,клиенты!$A$1:$G$435,3,FALSE)</f>
        <v>Феврония Юрьевна Шубина</v>
      </c>
      <c r="R367" s="51" t="str">
        <f>VLOOKUP(H367,клиенты!$A$1:$G$435,4,FALSE)</f>
        <v>нет</v>
      </c>
      <c r="S367" t="str">
        <f>VLOOKUP(H367,клиенты!$A$1:$G$435,7,FALSE)</f>
        <v>Узбекистан</v>
      </c>
      <c r="T367" t="str">
        <f t="shared" si="49"/>
        <v>Шубина Феврония Юрьевна</v>
      </c>
      <c r="U367" t="str">
        <f t="shared" si="50"/>
        <v>Феврония</v>
      </c>
      <c r="V367" t="str">
        <f>Продажи[[#This Row],[Имя1]]</f>
        <v>Феврония</v>
      </c>
    </row>
    <row r="368" spans="1:22" x14ac:dyDescent="0.2">
      <c r="A368">
        <v>737</v>
      </c>
      <c r="B368">
        <v>187</v>
      </c>
      <c r="C368">
        <v>233</v>
      </c>
      <c r="D368">
        <v>4</v>
      </c>
      <c r="E368" s="40">
        <f t="shared" si="44"/>
        <v>932</v>
      </c>
      <c r="F368" s="25">
        <v>45086</v>
      </c>
      <c r="G368" t="s">
        <v>16</v>
      </c>
      <c r="H368">
        <v>245</v>
      </c>
      <c r="I368" t="str">
        <f>VLOOKUP(B368,товар!$A$1:$C$433,2,FALSE)</f>
        <v>Макароны</v>
      </c>
      <c r="J368" s="5">
        <f t="shared" si="45"/>
        <v>265.47674418604652</v>
      </c>
      <c r="K368" s="6">
        <f t="shared" si="46"/>
        <v>-0.12233366913407206</v>
      </c>
      <c r="L368" t="str">
        <f>VLOOKUP(B368,товар!$A$1:$C$433,3,FALSE)</f>
        <v>Паста Зара</v>
      </c>
      <c r="M368" s="28">
        <f t="shared" si="47"/>
        <v>276.67567567567568</v>
      </c>
      <c r="N368" s="10">
        <f>VLOOKUP(H368,клиенты!$A$1:$G$435,5,FALSE)</f>
        <v>44695</v>
      </c>
      <c r="O368">
        <f t="shared" si="48"/>
        <v>391</v>
      </c>
      <c r="P368" s="50">
        <f ca="1">(TODAY()-Продажи[[#This Row],[Дата регистрации клиента]])/30</f>
        <v>30.233333333333334</v>
      </c>
      <c r="Q368" t="str">
        <f>VLOOKUP(H368,клиенты!$A$1:$G$435,3,FALSE)</f>
        <v>Феврония Юрьевна Шубина</v>
      </c>
      <c r="R368" s="51" t="str">
        <f>VLOOKUP(H368,клиенты!$A$1:$G$435,4,FALSE)</f>
        <v>нет</v>
      </c>
      <c r="S368" t="str">
        <f>VLOOKUP(H368,клиенты!$A$1:$G$435,7,FALSE)</f>
        <v>Узбекистан</v>
      </c>
      <c r="T368" t="str">
        <f t="shared" si="49"/>
        <v>Шубина Феврония Юрьевна</v>
      </c>
      <c r="U368" t="str">
        <f t="shared" si="50"/>
        <v>Феврония</v>
      </c>
      <c r="V368" t="str">
        <f>Продажи[[#This Row],[Имя1]]</f>
        <v>Феврония</v>
      </c>
    </row>
    <row r="369" spans="1:22" x14ac:dyDescent="0.2">
      <c r="A369">
        <v>165</v>
      </c>
      <c r="B369">
        <v>41</v>
      </c>
      <c r="C369">
        <v>315</v>
      </c>
      <c r="D369">
        <v>3</v>
      </c>
      <c r="E369" s="40">
        <f t="shared" si="44"/>
        <v>945</v>
      </c>
      <c r="F369" s="25">
        <v>45202</v>
      </c>
      <c r="G369" t="s">
        <v>20</v>
      </c>
      <c r="H369">
        <v>420</v>
      </c>
      <c r="I369" t="str">
        <f>VLOOKUP(B369,товар!$A$1:$C$433,2,FALSE)</f>
        <v>Рис</v>
      </c>
      <c r="J369" s="5">
        <f t="shared" si="45"/>
        <v>258.375</v>
      </c>
      <c r="K369" s="6">
        <f t="shared" si="46"/>
        <v>0.21915820029027566</v>
      </c>
      <c r="L369" t="str">
        <f>VLOOKUP(B369,товар!$A$1:$C$433,3,FALSE)</f>
        <v>Агро-Альянс</v>
      </c>
      <c r="M369" s="28">
        <f t="shared" si="47"/>
        <v>317.85714285714283</v>
      </c>
      <c r="N369" s="10">
        <f>VLOOKUP(H369,клиенты!$A$1:$G$435,5,FALSE)</f>
        <v>44698</v>
      </c>
      <c r="O369">
        <f t="shared" si="48"/>
        <v>504</v>
      </c>
      <c r="P369" s="50">
        <f ca="1">(TODAY()-Продажи[[#This Row],[Дата регистрации клиента]])/30</f>
        <v>30.133333333333333</v>
      </c>
      <c r="Q369" t="str">
        <f>VLOOKUP(H369,клиенты!$A$1:$G$435,3,FALSE)</f>
        <v>Тихонова Евфросиния Феликсовна</v>
      </c>
      <c r="R369" s="51" t="str">
        <f>VLOOKUP(H369,клиенты!$A$1:$G$435,4,FALSE)</f>
        <v>нет</v>
      </c>
      <c r="S369" t="str">
        <f>VLOOKUP(H369,клиенты!$A$1:$G$435,7,FALSE)</f>
        <v>Украина</v>
      </c>
      <c r="T369" t="str">
        <f t="shared" si="49"/>
        <v>Феликсовна Тихонова Евфросиния</v>
      </c>
      <c r="U369" t="str">
        <f t="shared" si="50"/>
        <v>Тихонова</v>
      </c>
      <c r="V369" t="str">
        <f>MID(T369,SEARCH(" *",T369,SEARCH(" *",T369)+1)+1,LEN(T369))</f>
        <v>Евфросиния</v>
      </c>
    </row>
    <row r="370" spans="1:22" x14ac:dyDescent="0.2">
      <c r="A370">
        <v>668</v>
      </c>
      <c r="B370">
        <v>435</v>
      </c>
      <c r="C370">
        <v>452</v>
      </c>
      <c r="D370">
        <v>4</v>
      </c>
      <c r="E370" s="40">
        <f t="shared" si="44"/>
        <v>1808</v>
      </c>
      <c r="F370" s="25">
        <v>44927</v>
      </c>
      <c r="G370" t="s">
        <v>12</v>
      </c>
      <c r="H370">
        <v>420</v>
      </c>
      <c r="I370" t="str">
        <f>VLOOKUP(B370,товар!$A$1:$C$433,2,FALSE)</f>
        <v>Мясо</v>
      </c>
      <c r="J370" s="5">
        <f t="shared" si="45"/>
        <v>271.74545454545455</v>
      </c>
      <c r="K370" s="6">
        <f t="shared" si="46"/>
        <v>0.66332128997725137</v>
      </c>
      <c r="L370" t="str">
        <f>VLOOKUP(B370,товар!$A$1:$C$433,3,FALSE)</f>
        <v>Снежана</v>
      </c>
      <c r="M370" s="28">
        <f t="shared" si="47"/>
        <v>272.35294117647061</v>
      </c>
      <c r="N370" s="10">
        <f>VLOOKUP(H370,клиенты!$A$1:$G$435,5,FALSE)</f>
        <v>44698</v>
      </c>
      <c r="O370">
        <f t="shared" si="48"/>
        <v>229</v>
      </c>
      <c r="P370" s="50">
        <f ca="1">(TODAY()-Продажи[[#This Row],[Дата регистрации клиента]])/30</f>
        <v>30.133333333333333</v>
      </c>
      <c r="Q370" t="str">
        <f>VLOOKUP(H370,клиенты!$A$1:$G$435,3,FALSE)</f>
        <v>Тихонова Евфросиния Феликсовна</v>
      </c>
      <c r="R370" s="51" t="str">
        <f>VLOOKUP(H370,клиенты!$A$1:$G$435,4,FALSE)</f>
        <v>нет</v>
      </c>
      <c r="S370" t="str">
        <f>VLOOKUP(H370,клиенты!$A$1:$G$435,7,FALSE)</f>
        <v>Украина</v>
      </c>
      <c r="T370" t="str">
        <f t="shared" si="49"/>
        <v>Феликсовна Тихонова Евфросиния</v>
      </c>
      <c r="U370" t="str">
        <f t="shared" si="50"/>
        <v>Тихонова</v>
      </c>
      <c r="V370" t="str">
        <f>MID(T370,SEARCH(" *",T370,SEARCH(" *",T370)+1)+1,LEN(T370))</f>
        <v>Евфросиния</v>
      </c>
    </row>
    <row r="371" spans="1:22" x14ac:dyDescent="0.2">
      <c r="A371">
        <v>10</v>
      </c>
      <c r="B371">
        <v>100</v>
      </c>
      <c r="C371">
        <v>449</v>
      </c>
      <c r="D371">
        <v>2</v>
      </c>
      <c r="E371" s="40">
        <f t="shared" si="44"/>
        <v>898</v>
      </c>
      <c r="F371" s="25">
        <v>45032</v>
      </c>
      <c r="G371" t="s">
        <v>12</v>
      </c>
      <c r="H371">
        <v>413</v>
      </c>
      <c r="I371" t="str">
        <f>VLOOKUP(B371,товар!$A$1:$C$433,2,FALSE)</f>
        <v>Йогурт</v>
      </c>
      <c r="J371" s="5">
        <f t="shared" si="45"/>
        <v>263.25423728813558</v>
      </c>
      <c r="K371" s="6">
        <f t="shared" si="46"/>
        <v>0.7055755858872006</v>
      </c>
      <c r="L371" t="str">
        <f>VLOOKUP(B371,товар!$A$1:$C$433,3,FALSE)</f>
        <v>Ростагроэкспорт</v>
      </c>
      <c r="M371" s="28">
        <f t="shared" si="47"/>
        <v>257.78260869565219</v>
      </c>
      <c r="N371" s="10">
        <f>VLOOKUP(H371,клиенты!$A$1:$G$435,5,FALSE)</f>
        <v>44699</v>
      </c>
      <c r="O371">
        <f t="shared" si="48"/>
        <v>333</v>
      </c>
      <c r="P371" s="50">
        <f ca="1">(TODAY()-Продажи[[#This Row],[Дата регистрации клиента]])/30</f>
        <v>30.1</v>
      </c>
      <c r="Q371" t="str">
        <f>VLOOKUP(H371,клиенты!$A$1:$G$435,3,FALSE)</f>
        <v>Август Вячеславович Брагин</v>
      </c>
      <c r="R371" s="51" t="str">
        <f>VLOOKUP(H371,клиенты!$A$1:$G$435,4,FALSE)</f>
        <v>нет</v>
      </c>
      <c r="S371" t="str">
        <f>VLOOKUP(H371,клиенты!$A$1:$G$435,7,FALSE)</f>
        <v>Россия</v>
      </c>
      <c r="T371" t="str">
        <f t="shared" si="49"/>
        <v>Брагин Август Вячеславович</v>
      </c>
      <c r="U371" t="str">
        <f t="shared" si="50"/>
        <v>Август</v>
      </c>
      <c r="V371" t="str">
        <f>Продажи[[#This Row],[Имя1]]</f>
        <v>Август</v>
      </c>
    </row>
    <row r="372" spans="1:22" x14ac:dyDescent="0.2">
      <c r="A372">
        <v>415</v>
      </c>
      <c r="B372">
        <v>443</v>
      </c>
      <c r="C372">
        <v>192</v>
      </c>
      <c r="D372">
        <v>5</v>
      </c>
      <c r="E372" s="40">
        <f t="shared" si="44"/>
        <v>960</v>
      </c>
      <c r="F372" s="25">
        <v>45241</v>
      </c>
      <c r="G372" t="s">
        <v>21</v>
      </c>
      <c r="H372">
        <v>413</v>
      </c>
      <c r="I372" t="str">
        <f>VLOOKUP(B372,товар!$A$1:$C$433,2,FALSE)</f>
        <v>Кофе</v>
      </c>
      <c r="J372" s="5">
        <f t="shared" si="45"/>
        <v>249.02380952380952</v>
      </c>
      <c r="K372" s="6">
        <f t="shared" si="46"/>
        <v>-0.22898938713070083</v>
      </c>
      <c r="L372" t="str">
        <f>VLOOKUP(B372,товар!$A$1:$C$433,3,FALSE)</f>
        <v>Jacobs</v>
      </c>
      <c r="M372" s="28">
        <f t="shared" si="47"/>
        <v>276.21052631578948</v>
      </c>
      <c r="N372" s="10">
        <f>VLOOKUP(H372,клиенты!$A$1:$G$435,5,FALSE)</f>
        <v>44699</v>
      </c>
      <c r="O372">
        <f t="shared" si="48"/>
        <v>542</v>
      </c>
      <c r="P372" s="50">
        <f ca="1">(TODAY()-Продажи[[#This Row],[Дата регистрации клиента]])/30</f>
        <v>30.1</v>
      </c>
      <c r="Q372" t="str">
        <f>VLOOKUP(H372,клиенты!$A$1:$G$435,3,FALSE)</f>
        <v>Август Вячеславович Брагин</v>
      </c>
      <c r="R372" s="51" t="str">
        <f>VLOOKUP(H372,клиенты!$A$1:$G$435,4,FALSE)</f>
        <v>нет</v>
      </c>
      <c r="S372" t="str">
        <f>VLOOKUP(H372,клиенты!$A$1:$G$435,7,FALSE)</f>
        <v>Россия</v>
      </c>
      <c r="T372" t="str">
        <f t="shared" si="49"/>
        <v>Брагин Август Вячеславович</v>
      </c>
      <c r="U372" t="str">
        <f t="shared" si="50"/>
        <v>Август</v>
      </c>
      <c r="V372" t="str">
        <f>Продажи[[#This Row],[Имя1]]</f>
        <v>Август</v>
      </c>
    </row>
    <row r="373" spans="1:22" x14ac:dyDescent="0.2">
      <c r="A373">
        <v>416</v>
      </c>
      <c r="B373">
        <v>118</v>
      </c>
      <c r="C373">
        <v>193</v>
      </c>
      <c r="D373">
        <v>2</v>
      </c>
      <c r="E373" s="40">
        <f t="shared" si="44"/>
        <v>386</v>
      </c>
      <c r="F373" s="25">
        <v>45356</v>
      </c>
      <c r="G373" t="s">
        <v>10</v>
      </c>
      <c r="H373">
        <v>148</v>
      </c>
      <c r="I373" t="str">
        <f>VLOOKUP(B373,товар!$A$1:$C$433,2,FALSE)</f>
        <v>Сахар</v>
      </c>
      <c r="J373" s="5">
        <f t="shared" si="45"/>
        <v>252.76271186440678</v>
      </c>
      <c r="K373" s="6">
        <f t="shared" si="46"/>
        <v>-0.23643800710789242</v>
      </c>
      <c r="L373" t="str">
        <f>VLOOKUP(B373,товар!$A$1:$C$433,3,FALSE)</f>
        <v>Продимекс</v>
      </c>
      <c r="M373" s="28">
        <f t="shared" si="47"/>
        <v>240.5</v>
      </c>
      <c r="N373" s="10">
        <f>VLOOKUP(H373,клиенты!$A$1:$G$435,5,FALSE)</f>
        <v>44700</v>
      </c>
      <c r="O373">
        <f t="shared" si="48"/>
        <v>656</v>
      </c>
      <c r="P373" s="50">
        <f ca="1">(TODAY()-Продажи[[#This Row],[Дата регистрации клиента]])/30</f>
        <v>30.066666666666666</v>
      </c>
      <c r="Q373" t="str">
        <f>VLOOKUP(H373,клиенты!$A$1:$G$435,3,FALSE)</f>
        <v>Феврония Антоновна Кулагина</v>
      </c>
      <c r="R373" s="51" t="str">
        <f>VLOOKUP(H373,клиенты!$A$1:$G$435,4,FALSE)</f>
        <v>да</v>
      </c>
      <c r="S373" t="str">
        <f>VLOOKUP(H373,клиенты!$A$1:$G$435,7,FALSE)</f>
        <v>Россия</v>
      </c>
      <c r="T373" t="str">
        <f t="shared" si="49"/>
        <v>Кулагина Феврония Антоновна</v>
      </c>
      <c r="U373" t="str">
        <f t="shared" si="50"/>
        <v>Феврония</v>
      </c>
      <c r="V373" t="str">
        <f>Продажи[[#This Row],[Имя1]]</f>
        <v>Феврония</v>
      </c>
    </row>
    <row r="374" spans="1:22" x14ac:dyDescent="0.2">
      <c r="A374">
        <v>469</v>
      </c>
      <c r="B374">
        <v>171</v>
      </c>
      <c r="C374">
        <v>336</v>
      </c>
      <c r="D374">
        <v>4</v>
      </c>
      <c r="E374" s="40">
        <f t="shared" si="44"/>
        <v>1344</v>
      </c>
      <c r="F374" s="25">
        <v>45021</v>
      </c>
      <c r="G374" t="s">
        <v>14</v>
      </c>
      <c r="H374">
        <v>148</v>
      </c>
      <c r="I374" t="str">
        <f>VLOOKUP(B374,товар!$A$1:$C$433,2,FALSE)</f>
        <v>Чай</v>
      </c>
      <c r="J374" s="5">
        <f t="shared" si="45"/>
        <v>271.18181818181819</v>
      </c>
      <c r="K374" s="6">
        <f t="shared" si="46"/>
        <v>0.23902111967817641</v>
      </c>
      <c r="L374" t="str">
        <f>VLOOKUP(B374,товар!$A$1:$C$433,3,FALSE)</f>
        <v>Greenfield</v>
      </c>
      <c r="M374" s="28">
        <f t="shared" si="47"/>
        <v>291.45454545454544</v>
      </c>
      <c r="N374" s="10">
        <f>VLOOKUP(H374,клиенты!$A$1:$G$435,5,FALSE)</f>
        <v>44700</v>
      </c>
      <c r="O374">
        <f t="shared" si="48"/>
        <v>321</v>
      </c>
      <c r="P374" s="50">
        <f ca="1">(TODAY()-Продажи[[#This Row],[Дата регистрации клиента]])/30</f>
        <v>30.066666666666666</v>
      </c>
      <c r="Q374" t="str">
        <f>VLOOKUP(H374,клиенты!$A$1:$G$435,3,FALSE)</f>
        <v>Феврония Антоновна Кулагина</v>
      </c>
      <c r="R374" s="51" t="str">
        <f>VLOOKUP(H374,клиенты!$A$1:$G$435,4,FALSE)</f>
        <v>да</v>
      </c>
      <c r="S374" t="str">
        <f>VLOOKUP(H374,клиенты!$A$1:$G$435,7,FALSE)</f>
        <v>Россия</v>
      </c>
      <c r="T374" t="str">
        <f t="shared" si="49"/>
        <v>Кулагина Феврония Антоновна</v>
      </c>
      <c r="U374" t="str">
        <f t="shared" si="50"/>
        <v>Феврония</v>
      </c>
      <c r="V374" t="str">
        <f>Продажи[[#This Row],[Имя1]]</f>
        <v>Феврония</v>
      </c>
    </row>
    <row r="375" spans="1:22" x14ac:dyDescent="0.2">
      <c r="A375">
        <v>691</v>
      </c>
      <c r="B375">
        <v>80</v>
      </c>
      <c r="C375">
        <v>232</v>
      </c>
      <c r="D375">
        <v>2</v>
      </c>
      <c r="E375" s="40">
        <f t="shared" si="44"/>
        <v>464</v>
      </c>
      <c r="F375" s="25">
        <v>45116</v>
      </c>
      <c r="G375" t="s">
        <v>15</v>
      </c>
      <c r="H375">
        <v>418</v>
      </c>
      <c r="I375" t="str">
        <f>VLOOKUP(B375,товар!$A$1:$C$433,2,FALSE)</f>
        <v>Конфеты</v>
      </c>
      <c r="J375" s="5">
        <f t="shared" si="45"/>
        <v>267.85483870967744</v>
      </c>
      <c r="K375" s="6">
        <f t="shared" si="46"/>
        <v>-0.1338592159932559</v>
      </c>
      <c r="L375" t="str">
        <f>VLOOKUP(B375,товар!$A$1:$C$433,3,FALSE)</f>
        <v>Красный Октябрь</v>
      </c>
      <c r="M375" s="28">
        <f t="shared" si="47"/>
        <v>273.625</v>
      </c>
      <c r="N375" s="10">
        <f>VLOOKUP(H375,клиенты!$A$1:$G$435,5,FALSE)</f>
        <v>44700</v>
      </c>
      <c r="O375">
        <f t="shared" si="48"/>
        <v>416</v>
      </c>
      <c r="P375" s="50">
        <f ca="1">(TODAY()-Продажи[[#This Row],[Дата регистрации клиента]])/30</f>
        <v>30.066666666666666</v>
      </c>
      <c r="Q375" t="str">
        <f>VLOOKUP(H375,клиенты!$A$1:$G$435,3,FALSE)</f>
        <v>Любовь Богдановна Новикова</v>
      </c>
      <c r="R375" s="51" t="str">
        <f>VLOOKUP(H375,клиенты!$A$1:$G$435,4,FALSE)</f>
        <v>да</v>
      </c>
      <c r="S375" t="str">
        <f>VLOOKUP(H375,клиенты!$A$1:$G$435,7,FALSE)</f>
        <v>Беларусь</v>
      </c>
      <c r="T375" t="str">
        <f t="shared" si="49"/>
        <v>Новикова Любовь Богдановна</v>
      </c>
      <c r="U375" t="str">
        <f t="shared" si="50"/>
        <v>Любовь</v>
      </c>
      <c r="V375" t="str">
        <f>Продажи[[#This Row],[Имя1]]</f>
        <v>Любовь</v>
      </c>
    </row>
    <row r="376" spans="1:22" x14ac:dyDescent="0.2">
      <c r="A376">
        <v>702</v>
      </c>
      <c r="B376">
        <v>498</v>
      </c>
      <c r="C376">
        <v>169</v>
      </c>
      <c r="D376">
        <v>4</v>
      </c>
      <c r="E376" s="40">
        <f t="shared" si="44"/>
        <v>676</v>
      </c>
      <c r="F376" s="25">
        <v>45129</v>
      </c>
      <c r="G376" t="s">
        <v>24</v>
      </c>
      <c r="H376">
        <v>36</v>
      </c>
      <c r="I376" t="str">
        <f>VLOOKUP(B376,товар!$A$1:$C$433,2,FALSE)</f>
        <v>Молоко</v>
      </c>
      <c r="J376" s="5">
        <f t="shared" si="45"/>
        <v>294.95238095238096</v>
      </c>
      <c r="K376" s="6">
        <f t="shared" si="46"/>
        <v>-0.42702615434291247</v>
      </c>
      <c r="L376" t="str">
        <f>VLOOKUP(B376,товар!$A$1:$C$433,3,FALSE)</f>
        <v>Домик в деревне</v>
      </c>
      <c r="M376" s="28">
        <f t="shared" si="47"/>
        <v>274.77777777777777</v>
      </c>
      <c r="N376" s="10">
        <f>VLOOKUP(H376,клиенты!$A$1:$G$435,5,FALSE)</f>
        <v>44700</v>
      </c>
      <c r="O376">
        <f t="shared" si="48"/>
        <v>429</v>
      </c>
      <c r="P376" s="50">
        <f ca="1">(TODAY()-Продажи[[#This Row],[Дата регистрации клиента]])/30</f>
        <v>30.066666666666666</v>
      </c>
      <c r="Q376" t="str">
        <f>VLOOKUP(H376,клиенты!$A$1:$G$435,3,FALSE)</f>
        <v>Бобылева Анна Мироновна</v>
      </c>
      <c r="R376" s="51" t="str">
        <f>VLOOKUP(H376,клиенты!$A$1:$G$435,4,FALSE)</f>
        <v>нет</v>
      </c>
      <c r="S376" t="str">
        <f>VLOOKUP(H376,клиенты!$A$1:$G$435,7,FALSE)</f>
        <v>Россия</v>
      </c>
      <c r="T376" t="str">
        <f t="shared" si="49"/>
        <v>Мироновна Бобылева Анна</v>
      </c>
      <c r="U376" t="str">
        <f t="shared" si="50"/>
        <v>Бобылева</v>
      </c>
      <c r="V376" t="str">
        <f>MID(T376,SEARCH(" *",T376,SEARCH(" *",T376)+1)+1,LEN(T376))</f>
        <v>Анна</v>
      </c>
    </row>
    <row r="377" spans="1:22" x14ac:dyDescent="0.2">
      <c r="A377">
        <v>810</v>
      </c>
      <c r="B377">
        <v>311</v>
      </c>
      <c r="C377">
        <v>470</v>
      </c>
      <c r="D377">
        <v>2</v>
      </c>
      <c r="E377" s="40">
        <f t="shared" si="44"/>
        <v>940</v>
      </c>
      <c r="F377" s="25">
        <v>45304</v>
      </c>
      <c r="G377" t="s">
        <v>18</v>
      </c>
      <c r="H377">
        <v>418</v>
      </c>
      <c r="I377" t="str">
        <f>VLOOKUP(B377,товар!$A$1:$C$433,2,FALSE)</f>
        <v>Макароны</v>
      </c>
      <c r="J377" s="5">
        <f t="shared" si="45"/>
        <v>265.47674418604652</v>
      </c>
      <c r="K377" s="6">
        <f t="shared" si="46"/>
        <v>0.77039989487976879</v>
      </c>
      <c r="L377" t="str">
        <f>VLOOKUP(B377,товар!$A$1:$C$433,3,FALSE)</f>
        <v>Паста Зара</v>
      </c>
      <c r="M377" s="28">
        <f t="shared" si="47"/>
        <v>276.67567567567568</v>
      </c>
      <c r="N377" s="10">
        <f>VLOOKUP(H377,клиенты!$A$1:$G$435,5,FALSE)</f>
        <v>44700</v>
      </c>
      <c r="O377">
        <f t="shared" si="48"/>
        <v>604</v>
      </c>
      <c r="P377" s="50">
        <f ca="1">(TODAY()-Продажи[[#This Row],[Дата регистрации клиента]])/30</f>
        <v>30.066666666666666</v>
      </c>
      <c r="Q377" t="str">
        <f>VLOOKUP(H377,клиенты!$A$1:$G$435,3,FALSE)</f>
        <v>Любовь Богдановна Новикова</v>
      </c>
      <c r="R377" s="51" t="str">
        <f>VLOOKUP(H377,клиенты!$A$1:$G$435,4,FALSE)</f>
        <v>да</v>
      </c>
      <c r="S377" t="str">
        <f>VLOOKUP(H377,клиенты!$A$1:$G$435,7,FALSE)</f>
        <v>Беларусь</v>
      </c>
      <c r="T377" t="str">
        <f t="shared" si="49"/>
        <v>Новикова Любовь Богдановна</v>
      </c>
      <c r="U377" t="str">
        <f t="shared" si="50"/>
        <v>Любовь</v>
      </c>
      <c r="V377" t="str">
        <f>Продажи[[#This Row],[Имя1]]</f>
        <v>Любовь</v>
      </c>
    </row>
    <row r="378" spans="1:22" x14ac:dyDescent="0.2">
      <c r="A378">
        <v>879</v>
      </c>
      <c r="B378">
        <v>437</v>
      </c>
      <c r="C378">
        <v>379</v>
      </c>
      <c r="D378">
        <v>2</v>
      </c>
      <c r="E378" s="40">
        <f t="shared" si="44"/>
        <v>758</v>
      </c>
      <c r="F378" s="25">
        <v>45381</v>
      </c>
      <c r="G378" t="s">
        <v>24</v>
      </c>
      <c r="H378">
        <v>148</v>
      </c>
      <c r="I378" t="str">
        <f>VLOOKUP(B378,товар!$A$1:$C$433,2,FALSE)</f>
        <v>Чай</v>
      </c>
      <c r="J378" s="5">
        <f t="shared" si="45"/>
        <v>271.18181818181819</v>
      </c>
      <c r="K378" s="6">
        <f t="shared" si="46"/>
        <v>0.39758632249413339</v>
      </c>
      <c r="L378" t="str">
        <f>VLOOKUP(B378,товар!$A$1:$C$433,3,FALSE)</f>
        <v>Тесс</v>
      </c>
      <c r="M378" s="28">
        <f t="shared" si="47"/>
        <v>281.75</v>
      </c>
      <c r="N378" s="10">
        <f>VLOOKUP(H378,клиенты!$A$1:$G$435,5,FALSE)</f>
        <v>44700</v>
      </c>
      <c r="O378">
        <f t="shared" si="48"/>
        <v>681</v>
      </c>
      <c r="P378" s="50">
        <f ca="1">(TODAY()-Продажи[[#This Row],[Дата регистрации клиента]])/30</f>
        <v>30.066666666666666</v>
      </c>
      <c r="Q378" t="str">
        <f>VLOOKUP(H378,клиенты!$A$1:$G$435,3,FALSE)</f>
        <v>Феврония Антоновна Кулагина</v>
      </c>
      <c r="R378" s="51" t="str">
        <f>VLOOKUP(H378,клиенты!$A$1:$G$435,4,FALSE)</f>
        <v>да</v>
      </c>
      <c r="S378" t="str">
        <f>VLOOKUP(H378,клиенты!$A$1:$G$435,7,FALSE)</f>
        <v>Россия</v>
      </c>
      <c r="T378" t="str">
        <f t="shared" si="49"/>
        <v>Кулагина Феврония Антоновна</v>
      </c>
      <c r="U378" t="str">
        <f t="shared" si="50"/>
        <v>Феврония</v>
      </c>
      <c r="V378" t="str">
        <f>Продажи[[#This Row],[Имя1]]</f>
        <v>Феврония</v>
      </c>
    </row>
    <row r="379" spans="1:22" x14ac:dyDescent="0.2">
      <c r="A379">
        <v>177</v>
      </c>
      <c r="B379">
        <v>432</v>
      </c>
      <c r="C379">
        <v>305</v>
      </c>
      <c r="D379">
        <v>3</v>
      </c>
      <c r="E379" s="40">
        <f t="shared" si="44"/>
        <v>915</v>
      </c>
      <c r="F379" s="25">
        <v>45413</v>
      </c>
      <c r="G379" t="s">
        <v>21</v>
      </c>
      <c r="H379">
        <v>44</v>
      </c>
      <c r="I379" t="str">
        <f>VLOOKUP(B379,товар!$A$1:$C$433,2,FALSE)</f>
        <v>Макароны</v>
      </c>
      <c r="J379" s="5">
        <f t="shared" si="45"/>
        <v>265.47674418604652</v>
      </c>
      <c r="K379" s="6">
        <f t="shared" si="46"/>
        <v>0.14887652752836056</v>
      </c>
      <c r="L379" t="str">
        <f>VLOOKUP(B379,товар!$A$1:$C$433,3,FALSE)</f>
        <v>Борилла</v>
      </c>
      <c r="M379" s="28">
        <f t="shared" si="47"/>
        <v>236.27586206896552</v>
      </c>
      <c r="N379" s="10">
        <f>VLOOKUP(H379,клиенты!$A$1:$G$435,5,FALSE)</f>
        <v>44701</v>
      </c>
      <c r="O379">
        <f t="shared" si="48"/>
        <v>712</v>
      </c>
      <c r="P379" s="50">
        <f ca="1">(TODAY()-Продажи[[#This Row],[Дата регистрации клиента]])/30</f>
        <v>30.033333333333335</v>
      </c>
      <c r="Q379" t="str">
        <f>VLOOKUP(H379,клиенты!$A$1:$G$435,3,FALSE)</f>
        <v>Кир Васильевич Горбунов</v>
      </c>
      <c r="R379" s="51" t="str">
        <f>VLOOKUP(H379,клиенты!$A$1:$G$435,4,FALSE)</f>
        <v>нет</v>
      </c>
      <c r="S379" t="str">
        <f>VLOOKUP(H379,клиенты!$A$1:$G$435,7,FALSE)</f>
        <v>Беларусь</v>
      </c>
      <c r="T379" t="str">
        <f t="shared" si="49"/>
        <v>Горбунов Кир Васильевич</v>
      </c>
      <c r="U379" t="str">
        <f t="shared" si="50"/>
        <v>Кир</v>
      </c>
      <c r="V379" t="str">
        <f>Продажи[[#This Row],[Имя1]]</f>
        <v>Кир</v>
      </c>
    </row>
    <row r="380" spans="1:22" x14ac:dyDescent="0.2">
      <c r="A380">
        <v>423</v>
      </c>
      <c r="B380">
        <v>217</v>
      </c>
      <c r="C380">
        <v>260</v>
      </c>
      <c r="D380">
        <v>5</v>
      </c>
      <c r="E380" s="40">
        <f t="shared" si="44"/>
        <v>1300</v>
      </c>
      <c r="F380" s="25">
        <v>45018</v>
      </c>
      <c r="G380" t="s">
        <v>11</v>
      </c>
      <c r="H380">
        <v>257</v>
      </c>
      <c r="I380" t="str">
        <f>VLOOKUP(B380,товар!$A$1:$C$433,2,FALSE)</f>
        <v>Мясо</v>
      </c>
      <c r="J380" s="5">
        <f t="shared" si="45"/>
        <v>271.74545454545455</v>
      </c>
      <c r="K380" s="6">
        <f t="shared" si="46"/>
        <v>-4.3222266827244726E-2</v>
      </c>
      <c r="L380" t="str">
        <f>VLOOKUP(B380,товар!$A$1:$C$433,3,FALSE)</f>
        <v>Агрокомплекс</v>
      </c>
      <c r="M380" s="28">
        <f t="shared" si="47"/>
        <v>311.2</v>
      </c>
      <c r="N380" s="10">
        <f>VLOOKUP(H380,клиенты!$A$1:$G$435,5,FALSE)</f>
        <v>44701</v>
      </c>
      <c r="O380">
        <f t="shared" si="48"/>
        <v>317</v>
      </c>
      <c r="P380" s="50">
        <f ca="1">(TODAY()-Продажи[[#This Row],[Дата регистрации клиента]])/30</f>
        <v>30.033333333333335</v>
      </c>
      <c r="Q380" t="str">
        <f>VLOOKUP(H380,клиенты!$A$1:$G$435,3,FALSE)</f>
        <v>Кононова Прасковья Павловна</v>
      </c>
      <c r="R380" s="51" t="str">
        <f>VLOOKUP(H380,клиенты!$A$1:$G$435,4,FALSE)</f>
        <v>нет</v>
      </c>
      <c r="S380" t="str">
        <f>VLOOKUP(H380,клиенты!$A$1:$G$435,7,FALSE)</f>
        <v>Россия</v>
      </c>
      <c r="T380" t="str">
        <f t="shared" si="49"/>
        <v>Павловна Кононова Прасковья</v>
      </c>
      <c r="U380" t="str">
        <f t="shared" si="50"/>
        <v>Кононова</v>
      </c>
      <c r="V380" t="str">
        <f>MID(T380,SEARCH(" *",T380,SEARCH(" *",T380)+1)+1,LEN(T380))</f>
        <v>Прасковья</v>
      </c>
    </row>
    <row r="381" spans="1:22" x14ac:dyDescent="0.2">
      <c r="A381">
        <v>517</v>
      </c>
      <c r="B381">
        <v>299</v>
      </c>
      <c r="C381">
        <v>141</v>
      </c>
      <c r="D381">
        <v>4</v>
      </c>
      <c r="E381" s="40">
        <f t="shared" si="44"/>
        <v>564</v>
      </c>
      <c r="F381" s="25">
        <v>45269</v>
      </c>
      <c r="G381" t="s">
        <v>17</v>
      </c>
      <c r="H381">
        <v>125</v>
      </c>
      <c r="I381" t="str">
        <f>VLOOKUP(B381,товар!$A$1:$C$433,2,FALSE)</f>
        <v>Чай</v>
      </c>
      <c r="J381" s="5">
        <f t="shared" si="45"/>
        <v>271.18181818181819</v>
      </c>
      <c r="K381" s="6">
        <f t="shared" si="46"/>
        <v>-0.48005363727790817</v>
      </c>
      <c r="L381" t="str">
        <f>VLOOKUP(B381,товар!$A$1:$C$433,3,FALSE)</f>
        <v>Lipton</v>
      </c>
      <c r="M381" s="28">
        <f t="shared" si="47"/>
        <v>260.15789473684208</v>
      </c>
      <c r="N381" s="10">
        <f>VLOOKUP(H381,клиенты!$A$1:$G$435,5,FALSE)</f>
        <v>44701</v>
      </c>
      <c r="O381">
        <f t="shared" si="48"/>
        <v>568</v>
      </c>
      <c r="P381" s="50">
        <f ca="1">(TODAY()-Продажи[[#This Row],[Дата регистрации клиента]])/30</f>
        <v>30.033333333333335</v>
      </c>
      <c r="Q381" t="str">
        <f>VLOOKUP(H381,клиенты!$A$1:$G$435,3,FALSE)</f>
        <v>Копылова Эмилия Тарасовна</v>
      </c>
      <c r="R381" s="51" t="str">
        <f>VLOOKUP(H381,клиенты!$A$1:$G$435,4,FALSE)</f>
        <v>нет</v>
      </c>
      <c r="S381" t="str">
        <f>VLOOKUP(H381,клиенты!$A$1:$G$435,7,FALSE)</f>
        <v>Россия</v>
      </c>
      <c r="T381" t="str">
        <f t="shared" si="49"/>
        <v>Тарасовна Копылова Эмилия</v>
      </c>
      <c r="U381" t="str">
        <f t="shared" si="50"/>
        <v>Копылова</v>
      </c>
      <c r="V381" t="str">
        <f>MID(T381,SEARCH(" *",T381,SEARCH(" *",T381)+1)+1,LEN(T381))</f>
        <v>Эмилия</v>
      </c>
    </row>
    <row r="382" spans="1:22" x14ac:dyDescent="0.2">
      <c r="A382">
        <v>550</v>
      </c>
      <c r="B382">
        <v>62</v>
      </c>
      <c r="C382">
        <v>88</v>
      </c>
      <c r="D382">
        <v>1</v>
      </c>
      <c r="E382" s="40">
        <f t="shared" si="44"/>
        <v>88</v>
      </c>
      <c r="F382" s="25">
        <v>44950</v>
      </c>
      <c r="G382" t="s">
        <v>13</v>
      </c>
      <c r="H382">
        <v>44</v>
      </c>
      <c r="I382" t="str">
        <f>VLOOKUP(B382,товар!$A$1:$C$433,2,FALSE)</f>
        <v>Рыба</v>
      </c>
      <c r="J382" s="5">
        <f t="shared" si="45"/>
        <v>258.5128205128205</v>
      </c>
      <c r="K382" s="6">
        <f t="shared" si="46"/>
        <v>-0.65959135092243604</v>
      </c>
      <c r="L382" t="str">
        <f>VLOOKUP(B382,товар!$A$1:$C$433,3,FALSE)</f>
        <v>Балтийский берег</v>
      </c>
      <c r="M382" s="28">
        <f t="shared" si="47"/>
        <v>289.88888888888891</v>
      </c>
      <c r="N382" s="10">
        <f>VLOOKUP(H382,клиенты!$A$1:$G$435,5,FALSE)</f>
        <v>44701</v>
      </c>
      <c r="O382">
        <f t="shared" si="48"/>
        <v>249</v>
      </c>
      <c r="P382" s="50">
        <f ca="1">(TODAY()-Продажи[[#This Row],[Дата регистрации клиента]])/30</f>
        <v>30.033333333333335</v>
      </c>
      <c r="Q382" t="str">
        <f>VLOOKUP(H382,клиенты!$A$1:$G$435,3,FALSE)</f>
        <v>Кир Васильевич Горбунов</v>
      </c>
      <c r="R382" s="51" t="str">
        <f>VLOOKUP(H382,клиенты!$A$1:$G$435,4,FALSE)</f>
        <v>нет</v>
      </c>
      <c r="S382" t="str">
        <f>VLOOKUP(H382,клиенты!$A$1:$G$435,7,FALSE)</f>
        <v>Беларусь</v>
      </c>
      <c r="T382" t="str">
        <f t="shared" si="49"/>
        <v>Горбунов Кир Васильевич</v>
      </c>
      <c r="U382" t="str">
        <f t="shared" si="50"/>
        <v>Кир</v>
      </c>
      <c r="V382" t="str">
        <f>Продажи[[#This Row],[Имя1]]</f>
        <v>Кир</v>
      </c>
    </row>
    <row r="383" spans="1:22" x14ac:dyDescent="0.2">
      <c r="A383">
        <v>642</v>
      </c>
      <c r="B383">
        <v>422</v>
      </c>
      <c r="C383">
        <v>290</v>
      </c>
      <c r="D383">
        <v>5</v>
      </c>
      <c r="E383" s="40">
        <f t="shared" si="44"/>
        <v>1450</v>
      </c>
      <c r="F383" s="25">
        <v>45292</v>
      </c>
      <c r="G383" t="s">
        <v>11</v>
      </c>
      <c r="H383">
        <v>125</v>
      </c>
      <c r="I383" t="str">
        <f>VLOOKUP(B383,товар!$A$1:$C$433,2,FALSE)</f>
        <v>Кофе</v>
      </c>
      <c r="J383" s="5">
        <f t="shared" si="45"/>
        <v>249.02380952380952</v>
      </c>
      <c r="K383" s="6">
        <f t="shared" si="46"/>
        <v>0.16454727985467055</v>
      </c>
      <c r="L383" t="str">
        <f>VLOOKUP(B383,товар!$A$1:$C$433,3,FALSE)</f>
        <v>Nescafe</v>
      </c>
      <c r="M383" s="28">
        <f t="shared" si="47"/>
        <v>256.89999999999998</v>
      </c>
      <c r="N383" s="10">
        <f>VLOOKUP(H383,клиенты!$A$1:$G$435,5,FALSE)</f>
        <v>44701</v>
      </c>
      <c r="O383">
        <f t="shared" si="48"/>
        <v>591</v>
      </c>
      <c r="P383" s="50">
        <f ca="1">(TODAY()-Продажи[[#This Row],[Дата регистрации клиента]])/30</f>
        <v>30.033333333333335</v>
      </c>
      <c r="Q383" t="str">
        <f>VLOOKUP(H383,клиенты!$A$1:$G$435,3,FALSE)</f>
        <v>Копылова Эмилия Тарасовна</v>
      </c>
      <c r="R383" s="51" t="str">
        <f>VLOOKUP(H383,клиенты!$A$1:$G$435,4,FALSE)</f>
        <v>нет</v>
      </c>
      <c r="S383" t="str">
        <f>VLOOKUP(H383,клиенты!$A$1:$G$435,7,FALSE)</f>
        <v>Россия</v>
      </c>
      <c r="T383" t="str">
        <f t="shared" si="49"/>
        <v>Тарасовна Копылова Эмилия</v>
      </c>
      <c r="U383" t="str">
        <f t="shared" si="50"/>
        <v>Копылова</v>
      </c>
      <c r="V383" t="str">
        <f>MID(T383,SEARCH(" *",T383,SEARCH(" *",T383)+1)+1,LEN(T383))</f>
        <v>Эмилия</v>
      </c>
    </row>
    <row r="384" spans="1:22" x14ac:dyDescent="0.2">
      <c r="A384">
        <v>832</v>
      </c>
      <c r="B384">
        <v>65</v>
      </c>
      <c r="C384">
        <v>201</v>
      </c>
      <c r="D384">
        <v>2</v>
      </c>
      <c r="E384" s="40">
        <f t="shared" si="44"/>
        <v>402</v>
      </c>
      <c r="F384" s="25">
        <v>45296</v>
      </c>
      <c r="G384" t="s">
        <v>8</v>
      </c>
      <c r="H384">
        <v>125</v>
      </c>
      <c r="I384" t="str">
        <f>VLOOKUP(B384,товар!$A$1:$C$433,2,FALSE)</f>
        <v>Хлеб</v>
      </c>
      <c r="J384" s="5">
        <f t="shared" si="45"/>
        <v>300.31818181818181</v>
      </c>
      <c r="K384" s="6">
        <f t="shared" si="46"/>
        <v>-0.33070985318601487</v>
      </c>
      <c r="L384" t="str">
        <f>VLOOKUP(B384,товар!$A$1:$C$433,3,FALSE)</f>
        <v>Хлебный Дом</v>
      </c>
      <c r="M384" s="28">
        <f t="shared" si="47"/>
        <v>281.73333333333335</v>
      </c>
      <c r="N384" s="10">
        <f>VLOOKUP(H384,клиенты!$A$1:$G$435,5,FALSE)</f>
        <v>44701</v>
      </c>
      <c r="O384">
        <f t="shared" si="48"/>
        <v>595</v>
      </c>
      <c r="P384" s="50">
        <f ca="1">(TODAY()-Продажи[[#This Row],[Дата регистрации клиента]])/30</f>
        <v>30.033333333333335</v>
      </c>
      <c r="Q384" t="str">
        <f>VLOOKUP(H384,клиенты!$A$1:$G$435,3,FALSE)</f>
        <v>Копылова Эмилия Тарасовна</v>
      </c>
      <c r="R384" s="51" t="str">
        <f>VLOOKUP(H384,клиенты!$A$1:$G$435,4,FALSE)</f>
        <v>нет</v>
      </c>
      <c r="S384" t="str">
        <f>VLOOKUP(H384,клиенты!$A$1:$G$435,7,FALSE)</f>
        <v>Россия</v>
      </c>
      <c r="T384" t="str">
        <f t="shared" si="49"/>
        <v>Тарасовна Копылова Эмилия</v>
      </c>
      <c r="U384" t="str">
        <f t="shared" si="50"/>
        <v>Копылова</v>
      </c>
      <c r="V384" t="str">
        <f>MID(T384,SEARCH(" *",T384,SEARCH(" *",T384)+1)+1,LEN(T384))</f>
        <v>Эмилия</v>
      </c>
    </row>
    <row r="385" spans="1:22" x14ac:dyDescent="0.2">
      <c r="A385">
        <v>846</v>
      </c>
      <c r="B385">
        <v>69</v>
      </c>
      <c r="C385">
        <v>197</v>
      </c>
      <c r="D385">
        <v>2</v>
      </c>
      <c r="E385" s="40">
        <f t="shared" si="44"/>
        <v>394</v>
      </c>
      <c r="F385" s="25">
        <v>45195</v>
      </c>
      <c r="G385" t="s">
        <v>20</v>
      </c>
      <c r="H385">
        <v>125</v>
      </c>
      <c r="I385" t="str">
        <f>VLOOKUP(B385,товар!$A$1:$C$433,2,FALSE)</f>
        <v>Чипсы</v>
      </c>
      <c r="J385" s="5">
        <f t="shared" si="45"/>
        <v>273.72549019607845</v>
      </c>
      <c r="K385" s="6">
        <f t="shared" si="46"/>
        <v>-0.28030085959885398</v>
      </c>
      <c r="L385" t="str">
        <f>VLOOKUP(B385,товар!$A$1:$C$433,3,FALSE)</f>
        <v>Estrella</v>
      </c>
      <c r="M385" s="28">
        <f t="shared" si="47"/>
        <v>266.27272727272725</v>
      </c>
      <c r="N385" s="10">
        <f>VLOOKUP(H385,клиенты!$A$1:$G$435,5,FALSE)</f>
        <v>44701</v>
      </c>
      <c r="O385">
        <f t="shared" si="48"/>
        <v>494</v>
      </c>
      <c r="P385" s="50">
        <f ca="1">(TODAY()-Продажи[[#This Row],[Дата регистрации клиента]])/30</f>
        <v>30.033333333333335</v>
      </c>
      <c r="Q385" t="str">
        <f>VLOOKUP(H385,клиенты!$A$1:$G$435,3,FALSE)</f>
        <v>Копылова Эмилия Тарасовна</v>
      </c>
      <c r="R385" s="51" t="str">
        <f>VLOOKUP(H385,клиенты!$A$1:$G$435,4,FALSE)</f>
        <v>нет</v>
      </c>
      <c r="S385" t="str">
        <f>VLOOKUP(H385,клиенты!$A$1:$G$435,7,FALSE)</f>
        <v>Россия</v>
      </c>
      <c r="T385" t="str">
        <f t="shared" si="49"/>
        <v>Тарасовна Копылова Эмилия</v>
      </c>
      <c r="U385" t="str">
        <f t="shared" si="50"/>
        <v>Копылова</v>
      </c>
      <c r="V385" t="str">
        <f>MID(T385,SEARCH(" *",T385,SEARCH(" *",T385)+1)+1,LEN(T385))</f>
        <v>Эмилия</v>
      </c>
    </row>
    <row r="386" spans="1:22" x14ac:dyDescent="0.2">
      <c r="A386">
        <v>922</v>
      </c>
      <c r="B386">
        <v>482</v>
      </c>
      <c r="C386">
        <v>198</v>
      </c>
      <c r="D386">
        <v>2</v>
      </c>
      <c r="E386" s="40">
        <f t="shared" ref="E386:E449" si="51">C386*D386</f>
        <v>396</v>
      </c>
      <c r="F386" s="25">
        <v>45197</v>
      </c>
      <c r="G386" t="s">
        <v>25</v>
      </c>
      <c r="H386">
        <v>44</v>
      </c>
      <c r="I386" t="str">
        <f>VLOOKUP(B386,товар!$A$1:$C$433,2,FALSE)</f>
        <v>Крупа</v>
      </c>
      <c r="J386" s="5">
        <f t="shared" ref="J386:J449" si="52">AVERAGEIF($I$2:$I$1001,I386,$C$2:$C$1001)</f>
        <v>255.11627906976744</v>
      </c>
      <c r="K386" s="6">
        <f t="shared" ref="K386:K449" si="53">C386/J386-1</f>
        <v>-0.22388331814038287</v>
      </c>
      <c r="L386" t="str">
        <f>VLOOKUP(B386,товар!$A$1:$C$433,3,FALSE)</f>
        <v>Мистраль</v>
      </c>
      <c r="M386" s="28">
        <f t="shared" ref="M386:M449" si="54">AVERAGEIFS($C$2:$C$1001,$I$2:$I$1001,I386,$L$2:$L$1001,L386)</f>
        <v>250.30769230769232</v>
      </c>
      <c r="N386" s="10">
        <f>VLOOKUP(H386,клиенты!$A$1:$G$435,5,FALSE)</f>
        <v>44701</v>
      </c>
      <c r="O386">
        <f t="shared" ref="O386:O449" si="55">F386-N386</f>
        <v>496</v>
      </c>
      <c r="P386" s="50">
        <f ca="1">(TODAY()-Продажи[[#This Row],[Дата регистрации клиента]])/30</f>
        <v>30.033333333333335</v>
      </c>
      <c r="Q386" t="str">
        <f>VLOOKUP(H386,клиенты!$A$1:$G$435,3,FALSE)</f>
        <v>Кир Васильевич Горбунов</v>
      </c>
      <c r="R386" s="51" t="str">
        <f>VLOOKUP(H386,клиенты!$A$1:$G$435,4,FALSE)</f>
        <v>нет</v>
      </c>
      <c r="S386" t="str">
        <f>VLOOKUP(H386,клиенты!$A$1:$G$435,7,FALSE)</f>
        <v>Беларусь</v>
      </c>
      <c r="T386" t="str">
        <f t="shared" ref="T386:T449" si="56">IF(OR(RIGHT(Q386,1)="ва", RIGHT(Q386,1)="я",RIGHT(Q386,1)="на"), Q386, MID(Q386, FIND(" ", Q386, FIND(" ", Q386) + 1) + 1, LEN(Q386) - FIND(" ", Q386, FIND(" ", Q386) + 1)) &amp; " " &amp; LEFT(Q386, FIND(" ", Q386) - 1) &amp; " " &amp; MID(Q386, FIND(" ", Q386) + 1, FIND(" ", Q386, FIND(" ", Q386) + 1) - FIND(" ", Q386) - 1))</f>
        <v>Горбунов Кир Васильевич</v>
      </c>
      <c r="U386" t="str">
        <f t="shared" ref="U386:U449" si="57">MID(T386, FIND(" ", T386) + 1, FIND(" ", T386 &amp; " ", FIND(" ", T386) + 1) - FIND(" ", T386) - 1)</f>
        <v>Кир</v>
      </c>
      <c r="V386" t="str">
        <f>Продажи[[#This Row],[Имя1]]</f>
        <v>Кир</v>
      </c>
    </row>
    <row r="387" spans="1:22" x14ac:dyDescent="0.2">
      <c r="A387">
        <v>315</v>
      </c>
      <c r="B387">
        <v>270</v>
      </c>
      <c r="C387">
        <v>204</v>
      </c>
      <c r="D387">
        <v>3</v>
      </c>
      <c r="E387" s="40">
        <f t="shared" si="51"/>
        <v>612</v>
      </c>
      <c r="F387" s="25">
        <v>45009</v>
      </c>
      <c r="G387" t="s">
        <v>20</v>
      </c>
      <c r="H387">
        <v>226</v>
      </c>
      <c r="I387" t="str">
        <f>VLOOKUP(B387,товар!$A$1:$C$433,2,FALSE)</f>
        <v>Соль</v>
      </c>
      <c r="J387" s="5">
        <f t="shared" si="52"/>
        <v>264.8679245283019</v>
      </c>
      <c r="K387" s="6">
        <f t="shared" si="53"/>
        <v>-0.22980481550078358</v>
      </c>
      <c r="L387" t="str">
        <f>VLOOKUP(B387,товар!$A$1:$C$433,3,FALSE)</f>
        <v>Славянская</v>
      </c>
      <c r="M387" s="28">
        <f t="shared" si="54"/>
        <v>236.91666666666666</v>
      </c>
      <c r="N387" s="10">
        <f>VLOOKUP(H387,клиенты!$A$1:$G$435,5,FALSE)</f>
        <v>44702</v>
      </c>
      <c r="O387">
        <f t="shared" si="55"/>
        <v>307</v>
      </c>
      <c r="P387" s="50">
        <f ca="1">(TODAY()-Продажи[[#This Row],[Дата регистрации клиента]])/30</f>
        <v>30</v>
      </c>
      <c r="Q387" t="str">
        <f>VLOOKUP(H387,клиенты!$A$1:$G$435,3,FALSE)</f>
        <v>Агап Валерьевич Логинов</v>
      </c>
      <c r="R387" s="51" t="str">
        <f>VLOOKUP(H387,клиенты!$A$1:$G$435,4,FALSE)</f>
        <v>да</v>
      </c>
      <c r="S387" t="str">
        <f>VLOOKUP(H387,клиенты!$A$1:$G$435,7,FALSE)</f>
        <v>Россия</v>
      </c>
      <c r="T387" t="str">
        <f t="shared" si="56"/>
        <v>Логинов Агап Валерьевич</v>
      </c>
      <c r="U387" t="str">
        <f t="shared" si="57"/>
        <v>Агап</v>
      </c>
      <c r="V387" t="str">
        <f>Продажи[[#This Row],[Имя1]]</f>
        <v>Агап</v>
      </c>
    </row>
    <row r="388" spans="1:22" x14ac:dyDescent="0.2">
      <c r="A388">
        <v>178</v>
      </c>
      <c r="B388">
        <v>159</v>
      </c>
      <c r="C388">
        <v>173</v>
      </c>
      <c r="D388">
        <v>4</v>
      </c>
      <c r="E388" s="40">
        <f t="shared" si="51"/>
        <v>692</v>
      </c>
      <c r="F388" s="25">
        <v>45175</v>
      </c>
      <c r="G388" t="s">
        <v>9</v>
      </c>
      <c r="H388">
        <v>416</v>
      </c>
      <c r="I388" t="str">
        <f>VLOOKUP(B388,товар!$A$1:$C$433,2,FALSE)</f>
        <v>Крупа</v>
      </c>
      <c r="J388" s="5">
        <f t="shared" si="52"/>
        <v>255.11627906976744</v>
      </c>
      <c r="K388" s="6">
        <f t="shared" si="53"/>
        <v>-0.32187784867821334</v>
      </c>
      <c r="L388" t="str">
        <f>VLOOKUP(B388,товар!$A$1:$C$433,3,FALSE)</f>
        <v>Националь</v>
      </c>
      <c r="M388" s="28">
        <f t="shared" si="54"/>
        <v>274.28571428571428</v>
      </c>
      <c r="N388" s="10">
        <f>VLOOKUP(H388,клиенты!$A$1:$G$435,5,FALSE)</f>
        <v>44703</v>
      </c>
      <c r="O388">
        <f t="shared" si="55"/>
        <v>472</v>
      </c>
      <c r="P388" s="50">
        <f ca="1">(TODAY()-Продажи[[#This Row],[Дата регистрации клиента]])/30</f>
        <v>29.966666666666665</v>
      </c>
      <c r="Q388" t="str">
        <f>VLOOKUP(H388,клиенты!$A$1:$G$435,3,FALSE)</f>
        <v>Зуев Гостомысл Игоревич</v>
      </c>
      <c r="R388" s="51" t="str">
        <f>VLOOKUP(H388,клиенты!$A$1:$G$435,4,FALSE)</f>
        <v>нет</v>
      </c>
      <c r="S388" t="str">
        <f>VLOOKUP(H388,клиенты!$A$1:$G$435,7,FALSE)</f>
        <v>Таджикистан</v>
      </c>
      <c r="T388" t="str">
        <f t="shared" si="56"/>
        <v>Игоревич Зуев Гостомысл</v>
      </c>
      <c r="U388" t="str">
        <f t="shared" si="57"/>
        <v>Зуев</v>
      </c>
      <c r="V388" t="str">
        <f>Продажи[[#This Row],[Имя1]]</f>
        <v>Зуев</v>
      </c>
    </row>
    <row r="389" spans="1:22" x14ac:dyDescent="0.2">
      <c r="A389">
        <v>399</v>
      </c>
      <c r="B389">
        <v>29</v>
      </c>
      <c r="C389">
        <v>91</v>
      </c>
      <c r="D389">
        <v>5</v>
      </c>
      <c r="E389" s="40">
        <f t="shared" si="51"/>
        <v>455</v>
      </c>
      <c r="F389" s="25">
        <v>45375</v>
      </c>
      <c r="G389" t="s">
        <v>7</v>
      </c>
      <c r="H389">
        <v>476</v>
      </c>
      <c r="I389" t="str">
        <f>VLOOKUP(B389,товар!$A$1:$C$433,2,FALSE)</f>
        <v>Соль</v>
      </c>
      <c r="J389" s="5">
        <f t="shared" si="52"/>
        <v>264.8679245283019</v>
      </c>
      <c r="K389" s="6">
        <f t="shared" si="53"/>
        <v>-0.65643254024789854</v>
      </c>
      <c r="L389" t="str">
        <f>VLOOKUP(B389,товар!$A$1:$C$433,3,FALSE)</f>
        <v>Илецкая</v>
      </c>
      <c r="M389" s="28">
        <f t="shared" si="54"/>
        <v>238.16666666666666</v>
      </c>
      <c r="N389" s="10">
        <f>VLOOKUP(H389,клиенты!$A$1:$G$435,5,FALSE)</f>
        <v>44703</v>
      </c>
      <c r="O389">
        <f t="shared" si="55"/>
        <v>672</v>
      </c>
      <c r="P389" s="50">
        <f ca="1">(TODAY()-Продажи[[#This Row],[Дата регистрации клиента]])/30</f>
        <v>29.966666666666665</v>
      </c>
      <c r="Q389" t="str">
        <f>VLOOKUP(H389,клиенты!$A$1:$G$435,3,FALSE)</f>
        <v>Дьячков Серафим Дорофеевич</v>
      </c>
      <c r="R389" s="51" t="str">
        <f>VLOOKUP(H389,клиенты!$A$1:$G$435,4,FALSE)</f>
        <v>да</v>
      </c>
      <c r="S389" t="str">
        <f>VLOOKUP(H389,клиенты!$A$1:$G$435,7,FALSE)</f>
        <v>Украина</v>
      </c>
      <c r="T389" t="str">
        <f t="shared" si="56"/>
        <v>Дорофеевич Дьячков Серафим</v>
      </c>
      <c r="U389" t="str">
        <f t="shared" si="57"/>
        <v>Дьячков</v>
      </c>
      <c r="V389" t="str">
        <f>MID(T389,SEARCH(" *",T389,SEARCH(" *",T389)+1)+1,LEN(T389))</f>
        <v>Серафим</v>
      </c>
    </row>
    <row r="390" spans="1:22" x14ac:dyDescent="0.2">
      <c r="A390">
        <v>882</v>
      </c>
      <c r="B390">
        <v>27</v>
      </c>
      <c r="C390">
        <v>160</v>
      </c>
      <c r="D390">
        <v>1</v>
      </c>
      <c r="E390" s="40">
        <f t="shared" si="51"/>
        <v>160</v>
      </c>
      <c r="F390" s="25">
        <v>45276</v>
      </c>
      <c r="G390" t="s">
        <v>15</v>
      </c>
      <c r="H390">
        <v>416</v>
      </c>
      <c r="I390" t="str">
        <f>VLOOKUP(B390,товар!$A$1:$C$433,2,FALSE)</f>
        <v>Макароны</v>
      </c>
      <c r="J390" s="5">
        <f t="shared" si="52"/>
        <v>265.47674418604652</v>
      </c>
      <c r="K390" s="6">
        <f t="shared" si="53"/>
        <v>-0.39731067408348297</v>
      </c>
      <c r="L390" t="str">
        <f>VLOOKUP(B390,товар!$A$1:$C$433,3,FALSE)</f>
        <v>Паста Зара</v>
      </c>
      <c r="M390" s="28">
        <f t="shared" si="54"/>
        <v>276.67567567567568</v>
      </c>
      <c r="N390" s="10">
        <f>VLOOKUP(H390,клиенты!$A$1:$G$435,5,FALSE)</f>
        <v>44703</v>
      </c>
      <c r="O390">
        <f t="shared" si="55"/>
        <v>573</v>
      </c>
      <c r="P390" s="50">
        <f ca="1">(TODAY()-Продажи[[#This Row],[Дата регистрации клиента]])/30</f>
        <v>29.966666666666665</v>
      </c>
      <c r="Q390" t="str">
        <f>VLOOKUP(H390,клиенты!$A$1:$G$435,3,FALSE)</f>
        <v>Зуев Гостомысл Игоревич</v>
      </c>
      <c r="R390" s="51" t="str">
        <f>VLOOKUP(H390,клиенты!$A$1:$G$435,4,FALSE)</f>
        <v>нет</v>
      </c>
      <c r="S390" t="str">
        <f>VLOOKUP(H390,клиенты!$A$1:$G$435,7,FALSE)</f>
        <v>Таджикистан</v>
      </c>
      <c r="T390" t="str">
        <f t="shared" si="56"/>
        <v>Игоревич Зуев Гостомысл</v>
      </c>
      <c r="U390" t="str">
        <f t="shared" si="57"/>
        <v>Зуев</v>
      </c>
      <c r="V390" t="str">
        <f>Продажи[[#This Row],[Имя1]]</f>
        <v>Зуев</v>
      </c>
    </row>
    <row r="391" spans="1:22" x14ac:dyDescent="0.2">
      <c r="A391">
        <v>321</v>
      </c>
      <c r="B391">
        <v>397</v>
      </c>
      <c r="C391">
        <v>299</v>
      </c>
      <c r="D391">
        <v>3</v>
      </c>
      <c r="E391" s="40">
        <f t="shared" si="51"/>
        <v>897</v>
      </c>
      <c r="F391" s="25">
        <v>45064</v>
      </c>
      <c r="G391" t="s">
        <v>14</v>
      </c>
      <c r="H391">
        <v>29</v>
      </c>
      <c r="I391" t="str">
        <f>VLOOKUP(B391,товар!$A$1:$C$433,2,FALSE)</f>
        <v>Йогурт</v>
      </c>
      <c r="J391" s="5">
        <f t="shared" si="52"/>
        <v>263.25423728813558</v>
      </c>
      <c r="K391" s="6">
        <f t="shared" si="53"/>
        <v>0.13578418748390431</v>
      </c>
      <c r="L391" t="str">
        <f>VLOOKUP(B391,товар!$A$1:$C$433,3,FALSE)</f>
        <v>Ростагроэкспорт</v>
      </c>
      <c r="M391" s="28">
        <f t="shared" si="54"/>
        <v>257.78260869565219</v>
      </c>
      <c r="N391" s="10">
        <f>VLOOKUP(H391,клиенты!$A$1:$G$435,5,FALSE)</f>
        <v>44704</v>
      </c>
      <c r="O391">
        <f t="shared" si="55"/>
        <v>360</v>
      </c>
      <c r="P391" s="50">
        <f ca="1">(TODAY()-Продажи[[#This Row],[Дата регистрации клиента]])/30</f>
        <v>29.933333333333334</v>
      </c>
      <c r="Q391" t="str">
        <f>VLOOKUP(H391,клиенты!$A$1:$G$435,3,FALSE)</f>
        <v>Вишняков Ярослав Анатольевич</v>
      </c>
      <c r="R391" s="51" t="str">
        <f>VLOOKUP(H391,клиенты!$A$1:$G$435,4,FALSE)</f>
        <v>да</v>
      </c>
      <c r="S391" t="str">
        <f>VLOOKUP(H391,клиенты!$A$1:$G$435,7,FALSE)</f>
        <v>Россия</v>
      </c>
      <c r="T391" t="str">
        <f t="shared" si="56"/>
        <v>Анатольевич Вишняков Ярослав</v>
      </c>
      <c r="U391" t="str">
        <f t="shared" si="57"/>
        <v>Вишняков</v>
      </c>
      <c r="V391" t="str">
        <f>MID(T391,SEARCH(" *",T391,SEARCH(" *",T391)+1)+1,LEN(T391))</f>
        <v>Ярослав</v>
      </c>
    </row>
    <row r="392" spans="1:22" x14ac:dyDescent="0.2">
      <c r="A392">
        <v>563</v>
      </c>
      <c r="B392">
        <v>158</v>
      </c>
      <c r="C392">
        <v>71</v>
      </c>
      <c r="D392">
        <v>2</v>
      </c>
      <c r="E392" s="40">
        <f t="shared" si="51"/>
        <v>142</v>
      </c>
      <c r="F392" s="25">
        <v>45051</v>
      </c>
      <c r="G392" t="s">
        <v>12</v>
      </c>
      <c r="H392">
        <v>29</v>
      </c>
      <c r="I392" t="str">
        <f>VLOOKUP(B392,товар!$A$1:$C$433,2,FALSE)</f>
        <v>Сахар</v>
      </c>
      <c r="J392" s="5">
        <f t="shared" si="52"/>
        <v>252.76271186440678</v>
      </c>
      <c r="K392" s="6">
        <f t="shared" si="53"/>
        <v>-0.71910413732984646</v>
      </c>
      <c r="L392" t="str">
        <f>VLOOKUP(B392,товар!$A$1:$C$433,3,FALSE)</f>
        <v>Сладов</v>
      </c>
      <c r="M392" s="28">
        <f t="shared" si="54"/>
        <v>240.26666666666668</v>
      </c>
      <c r="N392" s="10">
        <f>VLOOKUP(H392,клиенты!$A$1:$G$435,5,FALSE)</f>
        <v>44704</v>
      </c>
      <c r="O392">
        <f t="shared" si="55"/>
        <v>347</v>
      </c>
      <c r="P392" s="50">
        <f ca="1">(TODAY()-Продажи[[#This Row],[Дата регистрации клиента]])/30</f>
        <v>29.933333333333334</v>
      </c>
      <c r="Q392" t="str">
        <f>VLOOKUP(H392,клиенты!$A$1:$G$435,3,FALSE)</f>
        <v>Вишняков Ярослав Анатольевич</v>
      </c>
      <c r="R392" s="51" t="str">
        <f>VLOOKUP(H392,клиенты!$A$1:$G$435,4,FALSE)</f>
        <v>да</v>
      </c>
      <c r="S392" t="str">
        <f>VLOOKUP(H392,клиенты!$A$1:$G$435,7,FALSE)</f>
        <v>Россия</v>
      </c>
      <c r="T392" t="str">
        <f t="shared" si="56"/>
        <v>Анатольевич Вишняков Ярослав</v>
      </c>
      <c r="U392" t="str">
        <f t="shared" si="57"/>
        <v>Вишняков</v>
      </c>
      <c r="V392" t="str">
        <f>MID(T392,SEARCH(" *",T392,SEARCH(" *",T392)+1)+1,LEN(T392))</f>
        <v>Ярослав</v>
      </c>
    </row>
    <row r="393" spans="1:22" x14ac:dyDescent="0.2">
      <c r="A393">
        <v>955</v>
      </c>
      <c r="B393">
        <v>494</v>
      </c>
      <c r="C393">
        <v>471</v>
      </c>
      <c r="D393">
        <v>5</v>
      </c>
      <c r="E393" s="40">
        <f t="shared" si="51"/>
        <v>2355</v>
      </c>
      <c r="F393" s="25">
        <v>45289</v>
      </c>
      <c r="G393" t="s">
        <v>7</v>
      </c>
      <c r="H393">
        <v>95</v>
      </c>
      <c r="I393" t="str">
        <f>VLOOKUP(B393,товар!$A$1:$C$433,2,FALSE)</f>
        <v>Сыр</v>
      </c>
      <c r="J393" s="5">
        <f t="shared" si="52"/>
        <v>262.63492063492066</v>
      </c>
      <c r="K393" s="6">
        <f t="shared" si="53"/>
        <v>0.79336395503444934</v>
      </c>
      <c r="L393" t="str">
        <f>VLOOKUP(B393,товар!$A$1:$C$433,3,FALSE)</f>
        <v>Сырная долина</v>
      </c>
      <c r="M393" s="28">
        <f t="shared" si="54"/>
        <v>271</v>
      </c>
      <c r="N393" s="10">
        <f>VLOOKUP(H393,клиенты!$A$1:$G$435,5,FALSE)</f>
        <v>44704</v>
      </c>
      <c r="O393">
        <f t="shared" si="55"/>
        <v>585</v>
      </c>
      <c r="P393" s="50">
        <f ca="1">(TODAY()-Продажи[[#This Row],[Дата регистрации клиента]])/30</f>
        <v>29.933333333333334</v>
      </c>
      <c r="Q393" t="str">
        <f>VLOOKUP(H393,клиенты!$A$1:$G$435,3,FALSE)</f>
        <v>Белоусова Жанна Кузьминична</v>
      </c>
      <c r="R393" s="51" t="str">
        <f>VLOOKUP(H393,клиенты!$A$1:$G$435,4,FALSE)</f>
        <v>нет</v>
      </c>
      <c r="S393" t="str">
        <f>VLOOKUP(H393,клиенты!$A$1:$G$435,7,FALSE)</f>
        <v>Узбекистан</v>
      </c>
      <c r="T393" t="str">
        <f t="shared" si="56"/>
        <v>Кузьминична Белоусова Жанна</v>
      </c>
      <c r="U393" t="str">
        <f t="shared" si="57"/>
        <v>Белоусова</v>
      </c>
      <c r="V393" t="str">
        <f>MID(T393,SEARCH(" *",T393,SEARCH(" *",T393)+1)+1,LEN(T393))</f>
        <v>Жанна</v>
      </c>
    </row>
    <row r="394" spans="1:22" x14ac:dyDescent="0.2">
      <c r="A394">
        <v>351</v>
      </c>
      <c r="B394">
        <v>137</v>
      </c>
      <c r="C394">
        <v>154</v>
      </c>
      <c r="D394">
        <v>1</v>
      </c>
      <c r="E394" s="40">
        <f t="shared" si="51"/>
        <v>154</v>
      </c>
      <c r="F394" s="25">
        <v>45193</v>
      </c>
      <c r="G394" t="s">
        <v>23</v>
      </c>
      <c r="H394">
        <v>144</v>
      </c>
      <c r="I394" t="str">
        <f>VLOOKUP(B394,товар!$A$1:$C$433,2,FALSE)</f>
        <v>Фрукты</v>
      </c>
      <c r="J394" s="5">
        <f t="shared" si="52"/>
        <v>274.16279069767444</v>
      </c>
      <c r="K394" s="6">
        <f t="shared" si="53"/>
        <v>-0.43828993129188232</v>
      </c>
      <c r="L394" t="str">
        <f>VLOOKUP(B394,товар!$A$1:$C$433,3,FALSE)</f>
        <v>Экзотик</v>
      </c>
      <c r="M394" s="28">
        <f t="shared" si="54"/>
        <v>253.6875</v>
      </c>
      <c r="N394" s="10">
        <f>VLOOKUP(H394,клиенты!$A$1:$G$435,5,FALSE)</f>
        <v>44705</v>
      </c>
      <c r="O394">
        <f t="shared" si="55"/>
        <v>488</v>
      </c>
      <c r="P394" s="50">
        <f ca="1">(TODAY()-Продажи[[#This Row],[Дата регистрации клиента]])/30</f>
        <v>29.9</v>
      </c>
      <c r="Q394" t="str">
        <f>VLOOKUP(H394,клиенты!$A$1:$G$435,3,FALSE)</f>
        <v>Анастасия Альбертовна Фролова</v>
      </c>
      <c r="R394" s="51" t="str">
        <f>VLOOKUP(H394,клиенты!$A$1:$G$435,4,FALSE)</f>
        <v>да</v>
      </c>
      <c r="S394" t="str">
        <f>VLOOKUP(H394,клиенты!$A$1:$G$435,7,FALSE)</f>
        <v>Украина</v>
      </c>
      <c r="T394" t="str">
        <f t="shared" si="56"/>
        <v>Фролова Анастасия Альбертовна</v>
      </c>
      <c r="U394" t="str">
        <f t="shared" si="57"/>
        <v>Анастасия</v>
      </c>
      <c r="V394" t="str">
        <f>Продажи[[#This Row],[Имя1]]</f>
        <v>Анастасия</v>
      </c>
    </row>
    <row r="395" spans="1:22" x14ac:dyDescent="0.2">
      <c r="A395">
        <v>661</v>
      </c>
      <c r="B395">
        <v>269</v>
      </c>
      <c r="C395">
        <v>455</v>
      </c>
      <c r="D395">
        <v>5</v>
      </c>
      <c r="E395" s="40">
        <f t="shared" si="51"/>
        <v>2275</v>
      </c>
      <c r="F395" s="25">
        <v>45104</v>
      </c>
      <c r="G395" t="s">
        <v>10</v>
      </c>
      <c r="H395">
        <v>345</v>
      </c>
      <c r="I395" t="str">
        <f>VLOOKUP(B395,товар!$A$1:$C$433,2,FALSE)</f>
        <v>Сахар</v>
      </c>
      <c r="J395" s="5">
        <f t="shared" si="52"/>
        <v>252.76271186440678</v>
      </c>
      <c r="K395" s="6">
        <f t="shared" si="53"/>
        <v>0.80010728894253336</v>
      </c>
      <c r="L395" t="str">
        <f>VLOOKUP(B395,товар!$A$1:$C$433,3,FALSE)</f>
        <v>Русский сахар</v>
      </c>
      <c r="M395" s="28">
        <f t="shared" si="54"/>
        <v>293.41176470588238</v>
      </c>
      <c r="N395" s="10">
        <f>VLOOKUP(H395,клиенты!$A$1:$G$435,5,FALSE)</f>
        <v>44705</v>
      </c>
      <c r="O395">
        <f t="shared" si="55"/>
        <v>399</v>
      </c>
      <c r="P395" s="50">
        <f ca="1">(TODAY()-Продажи[[#This Row],[Дата регистрации клиента]])/30</f>
        <v>29.9</v>
      </c>
      <c r="Q395" t="str">
        <f>VLOOKUP(H395,клиенты!$A$1:$G$435,3,FALSE)</f>
        <v>Лыткина Ираида Александровна</v>
      </c>
      <c r="R395" s="51" t="str">
        <f>VLOOKUP(H395,клиенты!$A$1:$G$435,4,FALSE)</f>
        <v>да</v>
      </c>
      <c r="S395" t="str">
        <f>VLOOKUP(H395,клиенты!$A$1:$G$435,7,FALSE)</f>
        <v>Беларусь</v>
      </c>
      <c r="T395" t="str">
        <f t="shared" si="56"/>
        <v>Александровна Лыткина Ираида</v>
      </c>
      <c r="U395" t="str">
        <f t="shared" si="57"/>
        <v>Лыткина</v>
      </c>
      <c r="V395" t="str">
        <f>MID(T395,SEARCH(" *",T395,SEARCH(" *",T395)+1)+1,LEN(T395))</f>
        <v>Ираида</v>
      </c>
    </row>
    <row r="396" spans="1:22" x14ac:dyDescent="0.2">
      <c r="A396">
        <v>681</v>
      </c>
      <c r="B396">
        <v>27</v>
      </c>
      <c r="C396">
        <v>415</v>
      </c>
      <c r="D396">
        <v>4</v>
      </c>
      <c r="E396" s="40">
        <f t="shared" si="51"/>
        <v>1660</v>
      </c>
      <c r="F396" s="25">
        <v>45229</v>
      </c>
      <c r="G396" t="s">
        <v>24</v>
      </c>
      <c r="H396">
        <v>345</v>
      </c>
      <c r="I396" t="str">
        <f>VLOOKUP(B396,товар!$A$1:$C$433,2,FALSE)</f>
        <v>Макароны</v>
      </c>
      <c r="J396" s="5">
        <f t="shared" si="52"/>
        <v>265.47674418604652</v>
      </c>
      <c r="K396" s="6">
        <f t="shared" si="53"/>
        <v>0.5632254390959659</v>
      </c>
      <c r="L396" t="str">
        <f>VLOOKUP(B396,товар!$A$1:$C$433,3,FALSE)</f>
        <v>Паста Зара</v>
      </c>
      <c r="M396" s="28">
        <f t="shared" si="54"/>
        <v>276.67567567567568</v>
      </c>
      <c r="N396" s="10">
        <f>VLOOKUP(H396,клиенты!$A$1:$G$435,5,FALSE)</f>
        <v>44705</v>
      </c>
      <c r="O396">
        <f t="shared" si="55"/>
        <v>524</v>
      </c>
      <c r="P396" s="50">
        <f ca="1">(TODAY()-Продажи[[#This Row],[Дата регистрации клиента]])/30</f>
        <v>29.9</v>
      </c>
      <c r="Q396" t="str">
        <f>VLOOKUP(H396,клиенты!$A$1:$G$435,3,FALSE)</f>
        <v>Лыткина Ираида Александровна</v>
      </c>
      <c r="R396" s="51" t="str">
        <f>VLOOKUP(H396,клиенты!$A$1:$G$435,4,FALSE)</f>
        <v>да</v>
      </c>
      <c r="S396" t="str">
        <f>VLOOKUP(H396,клиенты!$A$1:$G$435,7,FALSE)</f>
        <v>Беларусь</v>
      </c>
      <c r="T396" t="str">
        <f t="shared" si="56"/>
        <v>Александровна Лыткина Ираида</v>
      </c>
      <c r="U396" t="str">
        <f t="shared" si="57"/>
        <v>Лыткина</v>
      </c>
      <c r="V396" t="str">
        <f>MID(T396,SEARCH(" *",T396,SEARCH(" *",T396)+1)+1,LEN(T396))</f>
        <v>Ираида</v>
      </c>
    </row>
    <row r="397" spans="1:22" x14ac:dyDescent="0.2">
      <c r="A397">
        <v>251</v>
      </c>
      <c r="B397">
        <v>273</v>
      </c>
      <c r="C397">
        <v>156</v>
      </c>
      <c r="D397">
        <v>5</v>
      </c>
      <c r="E397" s="40">
        <f t="shared" si="51"/>
        <v>780</v>
      </c>
      <c r="F397" s="25">
        <v>45029</v>
      </c>
      <c r="G397" t="s">
        <v>22</v>
      </c>
      <c r="H397">
        <v>168</v>
      </c>
      <c r="I397" t="str">
        <f>VLOOKUP(B397,товар!$A$1:$C$433,2,FALSE)</f>
        <v>Конфеты</v>
      </c>
      <c r="J397" s="5">
        <f t="shared" si="52"/>
        <v>267.85483870967744</v>
      </c>
      <c r="K397" s="6">
        <f t="shared" si="53"/>
        <v>-0.41759499006443068</v>
      </c>
      <c r="L397" t="str">
        <f>VLOOKUP(B397,товар!$A$1:$C$433,3,FALSE)</f>
        <v>Красный Октябрь</v>
      </c>
      <c r="M397" s="28">
        <f t="shared" si="54"/>
        <v>273.625</v>
      </c>
      <c r="N397" s="10">
        <f>VLOOKUP(H397,клиенты!$A$1:$G$435,5,FALSE)</f>
        <v>44706</v>
      </c>
      <c r="O397">
        <f t="shared" si="55"/>
        <v>323</v>
      </c>
      <c r="P397" s="50">
        <f ca="1">(TODAY()-Продажи[[#This Row],[Дата регистрации клиента]])/30</f>
        <v>29.866666666666667</v>
      </c>
      <c r="Q397" t="str">
        <f>VLOOKUP(H397,клиенты!$A$1:$G$435,3,FALSE)</f>
        <v>Самсонов Борислав Фролович</v>
      </c>
      <c r="R397" s="51" t="str">
        <f>VLOOKUP(H397,клиенты!$A$1:$G$435,4,FALSE)</f>
        <v>да</v>
      </c>
      <c r="S397" t="str">
        <f>VLOOKUP(H397,клиенты!$A$1:$G$435,7,FALSE)</f>
        <v>Узбекистан</v>
      </c>
      <c r="T397" t="str">
        <f t="shared" si="56"/>
        <v>Фролович Самсонов Борислав</v>
      </c>
      <c r="U397" t="str">
        <f t="shared" si="57"/>
        <v>Самсонов</v>
      </c>
      <c r="V397" t="str">
        <f>MID(T397,SEARCH(" *",T397,SEARCH(" *",T397)+1)+1,LEN(T397))</f>
        <v>Борислав</v>
      </c>
    </row>
    <row r="398" spans="1:22" x14ac:dyDescent="0.2">
      <c r="A398">
        <v>328</v>
      </c>
      <c r="B398">
        <v>65</v>
      </c>
      <c r="C398">
        <v>455</v>
      </c>
      <c r="D398">
        <v>5</v>
      </c>
      <c r="E398" s="40">
        <f t="shared" si="51"/>
        <v>2275</v>
      </c>
      <c r="F398" s="25">
        <v>45370</v>
      </c>
      <c r="G398" t="s">
        <v>16</v>
      </c>
      <c r="H398">
        <v>117</v>
      </c>
      <c r="I398" t="str">
        <f>VLOOKUP(B398,товар!$A$1:$C$433,2,FALSE)</f>
        <v>Хлеб</v>
      </c>
      <c r="J398" s="5">
        <f t="shared" si="52"/>
        <v>300.31818181818181</v>
      </c>
      <c r="K398" s="6">
        <f t="shared" si="53"/>
        <v>0.51505978507643402</v>
      </c>
      <c r="L398" t="str">
        <f>VLOOKUP(B398,товар!$A$1:$C$433,3,FALSE)</f>
        <v>Хлебный Дом</v>
      </c>
      <c r="M398" s="28">
        <f t="shared" si="54"/>
        <v>281.73333333333335</v>
      </c>
      <c r="N398" s="10">
        <f>VLOOKUP(H398,клиенты!$A$1:$G$435,5,FALSE)</f>
        <v>44706</v>
      </c>
      <c r="O398">
        <f t="shared" si="55"/>
        <v>664</v>
      </c>
      <c r="P398" s="50">
        <f ca="1">(TODAY()-Продажи[[#This Row],[Дата регистрации клиента]])/30</f>
        <v>29.866666666666667</v>
      </c>
      <c r="Q398" t="str">
        <f>VLOOKUP(H398,клиенты!$A$1:$G$435,3,FALSE)</f>
        <v>Мирон Давидович Горбачев</v>
      </c>
      <c r="R398" s="51" t="str">
        <f>VLOOKUP(H398,клиенты!$A$1:$G$435,4,FALSE)</f>
        <v>да</v>
      </c>
      <c r="S398" t="str">
        <f>VLOOKUP(H398,клиенты!$A$1:$G$435,7,FALSE)</f>
        <v>Украина</v>
      </c>
      <c r="T398" t="str">
        <f t="shared" si="56"/>
        <v>Горбачев Мирон Давидович</v>
      </c>
      <c r="U398" t="str">
        <f t="shared" si="57"/>
        <v>Мирон</v>
      </c>
      <c r="V398" t="str">
        <f>Продажи[[#This Row],[Имя1]]</f>
        <v>Мирон</v>
      </c>
    </row>
    <row r="399" spans="1:22" x14ac:dyDescent="0.2">
      <c r="A399">
        <v>449</v>
      </c>
      <c r="B399">
        <v>192</v>
      </c>
      <c r="C399">
        <v>147</v>
      </c>
      <c r="D399">
        <v>1</v>
      </c>
      <c r="E399" s="40">
        <f t="shared" si="51"/>
        <v>147</v>
      </c>
      <c r="F399" s="25">
        <v>44935</v>
      </c>
      <c r="G399" t="s">
        <v>14</v>
      </c>
      <c r="H399">
        <v>23</v>
      </c>
      <c r="I399" t="str">
        <f>VLOOKUP(B399,товар!$A$1:$C$433,2,FALSE)</f>
        <v>Мясо</v>
      </c>
      <c r="J399" s="5">
        <f t="shared" si="52"/>
        <v>271.74545454545455</v>
      </c>
      <c r="K399" s="6">
        <f t="shared" si="53"/>
        <v>-0.45905258932155757</v>
      </c>
      <c r="L399" t="str">
        <f>VLOOKUP(B399,товар!$A$1:$C$433,3,FALSE)</f>
        <v>Снежана</v>
      </c>
      <c r="M399" s="28">
        <f t="shared" si="54"/>
        <v>272.35294117647061</v>
      </c>
      <c r="N399" s="10">
        <f>VLOOKUP(H399,клиенты!$A$1:$G$435,5,FALSE)</f>
        <v>44706</v>
      </c>
      <c r="O399">
        <f t="shared" si="55"/>
        <v>229</v>
      </c>
      <c r="P399" s="50">
        <f ca="1">(TODAY()-Продажи[[#This Row],[Дата регистрации клиента]])/30</f>
        <v>29.866666666666667</v>
      </c>
      <c r="Q399" t="str">
        <f>VLOOKUP(H399,клиенты!$A$1:$G$435,3,FALSE)</f>
        <v>Морозова Феврония Николаевна</v>
      </c>
      <c r="R399" s="51" t="str">
        <f>VLOOKUP(H399,клиенты!$A$1:$G$435,4,FALSE)</f>
        <v>нет</v>
      </c>
      <c r="S399" t="str">
        <f>VLOOKUP(H399,клиенты!$A$1:$G$435,7,FALSE)</f>
        <v>Россия</v>
      </c>
      <c r="T399" t="str">
        <f t="shared" si="56"/>
        <v>Николаевна Морозова Феврония</v>
      </c>
      <c r="U399" t="str">
        <f t="shared" si="57"/>
        <v>Морозова</v>
      </c>
      <c r="V399" t="str">
        <f>MID(T399,SEARCH(" *",T399,SEARCH(" *",T399)+1)+1,LEN(T399))</f>
        <v>Феврония</v>
      </c>
    </row>
    <row r="400" spans="1:22" x14ac:dyDescent="0.2">
      <c r="A400">
        <v>938</v>
      </c>
      <c r="B400">
        <v>329</v>
      </c>
      <c r="C400">
        <v>71</v>
      </c>
      <c r="D400">
        <v>2</v>
      </c>
      <c r="E400" s="40">
        <f t="shared" si="51"/>
        <v>142</v>
      </c>
      <c r="F400" s="25">
        <v>45138</v>
      </c>
      <c r="G400" t="s">
        <v>11</v>
      </c>
      <c r="H400">
        <v>117</v>
      </c>
      <c r="I400" t="str">
        <f>VLOOKUP(B400,товар!$A$1:$C$433,2,FALSE)</f>
        <v>Соль</v>
      </c>
      <c r="J400" s="5">
        <f t="shared" si="52"/>
        <v>264.8679245283019</v>
      </c>
      <c r="K400" s="6">
        <f t="shared" si="53"/>
        <v>-0.73194187206154726</v>
      </c>
      <c r="L400" t="str">
        <f>VLOOKUP(B400,товар!$A$1:$C$433,3,FALSE)</f>
        <v>Славянская</v>
      </c>
      <c r="M400" s="28">
        <f t="shared" si="54"/>
        <v>236.91666666666666</v>
      </c>
      <c r="N400" s="10">
        <f>VLOOKUP(H400,клиенты!$A$1:$G$435,5,FALSE)</f>
        <v>44706</v>
      </c>
      <c r="O400">
        <f t="shared" si="55"/>
        <v>432</v>
      </c>
      <c r="P400" s="50">
        <f ca="1">(TODAY()-Продажи[[#This Row],[Дата регистрации клиента]])/30</f>
        <v>29.866666666666667</v>
      </c>
      <c r="Q400" t="str">
        <f>VLOOKUP(H400,клиенты!$A$1:$G$435,3,FALSE)</f>
        <v>Мирон Давидович Горбачев</v>
      </c>
      <c r="R400" s="51" t="str">
        <f>VLOOKUP(H400,клиенты!$A$1:$G$435,4,FALSE)</f>
        <v>да</v>
      </c>
      <c r="S400" t="str">
        <f>VLOOKUP(H400,клиенты!$A$1:$G$435,7,FALSE)</f>
        <v>Украина</v>
      </c>
      <c r="T400" t="str">
        <f t="shared" si="56"/>
        <v>Горбачев Мирон Давидович</v>
      </c>
      <c r="U400" t="str">
        <f t="shared" si="57"/>
        <v>Мирон</v>
      </c>
      <c r="V400" t="str">
        <f>Продажи[[#This Row],[Имя1]]</f>
        <v>Мирон</v>
      </c>
    </row>
    <row r="401" spans="1:22" x14ac:dyDescent="0.2">
      <c r="A401">
        <v>960</v>
      </c>
      <c r="B401">
        <v>13</v>
      </c>
      <c r="C401">
        <v>181</v>
      </c>
      <c r="D401">
        <v>4</v>
      </c>
      <c r="E401" s="40">
        <f t="shared" si="51"/>
        <v>724</v>
      </c>
      <c r="F401" s="25">
        <v>45398</v>
      </c>
      <c r="G401" t="s">
        <v>22</v>
      </c>
      <c r="H401">
        <v>117</v>
      </c>
      <c r="I401" t="str">
        <f>VLOOKUP(B401,товар!$A$1:$C$433,2,FALSE)</f>
        <v>Макароны</v>
      </c>
      <c r="J401" s="5">
        <f t="shared" si="52"/>
        <v>265.47674418604652</v>
      </c>
      <c r="K401" s="6">
        <f t="shared" si="53"/>
        <v>-0.3182077000569401</v>
      </c>
      <c r="L401" t="str">
        <f>VLOOKUP(B401,товар!$A$1:$C$433,3,FALSE)</f>
        <v>Паста Зара</v>
      </c>
      <c r="M401" s="28">
        <f t="shared" si="54"/>
        <v>276.67567567567568</v>
      </c>
      <c r="N401" s="10">
        <f>VLOOKUP(H401,клиенты!$A$1:$G$435,5,FALSE)</f>
        <v>44706</v>
      </c>
      <c r="O401">
        <f t="shared" si="55"/>
        <v>692</v>
      </c>
      <c r="P401" s="50">
        <f ca="1">(TODAY()-Продажи[[#This Row],[Дата регистрации клиента]])/30</f>
        <v>29.866666666666667</v>
      </c>
      <c r="Q401" t="str">
        <f>VLOOKUP(H401,клиенты!$A$1:$G$435,3,FALSE)</f>
        <v>Мирон Давидович Горбачев</v>
      </c>
      <c r="R401" s="51" t="str">
        <f>VLOOKUP(H401,клиенты!$A$1:$G$435,4,FALSE)</f>
        <v>да</v>
      </c>
      <c r="S401" t="str">
        <f>VLOOKUP(H401,клиенты!$A$1:$G$435,7,FALSE)</f>
        <v>Украина</v>
      </c>
      <c r="T401" t="str">
        <f t="shared" si="56"/>
        <v>Горбачев Мирон Давидович</v>
      </c>
      <c r="U401" t="str">
        <f t="shared" si="57"/>
        <v>Мирон</v>
      </c>
      <c r="V401" t="str">
        <f>Продажи[[#This Row],[Имя1]]</f>
        <v>Мирон</v>
      </c>
    </row>
    <row r="402" spans="1:22" x14ac:dyDescent="0.2">
      <c r="A402">
        <v>36</v>
      </c>
      <c r="B402">
        <v>237</v>
      </c>
      <c r="C402">
        <v>336</v>
      </c>
      <c r="D402">
        <v>1</v>
      </c>
      <c r="E402" s="40">
        <f t="shared" si="51"/>
        <v>336</v>
      </c>
      <c r="F402" s="25">
        <v>44971</v>
      </c>
      <c r="G402" t="s">
        <v>16</v>
      </c>
      <c r="H402">
        <v>64</v>
      </c>
      <c r="I402" t="str">
        <f>VLOOKUP(B402,товар!$A$1:$C$433,2,FALSE)</f>
        <v>Конфеты</v>
      </c>
      <c r="J402" s="5">
        <f t="shared" si="52"/>
        <v>267.85483870967744</v>
      </c>
      <c r="K402" s="6">
        <f t="shared" si="53"/>
        <v>0.25441079063045691</v>
      </c>
      <c r="L402" t="str">
        <f>VLOOKUP(B402,товар!$A$1:$C$433,3,FALSE)</f>
        <v>Рот Фронт</v>
      </c>
      <c r="M402" s="28">
        <f t="shared" si="54"/>
        <v>288.23809523809524</v>
      </c>
      <c r="N402" s="10">
        <f>VLOOKUP(H402,клиенты!$A$1:$G$435,5,FALSE)</f>
        <v>44707</v>
      </c>
      <c r="O402">
        <f t="shared" si="55"/>
        <v>264</v>
      </c>
      <c r="P402" s="50">
        <f ca="1">(TODAY()-Продажи[[#This Row],[Дата регистрации клиента]])/30</f>
        <v>29.833333333333332</v>
      </c>
      <c r="Q402" t="str">
        <f>VLOOKUP(H402,клиенты!$A$1:$G$435,3,FALSE)</f>
        <v>Ратибор Арсеньевич Петров</v>
      </c>
      <c r="R402" s="51" t="str">
        <f>VLOOKUP(H402,клиенты!$A$1:$G$435,4,FALSE)</f>
        <v>да</v>
      </c>
      <c r="S402" t="str">
        <f>VLOOKUP(H402,клиенты!$A$1:$G$435,7,FALSE)</f>
        <v>Узбекистан</v>
      </c>
      <c r="T402" t="str">
        <f t="shared" si="56"/>
        <v>Петров Ратибор Арсеньевич</v>
      </c>
      <c r="U402" t="str">
        <f t="shared" si="57"/>
        <v>Ратибор</v>
      </c>
      <c r="V402" t="str">
        <f>Продажи[[#This Row],[Имя1]]</f>
        <v>Ратибор</v>
      </c>
    </row>
    <row r="403" spans="1:22" x14ac:dyDescent="0.2">
      <c r="A403">
        <v>46</v>
      </c>
      <c r="B403">
        <v>390</v>
      </c>
      <c r="C403">
        <v>78</v>
      </c>
      <c r="D403">
        <v>1</v>
      </c>
      <c r="E403" s="40">
        <f t="shared" si="51"/>
        <v>78</v>
      </c>
      <c r="F403" s="25">
        <v>44976</v>
      </c>
      <c r="G403" t="s">
        <v>14</v>
      </c>
      <c r="H403">
        <v>64</v>
      </c>
      <c r="I403" t="str">
        <f>VLOOKUP(B403,товар!$A$1:$C$433,2,FALSE)</f>
        <v>Сок</v>
      </c>
      <c r="J403" s="5">
        <f t="shared" si="52"/>
        <v>268.60344827586209</v>
      </c>
      <c r="K403" s="6">
        <f t="shared" si="53"/>
        <v>-0.70960908915848253</v>
      </c>
      <c r="L403" t="str">
        <f>VLOOKUP(B403,товар!$A$1:$C$433,3,FALSE)</f>
        <v>Сады Придонья</v>
      </c>
      <c r="M403" s="28">
        <f t="shared" si="54"/>
        <v>254.18181818181819</v>
      </c>
      <c r="N403" s="10">
        <f>VLOOKUP(H403,клиенты!$A$1:$G$435,5,FALSE)</f>
        <v>44707</v>
      </c>
      <c r="O403">
        <f t="shared" si="55"/>
        <v>269</v>
      </c>
      <c r="P403" s="50">
        <f ca="1">(TODAY()-Продажи[[#This Row],[Дата регистрации клиента]])/30</f>
        <v>29.833333333333332</v>
      </c>
      <c r="Q403" t="str">
        <f>VLOOKUP(H403,клиенты!$A$1:$G$435,3,FALSE)</f>
        <v>Ратибор Арсеньевич Петров</v>
      </c>
      <c r="R403" s="51" t="str">
        <f>VLOOKUP(H403,клиенты!$A$1:$G$435,4,FALSE)</f>
        <v>да</v>
      </c>
      <c r="S403" t="str">
        <f>VLOOKUP(H403,клиенты!$A$1:$G$435,7,FALSE)</f>
        <v>Узбекистан</v>
      </c>
      <c r="T403" t="str">
        <f t="shared" si="56"/>
        <v>Петров Ратибор Арсеньевич</v>
      </c>
      <c r="U403" t="str">
        <f t="shared" si="57"/>
        <v>Ратибор</v>
      </c>
      <c r="V403" t="str">
        <f>Продажи[[#This Row],[Имя1]]</f>
        <v>Ратибор</v>
      </c>
    </row>
    <row r="404" spans="1:22" x14ac:dyDescent="0.2">
      <c r="A404">
        <v>204</v>
      </c>
      <c r="B404">
        <v>361</v>
      </c>
      <c r="C404">
        <v>245</v>
      </c>
      <c r="D404">
        <v>1</v>
      </c>
      <c r="E404" s="40">
        <f t="shared" si="51"/>
        <v>245</v>
      </c>
      <c r="F404" s="25">
        <v>45178</v>
      </c>
      <c r="G404" t="s">
        <v>23</v>
      </c>
      <c r="H404">
        <v>259</v>
      </c>
      <c r="I404" t="str">
        <f>VLOOKUP(B404,товар!$A$1:$C$433,2,FALSE)</f>
        <v>Мясо</v>
      </c>
      <c r="J404" s="5">
        <f t="shared" si="52"/>
        <v>271.74545454545455</v>
      </c>
      <c r="K404" s="6">
        <f t="shared" si="53"/>
        <v>-9.8420982202595986E-2</v>
      </c>
      <c r="L404" t="str">
        <f>VLOOKUP(B404,товар!$A$1:$C$433,3,FALSE)</f>
        <v>Сава</v>
      </c>
      <c r="M404" s="28">
        <f t="shared" si="54"/>
        <v>212.8125</v>
      </c>
      <c r="N404" s="10">
        <f>VLOOKUP(H404,клиенты!$A$1:$G$435,5,FALSE)</f>
        <v>44707</v>
      </c>
      <c r="O404">
        <f t="shared" si="55"/>
        <v>471</v>
      </c>
      <c r="P404" s="50">
        <f ca="1">(TODAY()-Продажи[[#This Row],[Дата регистрации клиента]])/30</f>
        <v>29.833333333333332</v>
      </c>
      <c r="Q404" t="str">
        <f>VLOOKUP(H404,клиенты!$A$1:$G$435,3,FALSE)</f>
        <v>Алевтина Михайловна Зыкова</v>
      </c>
      <c r="R404" s="51" t="str">
        <f>VLOOKUP(H404,клиенты!$A$1:$G$435,4,FALSE)</f>
        <v>да</v>
      </c>
      <c r="S404" t="str">
        <f>VLOOKUP(H404,клиенты!$A$1:$G$435,7,FALSE)</f>
        <v>Беларусь</v>
      </c>
      <c r="T404" t="str">
        <f t="shared" si="56"/>
        <v>Зыкова Алевтина Михайловна</v>
      </c>
      <c r="U404" t="str">
        <f t="shared" si="57"/>
        <v>Алевтина</v>
      </c>
      <c r="V404" t="str">
        <f>Продажи[[#This Row],[Имя1]]</f>
        <v>Алевтина</v>
      </c>
    </row>
    <row r="405" spans="1:22" x14ac:dyDescent="0.2">
      <c r="A405">
        <v>253</v>
      </c>
      <c r="B405">
        <v>34</v>
      </c>
      <c r="C405">
        <v>366</v>
      </c>
      <c r="D405">
        <v>4</v>
      </c>
      <c r="E405" s="40">
        <f t="shared" si="51"/>
        <v>1464</v>
      </c>
      <c r="F405" s="25">
        <v>45264</v>
      </c>
      <c r="G405" t="s">
        <v>13</v>
      </c>
      <c r="H405">
        <v>259</v>
      </c>
      <c r="I405" t="str">
        <f>VLOOKUP(B405,товар!$A$1:$C$433,2,FALSE)</f>
        <v>Крупа</v>
      </c>
      <c r="J405" s="5">
        <f t="shared" si="52"/>
        <v>255.11627906976744</v>
      </c>
      <c r="K405" s="6">
        <f t="shared" si="53"/>
        <v>0.4346399270738377</v>
      </c>
      <c r="L405" t="str">
        <f>VLOOKUP(B405,товар!$A$1:$C$433,3,FALSE)</f>
        <v>Ярмарка</v>
      </c>
      <c r="M405" s="28">
        <f t="shared" si="54"/>
        <v>252.09090909090909</v>
      </c>
      <c r="N405" s="10">
        <f>VLOOKUP(H405,клиенты!$A$1:$G$435,5,FALSE)</f>
        <v>44707</v>
      </c>
      <c r="O405">
        <f t="shared" si="55"/>
        <v>557</v>
      </c>
      <c r="P405" s="50">
        <f ca="1">(TODAY()-Продажи[[#This Row],[Дата регистрации клиента]])/30</f>
        <v>29.833333333333332</v>
      </c>
      <c r="Q405" t="str">
        <f>VLOOKUP(H405,клиенты!$A$1:$G$435,3,FALSE)</f>
        <v>Алевтина Михайловна Зыкова</v>
      </c>
      <c r="R405" s="51" t="str">
        <f>VLOOKUP(H405,клиенты!$A$1:$G$435,4,FALSE)</f>
        <v>да</v>
      </c>
      <c r="S405" t="str">
        <f>VLOOKUP(H405,клиенты!$A$1:$G$435,7,FALSE)</f>
        <v>Беларусь</v>
      </c>
      <c r="T405" t="str">
        <f t="shared" si="56"/>
        <v>Зыкова Алевтина Михайловна</v>
      </c>
      <c r="U405" t="str">
        <f t="shared" si="57"/>
        <v>Алевтина</v>
      </c>
      <c r="V405" t="str">
        <f>Продажи[[#This Row],[Имя1]]</f>
        <v>Алевтина</v>
      </c>
    </row>
    <row r="406" spans="1:22" x14ac:dyDescent="0.2">
      <c r="A406">
        <v>872</v>
      </c>
      <c r="B406">
        <v>307</v>
      </c>
      <c r="C406">
        <v>419</v>
      </c>
      <c r="D406">
        <v>1</v>
      </c>
      <c r="E406" s="40">
        <f t="shared" si="51"/>
        <v>419</v>
      </c>
      <c r="F406" s="25">
        <v>45189</v>
      </c>
      <c r="G406" t="s">
        <v>24</v>
      </c>
      <c r="H406">
        <v>64</v>
      </c>
      <c r="I406" t="str">
        <f>VLOOKUP(B406,товар!$A$1:$C$433,2,FALSE)</f>
        <v>Сыр</v>
      </c>
      <c r="J406" s="5">
        <f t="shared" si="52"/>
        <v>262.63492063492066</v>
      </c>
      <c r="K406" s="6">
        <f t="shared" si="53"/>
        <v>0.59537048229179246</v>
      </c>
      <c r="L406" t="str">
        <f>VLOOKUP(B406,товар!$A$1:$C$433,3,FALSE)</f>
        <v>Карат</v>
      </c>
      <c r="M406" s="28">
        <f t="shared" si="54"/>
        <v>311.33333333333331</v>
      </c>
      <c r="N406" s="10">
        <f>VLOOKUP(H406,клиенты!$A$1:$G$435,5,FALSE)</f>
        <v>44707</v>
      </c>
      <c r="O406">
        <f t="shared" si="55"/>
        <v>482</v>
      </c>
      <c r="P406" s="50">
        <f ca="1">(TODAY()-Продажи[[#This Row],[Дата регистрации клиента]])/30</f>
        <v>29.833333333333332</v>
      </c>
      <c r="Q406" t="str">
        <f>VLOOKUP(H406,клиенты!$A$1:$G$435,3,FALSE)</f>
        <v>Ратибор Арсеньевич Петров</v>
      </c>
      <c r="R406" s="51" t="str">
        <f>VLOOKUP(H406,клиенты!$A$1:$G$435,4,FALSE)</f>
        <v>да</v>
      </c>
      <c r="S406" t="str">
        <f>VLOOKUP(H406,клиенты!$A$1:$G$435,7,FALSE)</f>
        <v>Узбекистан</v>
      </c>
      <c r="T406" t="str">
        <f t="shared" si="56"/>
        <v>Петров Ратибор Арсеньевич</v>
      </c>
      <c r="U406" t="str">
        <f t="shared" si="57"/>
        <v>Ратибор</v>
      </c>
      <c r="V406" t="str">
        <f>Продажи[[#This Row],[Имя1]]</f>
        <v>Ратибор</v>
      </c>
    </row>
    <row r="407" spans="1:22" x14ac:dyDescent="0.2">
      <c r="A407">
        <v>734</v>
      </c>
      <c r="B407">
        <v>359</v>
      </c>
      <c r="C407">
        <v>126</v>
      </c>
      <c r="D407">
        <v>4</v>
      </c>
      <c r="E407" s="40">
        <f t="shared" si="51"/>
        <v>504</v>
      </c>
      <c r="F407" s="25">
        <v>45065</v>
      </c>
      <c r="G407" t="s">
        <v>14</v>
      </c>
      <c r="H407">
        <v>394</v>
      </c>
      <c r="I407" t="str">
        <f>VLOOKUP(B407,товар!$A$1:$C$433,2,FALSE)</f>
        <v>Мясо</v>
      </c>
      <c r="J407" s="5">
        <f t="shared" si="52"/>
        <v>271.74545454545455</v>
      </c>
      <c r="K407" s="6">
        <f t="shared" si="53"/>
        <v>-0.53633079084704938</v>
      </c>
      <c r="L407" t="str">
        <f>VLOOKUP(B407,товар!$A$1:$C$433,3,FALSE)</f>
        <v>Мираторг</v>
      </c>
      <c r="M407" s="28">
        <f t="shared" si="54"/>
        <v>316.58333333333331</v>
      </c>
      <c r="N407" s="10">
        <f>VLOOKUP(H407,клиенты!$A$1:$G$435,5,FALSE)</f>
        <v>44708</v>
      </c>
      <c r="O407">
        <f t="shared" si="55"/>
        <v>357</v>
      </c>
      <c r="P407" s="50">
        <f ca="1">(TODAY()-Продажи[[#This Row],[Дата регистрации клиента]])/30</f>
        <v>29.8</v>
      </c>
      <c r="Q407" t="str">
        <f>VLOOKUP(H407,клиенты!$A$1:$G$435,3,FALSE)</f>
        <v>Князев Платон Андреевич</v>
      </c>
      <c r="R407" s="51" t="str">
        <f>VLOOKUP(H407,клиенты!$A$1:$G$435,4,FALSE)</f>
        <v>да</v>
      </c>
      <c r="S407" t="str">
        <f>VLOOKUP(H407,клиенты!$A$1:$G$435,7,FALSE)</f>
        <v>Россия</v>
      </c>
      <c r="T407" t="str">
        <f t="shared" si="56"/>
        <v>Андреевич Князев Платон</v>
      </c>
      <c r="U407" t="str">
        <f t="shared" si="57"/>
        <v>Князев</v>
      </c>
      <c r="V407" t="str">
        <f>MID(T407,SEARCH(" *",T407,SEARCH(" *",T407)+1)+1,LEN(T407))</f>
        <v>Платон</v>
      </c>
    </row>
    <row r="408" spans="1:22" x14ac:dyDescent="0.2">
      <c r="A408">
        <v>785</v>
      </c>
      <c r="B408">
        <v>184</v>
      </c>
      <c r="C408">
        <v>79</v>
      </c>
      <c r="D408">
        <v>4</v>
      </c>
      <c r="E408" s="40">
        <f t="shared" si="51"/>
        <v>316</v>
      </c>
      <c r="F408" s="25">
        <v>45407</v>
      </c>
      <c r="G408" t="s">
        <v>8</v>
      </c>
      <c r="H408">
        <v>394</v>
      </c>
      <c r="I408" t="str">
        <f>VLOOKUP(B408,товар!$A$1:$C$433,2,FALSE)</f>
        <v>Конфеты</v>
      </c>
      <c r="J408" s="5">
        <f t="shared" si="52"/>
        <v>267.85483870967744</v>
      </c>
      <c r="K408" s="6">
        <f t="shared" si="53"/>
        <v>-0.7050641295839104</v>
      </c>
      <c r="L408" t="str">
        <f>VLOOKUP(B408,товар!$A$1:$C$433,3,FALSE)</f>
        <v>Славянка</v>
      </c>
      <c r="M408" s="28">
        <f t="shared" si="54"/>
        <v>268</v>
      </c>
      <c r="N408" s="10">
        <f>VLOOKUP(H408,клиенты!$A$1:$G$435,5,FALSE)</f>
        <v>44708</v>
      </c>
      <c r="O408">
        <f t="shared" si="55"/>
        <v>699</v>
      </c>
      <c r="P408" s="50">
        <f ca="1">(TODAY()-Продажи[[#This Row],[Дата регистрации клиента]])/30</f>
        <v>29.8</v>
      </c>
      <c r="Q408" t="str">
        <f>VLOOKUP(H408,клиенты!$A$1:$G$435,3,FALSE)</f>
        <v>Князев Платон Андреевич</v>
      </c>
      <c r="R408" s="51" t="str">
        <f>VLOOKUP(H408,клиенты!$A$1:$G$435,4,FALSE)</f>
        <v>да</v>
      </c>
      <c r="S408" t="str">
        <f>VLOOKUP(H408,клиенты!$A$1:$G$435,7,FALSE)</f>
        <v>Россия</v>
      </c>
      <c r="T408" t="str">
        <f t="shared" si="56"/>
        <v>Андреевич Князев Платон</v>
      </c>
      <c r="U408" t="str">
        <f t="shared" si="57"/>
        <v>Князев</v>
      </c>
      <c r="V408" t="str">
        <f>MID(T408,SEARCH(" *",T408,SEARCH(" *",T408)+1)+1,LEN(T408))</f>
        <v>Платон</v>
      </c>
    </row>
    <row r="409" spans="1:22" x14ac:dyDescent="0.2">
      <c r="A409">
        <v>65</v>
      </c>
      <c r="B409">
        <v>375</v>
      </c>
      <c r="C409">
        <v>231</v>
      </c>
      <c r="D409">
        <v>2</v>
      </c>
      <c r="E409" s="40">
        <f t="shared" si="51"/>
        <v>462</v>
      </c>
      <c r="F409" s="25">
        <v>45114</v>
      </c>
      <c r="G409" t="s">
        <v>17</v>
      </c>
      <c r="H409">
        <v>171</v>
      </c>
      <c r="I409" t="str">
        <f>VLOOKUP(B409,товар!$A$1:$C$433,2,FALSE)</f>
        <v>Макароны</v>
      </c>
      <c r="J409" s="5">
        <f t="shared" si="52"/>
        <v>265.47674418604652</v>
      </c>
      <c r="K409" s="6">
        <f t="shared" si="53"/>
        <v>-0.12986728570802852</v>
      </c>
      <c r="L409" t="str">
        <f>VLOOKUP(B409,товар!$A$1:$C$433,3,FALSE)</f>
        <v>Борилла</v>
      </c>
      <c r="M409" s="28">
        <f t="shared" si="54"/>
        <v>236.27586206896552</v>
      </c>
      <c r="N409" s="10">
        <f>VLOOKUP(H409,клиенты!$A$1:$G$435,5,FALSE)</f>
        <v>44710</v>
      </c>
      <c r="O409">
        <f t="shared" si="55"/>
        <v>404</v>
      </c>
      <c r="P409" s="50">
        <f ca="1">(TODAY()-Продажи[[#This Row],[Дата регистрации клиента]])/30</f>
        <v>29.733333333333334</v>
      </c>
      <c r="Q409" t="str">
        <f>VLOOKUP(H409,клиенты!$A$1:$G$435,3,FALSE)</f>
        <v>Бажен Дмитриевич Исаков</v>
      </c>
      <c r="R409" s="51" t="str">
        <f>VLOOKUP(H409,клиенты!$A$1:$G$435,4,FALSE)</f>
        <v>да</v>
      </c>
      <c r="S409" t="str">
        <f>VLOOKUP(H409,клиенты!$A$1:$G$435,7,FALSE)</f>
        <v>Россия</v>
      </c>
      <c r="T409" t="str">
        <f t="shared" si="56"/>
        <v>Исаков Бажен Дмитриевич</v>
      </c>
      <c r="U409" t="str">
        <f t="shared" si="57"/>
        <v>Бажен</v>
      </c>
      <c r="V409" t="str">
        <f>MID(T409,SEARCH(" *",T409,SEARCH(" *",T409)+1)+1,LEN(T409))</f>
        <v>Дмитриевич</v>
      </c>
    </row>
    <row r="410" spans="1:22" x14ac:dyDescent="0.2">
      <c r="A410">
        <v>71</v>
      </c>
      <c r="B410">
        <v>30</v>
      </c>
      <c r="C410">
        <v>261</v>
      </c>
      <c r="D410">
        <v>1</v>
      </c>
      <c r="E410" s="40">
        <f t="shared" si="51"/>
        <v>261</v>
      </c>
      <c r="F410" s="25">
        <v>45000</v>
      </c>
      <c r="G410" t="s">
        <v>21</v>
      </c>
      <c r="H410">
        <v>378</v>
      </c>
      <c r="I410" t="str">
        <f>VLOOKUP(B410,товар!$A$1:$C$433,2,FALSE)</f>
        <v>Чипсы</v>
      </c>
      <c r="J410" s="5">
        <f t="shared" si="52"/>
        <v>273.72549019607845</v>
      </c>
      <c r="K410" s="6">
        <f t="shared" si="53"/>
        <v>-4.6489971346704961E-2</v>
      </c>
      <c r="L410" t="str">
        <f>VLOOKUP(B410,товар!$A$1:$C$433,3,FALSE)</f>
        <v>Pringles</v>
      </c>
      <c r="M410" s="28">
        <f t="shared" si="54"/>
        <v>280.23809523809524</v>
      </c>
      <c r="N410" s="10">
        <f>VLOOKUP(H410,клиенты!$A$1:$G$435,5,FALSE)</f>
        <v>44710</v>
      </c>
      <c r="O410">
        <f t="shared" si="55"/>
        <v>290</v>
      </c>
      <c r="P410" s="50">
        <f ca="1">(TODAY()-Продажи[[#This Row],[Дата регистрации клиента]])/30</f>
        <v>29.733333333333334</v>
      </c>
      <c r="Q410" t="str">
        <f>VLOOKUP(H410,клиенты!$A$1:$G$435,3,FALSE)</f>
        <v>Сократ Юльевич Афанасьев</v>
      </c>
      <c r="R410" s="51" t="str">
        <f>VLOOKUP(H410,клиенты!$A$1:$G$435,4,FALSE)</f>
        <v>нет</v>
      </c>
      <c r="S410" t="str">
        <f>VLOOKUP(H410,клиенты!$A$1:$G$435,7,FALSE)</f>
        <v>Россия</v>
      </c>
      <c r="T410" t="str">
        <f t="shared" si="56"/>
        <v>Афанасьев Сократ Юльевич</v>
      </c>
      <c r="U410" t="str">
        <f t="shared" si="57"/>
        <v>Сократ</v>
      </c>
      <c r="V410" t="str">
        <f>Продажи[[#This Row],[Имя1]]</f>
        <v>Сократ</v>
      </c>
    </row>
    <row r="411" spans="1:22" x14ac:dyDescent="0.2">
      <c r="A411">
        <v>220</v>
      </c>
      <c r="B411">
        <v>498</v>
      </c>
      <c r="C411">
        <v>472</v>
      </c>
      <c r="D411">
        <v>5</v>
      </c>
      <c r="E411" s="40">
        <f t="shared" si="51"/>
        <v>2360</v>
      </c>
      <c r="F411" s="25">
        <v>45195</v>
      </c>
      <c r="G411" t="s">
        <v>16</v>
      </c>
      <c r="H411">
        <v>171</v>
      </c>
      <c r="I411" t="str">
        <f>VLOOKUP(B411,товар!$A$1:$C$433,2,FALSE)</f>
        <v>Молоко</v>
      </c>
      <c r="J411" s="5">
        <f t="shared" si="52"/>
        <v>294.95238095238096</v>
      </c>
      <c r="K411" s="6">
        <f t="shared" si="53"/>
        <v>0.60025831449790124</v>
      </c>
      <c r="L411" t="str">
        <f>VLOOKUP(B411,товар!$A$1:$C$433,3,FALSE)</f>
        <v>Домик в деревне</v>
      </c>
      <c r="M411" s="28">
        <f t="shared" si="54"/>
        <v>274.77777777777777</v>
      </c>
      <c r="N411" s="10">
        <f>VLOOKUP(H411,клиенты!$A$1:$G$435,5,FALSE)</f>
        <v>44710</v>
      </c>
      <c r="O411">
        <f t="shared" si="55"/>
        <v>485</v>
      </c>
      <c r="P411" s="50">
        <f ca="1">(TODAY()-Продажи[[#This Row],[Дата регистрации клиента]])/30</f>
        <v>29.733333333333334</v>
      </c>
      <c r="Q411" t="str">
        <f>VLOOKUP(H411,клиенты!$A$1:$G$435,3,FALSE)</f>
        <v>Бажен Дмитриевич Исаков</v>
      </c>
      <c r="R411" s="51" t="str">
        <f>VLOOKUP(H411,клиенты!$A$1:$G$435,4,FALSE)</f>
        <v>да</v>
      </c>
      <c r="S411" t="str">
        <f>VLOOKUP(H411,клиенты!$A$1:$G$435,7,FALSE)</f>
        <v>Россия</v>
      </c>
      <c r="T411" t="str">
        <f t="shared" si="56"/>
        <v>Исаков Бажен Дмитриевич</v>
      </c>
      <c r="U411" t="str">
        <f t="shared" si="57"/>
        <v>Бажен</v>
      </c>
      <c r="V411" t="str">
        <f>Продажи[[#This Row],[Имя1]]</f>
        <v>Бажен</v>
      </c>
    </row>
    <row r="412" spans="1:22" x14ac:dyDescent="0.2">
      <c r="A412">
        <v>689</v>
      </c>
      <c r="B412">
        <v>194</v>
      </c>
      <c r="C412">
        <v>257</v>
      </c>
      <c r="D412">
        <v>5</v>
      </c>
      <c r="E412" s="40">
        <f t="shared" si="51"/>
        <v>1285</v>
      </c>
      <c r="F412" s="25">
        <v>45122</v>
      </c>
      <c r="G412" t="s">
        <v>8</v>
      </c>
      <c r="H412">
        <v>291</v>
      </c>
      <c r="I412" t="str">
        <f>VLOOKUP(B412,товар!$A$1:$C$433,2,FALSE)</f>
        <v>Соль</v>
      </c>
      <c r="J412" s="5">
        <f t="shared" si="52"/>
        <v>264.8679245283019</v>
      </c>
      <c r="K412" s="6">
        <f t="shared" si="53"/>
        <v>-2.9705086194614649E-2</v>
      </c>
      <c r="L412" t="str">
        <f>VLOOKUP(B412,товар!$A$1:$C$433,3,FALSE)</f>
        <v>Салта</v>
      </c>
      <c r="M412" s="28">
        <f t="shared" si="54"/>
        <v>273.7</v>
      </c>
      <c r="N412" s="10">
        <f>VLOOKUP(H412,клиенты!$A$1:$G$435,5,FALSE)</f>
        <v>44710</v>
      </c>
      <c r="O412">
        <f t="shared" si="55"/>
        <v>412</v>
      </c>
      <c r="P412" s="50">
        <f ca="1">(TODAY()-Продажи[[#This Row],[Дата регистрации клиента]])/30</f>
        <v>29.733333333333334</v>
      </c>
      <c r="Q412" t="str">
        <f>VLOOKUP(H412,клиенты!$A$1:$G$435,3,FALSE)</f>
        <v>Кононова Элеонора Юрьевна</v>
      </c>
      <c r="R412" s="51" t="str">
        <f>VLOOKUP(H412,клиенты!$A$1:$G$435,4,FALSE)</f>
        <v>да</v>
      </c>
      <c r="S412" t="str">
        <f>VLOOKUP(H412,клиенты!$A$1:$G$435,7,FALSE)</f>
        <v>Таджикистан</v>
      </c>
      <c r="T412" t="str">
        <f t="shared" si="56"/>
        <v>Юрьевна Кононова Элеонора</v>
      </c>
      <c r="U412" t="str">
        <f t="shared" si="57"/>
        <v>Кононова</v>
      </c>
      <c r="V412" t="str">
        <f>MID(T412,SEARCH(" *",T412,SEARCH(" *",T412)+1)+1,LEN(T412))</f>
        <v>Элеонора</v>
      </c>
    </row>
    <row r="413" spans="1:22" x14ac:dyDescent="0.2">
      <c r="A413">
        <v>875</v>
      </c>
      <c r="B413">
        <v>83</v>
      </c>
      <c r="C413">
        <v>282</v>
      </c>
      <c r="D413">
        <v>5</v>
      </c>
      <c r="E413" s="40">
        <f t="shared" si="51"/>
        <v>1410</v>
      </c>
      <c r="F413" s="25">
        <v>44970</v>
      </c>
      <c r="G413" t="s">
        <v>11</v>
      </c>
      <c r="H413">
        <v>6</v>
      </c>
      <c r="I413" t="str">
        <f>VLOOKUP(B413,товар!$A$1:$C$433,2,FALSE)</f>
        <v>Сок</v>
      </c>
      <c r="J413" s="5">
        <f t="shared" si="52"/>
        <v>268.60344827586209</v>
      </c>
      <c r="K413" s="6">
        <f t="shared" si="53"/>
        <v>4.9874831503947448E-2</v>
      </c>
      <c r="L413" t="str">
        <f>VLOOKUP(B413,товар!$A$1:$C$433,3,FALSE)</f>
        <v>Сады Придонья</v>
      </c>
      <c r="M413" s="28">
        <f t="shared" si="54"/>
        <v>254.18181818181819</v>
      </c>
      <c r="N413" s="10">
        <f>VLOOKUP(H413,клиенты!$A$1:$G$435,5,FALSE)</f>
        <v>44710</v>
      </c>
      <c r="O413">
        <f t="shared" si="55"/>
        <v>260</v>
      </c>
      <c r="P413" s="50">
        <f ca="1">(TODAY()-Продажи[[#This Row],[Дата регистрации клиента]])/30</f>
        <v>29.733333333333334</v>
      </c>
      <c r="Q413" t="str">
        <f>VLOOKUP(H413,клиенты!$A$1:$G$435,3,FALSE)</f>
        <v>Эмилия Болеславовна Цветкова</v>
      </c>
      <c r="R413" s="51" t="str">
        <f>VLOOKUP(H413,клиенты!$A$1:$G$435,4,FALSE)</f>
        <v>нет</v>
      </c>
      <c r="S413" t="str">
        <f>VLOOKUP(H413,клиенты!$A$1:$G$435,7,FALSE)</f>
        <v>Украина</v>
      </c>
      <c r="T413" t="str">
        <f t="shared" si="56"/>
        <v>Цветкова Эмилия Болеславовна</v>
      </c>
      <c r="U413" t="str">
        <f t="shared" si="57"/>
        <v>Эмилия</v>
      </c>
      <c r="V413" t="str">
        <f>Продажи[[#This Row],[Имя1]]</f>
        <v>Эмилия</v>
      </c>
    </row>
    <row r="414" spans="1:22" x14ac:dyDescent="0.2">
      <c r="A414">
        <v>962</v>
      </c>
      <c r="B414">
        <v>120</v>
      </c>
      <c r="C414">
        <v>229</v>
      </c>
      <c r="D414">
        <v>5</v>
      </c>
      <c r="E414" s="40">
        <f t="shared" si="51"/>
        <v>1145</v>
      </c>
      <c r="F414" s="25">
        <v>44930</v>
      </c>
      <c r="G414" t="s">
        <v>24</v>
      </c>
      <c r="H414">
        <v>6</v>
      </c>
      <c r="I414" t="str">
        <f>VLOOKUP(B414,товар!$A$1:$C$433,2,FALSE)</f>
        <v>Хлеб</v>
      </c>
      <c r="J414" s="5">
        <f t="shared" si="52"/>
        <v>300.31818181818181</v>
      </c>
      <c r="K414" s="6">
        <f t="shared" si="53"/>
        <v>-0.23747540487361884</v>
      </c>
      <c r="L414" t="str">
        <f>VLOOKUP(B414,товар!$A$1:$C$433,3,FALSE)</f>
        <v>Дарница</v>
      </c>
      <c r="M414" s="28">
        <f t="shared" si="54"/>
        <v>264</v>
      </c>
      <c r="N414" s="10">
        <f>VLOOKUP(H414,клиенты!$A$1:$G$435,5,FALSE)</f>
        <v>44710</v>
      </c>
      <c r="O414">
        <f t="shared" si="55"/>
        <v>220</v>
      </c>
      <c r="P414" s="50">
        <f ca="1">(TODAY()-Продажи[[#This Row],[Дата регистрации клиента]])/30</f>
        <v>29.733333333333334</v>
      </c>
      <c r="Q414" t="str">
        <f>VLOOKUP(H414,клиенты!$A$1:$G$435,3,FALSE)</f>
        <v>Эмилия Болеславовна Цветкова</v>
      </c>
      <c r="R414" s="51" t="str">
        <f>VLOOKUP(H414,клиенты!$A$1:$G$435,4,FALSE)</f>
        <v>нет</v>
      </c>
      <c r="S414" t="str">
        <f>VLOOKUP(H414,клиенты!$A$1:$G$435,7,FALSE)</f>
        <v>Украина</v>
      </c>
      <c r="T414" t="str">
        <f t="shared" si="56"/>
        <v>Цветкова Эмилия Болеславовна</v>
      </c>
      <c r="U414" t="str">
        <f t="shared" si="57"/>
        <v>Эмилия</v>
      </c>
      <c r="V414" t="str">
        <f>Продажи[[#This Row],[Имя1]]</f>
        <v>Эмилия</v>
      </c>
    </row>
    <row r="415" spans="1:22" x14ac:dyDescent="0.2">
      <c r="A415">
        <v>120</v>
      </c>
      <c r="B415">
        <v>223</v>
      </c>
      <c r="C415">
        <v>411</v>
      </c>
      <c r="D415">
        <v>5</v>
      </c>
      <c r="E415" s="40">
        <f t="shared" si="51"/>
        <v>2055</v>
      </c>
      <c r="F415" s="25">
        <v>45244</v>
      </c>
      <c r="G415" t="s">
        <v>22</v>
      </c>
      <c r="H415">
        <v>281</v>
      </c>
      <c r="I415" t="str">
        <f>VLOOKUP(B415,товар!$A$1:$C$433,2,FALSE)</f>
        <v>Чай</v>
      </c>
      <c r="J415" s="5">
        <f t="shared" si="52"/>
        <v>271.18181818181819</v>
      </c>
      <c r="K415" s="6">
        <f t="shared" si="53"/>
        <v>0.51558833389205505</v>
      </c>
      <c r="L415" t="str">
        <f>VLOOKUP(B415,товар!$A$1:$C$433,3,FALSE)</f>
        <v>Greenfield</v>
      </c>
      <c r="M415" s="28">
        <f t="shared" si="54"/>
        <v>291.45454545454544</v>
      </c>
      <c r="N415" s="10">
        <f>VLOOKUP(H415,клиенты!$A$1:$G$435,5,FALSE)</f>
        <v>44711</v>
      </c>
      <c r="O415">
        <f t="shared" si="55"/>
        <v>533</v>
      </c>
      <c r="P415" s="50">
        <f ca="1">(TODAY()-Продажи[[#This Row],[Дата регистрации клиента]])/30</f>
        <v>29.7</v>
      </c>
      <c r="Q415" t="str">
        <f>VLOOKUP(H415,клиенты!$A$1:$G$435,3,FALSE)</f>
        <v>Гурьев Евсей Гертрудович</v>
      </c>
      <c r="R415" s="51" t="str">
        <f>VLOOKUP(H415,клиенты!$A$1:$G$435,4,FALSE)</f>
        <v>нет</v>
      </c>
      <c r="S415" t="str">
        <f>VLOOKUP(H415,клиенты!$A$1:$G$435,7,FALSE)</f>
        <v>Узбекистан</v>
      </c>
      <c r="T415" t="str">
        <f t="shared" si="56"/>
        <v>Гертрудович Гурьев Евсей</v>
      </c>
      <c r="U415" t="str">
        <f t="shared" si="57"/>
        <v>Гурьев</v>
      </c>
      <c r="V415" t="str">
        <f>MID(T415,SEARCH(" *",T415,SEARCH(" *",T415)+1)+1,LEN(T415))</f>
        <v>Евсей</v>
      </c>
    </row>
    <row r="416" spans="1:22" x14ac:dyDescent="0.2">
      <c r="A416">
        <v>425</v>
      </c>
      <c r="B416">
        <v>60</v>
      </c>
      <c r="C416">
        <v>251</v>
      </c>
      <c r="D416">
        <v>2</v>
      </c>
      <c r="E416" s="40">
        <f t="shared" si="51"/>
        <v>502</v>
      </c>
      <c r="F416" s="25">
        <v>45202</v>
      </c>
      <c r="G416" t="s">
        <v>24</v>
      </c>
      <c r="H416">
        <v>309</v>
      </c>
      <c r="I416" t="str">
        <f>VLOOKUP(B416,товар!$A$1:$C$433,2,FALSE)</f>
        <v>Кофе</v>
      </c>
      <c r="J416" s="5">
        <f t="shared" si="52"/>
        <v>249.02380952380952</v>
      </c>
      <c r="K416" s="6">
        <f t="shared" si="53"/>
        <v>7.9357491155942483E-3</v>
      </c>
      <c r="L416" t="str">
        <f>VLOOKUP(B416,товар!$A$1:$C$433,3,FALSE)</f>
        <v>Jacobs</v>
      </c>
      <c r="M416" s="28">
        <f t="shared" si="54"/>
        <v>276.21052631578948</v>
      </c>
      <c r="N416" s="10">
        <f>VLOOKUP(H416,клиенты!$A$1:$G$435,5,FALSE)</f>
        <v>44711</v>
      </c>
      <c r="O416">
        <f t="shared" si="55"/>
        <v>491</v>
      </c>
      <c r="P416" s="50">
        <f ca="1">(TODAY()-Продажи[[#This Row],[Дата регистрации клиента]])/30</f>
        <v>29.7</v>
      </c>
      <c r="Q416" t="str">
        <f>VLOOKUP(H416,клиенты!$A$1:$G$435,3,FALSE)</f>
        <v>Любомир Валерианович Туров</v>
      </c>
      <c r="R416" s="51" t="str">
        <f>VLOOKUP(H416,клиенты!$A$1:$G$435,4,FALSE)</f>
        <v>нет</v>
      </c>
      <c r="S416" t="str">
        <f>VLOOKUP(H416,клиенты!$A$1:$G$435,7,FALSE)</f>
        <v>Россия</v>
      </c>
      <c r="T416" t="str">
        <f t="shared" si="56"/>
        <v>Туров Любомир Валерианович</v>
      </c>
      <c r="U416" t="str">
        <f t="shared" si="57"/>
        <v>Любомир</v>
      </c>
      <c r="V416" t="str">
        <f>Продажи[[#This Row],[Имя1]]</f>
        <v>Любомир</v>
      </c>
    </row>
    <row r="417" spans="1:22" x14ac:dyDescent="0.2">
      <c r="A417">
        <v>463</v>
      </c>
      <c r="B417">
        <v>401</v>
      </c>
      <c r="C417">
        <v>464</v>
      </c>
      <c r="D417">
        <v>2</v>
      </c>
      <c r="E417" s="40">
        <f t="shared" si="51"/>
        <v>928</v>
      </c>
      <c r="F417" s="25">
        <v>45126</v>
      </c>
      <c r="G417" t="s">
        <v>12</v>
      </c>
      <c r="H417">
        <v>15</v>
      </c>
      <c r="I417" t="str">
        <f>VLOOKUP(B417,товар!$A$1:$C$433,2,FALSE)</f>
        <v>Чай</v>
      </c>
      <c r="J417" s="5">
        <f t="shared" si="52"/>
        <v>271.18181818181819</v>
      </c>
      <c r="K417" s="6">
        <f t="shared" si="53"/>
        <v>0.7110291652698626</v>
      </c>
      <c r="L417" t="str">
        <f>VLOOKUP(B417,товар!$A$1:$C$433,3,FALSE)</f>
        <v>Greenfield</v>
      </c>
      <c r="M417" s="28">
        <f t="shared" si="54"/>
        <v>291.45454545454544</v>
      </c>
      <c r="N417" s="10">
        <f>VLOOKUP(H417,клиенты!$A$1:$G$435,5,FALSE)</f>
        <v>44711</v>
      </c>
      <c r="O417">
        <f t="shared" si="55"/>
        <v>415</v>
      </c>
      <c r="P417" s="50">
        <f ca="1">(TODAY()-Продажи[[#This Row],[Дата регистрации клиента]])/30</f>
        <v>29.7</v>
      </c>
      <c r="Q417" t="str">
        <f>VLOOKUP(H417,клиенты!$A$1:$G$435,3,FALSE)</f>
        <v>Алексей Трифонович Блинов</v>
      </c>
      <c r="R417" s="51" t="str">
        <f>VLOOKUP(H417,клиенты!$A$1:$G$435,4,FALSE)</f>
        <v>нет</v>
      </c>
      <c r="S417" t="str">
        <f>VLOOKUP(H417,клиенты!$A$1:$G$435,7,FALSE)</f>
        <v>Украина</v>
      </c>
      <c r="T417" t="str">
        <f t="shared" si="56"/>
        <v>Блинов Алексей Трифонович</v>
      </c>
      <c r="U417" t="str">
        <f t="shared" si="57"/>
        <v>Алексей</v>
      </c>
      <c r="V417" t="str">
        <f>Продажи[[#This Row],[Имя1]]</f>
        <v>Алексей</v>
      </c>
    </row>
    <row r="418" spans="1:22" x14ac:dyDescent="0.2">
      <c r="A418">
        <v>710</v>
      </c>
      <c r="B418">
        <v>93</v>
      </c>
      <c r="C418">
        <v>343</v>
      </c>
      <c r="D418">
        <v>3</v>
      </c>
      <c r="E418" s="40">
        <f t="shared" si="51"/>
        <v>1029</v>
      </c>
      <c r="F418" s="25">
        <v>44930</v>
      </c>
      <c r="G418" t="s">
        <v>25</v>
      </c>
      <c r="H418">
        <v>281</v>
      </c>
      <c r="I418" t="str">
        <f>VLOOKUP(B418,товар!$A$1:$C$433,2,FALSE)</f>
        <v>Чай</v>
      </c>
      <c r="J418" s="5">
        <f t="shared" si="52"/>
        <v>271.18181818181819</v>
      </c>
      <c r="K418" s="6">
        <f t="shared" si="53"/>
        <v>0.26483405967147156</v>
      </c>
      <c r="L418" t="str">
        <f>VLOOKUP(B418,товар!$A$1:$C$433,3,FALSE)</f>
        <v>Greenfield</v>
      </c>
      <c r="M418" s="28">
        <f t="shared" si="54"/>
        <v>291.45454545454544</v>
      </c>
      <c r="N418" s="10">
        <f>VLOOKUP(H418,клиенты!$A$1:$G$435,5,FALSE)</f>
        <v>44711</v>
      </c>
      <c r="O418">
        <f t="shared" si="55"/>
        <v>219</v>
      </c>
      <c r="P418" s="50">
        <f ca="1">(TODAY()-Продажи[[#This Row],[Дата регистрации клиента]])/30</f>
        <v>29.7</v>
      </c>
      <c r="Q418" t="str">
        <f>VLOOKUP(H418,клиенты!$A$1:$G$435,3,FALSE)</f>
        <v>Гурьев Евсей Гертрудович</v>
      </c>
      <c r="R418" s="51" t="str">
        <f>VLOOKUP(H418,клиенты!$A$1:$G$435,4,FALSE)</f>
        <v>нет</v>
      </c>
      <c r="S418" t="str">
        <f>VLOOKUP(H418,клиенты!$A$1:$G$435,7,FALSE)</f>
        <v>Узбекистан</v>
      </c>
      <c r="T418" t="str">
        <f t="shared" si="56"/>
        <v>Гертрудович Гурьев Евсей</v>
      </c>
      <c r="U418" t="str">
        <f t="shared" si="57"/>
        <v>Гурьев</v>
      </c>
      <c r="V418" t="str">
        <f>MID(T418,SEARCH(" *",T418,SEARCH(" *",T418)+1)+1,LEN(T418))</f>
        <v>Евсей</v>
      </c>
    </row>
    <row r="419" spans="1:22" x14ac:dyDescent="0.2">
      <c r="A419">
        <v>732</v>
      </c>
      <c r="B419">
        <v>371</v>
      </c>
      <c r="C419">
        <v>97</v>
      </c>
      <c r="D419">
        <v>3</v>
      </c>
      <c r="E419" s="40">
        <f t="shared" si="51"/>
        <v>291</v>
      </c>
      <c r="F419" s="25">
        <v>45134</v>
      </c>
      <c r="G419" t="s">
        <v>8</v>
      </c>
      <c r="H419">
        <v>15</v>
      </c>
      <c r="I419" t="str">
        <f>VLOOKUP(B419,товар!$A$1:$C$433,2,FALSE)</f>
        <v>Сахар</v>
      </c>
      <c r="J419" s="5">
        <f t="shared" si="52"/>
        <v>252.76271186440678</v>
      </c>
      <c r="K419" s="6">
        <f t="shared" si="53"/>
        <v>-0.6162408636759874</v>
      </c>
      <c r="L419" t="str">
        <f>VLOOKUP(B419,товар!$A$1:$C$433,3,FALSE)</f>
        <v>Русский сахар</v>
      </c>
      <c r="M419" s="28">
        <f t="shared" si="54"/>
        <v>293.41176470588238</v>
      </c>
      <c r="N419" s="10">
        <f>VLOOKUP(H419,клиенты!$A$1:$G$435,5,FALSE)</f>
        <v>44711</v>
      </c>
      <c r="O419">
        <f t="shared" si="55"/>
        <v>423</v>
      </c>
      <c r="P419" s="50">
        <f ca="1">(TODAY()-Продажи[[#This Row],[Дата регистрации клиента]])/30</f>
        <v>29.7</v>
      </c>
      <c r="Q419" t="str">
        <f>VLOOKUP(H419,клиенты!$A$1:$G$435,3,FALSE)</f>
        <v>Алексей Трифонович Блинов</v>
      </c>
      <c r="R419" s="51" t="str">
        <f>VLOOKUP(H419,клиенты!$A$1:$G$435,4,FALSE)</f>
        <v>нет</v>
      </c>
      <c r="S419" t="str">
        <f>VLOOKUP(H419,клиенты!$A$1:$G$435,7,FALSE)</f>
        <v>Украина</v>
      </c>
      <c r="T419" t="str">
        <f t="shared" si="56"/>
        <v>Блинов Алексей Трифонович</v>
      </c>
      <c r="U419" t="str">
        <f t="shared" si="57"/>
        <v>Алексей</v>
      </c>
      <c r="V419" t="str">
        <f>Продажи[[#This Row],[Имя1]]</f>
        <v>Алексей</v>
      </c>
    </row>
    <row r="420" spans="1:22" x14ac:dyDescent="0.2">
      <c r="A420">
        <v>856</v>
      </c>
      <c r="B420">
        <v>367</v>
      </c>
      <c r="C420">
        <v>289</v>
      </c>
      <c r="D420">
        <v>1</v>
      </c>
      <c r="E420" s="40">
        <f t="shared" si="51"/>
        <v>289</v>
      </c>
      <c r="F420" s="25">
        <v>45041</v>
      </c>
      <c r="G420" t="s">
        <v>8</v>
      </c>
      <c r="H420">
        <v>281</v>
      </c>
      <c r="I420" t="str">
        <f>VLOOKUP(B420,товар!$A$1:$C$433,2,FALSE)</f>
        <v>Колбаса</v>
      </c>
      <c r="J420" s="5">
        <f t="shared" si="52"/>
        <v>286.92307692307691</v>
      </c>
      <c r="K420" s="6">
        <f t="shared" si="53"/>
        <v>7.238605898123307E-3</v>
      </c>
      <c r="L420" t="str">
        <f>VLOOKUP(B420,товар!$A$1:$C$433,3,FALSE)</f>
        <v>Окраина</v>
      </c>
      <c r="M420" s="28">
        <f t="shared" si="54"/>
        <v>273.58333333333331</v>
      </c>
      <c r="N420" s="10">
        <f>VLOOKUP(H420,клиенты!$A$1:$G$435,5,FALSE)</f>
        <v>44711</v>
      </c>
      <c r="O420">
        <f t="shared" si="55"/>
        <v>330</v>
      </c>
      <c r="P420" s="50">
        <f ca="1">(TODAY()-Продажи[[#This Row],[Дата регистрации клиента]])/30</f>
        <v>29.7</v>
      </c>
      <c r="Q420" t="str">
        <f>VLOOKUP(H420,клиенты!$A$1:$G$435,3,FALSE)</f>
        <v>Гурьев Евсей Гертрудович</v>
      </c>
      <c r="R420" s="51" t="str">
        <f>VLOOKUP(H420,клиенты!$A$1:$G$435,4,FALSE)</f>
        <v>нет</v>
      </c>
      <c r="S420" t="str">
        <f>VLOOKUP(H420,клиенты!$A$1:$G$435,7,FALSE)</f>
        <v>Узбекистан</v>
      </c>
      <c r="T420" t="str">
        <f t="shared" si="56"/>
        <v>Гертрудович Гурьев Евсей</v>
      </c>
      <c r="U420" t="str">
        <f t="shared" si="57"/>
        <v>Гурьев</v>
      </c>
      <c r="V420" t="str">
        <f>MID(T420,SEARCH(" *",T420,SEARCH(" *",T420)+1)+1,LEN(T420))</f>
        <v>Евсей</v>
      </c>
    </row>
    <row r="421" spans="1:22" x14ac:dyDescent="0.2">
      <c r="A421">
        <v>119</v>
      </c>
      <c r="B421">
        <v>164</v>
      </c>
      <c r="C421">
        <v>229</v>
      </c>
      <c r="D421">
        <v>3</v>
      </c>
      <c r="E421" s="40">
        <f t="shared" si="51"/>
        <v>687</v>
      </c>
      <c r="F421" s="25">
        <v>45343</v>
      </c>
      <c r="G421" t="s">
        <v>21</v>
      </c>
      <c r="H421">
        <v>16</v>
      </c>
      <c r="I421" t="str">
        <f>VLOOKUP(B421,товар!$A$1:$C$433,2,FALSE)</f>
        <v>Молоко</v>
      </c>
      <c r="J421" s="5">
        <f t="shared" si="52"/>
        <v>294.95238095238096</v>
      </c>
      <c r="K421" s="6">
        <f t="shared" si="53"/>
        <v>-0.22360348724572165</v>
      </c>
      <c r="L421" t="str">
        <f>VLOOKUP(B421,товар!$A$1:$C$433,3,FALSE)</f>
        <v>Беллакт</v>
      </c>
      <c r="M421" s="28">
        <f t="shared" si="54"/>
        <v>322.54545454545456</v>
      </c>
      <c r="N421" s="10">
        <f>VLOOKUP(H421,клиенты!$A$1:$G$435,5,FALSE)</f>
        <v>44713</v>
      </c>
      <c r="O421">
        <f t="shared" si="55"/>
        <v>630</v>
      </c>
      <c r="P421" s="50">
        <f ca="1">(TODAY()-Продажи[[#This Row],[Дата регистрации клиента]])/30</f>
        <v>29.633333333333333</v>
      </c>
      <c r="Q421" t="str">
        <f>VLOOKUP(H421,клиенты!$A$1:$G$435,3,FALSE)</f>
        <v>Белозеров Лука Харлампьевич</v>
      </c>
      <c r="R421" s="51" t="str">
        <f>VLOOKUP(H421,клиенты!$A$1:$G$435,4,FALSE)</f>
        <v>нет</v>
      </c>
      <c r="S421" t="str">
        <f>VLOOKUP(H421,клиенты!$A$1:$G$435,7,FALSE)</f>
        <v>Украина</v>
      </c>
      <c r="T421" t="str">
        <f t="shared" si="56"/>
        <v>Харлампьевич Белозеров Лука</v>
      </c>
      <c r="U421" t="str">
        <f t="shared" si="57"/>
        <v>Белозеров</v>
      </c>
      <c r="V421" t="str">
        <f>MID(T421,SEARCH(" *",T421,SEARCH(" *",T421)+1)+1,LEN(T421))</f>
        <v>Лука</v>
      </c>
    </row>
    <row r="422" spans="1:22" x14ac:dyDescent="0.2">
      <c r="A422">
        <v>299</v>
      </c>
      <c r="B422">
        <v>436</v>
      </c>
      <c r="C422">
        <v>320</v>
      </c>
      <c r="D422">
        <v>3</v>
      </c>
      <c r="E422" s="40">
        <f t="shared" si="51"/>
        <v>960</v>
      </c>
      <c r="F422" s="25">
        <v>45388</v>
      </c>
      <c r="G422" t="s">
        <v>20</v>
      </c>
      <c r="H422">
        <v>16</v>
      </c>
      <c r="I422" t="str">
        <f>VLOOKUP(B422,товар!$A$1:$C$433,2,FALSE)</f>
        <v>Овощи</v>
      </c>
      <c r="J422" s="5">
        <f t="shared" si="52"/>
        <v>250.48780487804879</v>
      </c>
      <c r="K422" s="6">
        <f t="shared" si="53"/>
        <v>0.27750730282375846</v>
      </c>
      <c r="L422" t="str">
        <f>VLOOKUP(B422,товар!$A$1:$C$433,3,FALSE)</f>
        <v>Гавриш</v>
      </c>
      <c r="M422" s="28">
        <f t="shared" si="54"/>
        <v>247.66666666666666</v>
      </c>
      <c r="N422" s="10">
        <f>VLOOKUP(H422,клиенты!$A$1:$G$435,5,FALSE)</f>
        <v>44713</v>
      </c>
      <c r="O422">
        <f t="shared" si="55"/>
        <v>675</v>
      </c>
      <c r="P422" s="50">
        <f ca="1">(TODAY()-Продажи[[#This Row],[Дата регистрации клиента]])/30</f>
        <v>29.633333333333333</v>
      </c>
      <c r="Q422" t="str">
        <f>VLOOKUP(H422,клиенты!$A$1:$G$435,3,FALSE)</f>
        <v>Белозеров Лука Харлампьевич</v>
      </c>
      <c r="R422" s="51" t="str">
        <f>VLOOKUP(H422,клиенты!$A$1:$G$435,4,FALSE)</f>
        <v>нет</v>
      </c>
      <c r="S422" t="str">
        <f>VLOOKUP(H422,клиенты!$A$1:$G$435,7,FALSE)</f>
        <v>Украина</v>
      </c>
      <c r="T422" t="str">
        <f t="shared" si="56"/>
        <v>Харлампьевич Белозеров Лука</v>
      </c>
      <c r="U422" t="str">
        <f t="shared" si="57"/>
        <v>Белозеров</v>
      </c>
      <c r="V422" t="str">
        <f>MID(T422,SEARCH(" *",T422,SEARCH(" *",T422)+1)+1,LEN(T422))</f>
        <v>Лука</v>
      </c>
    </row>
    <row r="423" spans="1:22" x14ac:dyDescent="0.2">
      <c r="A423">
        <v>451</v>
      </c>
      <c r="B423">
        <v>429</v>
      </c>
      <c r="C423">
        <v>368</v>
      </c>
      <c r="D423">
        <v>2</v>
      </c>
      <c r="E423" s="40">
        <f t="shared" si="51"/>
        <v>736</v>
      </c>
      <c r="F423" s="25">
        <v>45008</v>
      </c>
      <c r="G423" t="s">
        <v>13</v>
      </c>
      <c r="H423">
        <v>16</v>
      </c>
      <c r="I423" t="str">
        <f>VLOOKUP(B423,товар!$A$1:$C$433,2,FALSE)</f>
        <v>Крупа</v>
      </c>
      <c r="J423" s="5">
        <f t="shared" si="52"/>
        <v>255.11627906976744</v>
      </c>
      <c r="K423" s="6">
        <f t="shared" si="53"/>
        <v>0.44247948951686422</v>
      </c>
      <c r="L423" t="str">
        <f>VLOOKUP(B423,товар!$A$1:$C$433,3,FALSE)</f>
        <v>Увелка</v>
      </c>
      <c r="M423" s="28">
        <f t="shared" si="54"/>
        <v>251.91666666666666</v>
      </c>
      <c r="N423" s="10">
        <f>VLOOKUP(H423,клиенты!$A$1:$G$435,5,FALSE)</f>
        <v>44713</v>
      </c>
      <c r="O423">
        <f t="shared" si="55"/>
        <v>295</v>
      </c>
      <c r="P423" s="50">
        <f ca="1">(TODAY()-Продажи[[#This Row],[Дата регистрации клиента]])/30</f>
        <v>29.633333333333333</v>
      </c>
      <c r="Q423" t="str">
        <f>VLOOKUP(H423,клиенты!$A$1:$G$435,3,FALSE)</f>
        <v>Белозеров Лука Харлампьевич</v>
      </c>
      <c r="R423" s="51" t="str">
        <f>VLOOKUP(H423,клиенты!$A$1:$G$435,4,FALSE)</f>
        <v>нет</v>
      </c>
      <c r="S423" t="str">
        <f>VLOOKUP(H423,клиенты!$A$1:$G$435,7,FALSE)</f>
        <v>Украина</v>
      </c>
      <c r="T423" t="str">
        <f t="shared" si="56"/>
        <v>Харлампьевич Белозеров Лука</v>
      </c>
      <c r="U423" t="str">
        <f t="shared" si="57"/>
        <v>Белозеров</v>
      </c>
      <c r="V423" t="str">
        <f>MID(T423,SEARCH(" *",T423,SEARCH(" *",T423)+1)+1,LEN(T423))</f>
        <v>Лука</v>
      </c>
    </row>
    <row r="424" spans="1:22" x14ac:dyDescent="0.2">
      <c r="A424">
        <v>99</v>
      </c>
      <c r="B424">
        <v>202</v>
      </c>
      <c r="C424">
        <v>422</v>
      </c>
      <c r="D424">
        <v>2</v>
      </c>
      <c r="E424" s="40">
        <f t="shared" si="51"/>
        <v>844</v>
      </c>
      <c r="F424" s="25">
        <v>45077</v>
      </c>
      <c r="G424" t="s">
        <v>12</v>
      </c>
      <c r="H424">
        <v>301</v>
      </c>
      <c r="I424" t="str">
        <f>VLOOKUP(B424,товар!$A$1:$C$433,2,FALSE)</f>
        <v>Овощи</v>
      </c>
      <c r="J424" s="5">
        <f t="shared" si="52"/>
        <v>250.48780487804879</v>
      </c>
      <c r="K424" s="6">
        <f t="shared" si="53"/>
        <v>0.68471275559883149</v>
      </c>
      <c r="L424" t="str">
        <f>VLOOKUP(B424,товар!$A$1:$C$433,3,FALSE)</f>
        <v>Овощной ряд</v>
      </c>
      <c r="M424" s="28">
        <f t="shared" si="54"/>
        <v>303.8235294117647</v>
      </c>
      <c r="N424" s="10">
        <f>VLOOKUP(H424,клиенты!$A$1:$G$435,5,FALSE)</f>
        <v>44714</v>
      </c>
      <c r="O424">
        <f t="shared" si="55"/>
        <v>363</v>
      </c>
      <c r="P424" s="50">
        <f ca="1">(TODAY()-Продажи[[#This Row],[Дата регистрации клиента]])/30</f>
        <v>29.6</v>
      </c>
      <c r="Q424" t="str">
        <f>VLOOKUP(H424,клиенты!$A$1:$G$435,3,FALSE)</f>
        <v>Николаева Зинаида Ивановна</v>
      </c>
      <c r="R424" s="51" t="str">
        <f>VLOOKUP(H424,клиенты!$A$1:$G$435,4,FALSE)</f>
        <v>да</v>
      </c>
      <c r="S424" t="str">
        <f>VLOOKUP(H424,клиенты!$A$1:$G$435,7,FALSE)</f>
        <v>Россия</v>
      </c>
      <c r="T424" t="str">
        <f t="shared" si="56"/>
        <v>Ивановна Николаева Зинаида</v>
      </c>
      <c r="U424" t="str">
        <f t="shared" si="57"/>
        <v>Николаева</v>
      </c>
      <c r="V424" t="str">
        <f>MID(T424,SEARCH(" *",T424,SEARCH(" *",T424)+1)+1,LEN(T424))</f>
        <v>Зинаида</v>
      </c>
    </row>
    <row r="425" spans="1:22" x14ac:dyDescent="0.2">
      <c r="A425">
        <v>127</v>
      </c>
      <c r="B425">
        <v>281</v>
      </c>
      <c r="C425">
        <v>442</v>
      </c>
      <c r="D425">
        <v>5</v>
      </c>
      <c r="E425" s="40">
        <f t="shared" si="51"/>
        <v>2210</v>
      </c>
      <c r="F425" s="25">
        <v>45379</v>
      </c>
      <c r="G425" t="s">
        <v>9</v>
      </c>
      <c r="H425">
        <v>381</v>
      </c>
      <c r="I425" t="str">
        <f>VLOOKUP(B425,товар!$A$1:$C$433,2,FALSE)</f>
        <v>Чай</v>
      </c>
      <c r="J425" s="5">
        <f t="shared" si="52"/>
        <v>271.18181818181819</v>
      </c>
      <c r="K425" s="6">
        <f t="shared" si="53"/>
        <v>0.6299027824337915</v>
      </c>
      <c r="L425" t="str">
        <f>VLOOKUP(B425,товар!$A$1:$C$433,3,FALSE)</f>
        <v>Lipton</v>
      </c>
      <c r="M425" s="28">
        <f t="shared" si="54"/>
        <v>260.15789473684208</v>
      </c>
      <c r="N425" s="10">
        <f>VLOOKUP(H425,клиенты!$A$1:$G$435,5,FALSE)</f>
        <v>44714</v>
      </c>
      <c r="O425">
        <f t="shared" si="55"/>
        <v>665</v>
      </c>
      <c r="P425" s="50">
        <f ca="1">(TODAY()-Продажи[[#This Row],[Дата регистрации клиента]])/30</f>
        <v>29.6</v>
      </c>
      <c r="Q425" t="str">
        <f>VLOOKUP(H425,клиенты!$A$1:$G$435,3,FALSE)</f>
        <v>Раиса Станиславовна Чернова</v>
      </c>
      <c r="R425" s="51" t="str">
        <f>VLOOKUP(H425,клиенты!$A$1:$G$435,4,FALSE)</f>
        <v>нет</v>
      </c>
      <c r="S425" t="str">
        <f>VLOOKUP(H425,клиенты!$A$1:$G$435,7,FALSE)</f>
        <v>Узбекистан</v>
      </c>
      <c r="T425" t="str">
        <f t="shared" si="56"/>
        <v>Чернова Раиса Станиславовна</v>
      </c>
      <c r="U425" t="str">
        <f t="shared" si="57"/>
        <v>Раиса</v>
      </c>
      <c r="V425" t="str">
        <f>Продажи[[#This Row],[Имя1]]</f>
        <v>Раиса</v>
      </c>
    </row>
    <row r="426" spans="1:22" x14ac:dyDescent="0.2">
      <c r="A426">
        <v>302</v>
      </c>
      <c r="B426">
        <v>483</v>
      </c>
      <c r="C426">
        <v>124</v>
      </c>
      <c r="D426">
        <v>4</v>
      </c>
      <c r="E426" s="40">
        <f t="shared" si="51"/>
        <v>496</v>
      </c>
      <c r="F426" s="25">
        <v>45299</v>
      </c>
      <c r="G426" t="s">
        <v>13</v>
      </c>
      <c r="H426">
        <v>381</v>
      </c>
      <c r="I426" t="str">
        <f>VLOOKUP(B426,товар!$A$1:$C$433,2,FALSE)</f>
        <v>Колбаса</v>
      </c>
      <c r="J426" s="5">
        <f t="shared" si="52"/>
        <v>286.92307692307691</v>
      </c>
      <c r="K426" s="6">
        <f t="shared" si="53"/>
        <v>-0.56782841823056296</v>
      </c>
      <c r="L426" t="str">
        <f>VLOOKUP(B426,товар!$A$1:$C$433,3,FALSE)</f>
        <v>Дымов</v>
      </c>
      <c r="M426" s="28">
        <f t="shared" si="54"/>
        <v>312.66666666666669</v>
      </c>
      <c r="N426" s="10">
        <f>VLOOKUP(H426,клиенты!$A$1:$G$435,5,FALSE)</f>
        <v>44714</v>
      </c>
      <c r="O426">
        <f t="shared" si="55"/>
        <v>585</v>
      </c>
      <c r="P426" s="50">
        <f ca="1">(TODAY()-Продажи[[#This Row],[Дата регистрации клиента]])/30</f>
        <v>29.6</v>
      </c>
      <c r="Q426" t="str">
        <f>VLOOKUP(H426,клиенты!$A$1:$G$435,3,FALSE)</f>
        <v>Раиса Станиславовна Чернова</v>
      </c>
      <c r="R426" s="51" t="str">
        <f>VLOOKUP(H426,клиенты!$A$1:$G$435,4,FALSE)</f>
        <v>нет</v>
      </c>
      <c r="S426" t="str">
        <f>VLOOKUP(H426,клиенты!$A$1:$G$435,7,FALSE)</f>
        <v>Узбекистан</v>
      </c>
      <c r="T426" t="str">
        <f t="shared" si="56"/>
        <v>Чернова Раиса Станиславовна</v>
      </c>
      <c r="U426" t="str">
        <f t="shared" si="57"/>
        <v>Раиса</v>
      </c>
      <c r="V426" t="str">
        <f>Продажи[[#This Row],[Имя1]]</f>
        <v>Раиса</v>
      </c>
    </row>
    <row r="427" spans="1:22" x14ac:dyDescent="0.2">
      <c r="A427">
        <v>547</v>
      </c>
      <c r="B427">
        <v>444</v>
      </c>
      <c r="C427">
        <v>59</v>
      </c>
      <c r="D427">
        <v>2</v>
      </c>
      <c r="E427" s="40">
        <f t="shared" si="51"/>
        <v>118</v>
      </c>
      <c r="F427" s="25">
        <v>45263</v>
      </c>
      <c r="G427" t="s">
        <v>26</v>
      </c>
      <c r="H427">
        <v>381</v>
      </c>
      <c r="I427" t="str">
        <f>VLOOKUP(B427,товар!$A$1:$C$433,2,FALSE)</f>
        <v>Йогурт</v>
      </c>
      <c r="J427" s="5">
        <f t="shared" si="52"/>
        <v>263.25423728813558</v>
      </c>
      <c r="K427" s="6">
        <f t="shared" si="53"/>
        <v>-0.77588204996137011</v>
      </c>
      <c r="L427" t="str">
        <f>VLOOKUP(B427,товар!$A$1:$C$433,3,FALSE)</f>
        <v>Эрманн</v>
      </c>
      <c r="M427" s="28">
        <f t="shared" si="54"/>
        <v>248.5</v>
      </c>
      <c r="N427" s="10">
        <f>VLOOKUP(H427,клиенты!$A$1:$G$435,5,FALSE)</f>
        <v>44714</v>
      </c>
      <c r="O427">
        <f t="shared" si="55"/>
        <v>549</v>
      </c>
      <c r="P427" s="50">
        <f ca="1">(TODAY()-Продажи[[#This Row],[Дата регистрации клиента]])/30</f>
        <v>29.6</v>
      </c>
      <c r="Q427" t="str">
        <f>VLOOKUP(H427,клиенты!$A$1:$G$435,3,FALSE)</f>
        <v>Раиса Станиславовна Чернова</v>
      </c>
      <c r="R427" s="51" t="str">
        <f>VLOOKUP(H427,клиенты!$A$1:$G$435,4,FALSE)</f>
        <v>нет</v>
      </c>
      <c r="S427" t="str">
        <f>VLOOKUP(H427,клиенты!$A$1:$G$435,7,FALSE)</f>
        <v>Узбекистан</v>
      </c>
      <c r="T427" t="str">
        <f t="shared" si="56"/>
        <v>Чернова Раиса Станиславовна</v>
      </c>
      <c r="U427" t="str">
        <f t="shared" si="57"/>
        <v>Раиса</v>
      </c>
      <c r="V427" t="str">
        <f>Продажи[[#This Row],[Имя1]]</f>
        <v>Раиса</v>
      </c>
    </row>
    <row r="428" spans="1:22" x14ac:dyDescent="0.2">
      <c r="A428">
        <v>948</v>
      </c>
      <c r="B428">
        <v>60</v>
      </c>
      <c r="C428">
        <v>334</v>
      </c>
      <c r="D428">
        <v>1</v>
      </c>
      <c r="E428" s="40">
        <f t="shared" si="51"/>
        <v>334</v>
      </c>
      <c r="F428" s="25">
        <v>45196</v>
      </c>
      <c r="G428" t="s">
        <v>24</v>
      </c>
      <c r="H428">
        <v>381</v>
      </c>
      <c r="I428" t="str">
        <f>VLOOKUP(B428,товар!$A$1:$C$433,2,FALSE)</f>
        <v>Кофе</v>
      </c>
      <c r="J428" s="5">
        <f t="shared" si="52"/>
        <v>249.02380952380952</v>
      </c>
      <c r="K428" s="6">
        <f t="shared" si="53"/>
        <v>0.34123721197055179</v>
      </c>
      <c r="L428" t="str">
        <f>VLOOKUP(B428,товар!$A$1:$C$433,3,FALSE)</f>
        <v>Jacobs</v>
      </c>
      <c r="M428" s="28">
        <f t="shared" si="54"/>
        <v>276.21052631578948</v>
      </c>
      <c r="N428" s="10">
        <f>VLOOKUP(H428,клиенты!$A$1:$G$435,5,FALSE)</f>
        <v>44714</v>
      </c>
      <c r="O428">
        <f t="shared" si="55"/>
        <v>482</v>
      </c>
      <c r="P428" s="50">
        <f ca="1">(TODAY()-Продажи[[#This Row],[Дата регистрации клиента]])/30</f>
        <v>29.6</v>
      </c>
      <c r="Q428" t="str">
        <f>VLOOKUP(H428,клиенты!$A$1:$G$435,3,FALSE)</f>
        <v>Раиса Станиславовна Чернова</v>
      </c>
      <c r="R428" s="51" t="str">
        <f>VLOOKUP(H428,клиенты!$A$1:$G$435,4,FALSE)</f>
        <v>нет</v>
      </c>
      <c r="S428" t="str">
        <f>VLOOKUP(H428,клиенты!$A$1:$G$435,7,FALSE)</f>
        <v>Узбекистан</v>
      </c>
      <c r="T428" t="str">
        <f t="shared" si="56"/>
        <v>Чернова Раиса Станиславовна</v>
      </c>
      <c r="U428" t="str">
        <f t="shared" si="57"/>
        <v>Раиса</v>
      </c>
      <c r="V428" t="str">
        <f>Продажи[[#This Row],[Имя1]]</f>
        <v>Раиса</v>
      </c>
    </row>
    <row r="429" spans="1:22" x14ac:dyDescent="0.2">
      <c r="A429">
        <v>600</v>
      </c>
      <c r="B429">
        <v>364</v>
      </c>
      <c r="C429">
        <v>138</v>
      </c>
      <c r="D429">
        <v>4</v>
      </c>
      <c r="E429" s="40">
        <f t="shared" si="51"/>
        <v>552</v>
      </c>
      <c r="F429" s="25">
        <v>45256</v>
      </c>
      <c r="G429" t="s">
        <v>21</v>
      </c>
      <c r="H429">
        <v>199</v>
      </c>
      <c r="I429" t="str">
        <f>VLOOKUP(B429,товар!$A$1:$C$433,2,FALSE)</f>
        <v>Сахар</v>
      </c>
      <c r="J429" s="5">
        <f t="shared" si="52"/>
        <v>252.76271186440678</v>
      </c>
      <c r="K429" s="6">
        <f t="shared" si="53"/>
        <v>-0.45403339368336348</v>
      </c>
      <c r="L429" t="str">
        <f>VLOOKUP(B429,товар!$A$1:$C$433,3,FALSE)</f>
        <v>Русский сахар</v>
      </c>
      <c r="M429" s="28">
        <f t="shared" si="54"/>
        <v>293.41176470588238</v>
      </c>
      <c r="N429" s="10">
        <f>VLOOKUP(H429,клиенты!$A$1:$G$435,5,FALSE)</f>
        <v>44715</v>
      </c>
      <c r="O429">
        <f t="shared" si="55"/>
        <v>541</v>
      </c>
      <c r="P429" s="50">
        <f ca="1">(TODAY()-Продажи[[#This Row],[Дата регистрации клиента]])/30</f>
        <v>29.566666666666666</v>
      </c>
      <c r="Q429" t="str">
        <f>VLOOKUP(H429,клиенты!$A$1:$G$435,3,FALSE)</f>
        <v>Горбунова Алевтина Максимовна</v>
      </c>
      <c r="R429" s="51" t="str">
        <f>VLOOKUP(H429,клиенты!$A$1:$G$435,4,FALSE)</f>
        <v>да</v>
      </c>
      <c r="S429" t="str">
        <f>VLOOKUP(H429,клиенты!$A$1:$G$435,7,FALSE)</f>
        <v>Узбекистан</v>
      </c>
      <c r="T429" t="str">
        <f t="shared" si="56"/>
        <v>Максимовна Горбунова Алевтина</v>
      </c>
      <c r="U429" t="str">
        <f t="shared" si="57"/>
        <v>Горбунова</v>
      </c>
      <c r="V429" t="str">
        <f>MID(T429,SEARCH(" *",T429,SEARCH(" *",T429)+1)+1,LEN(T429))</f>
        <v>Алевтина</v>
      </c>
    </row>
    <row r="430" spans="1:22" x14ac:dyDescent="0.2">
      <c r="A430">
        <v>609</v>
      </c>
      <c r="B430">
        <v>415</v>
      </c>
      <c r="C430">
        <v>350</v>
      </c>
      <c r="D430">
        <v>1</v>
      </c>
      <c r="E430" s="40">
        <f t="shared" si="51"/>
        <v>350</v>
      </c>
      <c r="F430" s="25">
        <v>45358</v>
      </c>
      <c r="G430" t="s">
        <v>7</v>
      </c>
      <c r="H430">
        <v>199</v>
      </c>
      <c r="I430" t="str">
        <f>VLOOKUP(B430,товар!$A$1:$C$433,2,FALSE)</f>
        <v>Чипсы</v>
      </c>
      <c r="J430" s="5">
        <f t="shared" si="52"/>
        <v>273.72549019607845</v>
      </c>
      <c r="K430" s="6">
        <f t="shared" si="53"/>
        <v>0.27865329512893977</v>
      </c>
      <c r="L430" t="str">
        <f>VLOOKUP(B430,товар!$A$1:$C$433,3,FALSE)</f>
        <v>Pringles</v>
      </c>
      <c r="M430" s="28">
        <f t="shared" si="54"/>
        <v>280.23809523809524</v>
      </c>
      <c r="N430" s="10">
        <f>VLOOKUP(H430,клиенты!$A$1:$G$435,5,FALSE)</f>
        <v>44715</v>
      </c>
      <c r="O430">
        <f t="shared" si="55"/>
        <v>643</v>
      </c>
      <c r="P430" s="50">
        <f ca="1">(TODAY()-Продажи[[#This Row],[Дата регистрации клиента]])/30</f>
        <v>29.566666666666666</v>
      </c>
      <c r="Q430" t="str">
        <f>VLOOKUP(H430,клиенты!$A$1:$G$435,3,FALSE)</f>
        <v>Горбунова Алевтина Максимовна</v>
      </c>
      <c r="R430" s="51" t="str">
        <f>VLOOKUP(H430,клиенты!$A$1:$G$435,4,FALSE)</f>
        <v>да</v>
      </c>
      <c r="S430" t="str">
        <f>VLOOKUP(H430,клиенты!$A$1:$G$435,7,FALSE)</f>
        <v>Узбекистан</v>
      </c>
      <c r="T430" t="str">
        <f t="shared" si="56"/>
        <v>Максимовна Горбунова Алевтина</v>
      </c>
      <c r="U430" t="str">
        <f t="shared" si="57"/>
        <v>Горбунова</v>
      </c>
      <c r="V430" t="str">
        <f>MID(T430,SEARCH(" *",T430,SEARCH(" *",T430)+1)+1,LEN(T430))</f>
        <v>Алевтина</v>
      </c>
    </row>
    <row r="431" spans="1:22" x14ac:dyDescent="0.2">
      <c r="A431">
        <v>657</v>
      </c>
      <c r="B431">
        <v>438</v>
      </c>
      <c r="C431">
        <v>81</v>
      </c>
      <c r="D431">
        <v>4</v>
      </c>
      <c r="E431" s="40">
        <f t="shared" si="51"/>
        <v>324</v>
      </c>
      <c r="F431" s="25">
        <v>45272</v>
      </c>
      <c r="G431" t="s">
        <v>23</v>
      </c>
      <c r="H431">
        <v>79</v>
      </c>
      <c r="I431" t="str">
        <f>VLOOKUP(B431,товар!$A$1:$C$433,2,FALSE)</f>
        <v>Кофе</v>
      </c>
      <c r="J431" s="5">
        <f t="shared" si="52"/>
        <v>249.02380952380952</v>
      </c>
      <c r="K431" s="6">
        <f t="shared" si="53"/>
        <v>-0.67472989769576441</v>
      </c>
      <c r="L431" t="str">
        <f>VLOOKUP(B431,товар!$A$1:$C$433,3,FALSE)</f>
        <v>Nescafe</v>
      </c>
      <c r="M431" s="28">
        <f t="shared" si="54"/>
        <v>256.89999999999998</v>
      </c>
      <c r="N431" s="10">
        <f>VLOOKUP(H431,клиенты!$A$1:$G$435,5,FALSE)</f>
        <v>44716</v>
      </c>
      <c r="O431">
        <f t="shared" si="55"/>
        <v>556</v>
      </c>
      <c r="P431" s="50">
        <f ca="1">(TODAY()-Продажи[[#This Row],[Дата регистрации клиента]])/30</f>
        <v>29.533333333333335</v>
      </c>
      <c r="Q431" t="str">
        <f>VLOOKUP(H431,клиенты!$A$1:$G$435,3,FALSE)</f>
        <v>Васильева Анжелика Наумовна</v>
      </c>
      <c r="R431" s="51" t="str">
        <f>VLOOKUP(H431,клиенты!$A$1:$G$435,4,FALSE)</f>
        <v>нет</v>
      </c>
      <c r="S431" t="str">
        <f>VLOOKUP(H431,клиенты!$A$1:$G$435,7,FALSE)</f>
        <v>Таджикистан</v>
      </c>
      <c r="T431" t="str">
        <f t="shared" si="56"/>
        <v>Наумовна Васильева Анжелика</v>
      </c>
      <c r="U431" t="str">
        <f t="shared" si="57"/>
        <v>Васильева</v>
      </c>
      <c r="V431" t="str">
        <f>MID(T431,SEARCH(" *",T431,SEARCH(" *",T431)+1)+1,LEN(T431))</f>
        <v>Анжелика</v>
      </c>
    </row>
    <row r="432" spans="1:22" x14ac:dyDescent="0.2">
      <c r="A432">
        <v>767</v>
      </c>
      <c r="B432">
        <v>259</v>
      </c>
      <c r="C432">
        <v>90</v>
      </c>
      <c r="D432">
        <v>4</v>
      </c>
      <c r="E432" s="40">
        <f t="shared" si="51"/>
        <v>360</v>
      </c>
      <c r="F432" s="25">
        <v>45058</v>
      </c>
      <c r="G432" t="s">
        <v>11</v>
      </c>
      <c r="H432">
        <v>79</v>
      </c>
      <c r="I432" t="str">
        <f>VLOOKUP(B432,товар!$A$1:$C$433,2,FALSE)</f>
        <v>Йогурт</v>
      </c>
      <c r="J432" s="5">
        <f t="shared" si="52"/>
        <v>263.25423728813558</v>
      </c>
      <c r="K432" s="6">
        <f t="shared" si="53"/>
        <v>-0.65812516095802209</v>
      </c>
      <c r="L432" t="str">
        <f>VLOOKUP(B432,товар!$A$1:$C$433,3,FALSE)</f>
        <v>Ростагроэкспорт</v>
      </c>
      <c r="M432" s="28">
        <f t="shared" si="54"/>
        <v>257.78260869565219</v>
      </c>
      <c r="N432" s="10">
        <f>VLOOKUP(H432,клиенты!$A$1:$G$435,5,FALSE)</f>
        <v>44716</v>
      </c>
      <c r="O432">
        <f t="shared" si="55"/>
        <v>342</v>
      </c>
      <c r="P432" s="50">
        <f ca="1">(TODAY()-Продажи[[#This Row],[Дата регистрации клиента]])/30</f>
        <v>29.533333333333335</v>
      </c>
      <c r="Q432" t="str">
        <f>VLOOKUP(H432,клиенты!$A$1:$G$435,3,FALSE)</f>
        <v>Васильева Анжелика Наумовна</v>
      </c>
      <c r="R432" s="51" t="str">
        <f>VLOOKUP(H432,клиенты!$A$1:$G$435,4,FALSE)</f>
        <v>нет</v>
      </c>
      <c r="S432" t="str">
        <f>VLOOKUP(H432,клиенты!$A$1:$G$435,7,FALSE)</f>
        <v>Таджикистан</v>
      </c>
      <c r="T432" t="str">
        <f t="shared" si="56"/>
        <v>Наумовна Васильева Анжелика</v>
      </c>
      <c r="U432" t="str">
        <f t="shared" si="57"/>
        <v>Васильева</v>
      </c>
      <c r="V432" t="str">
        <f>MID(T432,SEARCH(" *",T432,SEARCH(" *",T432)+1)+1,LEN(T432))</f>
        <v>Анжелика</v>
      </c>
    </row>
    <row r="433" spans="1:22" x14ac:dyDescent="0.2">
      <c r="A433">
        <v>926</v>
      </c>
      <c r="B433">
        <v>222</v>
      </c>
      <c r="C433">
        <v>168</v>
      </c>
      <c r="D433">
        <v>3</v>
      </c>
      <c r="E433" s="40">
        <f t="shared" si="51"/>
        <v>504</v>
      </c>
      <c r="F433" s="25">
        <v>45313</v>
      </c>
      <c r="G433" t="s">
        <v>20</v>
      </c>
      <c r="H433">
        <v>79</v>
      </c>
      <c r="I433" t="str">
        <f>VLOOKUP(B433,товар!$A$1:$C$433,2,FALSE)</f>
        <v>Молоко</v>
      </c>
      <c r="J433" s="5">
        <f t="shared" si="52"/>
        <v>294.95238095238096</v>
      </c>
      <c r="K433" s="6">
        <f t="shared" si="53"/>
        <v>-0.43041653212786568</v>
      </c>
      <c r="L433" t="str">
        <f>VLOOKUP(B433,товар!$A$1:$C$433,3,FALSE)</f>
        <v>Простоквашино</v>
      </c>
      <c r="M433" s="28">
        <f t="shared" si="54"/>
        <v>318.81818181818181</v>
      </c>
      <c r="N433" s="10">
        <f>VLOOKUP(H433,клиенты!$A$1:$G$435,5,FALSE)</f>
        <v>44716</v>
      </c>
      <c r="O433">
        <f t="shared" si="55"/>
        <v>597</v>
      </c>
      <c r="P433" s="50">
        <f ca="1">(TODAY()-Продажи[[#This Row],[Дата регистрации клиента]])/30</f>
        <v>29.533333333333335</v>
      </c>
      <c r="Q433" t="str">
        <f>VLOOKUP(H433,клиенты!$A$1:$G$435,3,FALSE)</f>
        <v>Васильева Анжелика Наумовна</v>
      </c>
      <c r="R433" s="51" t="str">
        <f>VLOOKUP(H433,клиенты!$A$1:$G$435,4,FALSE)</f>
        <v>нет</v>
      </c>
      <c r="S433" t="str">
        <f>VLOOKUP(H433,клиенты!$A$1:$G$435,7,FALSE)</f>
        <v>Таджикистан</v>
      </c>
      <c r="T433" t="str">
        <f t="shared" si="56"/>
        <v>Наумовна Васильева Анжелика</v>
      </c>
      <c r="U433" t="str">
        <f t="shared" si="57"/>
        <v>Васильева</v>
      </c>
      <c r="V433" t="str">
        <f>MID(T433,SEARCH(" *",T433,SEARCH(" *",T433)+1)+1,LEN(T433))</f>
        <v>Анжелика</v>
      </c>
    </row>
    <row r="434" spans="1:22" x14ac:dyDescent="0.2">
      <c r="A434">
        <v>152</v>
      </c>
      <c r="B434">
        <v>295</v>
      </c>
      <c r="C434">
        <v>230</v>
      </c>
      <c r="D434">
        <v>4</v>
      </c>
      <c r="E434" s="40">
        <f t="shared" si="51"/>
        <v>920</v>
      </c>
      <c r="F434" s="25">
        <v>44990</v>
      </c>
      <c r="G434" t="s">
        <v>11</v>
      </c>
      <c r="H434">
        <v>258</v>
      </c>
      <c r="I434" t="str">
        <f>VLOOKUP(B434,товар!$A$1:$C$433,2,FALSE)</f>
        <v>Печенье</v>
      </c>
      <c r="J434" s="5">
        <f t="shared" si="52"/>
        <v>283.468085106383</v>
      </c>
      <c r="K434" s="6">
        <f t="shared" si="53"/>
        <v>-0.18862118141559714</v>
      </c>
      <c r="L434" t="str">
        <f>VLOOKUP(B434,товар!$A$1:$C$433,3,FALSE)</f>
        <v>Белогорье</v>
      </c>
      <c r="M434" s="28">
        <f t="shared" si="54"/>
        <v>249.5</v>
      </c>
      <c r="N434" s="10">
        <f>VLOOKUP(H434,клиенты!$A$1:$G$435,5,FALSE)</f>
        <v>44717</v>
      </c>
      <c r="O434">
        <f t="shared" si="55"/>
        <v>273</v>
      </c>
      <c r="P434" s="50">
        <f ca="1">(TODAY()-Продажи[[#This Row],[Дата регистрации клиента]])/30</f>
        <v>29.5</v>
      </c>
      <c r="Q434" t="str">
        <f>VLOOKUP(H434,клиенты!$A$1:$G$435,3,FALSE)</f>
        <v>Василиса Леоновна Назарова</v>
      </c>
      <c r="R434" s="51" t="str">
        <f>VLOOKUP(H434,клиенты!$A$1:$G$435,4,FALSE)</f>
        <v>да</v>
      </c>
      <c r="S434" t="str">
        <f>VLOOKUP(H434,клиенты!$A$1:$G$435,7,FALSE)</f>
        <v>Украина</v>
      </c>
      <c r="T434" t="str">
        <f t="shared" si="56"/>
        <v>Назарова Василиса Леоновна</v>
      </c>
      <c r="U434" t="str">
        <f t="shared" si="57"/>
        <v>Василиса</v>
      </c>
      <c r="V434" t="str">
        <f>Продажи[[#This Row],[Имя1]]</f>
        <v>Василиса</v>
      </c>
    </row>
    <row r="435" spans="1:22" x14ac:dyDescent="0.2">
      <c r="A435">
        <v>522</v>
      </c>
      <c r="B435">
        <v>159</v>
      </c>
      <c r="C435">
        <v>225</v>
      </c>
      <c r="D435">
        <v>1</v>
      </c>
      <c r="E435" s="40">
        <f t="shared" si="51"/>
        <v>225</v>
      </c>
      <c r="F435" s="25">
        <v>45016</v>
      </c>
      <c r="G435" t="s">
        <v>20</v>
      </c>
      <c r="H435">
        <v>258</v>
      </c>
      <c r="I435" t="str">
        <f>VLOOKUP(B435,товар!$A$1:$C$433,2,FALSE)</f>
        <v>Крупа</v>
      </c>
      <c r="J435" s="5">
        <f t="shared" si="52"/>
        <v>255.11627906976744</v>
      </c>
      <c r="K435" s="6">
        <f t="shared" si="53"/>
        <v>-0.11804922515952598</v>
      </c>
      <c r="L435" t="str">
        <f>VLOOKUP(B435,товар!$A$1:$C$433,3,FALSE)</f>
        <v>Националь</v>
      </c>
      <c r="M435" s="28">
        <f t="shared" si="54"/>
        <v>274.28571428571428</v>
      </c>
      <c r="N435" s="10">
        <f>VLOOKUP(H435,клиенты!$A$1:$G$435,5,FALSE)</f>
        <v>44717</v>
      </c>
      <c r="O435">
        <f t="shared" si="55"/>
        <v>299</v>
      </c>
      <c r="P435" s="50">
        <f ca="1">(TODAY()-Продажи[[#This Row],[Дата регистрации клиента]])/30</f>
        <v>29.5</v>
      </c>
      <c r="Q435" t="str">
        <f>VLOOKUP(H435,клиенты!$A$1:$G$435,3,FALSE)</f>
        <v>Василиса Леоновна Назарова</v>
      </c>
      <c r="R435" s="51" t="str">
        <f>VLOOKUP(H435,клиенты!$A$1:$G$435,4,FALSE)</f>
        <v>да</v>
      </c>
      <c r="S435" t="str">
        <f>VLOOKUP(H435,клиенты!$A$1:$G$435,7,FALSE)</f>
        <v>Украина</v>
      </c>
      <c r="T435" t="str">
        <f t="shared" si="56"/>
        <v>Назарова Василиса Леоновна</v>
      </c>
      <c r="U435" t="str">
        <f t="shared" si="57"/>
        <v>Василиса</v>
      </c>
      <c r="V435" t="str">
        <f>Продажи[[#This Row],[Имя1]]</f>
        <v>Василиса</v>
      </c>
    </row>
    <row r="436" spans="1:22" x14ac:dyDescent="0.2">
      <c r="A436">
        <v>876</v>
      </c>
      <c r="B436">
        <v>329</v>
      </c>
      <c r="C436">
        <v>265</v>
      </c>
      <c r="D436">
        <v>2</v>
      </c>
      <c r="E436" s="40">
        <f t="shared" si="51"/>
        <v>530</v>
      </c>
      <c r="F436" s="25">
        <v>45413</v>
      </c>
      <c r="G436" t="s">
        <v>21</v>
      </c>
      <c r="H436">
        <v>258</v>
      </c>
      <c r="I436" t="str">
        <f>VLOOKUP(B436,товар!$A$1:$C$433,2,FALSE)</f>
        <v>Соль</v>
      </c>
      <c r="J436" s="5">
        <f t="shared" si="52"/>
        <v>264.8679245283019</v>
      </c>
      <c r="K436" s="6">
        <f t="shared" si="53"/>
        <v>4.9864653084474853E-4</v>
      </c>
      <c r="L436" t="str">
        <f>VLOOKUP(B436,товар!$A$1:$C$433,3,FALSE)</f>
        <v>Славянская</v>
      </c>
      <c r="M436" s="28">
        <f t="shared" si="54"/>
        <v>236.91666666666666</v>
      </c>
      <c r="N436" s="10">
        <f>VLOOKUP(H436,клиенты!$A$1:$G$435,5,FALSE)</f>
        <v>44717</v>
      </c>
      <c r="O436">
        <f t="shared" si="55"/>
        <v>696</v>
      </c>
      <c r="P436" s="50">
        <f ca="1">(TODAY()-Продажи[[#This Row],[Дата регистрации клиента]])/30</f>
        <v>29.5</v>
      </c>
      <c r="Q436" t="str">
        <f>VLOOKUP(H436,клиенты!$A$1:$G$435,3,FALSE)</f>
        <v>Василиса Леоновна Назарова</v>
      </c>
      <c r="R436" s="51" t="str">
        <f>VLOOKUP(H436,клиенты!$A$1:$G$435,4,FALSE)</f>
        <v>да</v>
      </c>
      <c r="S436" t="str">
        <f>VLOOKUP(H436,клиенты!$A$1:$G$435,7,FALSE)</f>
        <v>Украина</v>
      </c>
      <c r="T436" t="str">
        <f t="shared" si="56"/>
        <v>Назарова Василиса Леоновна</v>
      </c>
      <c r="U436" t="str">
        <f t="shared" si="57"/>
        <v>Василиса</v>
      </c>
      <c r="V436" t="str">
        <f>Продажи[[#This Row],[Имя1]]</f>
        <v>Василиса</v>
      </c>
    </row>
    <row r="437" spans="1:22" x14ac:dyDescent="0.2">
      <c r="A437">
        <v>412</v>
      </c>
      <c r="B437">
        <v>440</v>
      </c>
      <c r="C437">
        <v>201</v>
      </c>
      <c r="D437">
        <v>5</v>
      </c>
      <c r="E437" s="40">
        <f t="shared" si="51"/>
        <v>1005</v>
      </c>
      <c r="F437" s="25">
        <v>45233</v>
      </c>
      <c r="G437" t="s">
        <v>21</v>
      </c>
      <c r="H437">
        <v>432</v>
      </c>
      <c r="I437" t="str">
        <f>VLOOKUP(B437,товар!$A$1:$C$433,2,FALSE)</f>
        <v>Фрукты</v>
      </c>
      <c r="J437" s="5">
        <f t="shared" si="52"/>
        <v>274.16279069767444</v>
      </c>
      <c r="K437" s="6">
        <f t="shared" si="53"/>
        <v>-0.26685893629654767</v>
      </c>
      <c r="L437" t="str">
        <f>VLOOKUP(B437,товар!$A$1:$C$433,3,FALSE)</f>
        <v>Фруктовый Рай</v>
      </c>
      <c r="M437" s="28">
        <f t="shared" si="54"/>
        <v>258.30769230769232</v>
      </c>
      <c r="N437" s="10">
        <f>VLOOKUP(H437,клиенты!$A$1:$G$435,5,FALSE)</f>
        <v>44718</v>
      </c>
      <c r="O437">
        <f t="shared" si="55"/>
        <v>515</v>
      </c>
      <c r="P437" s="50">
        <f ca="1">(TODAY()-Продажи[[#This Row],[Дата регистрации клиента]])/30</f>
        <v>29.466666666666665</v>
      </c>
      <c r="Q437" t="str">
        <f>VLOOKUP(H437,клиенты!$A$1:$G$435,3,FALSE)</f>
        <v>Анастасия Игоревна Белова</v>
      </c>
      <c r="R437" s="51" t="str">
        <f>VLOOKUP(H437,клиенты!$A$1:$G$435,4,FALSE)</f>
        <v>нет</v>
      </c>
      <c r="S437" t="str">
        <f>VLOOKUP(H437,клиенты!$A$1:$G$435,7,FALSE)</f>
        <v>Таджикистан</v>
      </c>
      <c r="T437" t="str">
        <f t="shared" si="56"/>
        <v>Белова Анастасия Игоревна</v>
      </c>
      <c r="U437" t="str">
        <f t="shared" si="57"/>
        <v>Анастасия</v>
      </c>
      <c r="V437" t="str">
        <f>Продажи[[#This Row],[Имя1]]</f>
        <v>Анастасия</v>
      </c>
    </row>
    <row r="438" spans="1:22" x14ac:dyDescent="0.2">
      <c r="A438">
        <v>118</v>
      </c>
      <c r="B438">
        <v>223</v>
      </c>
      <c r="C438">
        <v>174</v>
      </c>
      <c r="D438">
        <v>2</v>
      </c>
      <c r="E438" s="40">
        <f t="shared" si="51"/>
        <v>348</v>
      </c>
      <c r="F438" s="25">
        <v>45338</v>
      </c>
      <c r="G438" t="s">
        <v>13</v>
      </c>
      <c r="H438">
        <v>269</v>
      </c>
      <c r="I438" t="str">
        <f>VLOOKUP(B438,товар!$A$1:$C$433,2,FALSE)</f>
        <v>Чай</v>
      </c>
      <c r="J438" s="5">
        <f t="shared" si="52"/>
        <v>271.18181818181819</v>
      </c>
      <c r="K438" s="6">
        <f t="shared" si="53"/>
        <v>-0.35836406302380153</v>
      </c>
      <c r="L438" t="str">
        <f>VLOOKUP(B438,товар!$A$1:$C$433,3,FALSE)</f>
        <v>Greenfield</v>
      </c>
      <c r="M438" s="28">
        <f t="shared" si="54"/>
        <v>291.45454545454544</v>
      </c>
      <c r="N438" s="10">
        <f>VLOOKUP(H438,клиенты!$A$1:$G$435,5,FALSE)</f>
        <v>44720</v>
      </c>
      <c r="O438">
        <f t="shared" si="55"/>
        <v>618</v>
      </c>
      <c r="P438" s="50">
        <f ca="1">(TODAY()-Продажи[[#This Row],[Дата регистрации клиента]])/30</f>
        <v>29.4</v>
      </c>
      <c r="Q438" t="str">
        <f>VLOOKUP(H438,клиенты!$A$1:$G$435,3,FALSE)</f>
        <v>Анжела Филипповна Новикова</v>
      </c>
      <c r="R438" s="51" t="str">
        <f>VLOOKUP(H438,клиенты!$A$1:$G$435,4,FALSE)</f>
        <v>нет</v>
      </c>
      <c r="S438" t="str">
        <f>VLOOKUP(H438,клиенты!$A$1:$G$435,7,FALSE)</f>
        <v>Россия</v>
      </c>
      <c r="T438" t="str">
        <f t="shared" si="56"/>
        <v>Новикова Анжела Филипповна</v>
      </c>
      <c r="U438" t="str">
        <f t="shared" si="57"/>
        <v>Анжела</v>
      </c>
      <c r="V438" t="str">
        <f>Продажи[[#This Row],[Имя1]]</f>
        <v>Анжела</v>
      </c>
    </row>
    <row r="439" spans="1:22" x14ac:dyDescent="0.2">
      <c r="A439">
        <v>621</v>
      </c>
      <c r="B439">
        <v>453</v>
      </c>
      <c r="C439">
        <v>459</v>
      </c>
      <c r="D439">
        <v>1</v>
      </c>
      <c r="E439" s="40">
        <f t="shared" si="51"/>
        <v>459</v>
      </c>
      <c r="F439" s="25">
        <v>45136</v>
      </c>
      <c r="G439" t="s">
        <v>14</v>
      </c>
      <c r="H439">
        <v>498</v>
      </c>
      <c r="I439" t="str">
        <f>VLOOKUP(B439,товар!$A$1:$C$433,2,FALSE)</f>
        <v>Макароны</v>
      </c>
      <c r="J439" s="5">
        <f t="shared" si="52"/>
        <v>265.47674418604652</v>
      </c>
      <c r="K439" s="6">
        <f t="shared" si="53"/>
        <v>0.72896500372300821</v>
      </c>
      <c r="L439" t="str">
        <f>VLOOKUP(B439,товар!$A$1:$C$433,3,FALSE)</f>
        <v>Макфа</v>
      </c>
      <c r="M439" s="28">
        <f t="shared" si="54"/>
        <v>329.27272727272725</v>
      </c>
      <c r="N439" s="10">
        <f>VLOOKUP(H439,клиенты!$A$1:$G$435,5,FALSE)</f>
        <v>44721</v>
      </c>
      <c r="O439">
        <f t="shared" si="55"/>
        <v>415</v>
      </c>
      <c r="P439" s="50">
        <f ca="1">(TODAY()-Продажи[[#This Row],[Дата регистрации клиента]])/30</f>
        <v>29.366666666666667</v>
      </c>
      <c r="Q439" t="str">
        <f>VLOOKUP(H439,клиенты!$A$1:$G$435,3,FALSE)</f>
        <v>Моисеев Евстафий Чеславович</v>
      </c>
      <c r="R439" s="51" t="str">
        <f>VLOOKUP(H439,клиенты!$A$1:$G$435,4,FALSE)</f>
        <v>да</v>
      </c>
      <c r="S439" t="str">
        <f>VLOOKUP(H439,клиенты!$A$1:$G$435,7,FALSE)</f>
        <v>Украина</v>
      </c>
      <c r="T439" t="str">
        <f t="shared" si="56"/>
        <v>Чеславович Моисеев Евстафий</v>
      </c>
      <c r="U439" t="str">
        <f t="shared" si="57"/>
        <v>Моисеев</v>
      </c>
      <c r="V439" t="str">
        <f>Продажи[[#This Row],[Имя1]]</f>
        <v>Моисеев</v>
      </c>
    </row>
    <row r="440" spans="1:22" x14ac:dyDescent="0.2">
      <c r="A440">
        <v>699</v>
      </c>
      <c r="B440">
        <v>14</v>
      </c>
      <c r="C440">
        <v>338</v>
      </c>
      <c r="D440">
        <v>4</v>
      </c>
      <c r="E440" s="40">
        <f t="shared" si="51"/>
        <v>1352</v>
      </c>
      <c r="F440" s="25">
        <v>44964</v>
      </c>
      <c r="G440" t="s">
        <v>12</v>
      </c>
      <c r="H440">
        <v>218</v>
      </c>
      <c r="I440" t="str">
        <f>VLOOKUP(B440,товар!$A$1:$C$433,2,FALSE)</f>
        <v>Сок</v>
      </c>
      <c r="J440" s="5">
        <f t="shared" si="52"/>
        <v>268.60344827586209</v>
      </c>
      <c r="K440" s="6">
        <f t="shared" si="53"/>
        <v>0.25836061364657548</v>
      </c>
      <c r="L440" t="str">
        <f>VLOOKUP(B440,товар!$A$1:$C$433,3,FALSE)</f>
        <v>Rich</v>
      </c>
      <c r="M440" s="28">
        <f t="shared" si="54"/>
        <v>272.25</v>
      </c>
      <c r="N440" s="10">
        <f>VLOOKUP(H440,клиенты!$A$1:$G$435,5,FALSE)</f>
        <v>44721</v>
      </c>
      <c r="O440">
        <f t="shared" si="55"/>
        <v>243</v>
      </c>
      <c r="P440" s="50">
        <f ca="1">(TODAY()-Продажи[[#This Row],[Дата регистрации клиента]])/30</f>
        <v>29.366666666666667</v>
      </c>
      <c r="Q440" t="str">
        <f>VLOOKUP(H440,клиенты!$A$1:$G$435,3,FALSE)</f>
        <v>Алевтина Алексеевна Исакова</v>
      </c>
      <c r="R440" s="51" t="str">
        <f>VLOOKUP(H440,клиенты!$A$1:$G$435,4,FALSE)</f>
        <v>нет</v>
      </c>
      <c r="S440" t="str">
        <f>VLOOKUP(H440,клиенты!$A$1:$G$435,7,FALSE)</f>
        <v>Узбекистан</v>
      </c>
      <c r="T440" t="str">
        <f t="shared" si="56"/>
        <v>Исакова Алевтина Алексеевна</v>
      </c>
      <c r="U440" t="str">
        <f t="shared" si="57"/>
        <v>Алевтина</v>
      </c>
      <c r="V440" t="str">
        <f>Продажи[[#This Row],[Имя1]]</f>
        <v>Алевтина</v>
      </c>
    </row>
    <row r="441" spans="1:22" x14ac:dyDescent="0.2">
      <c r="A441">
        <v>836</v>
      </c>
      <c r="B441">
        <v>82</v>
      </c>
      <c r="C441">
        <v>73</v>
      </c>
      <c r="D441">
        <v>1</v>
      </c>
      <c r="E441" s="40">
        <f t="shared" si="51"/>
        <v>73</v>
      </c>
      <c r="F441" s="25">
        <v>45159</v>
      </c>
      <c r="G441" t="s">
        <v>15</v>
      </c>
      <c r="H441">
        <v>218</v>
      </c>
      <c r="I441" t="str">
        <f>VLOOKUP(B441,товар!$A$1:$C$433,2,FALSE)</f>
        <v>Сыр</v>
      </c>
      <c r="J441" s="5">
        <f t="shared" si="52"/>
        <v>262.63492063492066</v>
      </c>
      <c r="K441" s="6">
        <f t="shared" si="53"/>
        <v>-0.72204762480357787</v>
      </c>
      <c r="L441" t="str">
        <f>VLOOKUP(B441,товар!$A$1:$C$433,3,FALSE)</f>
        <v>Hochland</v>
      </c>
      <c r="M441" s="28">
        <f t="shared" si="54"/>
        <v>168</v>
      </c>
      <c r="N441" s="10">
        <f>VLOOKUP(H441,клиенты!$A$1:$G$435,5,FALSE)</f>
        <v>44721</v>
      </c>
      <c r="O441">
        <f t="shared" si="55"/>
        <v>438</v>
      </c>
      <c r="P441" s="50">
        <f ca="1">(TODAY()-Продажи[[#This Row],[Дата регистрации клиента]])/30</f>
        <v>29.366666666666667</v>
      </c>
      <c r="Q441" t="str">
        <f>VLOOKUP(H441,клиенты!$A$1:$G$435,3,FALSE)</f>
        <v>Алевтина Алексеевна Исакова</v>
      </c>
      <c r="R441" s="51" t="str">
        <f>VLOOKUP(H441,клиенты!$A$1:$G$435,4,FALSE)</f>
        <v>нет</v>
      </c>
      <c r="S441" t="str">
        <f>VLOOKUP(H441,клиенты!$A$1:$G$435,7,FALSE)</f>
        <v>Узбекистан</v>
      </c>
      <c r="T441" t="str">
        <f t="shared" si="56"/>
        <v>Исакова Алевтина Алексеевна</v>
      </c>
      <c r="U441" t="str">
        <f t="shared" si="57"/>
        <v>Алевтина</v>
      </c>
      <c r="V441" t="str">
        <f>Продажи[[#This Row],[Имя1]]</f>
        <v>Алевтина</v>
      </c>
    </row>
    <row r="442" spans="1:22" x14ac:dyDescent="0.2">
      <c r="A442">
        <v>945</v>
      </c>
      <c r="B442">
        <v>415</v>
      </c>
      <c r="C442">
        <v>307</v>
      </c>
      <c r="D442">
        <v>3</v>
      </c>
      <c r="E442" s="40">
        <f t="shared" si="51"/>
        <v>921</v>
      </c>
      <c r="F442" s="25">
        <v>45290</v>
      </c>
      <c r="G442" t="s">
        <v>25</v>
      </c>
      <c r="H442">
        <v>498</v>
      </c>
      <c r="I442" t="str">
        <f>VLOOKUP(B442,товар!$A$1:$C$433,2,FALSE)</f>
        <v>Чипсы</v>
      </c>
      <c r="J442" s="5">
        <f t="shared" si="52"/>
        <v>273.72549019607845</v>
      </c>
      <c r="K442" s="6">
        <f t="shared" si="53"/>
        <v>0.12156160458452714</v>
      </c>
      <c r="L442" t="str">
        <f>VLOOKUP(B442,товар!$A$1:$C$433,3,FALSE)</f>
        <v>Pringles</v>
      </c>
      <c r="M442" s="28">
        <f t="shared" si="54"/>
        <v>280.23809523809524</v>
      </c>
      <c r="N442" s="10">
        <f>VLOOKUP(H442,клиенты!$A$1:$G$435,5,FALSE)</f>
        <v>44721</v>
      </c>
      <c r="O442">
        <f t="shared" si="55"/>
        <v>569</v>
      </c>
      <c r="P442" s="50">
        <f ca="1">(TODAY()-Продажи[[#This Row],[Дата регистрации клиента]])/30</f>
        <v>29.366666666666667</v>
      </c>
      <c r="Q442" t="str">
        <f>VLOOKUP(H442,клиенты!$A$1:$G$435,3,FALSE)</f>
        <v>Моисеев Евстафий Чеславович</v>
      </c>
      <c r="R442" s="51" t="str">
        <f>VLOOKUP(H442,клиенты!$A$1:$G$435,4,FALSE)</f>
        <v>да</v>
      </c>
      <c r="S442" t="str">
        <f>VLOOKUP(H442,клиенты!$A$1:$G$435,7,FALSE)</f>
        <v>Украина</v>
      </c>
      <c r="T442" t="str">
        <f t="shared" si="56"/>
        <v>Чеславович Моисеев Евстафий</v>
      </c>
      <c r="U442" t="str">
        <f t="shared" si="57"/>
        <v>Моисеев</v>
      </c>
      <c r="V442" t="str">
        <f>Продажи[[#This Row],[Имя1]]</f>
        <v>Моисеев</v>
      </c>
    </row>
    <row r="443" spans="1:22" x14ac:dyDescent="0.2">
      <c r="A443">
        <v>439</v>
      </c>
      <c r="B443">
        <v>252</v>
      </c>
      <c r="C443">
        <v>50</v>
      </c>
      <c r="D443">
        <v>1</v>
      </c>
      <c r="E443" s="40">
        <f t="shared" si="51"/>
        <v>50</v>
      </c>
      <c r="F443" s="25">
        <v>44960</v>
      </c>
      <c r="G443" t="s">
        <v>14</v>
      </c>
      <c r="H443">
        <v>138</v>
      </c>
      <c r="I443" t="str">
        <f>VLOOKUP(B443,товар!$A$1:$C$433,2,FALSE)</f>
        <v>Чай</v>
      </c>
      <c r="J443" s="5">
        <f t="shared" si="52"/>
        <v>271.18181818181819</v>
      </c>
      <c r="K443" s="6">
        <f t="shared" si="53"/>
        <v>-0.81562185719074753</v>
      </c>
      <c r="L443" t="str">
        <f>VLOOKUP(B443,товар!$A$1:$C$433,3,FALSE)</f>
        <v>Lipton</v>
      </c>
      <c r="M443" s="28">
        <f t="shared" si="54"/>
        <v>260.15789473684208</v>
      </c>
      <c r="N443" s="10">
        <f>VLOOKUP(H443,клиенты!$A$1:$G$435,5,FALSE)</f>
        <v>44723</v>
      </c>
      <c r="O443">
        <f t="shared" si="55"/>
        <v>237</v>
      </c>
      <c r="P443" s="50">
        <f ca="1">(TODAY()-Продажи[[#This Row],[Дата регистрации клиента]])/30</f>
        <v>29.3</v>
      </c>
      <c r="Q443" t="str">
        <f>VLOOKUP(H443,клиенты!$A$1:$G$435,3,FALSE)</f>
        <v>Нинель Кузьминична Журавлева</v>
      </c>
      <c r="R443" s="51" t="str">
        <f>VLOOKUP(H443,клиенты!$A$1:$G$435,4,FALSE)</f>
        <v>да</v>
      </c>
      <c r="S443" t="str">
        <f>VLOOKUP(H443,клиенты!$A$1:$G$435,7,FALSE)</f>
        <v>Украина</v>
      </c>
      <c r="T443" t="str">
        <f t="shared" si="56"/>
        <v>Журавлева Нинель Кузьминична</v>
      </c>
      <c r="U443" t="str">
        <f t="shared" si="57"/>
        <v>Нинель</v>
      </c>
      <c r="V443" t="str">
        <f>Продажи[[#This Row],[Имя1]]</f>
        <v>Нинель</v>
      </c>
    </row>
    <row r="444" spans="1:22" x14ac:dyDescent="0.2">
      <c r="A444">
        <v>442</v>
      </c>
      <c r="B444">
        <v>97</v>
      </c>
      <c r="C444">
        <v>298</v>
      </c>
      <c r="D444">
        <v>2</v>
      </c>
      <c r="E444" s="40">
        <f t="shared" si="51"/>
        <v>596</v>
      </c>
      <c r="F444" s="25">
        <v>45102</v>
      </c>
      <c r="G444" t="s">
        <v>16</v>
      </c>
      <c r="H444">
        <v>102</v>
      </c>
      <c r="I444" t="str">
        <f>VLOOKUP(B444,товар!$A$1:$C$433,2,FALSE)</f>
        <v>Печенье</v>
      </c>
      <c r="J444" s="5">
        <f t="shared" si="52"/>
        <v>283.468085106383</v>
      </c>
      <c r="K444" s="6">
        <f t="shared" si="53"/>
        <v>5.1264730165878403E-2</v>
      </c>
      <c r="L444" t="str">
        <f>VLOOKUP(B444,товар!$A$1:$C$433,3,FALSE)</f>
        <v>КДВ</v>
      </c>
      <c r="M444" s="28">
        <f t="shared" si="54"/>
        <v>323.07692307692309</v>
      </c>
      <c r="N444" s="10">
        <f>VLOOKUP(H444,клиенты!$A$1:$G$435,5,FALSE)</f>
        <v>44723</v>
      </c>
      <c r="O444">
        <f t="shared" si="55"/>
        <v>379</v>
      </c>
      <c r="P444" s="50">
        <f ca="1">(TODAY()-Продажи[[#This Row],[Дата регистрации клиента]])/30</f>
        <v>29.3</v>
      </c>
      <c r="Q444" t="str">
        <f>VLOOKUP(H444,клиенты!$A$1:$G$435,3,FALSE)</f>
        <v>Галактион Жанович Новиков</v>
      </c>
      <c r="R444" s="51" t="str">
        <f>VLOOKUP(H444,клиенты!$A$1:$G$435,4,FALSE)</f>
        <v>нет</v>
      </c>
      <c r="S444" t="str">
        <f>VLOOKUP(H444,клиенты!$A$1:$G$435,7,FALSE)</f>
        <v>Узбекистан</v>
      </c>
      <c r="T444" t="str">
        <f t="shared" si="56"/>
        <v>Новиков Галактион Жанович</v>
      </c>
      <c r="U444" t="str">
        <f t="shared" si="57"/>
        <v>Галактион</v>
      </c>
      <c r="V444" t="str">
        <f>Продажи[[#This Row],[Имя1]]</f>
        <v>Галактион</v>
      </c>
    </row>
    <row r="445" spans="1:22" x14ac:dyDescent="0.2">
      <c r="A445">
        <v>529</v>
      </c>
      <c r="B445">
        <v>60</v>
      </c>
      <c r="C445">
        <v>100</v>
      </c>
      <c r="D445">
        <v>1</v>
      </c>
      <c r="E445" s="40">
        <f t="shared" si="51"/>
        <v>100</v>
      </c>
      <c r="F445" s="25">
        <v>45397</v>
      </c>
      <c r="G445" t="s">
        <v>26</v>
      </c>
      <c r="H445">
        <v>102</v>
      </c>
      <c r="I445" t="str">
        <f>VLOOKUP(B445,товар!$A$1:$C$433,2,FALSE)</f>
        <v>Кофе</v>
      </c>
      <c r="J445" s="5">
        <f t="shared" si="52"/>
        <v>249.02380952380952</v>
      </c>
      <c r="K445" s="6">
        <f t="shared" si="53"/>
        <v>-0.59843197246390667</v>
      </c>
      <c r="L445" t="str">
        <f>VLOOKUP(B445,товар!$A$1:$C$433,3,FALSE)</f>
        <v>Jacobs</v>
      </c>
      <c r="M445" s="28">
        <f t="shared" si="54"/>
        <v>276.21052631578948</v>
      </c>
      <c r="N445" s="10">
        <f>VLOOKUP(H445,клиенты!$A$1:$G$435,5,FALSE)</f>
        <v>44723</v>
      </c>
      <c r="O445">
        <f t="shared" si="55"/>
        <v>674</v>
      </c>
      <c r="P445" s="50">
        <f ca="1">(TODAY()-Продажи[[#This Row],[Дата регистрации клиента]])/30</f>
        <v>29.3</v>
      </c>
      <c r="Q445" t="str">
        <f>VLOOKUP(H445,клиенты!$A$1:$G$435,3,FALSE)</f>
        <v>Галактион Жанович Новиков</v>
      </c>
      <c r="R445" s="51" t="str">
        <f>VLOOKUP(H445,клиенты!$A$1:$G$435,4,FALSE)</f>
        <v>нет</v>
      </c>
      <c r="S445" t="str">
        <f>VLOOKUP(H445,клиенты!$A$1:$G$435,7,FALSE)</f>
        <v>Узбекистан</v>
      </c>
      <c r="T445" t="str">
        <f t="shared" si="56"/>
        <v>Новиков Галактион Жанович</v>
      </c>
      <c r="U445" t="str">
        <f t="shared" si="57"/>
        <v>Галактион</v>
      </c>
      <c r="V445" t="str">
        <f>Продажи[[#This Row],[Имя1]]</f>
        <v>Галактион</v>
      </c>
    </row>
    <row r="446" spans="1:22" x14ac:dyDescent="0.2">
      <c r="A446">
        <v>538</v>
      </c>
      <c r="B446">
        <v>433</v>
      </c>
      <c r="C446">
        <v>115</v>
      </c>
      <c r="D446">
        <v>4</v>
      </c>
      <c r="E446" s="40">
        <f t="shared" si="51"/>
        <v>460</v>
      </c>
      <c r="F446" s="25">
        <v>45203</v>
      </c>
      <c r="G446" t="s">
        <v>24</v>
      </c>
      <c r="H446">
        <v>138</v>
      </c>
      <c r="I446" t="str">
        <f>VLOOKUP(B446,товар!$A$1:$C$433,2,FALSE)</f>
        <v>Рыба</v>
      </c>
      <c r="J446" s="5">
        <f t="shared" si="52"/>
        <v>258.5128205128205</v>
      </c>
      <c r="K446" s="6">
        <f t="shared" si="53"/>
        <v>-0.55514778813727439</v>
      </c>
      <c r="L446" t="str">
        <f>VLOOKUP(B446,товар!$A$1:$C$433,3,FALSE)</f>
        <v>Меридиан</v>
      </c>
      <c r="M446" s="28">
        <f t="shared" si="54"/>
        <v>260.64705882352939</v>
      </c>
      <c r="N446" s="10">
        <f>VLOOKUP(H446,клиенты!$A$1:$G$435,5,FALSE)</f>
        <v>44723</v>
      </c>
      <c r="O446">
        <f t="shared" si="55"/>
        <v>480</v>
      </c>
      <c r="P446" s="50">
        <f ca="1">(TODAY()-Продажи[[#This Row],[Дата регистрации клиента]])/30</f>
        <v>29.3</v>
      </c>
      <c r="Q446" t="str">
        <f>VLOOKUP(H446,клиенты!$A$1:$G$435,3,FALSE)</f>
        <v>Нинель Кузьминична Журавлева</v>
      </c>
      <c r="R446" s="51" t="str">
        <f>VLOOKUP(H446,клиенты!$A$1:$G$435,4,FALSE)</f>
        <v>да</v>
      </c>
      <c r="S446" t="str">
        <f>VLOOKUP(H446,клиенты!$A$1:$G$435,7,FALSE)</f>
        <v>Украина</v>
      </c>
      <c r="T446" t="str">
        <f t="shared" si="56"/>
        <v>Журавлева Нинель Кузьминична</v>
      </c>
      <c r="U446" t="str">
        <f t="shared" si="57"/>
        <v>Нинель</v>
      </c>
      <c r="V446" t="str">
        <f>Продажи[[#This Row],[Имя1]]</f>
        <v>Нинель</v>
      </c>
    </row>
    <row r="447" spans="1:22" x14ac:dyDescent="0.2">
      <c r="A447">
        <v>561</v>
      </c>
      <c r="B447">
        <v>260</v>
      </c>
      <c r="C447">
        <v>370</v>
      </c>
      <c r="D447">
        <v>5</v>
      </c>
      <c r="E447" s="40">
        <f t="shared" si="51"/>
        <v>1850</v>
      </c>
      <c r="F447" s="25">
        <v>44958</v>
      </c>
      <c r="G447" t="s">
        <v>17</v>
      </c>
      <c r="H447">
        <v>102</v>
      </c>
      <c r="I447" t="str">
        <f>VLOOKUP(B447,товар!$A$1:$C$433,2,FALSE)</f>
        <v>Соль</v>
      </c>
      <c r="J447" s="5">
        <f t="shared" si="52"/>
        <v>264.8679245283019</v>
      </c>
      <c r="K447" s="6">
        <f t="shared" si="53"/>
        <v>0.39692263855250021</v>
      </c>
      <c r="L447" t="str">
        <f>VLOOKUP(B447,товар!$A$1:$C$433,3,FALSE)</f>
        <v>Экстра</v>
      </c>
      <c r="M447" s="28">
        <f t="shared" si="54"/>
        <v>320.84615384615387</v>
      </c>
      <c r="N447" s="10">
        <f>VLOOKUP(H447,клиенты!$A$1:$G$435,5,FALSE)</f>
        <v>44723</v>
      </c>
      <c r="O447">
        <f t="shared" si="55"/>
        <v>235</v>
      </c>
      <c r="P447" s="50">
        <f ca="1">(TODAY()-Продажи[[#This Row],[Дата регистрации клиента]])/30</f>
        <v>29.3</v>
      </c>
      <c r="Q447" t="str">
        <f>VLOOKUP(H447,клиенты!$A$1:$G$435,3,FALSE)</f>
        <v>Галактион Жанович Новиков</v>
      </c>
      <c r="R447" s="51" t="str">
        <f>VLOOKUP(H447,клиенты!$A$1:$G$435,4,FALSE)</f>
        <v>нет</v>
      </c>
      <c r="S447" t="str">
        <f>VLOOKUP(H447,клиенты!$A$1:$G$435,7,FALSE)</f>
        <v>Узбекистан</v>
      </c>
      <c r="T447" t="str">
        <f t="shared" si="56"/>
        <v>Новиков Галактион Жанович</v>
      </c>
      <c r="U447" t="str">
        <f t="shared" si="57"/>
        <v>Галактион</v>
      </c>
      <c r="V447" t="str">
        <f>Продажи[[#This Row],[Имя1]]</f>
        <v>Галактион</v>
      </c>
    </row>
    <row r="448" spans="1:22" x14ac:dyDescent="0.2">
      <c r="A448">
        <v>585</v>
      </c>
      <c r="B448">
        <v>118</v>
      </c>
      <c r="C448">
        <v>214</v>
      </c>
      <c r="D448">
        <v>2</v>
      </c>
      <c r="E448" s="40">
        <f t="shared" si="51"/>
        <v>428</v>
      </c>
      <c r="F448" s="25">
        <v>45058</v>
      </c>
      <c r="G448" t="s">
        <v>13</v>
      </c>
      <c r="H448">
        <v>138</v>
      </c>
      <c r="I448" t="str">
        <f>VLOOKUP(B448,товар!$A$1:$C$433,2,FALSE)</f>
        <v>Сахар</v>
      </c>
      <c r="J448" s="5">
        <f t="shared" si="52"/>
        <v>252.76271186440678</v>
      </c>
      <c r="K448" s="6">
        <f t="shared" si="53"/>
        <v>-0.15335613223362166</v>
      </c>
      <c r="L448" t="str">
        <f>VLOOKUP(B448,товар!$A$1:$C$433,3,FALSE)</f>
        <v>Продимекс</v>
      </c>
      <c r="M448" s="28">
        <f t="shared" si="54"/>
        <v>240.5</v>
      </c>
      <c r="N448" s="10">
        <f>VLOOKUP(H448,клиенты!$A$1:$G$435,5,FALSE)</f>
        <v>44723</v>
      </c>
      <c r="O448">
        <f t="shared" si="55"/>
        <v>335</v>
      </c>
      <c r="P448" s="50">
        <f ca="1">(TODAY()-Продажи[[#This Row],[Дата регистрации клиента]])/30</f>
        <v>29.3</v>
      </c>
      <c r="Q448" t="str">
        <f>VLOOKUP(H448,клиенты!$A$1:$G$435,3,FALSE)</f>
        <v>Нинель Кузьминична Журавлева</v>
      </c>
      <c r="R448" s="51" t="str">
        <f>VLOOKUP(H448,клиенты!$A$1:$G$435,4,FALSE)</f>
        <v>да</v>
      </c>
      <c r="S448" t="str">
        <f>VLOOKUP(H448,клиенты!$A$1:$G$435,7,FALSE)</f>
        <v>Украина</v>
      </c>
      <c r="T448" t="str">
        <f t="shared" si="56"/>
        <v>Журавлева Нинель Кузьминична</v>
      </c>
      <c r="U448" t="str">
        <f t="shared" si="57"/>
        <v>Нинель</v>
      </c>
      <c r="V448" t="str">
        <f>Продажи[[#This Row],[Имя1]]</f>
        <v>Нинель</v>
      </c>
    </row>
    <row r="449" spans="1:22" x14ac:dyDescent="0.2">
      <c r="A449">
        <v>613</v>
      </c>
      <c r="B449">
        <v>180</v>
      </c>
      <c r="C449">
        <v>284</v>
      </c>
      <c r="D449">
        <v>1</v>
      </c>
      <c r="E449" s="40">
        <f t="shared" si="51"/>
        <v>284</v>
      </c>
      <c r="F449" s="25">
        <v>45267</v>
      </c>
      <c r="G449" t="s">
        <v>8</v>
      </c>
      <c r="H449">
        <v>485</v>
      </c>
      <c r="I449" t="str">
        <f>VLOOKUP(B449,товар!$A$1:$C$433,2,FALSE)</f>
        <v>Чипсы</v>
      </c>
      <c r="J449" s="5">
        <f t="shared" si="52"/>
        <v>273.72549019607845</v>
      </c>
      <c r="K449" s="6">
        <f t="shared" si="53"/>
        <v>3.7535816618911033E-2</v>
      </c>
      <c r="L449" t="str">
        <f>VLOOKUP(B449,товар!$A$1:$C$433,3,FALSE)</f>
        <v>Русская картошка</v>
      </c>
      <c r="M449" s="28">
        <f t="shared" si="54"/>
        <v>241.83333333333334</v>
      </c>
      <c r="N449" s="10">
        <f>VLOOKUP(H449,клиенты!$A$1:$G$435,5,FALSE)</f>
        <v>44723</v>
      </c>
      <c r="O449">
        <f t="shared" si="55"/>
        <v>544</v>
      </c>
      <c r="P449" s="50">
        <f ca="1">(TODAY()-Продажи[[#This Row],[Дата регистрации клиента]])/30</f>
        <v>29.3</v>
      </c>
      <c r="Q449" t="str">
        <f>VLOOKUP(H449,клиенты!$A$1:$G$435,3,FALSE)</f>
        <v>Пономарев Творимир Демидович</v>
      </c>
      <c r="R449" s="51" t="str">
        <f>VLOOKUP(H449,клиенты!$A$1:$G$435,4,FALSE)</f>
        <v>нет</v>
      </c>
      <c r="S449" t="str">
        <f>VLOOKUP(H449,клиенты!$A$1:$G$435,7,FALSE)</f>
        <v>Россия</v>
      </c>
      <c r="T449" t="str">
        <f t="shared" si="56"/>
        <v>Демидович Пономарев Творимир</v>
      </c>
      <c r="U449" t="str">
        <f t="shared" si="57"/>
        <v>Пономарев</v>
      </c>
      <c r="V449" t="str">
        <f>MID(T449,SEARCH(" *",T449,SEARCH(" *",T449)+1)+1,LEN(T449))</f>
        <v>Творимир</v>
      </c>
    </row>
    <row r="450" spans="1:22" x14ac:dyDescent="0.2">
      <c r="A450">
        <v>733</v>
      </c>
      <c r="B450">
        <v>486</v>
      </c>
      <c r="C450">
        <v>57</v>
      </c>
      <c r="D450">
        <v>2</v>
      </c>
      <c r="E450" s="40">
        <f t="shared" ref="E450:E513" si="58">C450*D450</f>
        <v>114</v>
      </c>
      <c r="F450" s="25">
        <v>45198</v>
      </c>
      <c r="G450" t="s">
        <v>7</v>
      </c>
      <c r="H450">
        <v>485</v>
      </c>
      <c r="I450" t="str">
        <f>VLOOKUP(B450,товар!$A$1:$C$433,2,FALSE)</f>
        <v>Соль</v>
      </c>
      <c r="J450" s="5">
        <f t="shared" ref="J450:J513" si="59">AVERAGEIF($I$2:$I$1001,I450,$C$2:$C$1001)</f>
        <v>264.8679245283019</v>
      </c>
      <c r="K450" s="6">
        <f t="shared" ref="K450:K513" si="60">C450/J450-1</f>
        <v>-0.78479840433110137</v>
      </c>
      <c r="L450" t="str">
        <f>VLOOKUP(B450,товар!$A$1:$C$433,3,FALSE)</f>
        <v>Илецкая</v>
      </c>
      <c r="M450" s="28">
        <f t="shared" ref="M450:M513" si="61">AVERAGEIFS($C$2:$C$1001,$I$2:$I$1001,I450,$L$2:$L$1001,L450)</f>
        <v>238.16666666666666</v>
      </c>
      <c r="N450" s="10">
        <f>VLOOKUP(H450,клиенты!$A$1:$G$435,5,FALSE)</f>
        <v>44723</v>
      </c>
      <c r="O450">
        <f t="shared" ref="O450:O513" si="62">F450-N450</f>
        <v>475</v>
      </c>
      <c r="P450" s="50">
        <f ca="1">(TODAY()-Продажи[[#This Row],[Дата регистрации клиента]])/30</f>
        <v>29.3</v>
      </c>
      <c r="Q450" t="str">
        <f>VLOOKUP(H450,клиенты!$A$1:$G$435,3,FALSE)</f>
        <v>Пономарев Творимир Демидович</v>
      </c>
      <c r="R450" s="51" t="str">
        <f>VLOOKUP(H450,клиенты!$A$1:$G$435,4,FALSE)</f>
        <v>нет</v>
      </c>
      <c r="S450" t="str">
        <f>VLOOKUP(H450,клиенты!$A$1:$G$435,7,FALSE)</f>
        <v>Россия</v>
      </c>
      <c r="T450" t="str">
        <f t="shared" ref="T450:T513" si="63">IF(OR(RIGHT(Q450,1)="ва", RIGHT(Q450,1)="я",RIGHT(Q450,1)="на"), Q450, MID(Q450, FIND(" ", Q450, FIND(" ", Q450) + 1) + 1, LEN(Q450) - FIND(" ", Q450, FIND(" ", Q450) + 1)) &amp; " " &amp; LEFT(Q450, FIND(" ", Q450) - 1) &amp; " " &amp; MID(Q450, FIND(" ", Q450) + 1, FIND(" ", Q450, FIND(" ", Q450) + 1) - FIND(" ", Q450) - 1))</f>
        <v>Демидович Пономарев Творимир</v>
      </c>
      <c r="U450" t="str">
        <f t="shared" ref="U450:U513" si="64">MID(T450, FIND(" ", T450) + 1, FIND(" ", T450 &amp; " ", FIND(" ", T450) + 1) - FIND(" ", T450) - 1)</f>
        <v>Пономарев</v>
      </c>
      <c r="V450" t="str">
        <f>MID(T450,SEARCH(" *",T450,SEARCH(" *",T450)+1)+1,LEN(T450))</f>
        <v>Творимир</v>
      </c>
    </row>
    <row r="451" spans="1:22" x14ac:dyDescent="0.2">
      <c r="A451">
        <v>789</v>
      </c>
      <c r="B451">
        <v>408</v>
      </c>
      <c r="C451">
        <v>60</v>
      </c>
      <c r="D451">
        <v>4</v>
      </c>
      <c r="E451" s="40">
        <f t="shared" si="58"/>
        <v>240</v>
      </c>
      <c r="F451" s="25">
        <v>45299</v>
      </c>
      <c r="G451" t="s">
        <v>14</v>
      </c>
      <c r="H451">
        <v>486</v>
      </c>
      <c r="I451" t="str">
        <f>VLOOKUP(B451,товар!$A$1:$C$433,2,FALSE)</f>
        <v>Йогурт</v>
      </c>
      <c r="J451" s="5">
        <f t="shared" si="59"/>
        <v>263.25423728813558</v>
      </c>
      <c r="K451" s="6">
        <f t="shared" si="60"/>
        <v>-0.7720834406386814</v>
      </c>
      <c r="L451" t="str">
        <f>VLOOKUP(B451,товар!$A$1:$C$433,3,FALSE)</f>
        <v>Эрманн</v>
      </c>
      <c r="M451" s="28">
        <f t="shared" si="61"/>
        <v>248.5</v>
      </c>
      <c r="N451" s="10">
        <f>VLOOKUP(H451,клиенты!$A$1:$G$435,5,FALSE)</f>
        <v>44723</v>
      </c>
      <c r="O451">
        <f t="shared" si="62"/>
        <v>576</v>
      </c>
      <c r="P451" s="50">
        <f ca="1">(TODAY()-Продажи[[#This Row],[Дата регистрации клиента]])/30</f>
        <v>29.3</v>
      </c>
      <c r="Q451" t="str">
        <f>VLOOKUP(H451,клиенты!$A$1:$G$435,3,FALSE)</f>
        <v>Волков Викентий Герасимович</v>
      </c>
      <c r="R451" s="51" t="str">
        <f>VLOOKUP(H451,клиенты!$A$1:$G$435,4,FALSE)</f>
        <v>да</v>
      </c>
      <c r="S451" t="str">
        <f>VLOOKUP(H451,клиенты!$A$1:$G$435,7,FALSE)</f>
        <v>Россия</v>
      </c>
      <c r="T451" t="str">
        <f t="shared" si="63"/>
        <v>Герасимович Волков Викентий</v>
      </c>
      <c r="U451" t="str">
        <f t="shared" si="64"/>
        <v>Волков</v>
      </c>
      <c r="V451" t="str">
        <f>MID(T451,SEARCH(" *",T451,SEARCH(" *",T451)+1)+1,LEN(T451))</f>
        <v>Викентий</v>
      </c>
    </row>
    <row r="452" spans="1:22" x14ac:dyDescent="0.2">
      <c r="A452">
        <v>877</v>
      </c>
      <c r="B452">
        <v>91</v>
      </c>
      <c r="C452">
        <v>146</v>
      </c>
      <c r="D452">
        <v>1</v>
      </c>
      <c r="E452" s="40">
        <f t="shared" si="58"/>
        <v>146</v>
      </c>
      <c r="F452" s="25">
        <v>45022</v>
      </c>
      <c r="G452" t="s">
        <v>23</v>
      </c>
      <c r="H452">
        <v>138</v>
      </c>
      <c r="I452" t="str">
        <f>VLOOKUP(B452,товар!$A$1:$C$433,2,FALSE)</f>
        <v>Сыр</v>
      </c>
      <c r="J452" s="5">
        <f t="shared" si="59"/>
        <v>262.63492063492066</v>
      </c>
      <c r="K452" s="6">
        <f t="shared" si="60"/>
        <v>-0.44409524960715585</v>
      </c>
      <c r="L452" t="str">
        <f>VLOOKUP(B452,товар!$A$1:$C$433,3,FALSE)</f>
        <v>Сырная долина</v>
      </c>
      <c r="M452" s="28">
        <f t="shared" si="61"/>
        <v>271</v>
      </c>
      <c r="N452" s="10">
        <f>VLOOKUP(H452,клиенты!$A$1:$G$435,5,FALSE)</f>
        <v>44723</v>
      </c>
      <c r="O452">
        <f t="shared" si="62"/>
        <v>299</v>
      </c>
      <c r="P452" s="50">
        <f ca="1">(TODAY()-Продажи[[#This Row],[Дата регистрации клиента]])/30</f>
        <v>29.3</v>
      </c>
      <c r="Q452" t="str">
        <f>VLOOKUP(H452,клиенты!$A$1:$G$435,3,FALSE)</f>
        <v>Нинель Кузьминична Журавлева</v>
      </c>
      <c r="R452" s="51" t="str">
        <f>VLOOKUP(H452,клиенты!$A$1:$G$435,4,FALSE)</f>
        <v>да</v>
      </c>
      <c r="S452" t="str">
        <f>VLOOKUP(H452,клиенты!$A$1:$G$435,7,FALSE)</f>
        <v>Украина</v>
      </c>
      <c r="T452" t="str">
        <f t="shared" si="63"/>
        <v>Журавлева Нинель Кузьминична</v>
      </c>
      <c r="U452" t="str">
        <f t="shared" si="64"/>
        <v>Нинель</v>
      </c>
      <c r="V452" t="str">
        <f>Продажи[[#This Row],[Имя1]]</f>
        <v>Нинель</v>
      </c>
    </row>
    <row r="453" spans="1:22" x14ac:dyDescent="0.2">
      <c r="A453">
        <v>976</v>
      </c>
      <c r="B453">
        <v>359</v>
      </c>
      <c r="C453">
        <v>359</v>
      </c>
      <c r="D453">
        <v>4</v>
      </c>
      <c r="E453" s="40">
        <f t="shared" si="58"/>
        <v>1436</v>
      </c>
      <c r="F453" s="25">
        <v>45382</v>
      </c>
      <c r="G453" t="s">
        <v>12</v>
      </c>
      <c r="H453">
        <v>94</v>
      </c>
      <c r="I453" t="str">
        <f>VLOOKUP(B453,товар!$A$1:$C$433,2,FALSE)</f>
        <v>Мясо</v>
      </c>
      <c r="J453" s="5">
        <f t="shared" si="59"/>
        <v>271.74545454545455</v>
      </c>
      <c r="K453" s="6">
        <f t="shared" si="60"/>
        <v>0.32108925465007365</v>
      </c>
      <c r="L453" t="str">
        <f>VLOOKUP(B453,товар!$A$1:$C$433,3,FALSE)</f>
        <v>Мираторг</v>
      </c>
      <c r="M453" s="28">
        <f t="shared" si="61"/>
        <v>316.58333333333331</v>
      </c>
      <c r="N453" s="10">
        <f>VLOOKUP(H453,клиенты!$A$1:$G$435,5,FALSE)</f>
        <v>44723</v>
      </c>
      <c r="O453">
        <f t="shared" si="62"/>
        <v>659</v>
      </c>
      <c r="P453" s="50">
        <f ca="1">(TODAY()-Продажи[[#This Row],[Дата регистрации клиента]])/30</f>
        <v>29.3</v>
      </c>
      <c r="Q453" t="str">
        <f>VLOOKUP(H453,клиенты!$A$1:$G$435,3,FALSE)</f>
        <v>Евдокия Эдуардовна Соловьева</v>
      </c>
      <c r="R453" s="51" t="str">
        <f>VLOOKUP(H453,клиенты!$A$1:$G$435,4,FALSE)</f>
        <v>да</v>
      </c>
      <c r="S453" t="str">
        <f>VLOOKUP(H453,клиенты!$A$1:$G$435,7,FALSE)</f>
        <v>Украина</v>
      </c>
      <c r="T453" t="str">
        <f t="shared" si="63"/>
        <v>Соловьева Евдокия Эдуардовна</v>
      </c>
      <c r="U453" t="str">
        <f t="shared" si="64"/>
        <v>Евдокия</v>
      </c>
      <c r="V453" t="str">
        <f>Продажи[[#This Row],[Имя1]]</f>
        <v>Евдокия</v>
      </c>
    </row>
    <row r="454" spans="1:22" x14ac:dyDescent="0.2">
      <c r="A454">
        <v>287</v>
      </c>
      <c r="B454">
        <v>351</v>
      </c>
      <c r="C454">
        <v>93</v>
      </c>
      <c r="D454">
        <v>3</v>
      </c>
      <c r="E454" s="40">
        <f t="shared" si="58"/>
        <v>279</v>
      </c>
      <c r="F454" s="25">
        <v>45392</v>
      </c>
      <c r="G454" t="s">
        <v>19</v>
      </c>
      <c r="H454">
        <v>341</v>
      </c>
      <c r="I454" t="str">
        <f>VLOOKUP(B454,товар!$A$1:$C$433,2,FALSE)</f>
        <v>Чипсы</v>
      </c>
      <c r="J454" s="5">
        <f t="shared" si="59"/>
        <v>273.72549019607845</v>
      </c>
      <c r="K454" s="6">
        <f t="shared" si="60"/>
        <v>-0.66024355300859594</v>
      </c>
      <c r="L454" t="str">
        <f>VLOOKUP(B454,товар!$A$1:$C$433,3,FALSE)</f>
        <v>Русская картошка</v>
      </c>
      <c r="M454" s="28">
        <f t="shared" si="61"/>
        <v>241.83333333333334</v>
      </c>
      <c r="N454" s="10">
        <f>VLOOKUP(H454,клиенты!$A$1:$G$435,5,FALSE)</f>
        <v>44724</v>
      </c>
      <c r="O454">
        <f t="shared" si="62"/>
        <v>668</v>
      </c>
      <c r="P454" s="50">
        <f ca="1">(TODAY()-Продажи[[#This Row],[Дата регистрации клиента]])/30</f>
        <v>29.266666666666666</v>
      </c>
      <c r="Q454" t="str">
        <f>VLOOKUP(H454,клиенты!$A$1:$G$435,3,FALSE)</f>
        <v>Алевтина Архиповна Ефимова</v>
      </c>
      <c r="R454" s="51" t="str">
        <f>VLOOKUP(H454,клиенты!$A$1:$G$435,4,FALSE)</f>
        <v>нет</v>
      </c>
      <c r="S454" t="str">
        <f>VLOOKUP(H454,клиенты!$A$1:$G$435,7,FALSE)</f>
        <v>Россия</v>
      </c>
      <c r="T454" t="str">
        <f t="shared" si="63"/>
        <v>Ефимова Алевтина Архиповна</v>
      </c>
      <c r="U454" t="str">
        <f t="shared" si="64"/>
        <v>Алевтина</v>
      </c>
      <c r="V454" t="str">
        <f>Продажи[[#This Row],[Имя1]]</f>
        <v>Алевтина</v>
      </c>
    </row>
    <row r="455" spans="1:22" x14ac:dyDescent="0.2">
      <c r="A455">
        <v>296</v>
      </c>
      <c r="B455">
        <v>43</v>
      </c>
      <c r="C455">
        <v>457</v>
      </c>
      <c r="D455">
        <v>3</v>
      </c>
      <c r="E455" s="40">
        <f t="shared" si="58"/>
        <v>1371</v>
      </c>
      <c r="F455" s="25">
        <v>44943</v>
      </c>
      <c r="G455" t="s">
        <v>15</v>
      </c>
      <c r="H455">
        <v>13</v>
      </c>
      <c r="I455" t="str">
        <f>VLOOKUP(B455,товар!$A$1:$C$433,2,FALSE)</f>
        <v>Печенье</v>
      </c>
      <c r="J455" s="5">
        <f t="shared" si="59"/>
        <v>283.468085106383</v>
      </c>
      <c r="K455" s="6">
        <f t="shared" si="60"/>
        <v>0.61217443518726999</v>
      </c>
      <c r="L455" t="str">
        <f>VLOOKUP(B455,товар!$A$1:$C$433,3,FALSE)</f>
        <v>КДВ</v>
      </c>
      <c r="M455" s="28">
        <f t="shared" si="61"/>
        <v>323.07692307692309</v>
      </c>
      <c r="N455" s="10">
        <f>VLOOKUP(H455,клиенты!$A$1:$G$435,5,FALSE)</f>
        <v>44724</v>
      </c>
      <c r="O455">
        <f t="shared" si="62"/>
        <v>219</v>
      </c>
      <c r="P455" s="50">
        <f ca="1">(TODAY()-Продажи[[#This Row],[Дата регистрации клиента]])/30</f>
        <v>29.266666666666666</v>
      </c>
      <c r="Q455" t="str">
        <f>VLOOKUP(H455,клиенты!$A$1:$G$435,3,FALSE)</f>
        <v>Максимова Елена Валериевна</v>
      </c>
      <c r="R455" s="51" t="str">
        <f>VLOOKUP(H455,клиенты!$A$1:$G$435,4,FALSE)</f>
        <v>нет</v>
      </c>
      <c r="S455" t="str">
        <f>VLOOKUP(H455,клиенты!$A$1:$G$435,7,FALSE)</f>
        <v>Россия</v>
      </c>
      <c r="T455" t="str">
        <f t="shared" si="63"/>
        <v>Валериевна Максимова Елена</v>
      </c>
      <c r="U455" t="str">
        <f t="shared" si="64"/>
        <v>Максимова</v>
      </c>
      <c r="V455" t="str">
        <f>Продажи[[#This Row],[Имя1]]</f>
        <v>Максимова</v>
      </c>
    </row>
    <row r="456" spans="1:22" x14ac:dyDescent="0.2">
      <c r="A456">
        <v>508</v>
      </c>
      <c r="B456">
        <v>403</v>
      </c>
      <c r="C456">
        <v>240</v>
      </c>
      <c r="D456">
        <v>1</v>
      </c>
      <c r="E456" s="40">
        <f t="shared" si="58"/>
        <v>240</v>
      </c>
      <c r="F456" s="25">
        <v>45359</v>
      </c>
      <c r="G456" t="s">
        <v>9</v>
      </c>
      <c r="H456">
        <v>341</v>
      </c>
      <c r="I456" t="str">
        <f>VLOOKUP(B456,товар!$A$1:$C$433,2,FALSE)</f>
        <v>Чай</v>
      </c>
      <c r="J456" s="5">
        <f t="shared" si="59"/>
        <v>271.18181818181819</v>
      </c>
      <c r="K456" s="6">
        <f t="shared" si="60"/>
        <v>-0.11498491451558834</v>
      </c>
      <c r="L456" t="str">
        <f>VLOOKUP(B456,товар!$A$1:$C$433,3,FALSE)</f>
        <v>Ахмад</v>
      </c>
      <c r="M456" s="28">
        <f t="shared" si="61"/>
        <v>243.3</v>
      </c>
      <c r="N456" s="10">
        <f>VLOOKUP(H456,клиенты!$A$1:$G$435,5,FALSE)</f>
        <v>44724</v>
      </c>
      <c r="O456">
        <f t="shared" si="62"/>
        <v>635</v>
      </c>
      <c r="P456" s="50">
        <f ca="1">(TODAY()-Продажи[[#This Row],[Дата регистрации клиента]])/30</f>
        <v>29.266666666666666</v>
      </c>
      <c r="Q456" t="str">
        <f>VLOOKUP(H456,клиенты!$A$1:$G$435,3,FALSE)</f>
        <v>Алевтина Архиповна Ефимова</v>
      </c>
      <c r="R456" s="51" t="str">
        <f>VLOOKUP(H456,клиенты!$A$1:$G$435,4,FALSE)</f>
        <v>нет</v>
      </c>
      <c r="S456" t="str">
        <f>VLOOKUP(H456,клиенты!$A$1:$G$435,7,FALSE)</f>
        <v>Россия</v>
      </c>
      <c r="T456" t="str">
        <f t="shared" si="63"/>
        <v>Ефимова Алевтина Архиповна</v>
      </c>
      <c r="U456" t="str">
        <f t="shared" si="64"/>
        <v>Алевтина</v>
      </c>
      <c r="V456" t="str">
        <f>Продажи[[#This Row],[Имя1]]</f>
        <v>Алевтина</v>
      </c>
    </row>
    <row r="457" spans="1:22" x14ac:dyDescent="0.2">
      <c r="A457">
        <v>634</v>
      </c>
      <c r="B457">
        <v>111</v>
      </c>
      <c r="C457">
        <v>420</v>
      </c>
      <c r="D457">
        <v>1</v>
      </c>
      <c r="E457" s="40">
        <f t="shared" si="58"/>
        <v>420</v>
      </c>
      <c r="F457" s="25">
        <v>45295</v>
      </c>
      <c r="G457" t="s">
        <v>8</v>
      </c>
      <c r="H457">
        <v>13</v>
      </c>
      <c r="I457" t="str">
        <f>VLOOKUP(B457,товар!$A$1:$C$433,2,FALSE)</f>
        <v>Сахар</v>
      </c>
      <c r="J457" s="5">
        <f t="shared" si="59"/>
        <v>252.76271186440678</v>
      </c>
      <c r="K457" s="6">
        <f t="shared" si="60"/>
        <v>0.66163749748541534</v>
      </c>
      <c r="L457" t="str">
        <f>VLOOKUP(B457,товар!$A$1:$C$433,3,FALSE)</f>
        <v>Сладов</v>
      </c>
      <c r="M457" s="28">
        <f t="shared" si="61"/>
        <v>240.26666666666668</v>
      </c>
      <c r="N457" s="10">
        <f>VLOOKUP(H457,клиенты!$A$1:$G$435,5,FALSE)</f>
        <v>44724</v>
      </c>
      <c r="O457">
        <f t="shared" si="62"/>
        <v>571</v>
      </c>
      <c r="P457" s="50">
        <f ca="1">(TODAY()-Продажи[[#This Row],[Дата регистрации клиента]])/30</f>
        <v>29.266666666666666</v>
      </c>
      <c r="Q457" t="str">
        <f>VLOOKUP(H457,клиенты!$A$1:$G$435,3,FALSE)</f>
        <v>Максимова Елена Валериевна</v>
      </c>
      <c r="R457" s="51" t="str">
        <f>VLOOKUP(H457,клиенты!$A$1:$G$435,4,FALSE)</f>
        <v>нет</v>
      </c>
      <c r="S457" t="str">
        <f>VLOOKUP(H457,клиенты!$A$1:$G$435,7,FALSE)</f>
        <v>Россия</v>
      </c>
      <c r="T457" t="str">
        <f t="shared" si="63"/>
        <v>Валериевна Максимова Елена</v>
      </c>
      <c r="U457" t="str">
        <f t="shared" si="64"/>
        <v>Максимова</v>
      </c>
      <c r="V457" t="str">
        <f>Продажи[[#This Row],[Имя1]]</f>
        <v>Максимова</v>
      </c>
    </row>
    <row r="458" spans="1:22" x14ac:dyDescent="0.2">
      <c r="A458">
        <v>819</v>
      </c>
      <c r="B458">
        <v>245</v>
      </c>
      <c r="C458">
        <v>281</v>
      </c>
      <c r="D458">
        <v>1</v>
      </c>
      <c r="E458" s="40">
        <f t="shared" si="58"/>
        <v>281</v>
      </c>
      <c r="F458" s="25">
        <v>45036</v>
      </c>
      <c r="G458" t="s">
        <v>10</v>
      </c>
      <c r="H458">
        <v>341</v>
      </c>
      <c r="I458" t="str">
        <f>VLOOKUP(B458,товар!$A$1:$C$433,2,FALSE)</f>
        <v>Сахар</v>
      </c>
      <c r="J458" s="5">
        <f t="shared" si="59"/>
        <v>252.76271186440678</v>
      </c>
      <c r="K458" s="6">
        <f t="shared" si="60"/>
        <v>0.11171461141286132</v>
      </c>
      <c r="L458" t="str">
        <f>VLOOKUP(B458,товар!$A$1:$C$433,3,FALSE)</f>
        <v>Продимекс</v>
      </c>
      <c r="M458" s="28">
        <f t="shared" si="61"/>
        <v>240.5</v>
      </c>
      <c r="N458" s="10">
        <f>VLOOKUP(H458,клиенты!$A$1:$G$435,5,FALSE)</f>
        <v>44724</v>
      </c>
      <c r="O458">
        <f t="shared" si="62"/>
        <v>312</v>
      </c>
      <c r="P458" s="50">
        <f ca="1">(TODAY()-Продажи[[#This Row],[Дата регистрации клиента]])/30</f>
        <v>29.266666666666666</v>
      </c>
      <c r="Q458" t="str">
        <f>VLOOKUP(H458,клиенты!$A$1:$G$435,3,FALSE)</f>
        <v>Алевтина Архиповна Ефимова</v>
      </c>
      <c r="R458" s="51" t="str">
        <f>VLOOKUP(H458,клиенты!$A$1:$G$435,4,FALSE)</f>
        <v>нет</v>
      </c>
      <c r="S458" t="str">
        <f>VLOOKUP(H458,клиенты!$A$1:$G$435,7,FALSE)</f>
        <v>Россия</v>
      </c>
      <c r="T458" t="str">
        <f t="shared" si="63"/>
        <v>Ефимова Алевтина Архиповна</v>
      </c>
      <c r="U458" t="str">
        <f t="shared" si="64"/>
        <v>Алевтина</v>
      </c>
      <c r="V458" t="str">
        <f>Продажи[[#This Row],[Имя1]]</f>
        <v>Алевтина</v>
      </c>
    </row>
    <row r="459" spans="1:22" x14ac:dyDescent="0.2">
      <c r="A459">
        <v>233</v>
      </c>
      <c r="B459">
        <v>358</v>
      </c>
      <c r="C459">
        <v>172</v>
      </c>
      <c r="D459">
        <v>1</v>
      </c>
      <c r="E459" s="40">
        <f t="shared" si="58"/>
        <v>172</v>
      </c>
      <c r="F459" s="25">
        <v>45379</v>
      </c>
      <c r="G459" t="s">
        <v>22</v>
      </c>
      <c r="H459">
        <v>478</v>
      </c>
      <c r="I459" t="str">
        <f>VLOOKUP(B459,товар!$A$1:$C$433,2,FALSE)</f>
        <v>Конфеты</v>
      </c>
      <c r="J459" s="5">
        <f t="shared" si="59"/>
        <v>267.85483870967744</v>
      </c>
      <c r="K459" s="6">
        <f t="shared" si="60"/>
        <v>-0.3578611428915518</v>
      </c>
      <c r="L459" t="str">
        <f>VLOOKUP(B459,товар!$A$1:$C$433,3,FALSE)</f>
        <v>Славянка</v>
      </c>
      <c r="M459" s="28">
        <f t="shared" si="61"/>
        <v>268</v>
      </c>
      <c r="N459" s="10">
        <f>VLOOKUP(H459,клиенты!$A$1:$G$435,5,FALSE)</f>
        <v>44726</v>
      </c>
      <c r="O459">
        <f t="shared" si="62"/>
        <v>653</v>
      </c>
      <c r="P459" s="50">
        <f ca="1">(TODAY()-Продажи[[#This Row],[Дата регистрации клиента]])/30</f>
        <v>29.2</v>
      </c>
      <c r="Q459" t="str">
        <f>VLOOKUP(H459,клиенты!$A$1:$G$435,3,FALSE)</f>
        <v>Шарова Екатерина Леоновна</v>
      </c>
      <c r="R459" s="51" t="str">
        <f>VLOOKUP(H459,клиенты!$A$1:$G$435,4,FALSE)</f>
        <v>нет</v>
      </c>
      <c r="S459" t="str">
        <f>VLOOKUP(H459,клиенты!$A$1:$G$435,7,FALSE)</f>
        <v>Украина</v>
      </c>
      <c r="T459" t="str">
        <f t="shared" si="63"/>
        <v>Леоновна Шарова Екатерина</v>
      </c>
      <c r="U459" t="str">
        <f t="shared" si="64"/>
        <v>Шарова</v>
      </c>
      <c r="V459" t="str">
        <f>MID(T459,SEARCH(" *",T459,SEARCH(" *",T459)+1)+1,LEN(T459))</f>
        <v>Екатерина</v>
      </c>
    </row>
    <row r="460" spans="1:22" x14ac:dyDescent="0.2">
      <c r="A460">
        <v>472</v>
      </c>
      <c r="B460">
        <v>49</v>
      </c>
      <c r="C460">
        <v>412</v>
      </c>
      <c r="D460">
        <v>3</v>
      </c>
      <c r="E460" s="40">
        <f t="shared" si="58"/>
        <v>1236</v>
      </c>
      <c r="F460" s="25">
        <v>45165</v>
      </c>
      <c r="G460" t="s">
        <v>15</v>
      </c>
      <c r="H460">
        <v>370</v>
      </c>
      <c r="I460" t="str">
        <f>VLOOKUP(B460,товар!$A$1:$C$433,2,FALSE)</f>
        <v>Рис</v>
      </c>
      <c r="J460" s="5">
        <f t="shared" si="59"/>
        <v>258.375</v>
      </c>
      <c r="K460" s="6">
        <f t="shared" si="60"/>
        <v>0.59458151910982093</v>
      </c>
      <c r="L460" t="str">
        <f>VLOOKUP(B460,товар!$A$1:$C$433,3,FALSE)</f>
        <v>Агро-Альянс</v>
      </c>
      <c r="M460" s="28">
        <f t="shared" si="61"/>
        <v>317.85714285714283</v>
      </c>
      <c r="N460" s="10">
        <f>VLOOKUP(H460,клиенты!$A$1:$G$435,5,FALSE)</f>
        <v>44726</v>
      </c>
      <c r="O460">
        <f t="shared" si="62"/>
        <v>439</v>
      </c>
      <c r="P460" s="50">
        <f ca="1">(TODAY()-Продажи[[#This Row],[Дата регистрации клиента]])/30</f>
        <v>29.2</v>
      </c>
      <c r="Q460" t="str">
        <f>VLOOKUP(H460,клиенты!$A$1:$G$435,3,FALSE)</f>
        <v>Орехова Кира Натановна</v>
      </c>
      <c r="R460" s="51" t="str">
        <f>VLOOKUP(H460,клиенты!$A$1:$G$435,4,FALSE)</f>
        <v>да</v>
      </c>
      <c r="S460" t="str">
        <f>VLOOKUP(H460,клиенты!$A$1:$G$435,7,FALSE)</f>
        <v>Таджикистан</v>
      </c>
      <c r="T460" t="str">
        <f t="shared" si="63"/>
        <v>Натановна Орехова Кира</v>
      </c>
      <c r="U460" t="str">
        <f t="shared" si="64"/>
        <v>Орехова</v>
      </c>
      <c r="V460" t="str">
        <f>MID(T460,SEARCH(" *",T460,SEARCH(" *",T460)+1)+1,LEN(T460))</f>
        <v>Кира</v>
      </c>
    </row>
    <row r="461" spans="1:22" x14ac:dyDescent="0.2">
      <c r="A461">
        <v>481</v>
      </c>
      <c r="B461">
        <v>193</v>
      </c>
      <c r="C461">
        <v>94</v>
      </c>
      <c r="D461">
        <v>3</v>
      </c>
      <c r="E461" s="40">
        <f t="shared" si="58"/>
        <v>282</v>
      </c>
      <c r="F461" s="25">
        <v>45106</v>
      </c>
      <c r="G461" t="s">
        <v>9</v>
      </c>
      <c r="H461">
        <v>370</v>
      </c>
      <c r="I461" t="str">
        <f>VLOOKUP(B461,товар!$A$1:$C$433,2,FALSE)</f>
        <v>Соль</v>
      </c>
      <c r="J461" s="5">
        <f t="shared" si="59"/>
        <v>264.8679245283019</v>
      </c>
      <c r="K461" s="6">
        <f t="shared" si="60"/>
        <v>-0.64510614047585135</v>
      </c>
      <c r="L461" t="str">
        <f>VLOOKUP(B461,товар!$A$1:$C$433,3,FALSE)</f>
        <v>Салта</v>
      </c>
      <c r="M461" s="28">
        <f t="shared" si="61"/>
        <v>273.7</v>
      </c>
      <c r="N461" s="10">
        <f>VLOOKUP(H461,клиенты!$A$1:$G$435,5,FALSE)</f>
        <v>44726</v>
      </c>
      <c r="O461">
        <f t="shared" si="62"/>
        <v>380</v>
      </c>
      <c r="P461" s="50">
        <f ca="1">(TODAY()-Продажи[[#This Row],[Дата регистрации клиента]])/30</f>
        <v>29.2</v>
      </c>
      <c r="Q461" t="str">
        <f>VLOOKUP(H461,клиенты!$A$1:$G$435,3,FALSE)</f>
        <v>Орехова Кира Натановна</v>
      </c>
      <c r="R461" s="51" t="str">
        <f>VLOOKUP(H461,клиенты!$A$1:$G$435,4,FALSE)</f>
        <v>да</v>
      </c>
      <c r="S461" t="str">
        <f>VLOOKUP(H461,клиенты!$A$1:$G$435,7,FALSE)</f>
        <v>Таджикистан</v>
      </c>
      <c r="T461" t="str">
        <f t="shared" si="63"/>
        <v>Натановна Орехова Кира</v>
      </c>
      <c r="U461" t="str">
        <f t="shared" si="64"/>
        <v>Орехова</v>
      </c>
      <c r="V461" t="str">
        <f>MID(T461,SEARCH(" *",T461,SEARCH(" *",T461)+1)+1,LEN(T461))</f>
        <v>Кира</v>
      </c>
    </row>
    <row r="462" spans="1:22" x14ac:dyDescent="0.2">
      <c r="A462">
        <v>565</v>
      </c>
      <c r="B462">
        <v>471</v>
      </c>
      <c r="C462">
        <v>294</v>
      </c>
      <c r="D462">
        <v>2</v>
      </c>
      <c r="E462" s="40">
        <f t="shared" si="58"/>
        <v>588</v>
      </c>
      <c r="F462" s="25">
        <v>45112</v>
      </c>
      <c r="G462" t="s">
        <v>10</v>
      </c>
      <c r="H462">
        <v>370</v>
      </c>
      <c r="I462" t="str">
        <f>VLOOKUP(B462,товар!$A$1:$C$433,2,FALSE)</f>
        <v>Овощи</v>
      </c>
      <c r="J462" s="5">
        <f t="shared" si="59"/>
        <v>250.48780487804879</v>
      </c>
      <c r="K462" s="6">
        <f t="shared" si="60"/>
        <v>0.17370983446932819</v>
      </c>
      <c r="L462" t="str">
        <f>VLOOKUP(B462,товар!$A$1:$C$433,3,FALSE)</f>
        <v>Зеленая грядка</v>
      </c>
      <c r="M462" s="28">
        <f t="shared" si="61"/>
        <v>159.19999999999999</v>
      </c>
      <c r="N462" s="10">
        <f>VLOOKUP(H462,клиенты!$A$1:$G$435,5,FALSE)</f>
        <v>44726</v>
      </c>
      <c r="O462">
        <f t="shared" si="62"/>
        <v>386</v>
      </c>
      <c r="P462" s="50">
        <f ca="1">(TODAY()-Продажи[[#This Row],[Дата регистрации клиента]])/30</f>
        <v>29.2</v>
      </c>
      <c r="Q462" t="str">
        <f>VLOOKUP(H462,клиенты!$A$1:$G$435,3,FALSE)</f>
        <v>Орехова Кира Натановна</v>
      </c>
      <c r="R462" s="51" t="str">
        <f>VLOOKUP(H462,клиенты!$A$1:$G$435,4,FALSE)</f>
        <v>да</v>
      </c>
      <c r="S462" t="str">
        <f>VLOOKUP(H462,клиенты!$A$1:$G$435,7,FALSE)</f>
        <v>Таджикистан</v>
      </c>
      <c r="T462" t="str">
        <f t="shared" si="63"/>
        <v>Натановна Орехова Кира</v>
      </c>
      <c r="U462" t="str">
        <f t="shared" si="64"/>
        <v>Орехова</v>
      </c>
      <c r="V462" t="str">
        <f>MID(T462,SEARCH(" *",T462,SEARCH(" *",T462)+1)+1,LEN(T462))</f>
        <v>Кира</v>
      </c>
    </row>
    <row r="463" spans="1:22" x14ac:dyDescent="0.2">
      <c r="A463">
        <v>992</v>
      </c>
      <c r="B463">
        <v>183</v>
      </c>
      <c r="C463">
        <v>73</v>
      </c>
      <c r="D463">
        <v>5</v>
      </c>
      <c r="E463" s="40">
        <f t="shared" si="58"/>
        <v>365</v>
      </c>
      <c r="F463" s="25">
        <v>45317</v>
      </c>
      <c r="G463" t="s">
        <v>20</v>
      </c>
      <c r="H463">
        <v>478</v>
      </c>
      <c r="I463" t="str">
        <f>VLOOKUP(B463,товар!$A$1:$C$433,2,FALSE)</f>
        <v>Конфеты</v>
      </c>
      <c r="J463" s="5">
        <f t="shared" si="59"/>
        <v>267.85483870967744</v>
      </c>
      <c r="K463" s="6">
        <f t="shared" si="60"/>
        <v>-0.72746432227374003</v>
      </c>
      <c r="L463" t="str">
        <f>VLOOKUP(B463,товар!$A$1:$C$433,3,FALSE)</f>
        <v>Бабаевский</v>
      </c>
      <c r="M463" s="28">
        <f t="shared" si="61"/>
        <v>250.25925925925927</v>
      </c>
      <c r="N463" s="10">
        <f>VLOOKUP(H463,клиенты!$A$1:$G$435,5,FALSE)</f>
        <v>44726</v>
      </c>
      <c r="O463">
        <f t="shared" si="62"/>
        <v>591</v>
      </c>
      <c r="P463" s="50">
        <f ca="1">(TODAY()-Продажи[[#This Row],[Дата регистрации клиента]])/30</f>
        <v>29.2</v>
      </c>
      <c r="Q463" t="str">
        <f>VLOOKUP(H463,клиенты!$A$1:$G$435,3,FALSE)</f>
        <v>Шарова Екатерина Леоновна</v>
      </c>
      <c r="R463" s="51" t="str">
        <f>VLOOKUP(H463,клиенты!$A$1:$G$435,4,FALSE)</f>
        <v>нет</v>
      </c>
      <c r="S463" t="str">
        <f>VLOOKUP(H463,клиенты!$A$1:$G$435,7,FALSE)</f>
        <v>Украина</v>
      </c>
      <c r="T463" t="str">
        <f t="shared" si="63"/>
        <v>Леоновна Шарова Екатерина</v>
      </c>
      <c r="U463" t="str">
        <f t="shared" si="64"/>
        <v>Шарова</v>
      </c>
      <c r="V463" t="str">
        <f>MID(T463,SEARCH(" *",T463,SEARCH(" *",T463)+1)+1,LEN(T463))</f>
        <v>Екатерина</v>
      </c>
    </row>
    <row r="464" spans="1:22" x14ac:dyDescent="0.2">
      <c r="A464">
        <v>421</v>
      </c>
      <c r="B464">
        <v>451</v>
      </c>
      <c r="C464">
        <v>443</v>
      </c>
      <c r="D464">
        <v>4</v>
      </c>
      <c r="E464" s="40">
        <f t="shared" si="58"/>
        <v>1772</v>
      </c>
      <c r="F464" s="25">
        <v>45210</v>
      </c>
      <c r="G464" t="s">
        <v>25</v>
      </c>
      <c r="H464">
        <v>101</v>
      </c>
      <c r="I464" t="str">
        <f>VLOOKUP(B464,товар!$A$1:$C$433,2,FALSE)</f>
        <v>Рис</v>
      </c>
      <c r="J464" s="5">
        <f t="shared" si="59"/>
        <v>258.375</v>
      </c>
      <c r="K464" s="6">
        <f t="shared" si="60"/>
        <v>0.71456216739235612</v>
      </c>
      <c r="L464" t="str">
        <f>VLOOKUP(B464,товар!$A$1:$C$433,3,FALSE)</f>
        <v>Белый Злат</v>
      </c>
      <c r="M464" s="28">
        <f t="shared" si="61"/>
        <v>269.70588235294116</v>
      </c>
      <c r="N464" s="10">
        <f>VLOOKUP(H464,клиенты!$A$1:$G$435,5,FALSE)</f>
        <v>44727</v>
      </c>
      <c r="O464">
        <f t="shared" si="62"/>
        <v>483</v>
      </c>
      <c r="P464" s="50">
        <f ca="1">(TODAY()-Продажи[[#This Row],[Дата регистрации клиента]])/30</f>
        <v>29.166666666666668</v>
      </c>
      <c r="Q464" t="str">
        <f>VLOOKUP(H464,клиенты!$A$1:$G$435,3,FALSE)</f>
        <v>Михей Феликсович Лихачев</v>
      </c>
      <c r="R464" s="51" t="str">
        <f>VLOOKUP(H464,клиенты!$A$1:$G$435,4,FALSE)</f>
        <v>нет</v>
      </c>
      <c r="S464" t="str">
        <f>VLOOKUP(H464,клиенты!$A$1:$G$435,7,FALSE)</f>
        <v>Россия</v>
      </c>
      <c r="T464" t="str">
        <f t="shared" si="63"/>
        <v>Лихачев Михей Феликсович</v>
      </c>
      <c r="U464" t="str">
        <f t="shared" si="64"/>
        <v>Михей</v>
      </c>
      <c r="V464" t="str">
        <f>Продажи[[#This Row],[Имя1]]</f>
        <v>Михей</v>
      </c>
    </row>
    <row r="465" spans="1:22" x14ac:dyDescent="0.2">
      <c r="A465">
        <v>466</v>
      </c>
      <c r="B465">
        <v>84</v>
      </c>
      <c r="C465">
        <v>265</v>
      </c>
      <c r="D465">
        <v>2</v>
      </c>
      <c r="E465" s="40">
        <f t="shared" si="58"/>
        <v>530</v>
      </c>
      <c r="F465" s="25">
        <v>45067</v>
      </c>
      <c r="G465" t="s">
        <v>7</v>
      </c>
      <c r="H465">
        <v>101</v>
      </c>
      <c r="I465" t="str">
        <f>VLOOKUP(B465,товар!$A$1:$C$433,2,FALSE)</f>
        <v>Кофе</v>
      </c>
      <c r="J465" s="5">
        <f t="shared" si="59"/>
        <v>249.02380952380952</v>
      </c>
      <c r="K465" s="6">
        <f t="shared" si="60"/>
        <v>6.4155272970647381E-2</v>
      </c>
      <c r="L465" t="str">
        <f>VLOOKUP(B465,товар!$A$1:$C$433,3,FALSE)</f>
        <v>Tchibo</v>
      </c>
      <c r="M465" s="28">
        <f t="shared" si="61"/>
        <v>140</v>
      </c>
      <c r="N465" s="10">
        <f>VLOOKUP(H465,клиенты!$A$1:$G$435,5,FALSE)</f>
        <v>44727</v>
      </c>
      <c r="O465">
        <f t="shared" si="62"/>
        <v>340</v>
      </c>
      <c r="P465" s="50">
        <f ca="1">(TODAY()-Продажи[[#This Row],[Дата регистрации клиента]])/30</f>
        <v>29.166666666666668</v>
      </c>
      <c r="Q465" t="str">
        <f>VLOOKUP(H465,клиенты!$A$1:$G$435,3,FALSE)</f>
        <v>Михей Феликсович Лихачев</v>
      </c>
      <c r="R465" s="51" t="str">
        <f>VLOOKUP(H465,клиенты!$A$1:$G$435,4,FALSE)</f>
        <v>нет</v>
      </c>
      <c r="S465" t="str">
        <f>VLOOKUP(H465,клиенты!$A$1:$G$435,7,FALSE)</f>
        <v>Россия</v>
      </c>
      <c r="T465" t="str">
        <f t="shared" si="63"/>
        <v>Лихачев Михей Феликсович</v>
      </c>
      <c r="U465" t="str">
        <f t="shared" si="64"/>
        <v>Михей</v>
      </c>
      <c r="V465" t="str">
        <f>Продажи[[#This Row],[Имя1]]</f>
        <v>Михей</v>
      </c>
    </row>
    <row r="466" spans="1:22" x14ac:dyDescent="0.2">
      <c r="A466">
        <v>22</v>
      </c>
      <c r="B466">
        <v>385</v>
      </c>
      <c r="C466">
        <v>352</v>
      </c>
      <c r="D466">
        <v>2</v>
      </c>
      <c r="E466" s="40">
        <f t="shared" si="58"/>
        <v>704</v>
      </c>
      <c r="F466" s="25">
        <v>45123</v>
      </c>
      <c r="G466" t="s">
        <v>13</v>
      </c>
      <c r="H466">
        <v>397</v>
      </c>
      <c r="I466" t="str">
        <f>VLOOKUP(B466,товар!$A$1:$C$433,2,FALSE)</f>
        <v>Макароны</v>
      </c>
      <c r="J466" s="5">
        <f t="shared" si="59"/>
        <v>265.47674418604652</v>
      </c>
      <c r="K466" s="6">
        <f t="shared" si="60"/>
        <v>0.32591651701633739</v>
      </c>
      <c r="L466" t="str">
        <f>VLOOKUP(B466,товар!$A$1:$C$433,3,FALSE)</f>
        <v>Макфа</v>
      </c>
      <c r="M466" s="28">
        <f t="shared" si="61"/>
        <v>329.27272727272725</v>
      </c>
      <c r="N466" s="10">
        <f>VLOOKUP(H466,клиенты!$A$1:$G$435,5,FALSE)</f>
        <v>44728</v>
      </c>
      <c r="O466">
        <f t="shared" si="62"/>
        <v>395</v>
      </c>
      <c r="P466" s="50">
        <f ca="1">(TODAY()-Продажи[[#This Row],[Дата регистрации клиента]])/30</f>
        <v>29.133333333333333</v>
      </c>
      <c r="Q466" t="str">
        <f>VLOOKUP(H466,клиенты!$A$1:$G$435,3,FALSE)</f>
        <v>Нинель Натановна Лазарева</v>
      </c>
      <c r="R466" s="51" t="str">
        <f>VLOOKUP(H466,клиенты!$A$1:$G$435,4,FALSE)</f>
        <v>нет</v>
      </c>
      <c r="S466" t="str">
        <f>VLOOKUP(H466,клиенты!$A$1:$G$435,7,FALSE)</f>
        <v>Беларусь</v>
      </c>
      <c r="T466" t="str">
        <f t="shared" si="63"/>
        <v>Лазарева Нинель Натановна</v>
      </c>
      <c r="U466" t="str">
        <f t="shared" si="64"/>
        <v>Нинель</v>
      </c>
      <c r="V466" t="str">
        <f>Продажи[[#This Row],[Имя1]]</f>
        <v>Нинель</v>
      </c>
    </row>
    <row r="467" spans="1:22" x14ac:dyDescent="0.2">
      <c r="A467">
        <v>158</v>
      </c>
      <c r="B467">
        <v>476</v>
      </c>
      <c r="C467">
        <v>286</v>
      </c>
      <c r="D467">
        <v>2</v>
      </c>
      <c r="E467" s="40">
        <f t="shared" si="58"/>
        <v>572</v>
      </c>
      <c r="F467" s="25">
        <v>44973</v>
      </c>
      <c r="G467" t="s">
        <v>18</v>
      </c>
      <c r="H467">
        <v>397</v>
      </c>
      <c r="I467" t="str">
        <f>VLOOKUP(B467,товар!$A$1:$C$433,2,FALSE)</f>
        <v>Рыба</v>
      </c>
      <c r="J467" s="5">
        <f t="shared" si="59"/>
        <v>258.5128205128205</v>
      </c>
      <c r="K467" s="6">
        <f t="shared" si="60"/>
        <v>0.10632810950208293</v>
      </c>
      <c r="L467" t="str">
        <f>VLOOKUP(B467,товар!$A$1:$C$433,3,FALSE)</f>
        <v>Балтийский берег</v>
      </c>
      <c r="M467" s="28">
        <f t="shared" si="61"/>
        <v>289.88888888888891</v>
      </c>
      <c r="N467" s="10">
        <f>VLOOKUP(H467,клиенты!$A$1:$G$435,5,FALSE)</f>
        <v>44728</v>
      </c>
      <c r="O467">
        <f t="shared" si="62"/>
        <v>245</v>
      </c>
      <c r="P467" s="50">
        <f ca="1">(TODAY()-Продажи[[#This Row],[Дата регистрации клиента]])/30</f>
        <v>29.133333333333333</v>
      </c>
      <c r="Q467" t="str">
        <f>VLOOKUP(H467,клиенты!$A$1:$G$435,3,FALSE)</f>
        <v>Нинель Натановна Лазарева</v>
      </c>
      <c r="R467" s="51" t="str">
        <f>VLOOKUP(H467,клиенты!$A$1:$G$435,4,FALSE)</f>
        <v>нет</v>
      </c>
      <c r="S467" t="str">
        <f>VLOOKUP(H467,клиенты!$A$1:$G$435,7,FALSE)</f>
        <v>Беларусь</v>
      </c>
      <c r="T467" t="str">
        <f t="shared" si="63"/>
        <v>Лазарева Нинель Натановна</v>
      </c>
      <c r="U467" t="str">
        <f t="shared" si="64"/>
        <v>Нинель</v>
      </c>
      <c r="V467" t="str">
        <f>Продажи[[#This Row],[Имя1]]</f>
        <v>Нинель</v>
      </c>
    </row>
    <row r="468" spans="1:22" x14ac:dyDescent="0.2">
      <c r="A468">
        <v>168</v>
      </c>
      <c r="B468">
        <v>459</v>
      </c>
      <c r="C468">
        <v>405</v>
      </c>
      <c r="D468">
        <v>3</v>
      </c>
      <c r="E468" s="40">
        <f t="shared" si="58"/>
        <v>1215</v>
      </c>
      <c r="F468" s="25">
        <v>44949</v>
      </c>
      <c r="G468" t="s">
        <v>9</v>
      </c>
      <c r="H468">
        <v>37</v>
      </c>
      <c r="I468" t="str">
        <f>VLOOKUP(B468,товар!$A$1:$C$433,2,FALSE)</f>
        <v>Крупа</v>
      </c>
      <c r="J468" s="5">
        <f t="shared" si="59"/>
        <v>255.11627906976744</v>
      </c>
      <c r="K468" s="6">
        <f t="shared" si="60"/>
        <v>0.58751139471285319</v>
      </c>
      <c r="L468" t="str">
        <f>VLOOKUP(B468,товар!$A$1:$C$433,3,FALSE)</f>
        <v>Националь</v>
      </c>
      <c r="M468" s="28">
        <f t="shared" si="61"/>
        <v>274.28571428571428</v>
      </c>
      <c r="N468" s="10">
        <f>VLOOKUP(H468,клиенты!$A$1:$G$435,5,FALSE)</f>
        <v>44728</v>
      </c>
      <c r="O468">
        <f t="shared" si="62"/>
        <v>221</v>
      </c>
      <c r="P468" s="50">
        <f ca="1">(TODAY()-Продажи[[#This Row],[Дата регистрации клиента]])/30</f>
        <v>29.133333333333333</v>
      </c>
      <c r="Q468" t="str">
        <f>VLOOKUP(H468,клиенты!$A$1:$G$435,3,FALSE)</f>
        <v>Кулакова Нина Семеновна</v>
      </c>
      <c r="R468" s="51" t="str">
        <f>VLOOKUP(H468,клиенты!$A$1:$G$435,4,FALSE)</f>
        <v>да</v>
      </c>
      <c r="S468" t="str">
        <f>VLOOKUP(H468,клиенты!$A$1:$G$435,7,FALSE)</f>
        <v>Украина</v>
      </c>
      <c r="T468" t="str">
        <f t="shared" si="63"/>
        <v>Семеновна Кулакова Нина</v>
      </c>
      <c r="U468" t="str">
        <f t="shared" si="64"/>
        <v>Кулакова</v>
      </c>
      <c r="V468" t="str">
        <f>MID(T468,SEARCH(" *",T468,SEARCH(" *",T468)+1)+1,LEN(T468))</f>
        <v>Нина</v>
      </c>
    </row>
    <row r="469" spans="1:22" x14ac:dyDescent="0.2">
      <c r="A469">
        <v>293</v>
      </c>
      <c r="B469">
        <v>424</v>
      </c>
      <c r="C469">
        <v>226</v>
      </c>
      <c r="D469">
        <v>2</v>
      </c>
      <c r="E469" s="40">
        <f t="shared" si="58"/>
        <v>452</v>
      </c>
      <c r="F469" s="25">
        <v>45108</v>
      </c>
      <c r="G469" t="s">
        <v>16</v>
      </c>
      <c r="H469">
        <v>397</v>
      </c>
      <c r="I469" t="str">
        <f>VLOOKUP(B469,товар!$A$1:$C$433,2,FALSE)</f>
        <v>Печенье</v>
      </c>
      <c r="J469" s="5">
        <f t="shared" si="59"/>
        <v>283.468085106383</v>
      </c>
      <c r="K469" s="6">
        <f t="shared" si="60"/>
        <v>-0.20273211739097807</v>
      </c>
      <c r="L469" t="str">
        <f>VLOOKUP(B469,товар!$A$1:$C$433,3,FALSE)</f>
        <v>КДВ</v>
      </c>
      <c r="M469" s="28">
        <f t="shared" si="61"/>
        <v>323.07692307692309</v>
      </c>
      <c r="N469" s="10">
        <f>VLOOKUP(H469,клиенты!$A$1:$G$435,5,FALSE)</f>
        <v>44728</v>
      </c>
      <c r="O469">
        <f t="shared" si="62"/>
        <v>380</v>
      </c>
      <c r="P469" s="50">
        <f ca="1">(TODAY()-Продажи[[#This Row],[Дата регистрации клиента]])/30</f>
        <v>29.133333333333333</v>
      </c>
      <c r="Q469" t="str">
        <f>VLOOKUP(H469,клиенты!$A$1:$G$435,3,FALSE)</f>
        <v>Нинель Натановна Лазарева</v>
      </c>
      <c r="R469" s="51" t="str">
        <f>VLOOKUP(H469,клиенты!$A$1:$G$435,4,FALSE)</f>
        <v>нет</v>
      </c>
      <c r="S469" t="str">
        <f>VLOOKUP(H469,клиенты!$A$1:$G$435,7,FALSE)</f>
        <v>Беларусь</v>
      </c>
      <c r="T469" t="str">
        <f t="shared" si="63"/>
        <v>Лазарева Нинель Натановна</v>
      </c>
      <c r="U469" t="str">
        <f t="shared" si="64"/>
        <v>Нинель</v>
      </c>
      <c r="V469" t="str">
        <f>Продажи[[#This Row],[Имя1]]</f>
        <v>Нинель</v>
      </c>
    </row>
    <row r="470" spans="1:22" x14ac:dyDescent="0.2">
      <c r="A470">
        <v>617</v>
      </c>
      <c r="B470">
        <v>22</v>
      </c>
      <c r="C470">
        <v>217</v>
      </c>
      <c r="D470">
        <v>3</v>
      </c>
      <c r="E470" s="40">
        <f t="shared" si="58"/>
        <v>651</v>
      </c>
      <c r="F470" s="25">
        <v>45094</v>
      </c>
      <c r="G470" t="s">
        <v>19</v>
      </c>
      <c r="H470">
        <v>37</v>
      </c>
      <c r="I470" t="str">
        <f>VLOOKUP(B470,товар!$A$1:$C$433,2,FALSE)</f>
        <v>Конфеты</v>
      </c>
      <c r="J470" s="5">
        <f t="shared" si="59"/>
        <v>267.85483870967744</v>
      </c>
      <c r="K470" s="6">
        <f t="shared" si="60"/>
        <v>-0.18985969771782985</v>
      </c>
      <c r="L470" t="str">
        <f>VLOOKUP(B470,товар!$A$1:$C$433,3,FALSE)</f>
        <v>Бабаевский</v>
      </c>
      <c r="M470" s="28">
        <f t="shared" si="61"/>
        <v>250.25925925925927</v>
      </c>
      <c r="N470" s="10">
        <f>VLOOKUP(H470,клиенты!$A$1:$G$435,5,FALSE)</f>
        <v>44728</v>
      </c>
      <c r="O470">
        <f t="shared" si="62"/>
        <v>366</v>
      </c>
      <c r="P470" s="50">
        <f ca="1">(TODAY()-Продажи[[#This Row],[Дата регистрации клиента]])/30</f>
        <v>29.133333333333333</v>
      </c>
      <c r="Q470" t="str">
        <f>VLOOKUP(H470,клиенты!$A$1:$G$435,3,FALSE)</f>
        <v>Кулакова Нина Семеновна</v>
      </c>
      <c r="R470" s="51" t="str">
        <f>VLOOKUP(H470,клиенты!$A$1:$G$435,4,FALSE)</f>
        <v>да</v>
      </c>
      <c r="S470" t="str">
        <f>VLOOKUP(H470,клиенты!$A$1:$G$435,7,FALSE)</f>
        <v>Украина</v>
      </c>
      <c r="T470" t="str">
        <f t="shared" si="63"/>
        <v>Семеновна Кулакова Нина</v>
      </c>
      <c r="U470" t="str">
        <f t="shared" si="64"/>
        <v>Кулакова</v>
      </c>
      <c r="V470" t="str">
        <f>MID(T470,SEARCH(" *",T470,SEARCH(" *",T470)+1)+1,LEN(T470))</f>
        <v>Нина</v>
      </c>
    </row>
    <row r="471" spans="1:22" x14ac:dyDescent="0.2">
      <c r="A471">
        <v>705</v>
      </c>
      <c r="B471">
        <v>478</v>
      </c>
      <c r="C471">
        <v>342</v>
      </c>
      <c r="D471">
        <v>3</v>
      </c>
      <c r="E471" s="40">
        <f t="shared" si="58"/>
        <v>1026</v>
      </c>
      <c r="F471" s="25">
        <v>45037</v>
      </c>
      <c r="G471" t="s">
        <v>13</v>
      </c>
      <c r="H471">
        <v>360</v>
      </c>
      <c r="I471" t="str">
        <f>VLOOKUP(B471,товар!$A$1:$C$433,2,FALSE)</f>
        <v>Конфеты</v>
      </c>
      <c r="J471" s="5">
        <f t="shared" si="59"/>
        <v>267.85483870967744</v>
      </c>
      <c r="K471" s="6">
        <f t="shared" si="60"/>
        <v>0.27681098332028653</v>
      </c>
      <c r="L471" t="str">
        <f>VLOOKUP(B471,товар!$A$1:$C$433,3,FALSE)</f>
        <v>Рот Фронт</v>
      </c>
      <c r="M471" s="28">
        <f t="shared" si="61"/>
        <v>288.23809523809524</v>
      </c>
      <c r="N471" s="10">
        <f>VLOOKUP(H471,клиенты!$A$1:$G$435,5,FALSE)</f>
        <v>44728</v>
      </c>
      <c r="O471">
        <f t="shared" si="62"/>
        <v>309</v>
      </c>
      <c r="P471" s="50">
        <f ca="1">(TODAY()-Продажи[[#This Row],[Дата регистрации клиента]])/30</f>
        <v>29.133333333333333</v>
      </c>
      <c r="Q471" t="str">
        <f>VLOOKUP(H471,клиенты!$A$1:$G$435,3,FALSE)</f>
        <v>Миронов Фома Вилорович</v>
      </c>
      <c r="R471" s="51" t="str">
        <f>VLOOKUP(H471,клиенты!$A$1:$G$435,4,FALSE)</f>
        <v>нет</v>
      </c>
      <c r="S471" t="str">
        <f>VLOOKUP(H471,клиенты!$A$1:$G$435,7,FALSE)</f>
        <v>Беларусь</v>
      </c>
      <c r="T471" t="str">
        <f t="shared" si="63"/>
        <v>Вилорович Миронов Фома</v>
      </c>
      <c r="U471" t="str">
        <f t="shared" si="64"/>
        <v>Миронов</v>
      </c>
      <c r="V471" t="str">
        <f>MID(T471,SEARCH(" *",T471,SEARCH(" *",T471)+1)+1,LEN(T471))</f>
        <v>Фома</v>
      </c>
    </row>
    <row r="472" spans="1:22" x14ac:dyDescent="0.2">
      <c r="A472">
        <v>776</v>
      </c>
      <c r="B472">
        <v>37</v>
      </c>
      <c r="C472">
        <v>139</v>
      </c>
      <c r="D472">
        <v>3</v>
      </c>
      <c r="E472" s="40">
        <f t="shared" si="58"/>
        <v>417</v>
      </c>
      <c r="F472" s="25">
        <v>45014</v>
      </c>
      <c r="G472" t="s">
        <v>16</v>
      </c>
      <c r="H472">
        <v>397</v>
      </c>
      <c r="I472" t="str">
        <f>VLOOKUP(B472,товар!$A$1:$C$433,2,FALSE)</f>
        <v>Соль</v>
      </c>
      <c r="J472" s="5">
        <f t="shared" si="59"/>
        <v>264.8679245283019</v>
      </c>
      <c r="K472" s="6">
        <f t="shared" si="60"/>
        <v>-0.47521014389514182</v>
      </c>
      <c r="L472" t="str">
        <f>VLOOKUP(B472,товар!$A$1:$C$433,3,FALSE)</f>
        <v>Илецкая</v>
      </c>
      <c r="M472" s="28">
        <f t="shared" si="61"/>
        <v>238.16666666666666</v>
      </c>
      <c r="N472" s="10">
        <f>VLOOKUP(H472,клиенты!$A$1:$G$435,5,FALSE)</f>
        <v>44728</v>
      </c>
      <c r="O472">
        <f t="shared" si="62"/>
        <v>286</v>
      </c>
      <c r="P472" s="50">
        <f ca="1">(TODAY()-Продажи[[#This Row],[Дата регистрации клиента]])/30</f>
        <v>29.133333333333333</v>
      </c>
      <c r="Q472" t="str">
        <f>VLOOKUP(H472,клиенты!$A$1:$G$435,3,FALSE)</f>
        <v>Нинель Натановна Лазарева</v>
      </c>
      <c r="R472" s="51" t="str">
        <f>VLOOKUP(H472,клиенты!$A$1:$G$435,4,FALSE)</f>
        <v>нет</v>
      </c>
      <c r="S472" t="str">
        <f>VLOOKUP(H472,клиенты!$A$1:$G$435,7,FALSE)</f>
        <v>Беларусь</v>
      </c>
      <c r="T472" t="str">
        <f t="shared" si="63"/>
        <v>Лазарева Нинель Натановна</v>
      </c>
      <c r="U472" t="str">
        <f t="shared" si="64"/>
        <v>Нинель</v>
      </c>
      <c r="V472" t="str">
        <f>Продажи[[#This Row],[Имя1]]</f>
        <v>Нинель</v>
      </c>
    </row>
    <row r="473" spans="1:22" x14ac:dyDescent="0.2">
      <c r="A473">
        <v>795</v>
      </c>
      <c r="B473">
        <v>308</v>
      </c>
      <c r="C473">
        <v>416</v>
      </c>
      <c r="D473">
        <v>4</v>
      </c>
      <c r="E473" s="40">
        <f t="shared" si="58"/>
        <v>1664</v>
      </c>
      <c r="F473" s="25">
        <v>45217</v>
      </c>
      <c r="G473" t="s">
        <v>13</v>
      </c>
      <c r="H473">
        <v>360</v>
      </c>
      <c r="I473" t="str">
        <f>VLOOKUP(B473,товар!$A$1:$C$433,2,FALSE)</f>
        <v>Конфеты</v>
      </c>
      <c r="J473" s="5">
        <f t="shared" si="59"/>
        <v>267.85483870967744</v>
      </c>
      <c r="K473" s="6">
        <f t="shared" si="60"/>
        <v>0.55308002649485144</v>
      </c>
      <c r="L473" t="str">
        <f>VLOOKUP(B473,товар!$A$1:$C$433,3,FALSE)</f>
        <v>Бабаевский</v>
      </c>
      <c r="M473" s="28">
        <f t="shared" si="61"/>
        <v>250.25925925925927</v>
      </c>
      <c r="N473" s="10">
        <f>VLOOKUP(H473,клиенты!$A$1:$G$435,5,FALSE)</f>
        <v>44728</v>
      </c>
      <c r="O473">
        <f t="shared" si="62"/>
        <v>489</v>
      </c>
      <c r="P473" s="50">
        <f ca="1">(TODAY()-Продажи[[#This Row],[Дата регистрации клиента]])/30</f>
        <v>29.133333333333333</v>
      </c>
      <c r="Q473" t="str">
        <f>VLOOKUP(H473,клиенты!$A$1:$G$435,3,FALSE)</f>
        <v>Миронов Фома Вилорович</v>
      </c>
      <c r="R473" s="51" t="str">
        <f>VLOOKUP(H473,клиенты!$A$1:$G$435,4,FALSE)</f>
        <v>нет</v>
      </c>
      <c r="S473" t="str">
        <f>VLOOKUP(H473,клиенты!$A$1:$G$435,7,FALSE)</f>
        <v>Беларусь</v>
      </c>
      <c r="T473" t="str">
        <f t="shared" si="63"/>
        <v>Вилорович Миронов Фома</v>
      </c>
      <c r="U473" t="str">
        <f t="shared" si="64"/>
        <v>Миронов</v>
      </c>
      <c r="V473" t="str">
        <f>MID(T473,SEARCH(" *",T473,SEARCH(" *",T473)+1)+1,LEN(T473))</f>
        <v>Фома</v>
      </c>
    </row>
    <row r="474" spans="1:22" x14ac:dyDescent="0.2">
      <c r="A474">
        <v>728</v>
      </c>
      <c r="B474">
        <v>77</v>
      </c>
      <c r="C474">
        <v>160</v>
      </c>
      <c r="D474">
        <v>2</v>
      </c>
      <c r="E474" s="40">
        <f t="shared" si="58"/>
        <v>320</v>
      </c>
      <c r="F474" s="25">
        <v>45222</v>
      </c>
      <c r="G474" t="s">
        <v>18</v>
      </c>
      <c r="H474">
        <v>260</v>
      </c>
      <c r="I474" t="str">
        <f>VLOOKUP(B474,товар!$A$1:$C$433,2,FALSE)</f>
        <v>Макароны</v>
      </c>
      <c r="J474" s="5">
        <f t="shared" si="59"/>
        <v>265.47674418604652</v>
      </c>
      <c r="K474" s="6">
        <f t="shared" si="60"/>
        <v>-0.39731067408348297</v>
      </c>
      <c r="L474" t="str">
        <f>VLOOKUP(B474,товар!$A$1:$C$433,3,FALSE)</f>
        <v>Паста Зара</v>
      </c>
      <c r="M474" s="28">
        <f t="shared" si="61"/>
        <v>276.67567567567568</v>
      </c>
      <c r="N474" s="10">
        <f>VLOOKUP(H474,клиенты!$A$1:$G$435,5,FALSE)</f>
        <v>44729</v>
      </c>
      <c r="O474">
        <f t="shared" si="62"/>
        <v>493</v>
      </c>
      <c r="P474" s="50">
        <f ca="1">(TODAY()-Продажи[[#This Row],[Дата регистрации клиента]])/30</f>
        <v>29.1</v>
      </c>
      <c r="Q474" t="str">
        <f>VLOOKUP(H474,клиенты!$A$1:$G$435,3,FALSE)</f>
        <v>Титова Ксения Дмитриевна</v>
      </c>
      <c r="R474" s="51" t="str">
        <f>VLOOKUP(H474,клиенты!$A$1:$G$435,4,FALSE)</f>
        <v>да</v>
      </c>
      <c r="S474" t="str">
        <f>VLOOKUP(H474,клиенты!$A$1:$G$435,7,FALSE)</f>
        <v>Украина</v>
      </c>
      <c r="T474" t="str">
        <f t="shared" si="63"/>
        <v>Дмитриевна Титова Ксения</v>
      </c>
      <c r="U474" t="str">
        <f t="shared" si="64"/>
        <v>Титова</v>
      </c>
      <c r="V474" t="str">
        <f>MID(T474,SEARCH(" *",T474,SEARCH(" *",T474)+1)+1,LEN(T474))</f>
        <v>Ксения</v>
      </c>
    </row>
    <row r="475" spans="1:22" x14ac:dyDescent="0.2">
      <c r="A475">
        <v>852</v>
      </c>
      <c r="B475">
        <v>474</v>
      </c>
      <c r="C475">
        <v>171</v>
      </c>
      <c r="D475">
        <v>3</v>
      </c>
      <c r="E475" s="40">
        <f t="shared" si="58"/>
        <v>513</v>
      </c>
      <c r="F475" s="25">
        <v>44985</v>
      </c>
      <c r="G475" t="s">
        <v>10</v>
      </c>
      <c r="H475">
        <v>260</v>
      </c>
      <c r="I475" t="str">
        <f>VLOOKUP(B475,товар!$A$1:$C$433,2,FALSE)</f>
        <v>Молоко</v>
      </c>
      <c r="J475" s="5">
        <f t="shared" si="59"/>
        <v>294.95238095238096</v>
      </c>
      <c r="K475" s="6">
        <f t="shared" si="60"/>
        <v>-0.42024539877300615</v>
      </c>
      <c r="L475" t="str">
        <f>VLOOKUP(B475,товар!$A$1:$C$433,3,FALSE)</f>
        <v>Простоквашино</v>
      </c>
      <c r="M475" s="28">
        <f t="shared" si="61"/>
        <v>318.81818181818181</v>
      </c>
      <c r="N475" s="10">
        <f>VLOOKUP(H475,клиенты!$A$1:$G$435,5,FALSE)</f>
        <v>44729</v>
      </c>
      <c r="O475">
        <f t="shared" si="62"/>
        <v>256</v>
      </c>
      <c r="P475" s="50">
        <f ca="1">(TODAY()-Продажи[[#This Row],[Дата регистрации клиента]])/30</f>
        <v>29.1</v>
      </c>
      <c r="Q475" t="str">
        <f>VLOOKUP(H475,клиенты!$A$1:$G$435,3,FALSE)</f>
        <v>Титова Ксения Дмитриевна</v>
      </c>
      <c r="R475" s="51" t="str">
        <f>VLOOKUP(H475,клиенты!$A$1:$G$435,4,FALSE)</f>
        <v>да</v>
      </c>
      <c r="S475" t="str">
        <f>VLOOKUP(H475,клиенты!$A$1:$G$435,7,FALSE)</f>
        <v>Украина</v>
      </c>
      <c r="T475" t="str">
        <f t="shared" si="63"/>
        <v>Дмитриевна Титова Ксения</v>
      </c>
      <c r="U475" t="str">
        <f t="shared" si="64"/>
        <v>Титова</v>
      </c>
      <c r="V475" t="str">
        <f>MID(T475,SEARCH(" *",T475,SEARCH(" *",T475)+1)+1,LEN(T475))</f>
        <v>Ксения</v>
      </c>
    </row>
    <row r="476" spans="1:22" x14ac:dyDescent="0.2">
      <c r="A476">
        <v>170</v>
      </c>
      <c r="B476">
        <v>320</v>
      </c>
      <c r="C476">
        <v>271</v>
      </c>
      <c r="D476">
        <v>1</v>
      </c>
      <c r="E476" s="40">
        <f t="shared" si="58"/>
        <v>271</v>
      </c>
      <c r="F476" s="25">
        <v>45412</v>
      </c>
      <c r="G476" t="s">
        <v>26</v>
      </c>
      <c r="H476">
        <v>434</v>
      </c>
      <c r="I476" t="str">
        <f>VLOOKUP(B476,товар!$A$1:$C$433,2,FALSE)</f>
        <v>Конфеты</v>
      </c>
      <c r="J476" s="5">
        <f t="shared" si="59"/>
        <v>267.85483870967744</v>
      </c>
      <c r="K476" s="6">
        <f t="shared" si="60"/>
        <v>1.1742036490636432E-2</v>
      </c>
      <c r="L476" t="str">
        <f>VLOOKUP(B476,товар!$A$1:$C$433,3,FALSE)</f>
        <v>Бабаевский</v>
      </c>
      <c r="M476" s="28">
        <f t="shared" si="61"/>
        <v>250.25925925925927</v>
      </c>
      <c r="N476" s="10">
        <f>VLOOKUP(H476,клиенты!$A$1:$G$435,5,FALSE)</f>
        <v>44730</v>
      </c>
      <c r="O476">
        <f t="shared" si="62"/>
        <v>682</v>
      </c>
      <c r="P476" s="50">
        <f ca="1">(TODAY()-Продажи[[#This Row],[Дата регистрации клиента]])/30</f>
        <v>29.066666666666666</v>
      </c>
      <c r="Q476" t="str">
        <f>VLOOKUP(H476,клиенты!$A$1:$G$435,3,FALSE)</f>
        <v>Христофор Авдеевич Щукин</v>
      </c>
      <c r="R476" s="51" t="str">
        <f>VLOOKUP(H476,клиенты!$A$1:$G$435,4,FALSE)</f>
        <v>нет</v>
      </c>
      <c r="S476" t="str">
        <f>VLOOKUP(H476,клиенты!$A$1:$G$435,7,FALSE)</f>
        <v>Украина</v>
      </c>
      <c r="T476" t="str">
        <f t="shared" si="63"/>
        <v>Щукин Христофор Авдеевич</v>
      </c>
      <c r="U476" t="str">
        <f t="shared" si="64"/>
        <v>Христофор</v>
      </c>
      <c r="V476" t="str">
        <f>Продажи[[#This Row],[Имя1]]</f>
        <v>Христофор</v>
      </c>
    </row>
    <row r="477" spans="1:22" x14ac:dyDescent="0.2">
      <c r="A477">
        <v>256</v>
      </c>
      <c r="B477">
        <v>117</v>
      </c>
      <c r="C477">
        <v>102</v>
      </c>
      <c r="D477">
        <v>4</v>
      </c>
      <c r="E477" s="40">
        <f t="shared" si="58"/>
        <v>408</v>
      </c>
      <c r="F477" s="25">
        <v>45329</v>
      </c>
      <c r="G477" t="s">
        <v>23</v>
      </c>
      <c r="H477">
        <v>376</v>
      </c>
      <c r="I477" t="str">
        <f>VLOOKUP(B477,товар!$A$1:$C$433,2,FALSE)</f>
        <v>Макароны</v>
      </c>
      <c r="J477" s="5">
        <f t="shared" si="59"/>
        <v>265.47674418604652</v>
      </c>
      <c r="K477" s="6">
        <f t="shared" si="60"/>
        <v>-0.61578555472822039</v>
      </c>
      <c r="L477" t="str">
        <f>VLOOKUP(B477,товар!$A$1:$C$433,3,FALSE)</f>
        <v>Роллтон</v>
      </c>
      <c r="M477" s="28">
        <f t="shared" si="61"/>
        <v>235.55555555555554</v>
      </c>
      <c r="N477" s="10">
        <f>VLOOKUP(H477,клиенты!$A$1:$G$435,5,FALSE)</f>
        <v>44730</v>
      </c>
      <c r="O477">
        <f t="shared" si="62"/>
        <v>599</v>
      </c>
      <c r="P477" s="50">
        <f ca="1">(TODAY()-Продажи[[#This Row],[Дата регистрации клиента]])/30</f>
        <v>29.066666666666666</v>
      </c>
      <c r="Q477" t="str">
        <f>VLOOKUP(H477,клиенты!$A$1:$G$435,3,FALSE)</f>
        <v>Лукин Борис Власович</v>
      </c>
      <c r="R477" s="51" t="str">
        <f>VLOOKUP(H477,клиенты!$A$1:$G$435,4,FALSE)</f>
        <v>да</v>
      </c>
      <c r="S477" t="str">
        <f>VLOOKUP(H477,клиенты!$A$1:$G$435,7,FALSE)</f>
        <v>Беларусь</v>
      </c>
      <c r="T477" t="str">
        <f t="shared" si="63"/>
        <v>Власович Лукин Борис</v>
      </c>
      <c r="U477" t="str">
        <f t="shared" si="64"/>
        <v>Лукин</v>
      </c>
      <c r="V477" t="str">
        <f>Продажи[[#This Row],[Имя1]]</f>
        <v>Лукин</v>
      </c>
    </row>
    <row r="478" spans="1:22" x14ac:dyDescent="0.2">
      <c r="A478">
        <v>376</v>
      </c>
      <c r="B478">
        <v>340</v>
      </c>
      <c r="C478">
        <v>157</v>
      </c>
      <c r="D478">
        <v>2</v>
      </c>
      <c r="E478" s="40">
        <f t="shared" si="58"/>
        <v>314</v>
      </c>
      <c r="F478" s="25">
        <v>45075</v>
      </c>
      <c r="G478" t="s">
        <v>17</v>
      </c>
      <c r="H478">
        <v>376</v>
      </c>
      <c r="I478" t="str">
        <f>VLOOKUP(B478,товар!$A$1:$C$433,2,FALSE)</f>
        <v>Сыр</v>
      </c>
      <c r="J478" s="5">
        <f t="shared" si="59"/>
        <v>262.63492063492066</v>
      </c>
      <c r="K478" s="6">
        <f t="shared" si="60"/>
        <v>-0.40221201498851689</v>
      </c>
      <c r="L478" t="str">
        <f>VLOOKUP(B478,товар!$A$1:$C$433,3,FALSE)</f>
        <v>Карат</v>
      </c>
      <c r="M478" s="28">
        <f t="shared" si="61"/>
        <v>311.33333333333331</v>
      </c>
      <c r="N478" s="10">
        <f>VLOOKUP(H478,клиенты!$A$1:$G$435,5,FALSE)</f>
        <v>44730</v>
      </c>
      <c r="O478">
        <f t="shared" si="62"/>
        <v>345</v>
      </c>
      <c r="P478" s="50">
        <f ca="1">(TODAY()-Продажи[[#This Row],[Дата регистрации клиента]])/30</f>
        <v>29.066666666666666</v>
      </c>
      <c r="Q478" t="str">
        <f>VLOOKUP(H478,клиенты!$A$1:$G$435,3,FALSE)</f>
        <v>Лукин Борис Власович</v>
      </c>
      <c r="R478" s="51" t="str">
        <f>VLOOKUP(H478,клиенты!$A$1:$G$435,4,FALSE)</f>
        <v>да</v>
      </c>
      <c r="S478" t="str">
        <f>VLOOKUP(H478,клиенты!$A$1:$G$435,7,FALSE)</f>
        <v>Беларусь</v>
      </c>
      <c r="T478" t="str">
        <f t="shared" si="63"/>
        <v>Власович Лукин Борис</v>
      </c>
      <c r="U478" t="str">
        <f t="shared" si="64"/>
        <v>Лукин</v>
      </c>
      <c r="V478" t="str">
        <f>Продажи[[#This Row],[Имя1]]</f>
        <v>Лукин</v>
      </c>
    </row>
    <row r="479" spans="1:22" x14ac:dyDescent="0.2">
      <c r="A479">
        <v>401</v>
      </c>
      <c r="B479">
        <v>50</v>
      </c>
      <c r="C479">
        <v>95</v>
      </c>
      <c r="D479">
        <v>4</v>
      </c>
      <c r="E479" s="40">
        <f t="shared" si="58"/>
        <v>380</v>
      </c>
      <c r="F479" s="25">
        <v>45069</v>
      </c>
      <c r="G479" t="s">
        <v>19</v>
      </c>
      <c r="H479">
        <v>376</v>
      </c>
      <c r="I479" t="str">
        <f>VLOOKUP(B479,товар!$A$1:$C$433,2,FALSE)</f>
        <v>Сок</v>
      </c>
      <c r="J479" s="5">
        <f t="shared" si="59"/>
        <v>268.60344827586209</v>
      </c>
      <c r="K479" s="6">
        <f t="shared" si="60"/>
        <v>-0.64631876243661335</v>
      </c>
      <c r="L479" t="str">
        <f>VLOOKUP(B479,товар!$A$1:$C$433,3,FALSE)</f>
        <v>Добрый</v>
      </c>
      <c r="M479" s="28">
        <f t="shared" si="61"/>
        <v>242.81818181818181</v>
      </c>
      <c r="N479" s="10">
        <f>VLOOKUP(H479,клиенты!$A$1:$G$435,5,FALSE)</f>
        <v>44730</v>
      </c>
      <c r="O479">
        <f t="shared" si="62"/>
        <v>339</v>
      </c>
      <c r="P479" s="50">
        <f ca="1">(TODAY()-Продажи[[#This Row],[Дата регистрации клиента]])/30</f>
        <v>29.066666666666666</v>
      </c>
      <c r="Q479" t="str">
        <f>VLOOKUP(H479,клиенты!$A$1:$G$435,3,FALSE)</f>
        <v>Лукин Борис Власович</v>
      </c>
      <c r="R479" s="51" t="str">
        <f>VLOOKUP(H479,клиенты!$A$1:$G$435,4,FALSE)</f>
        <v>да</v>
      </c>
      <c r="S479" t="str">
        <f>VLOOKUP(H479,клиенты!$A$1:$G$435,7,FALSE)</f>
        <v>Беларусь</v>
      </c>
      <c r="T479" t="str">
        <f t="shared" si="63"/>
        <v>Власович Лукин Борис</v>
      </c>
      <c r="U479" t="str">
        <f t="shared" si="64"/>
        <v>Лукин</v>
      </c>
      <c r="V479" t="str">
        <f>Продажи[[#This Row],[Имя1]]</f>
        <v>Лукин</v>
      </c>
    </row>
    <row r="480" spans="1:22" x14ac:dyDescent="0.2">
      <c r="A480">
        <v>409</v>
      </c>
      <c r="B480">
        <v>336</v>
      </c>
      <c r="C480">
        <v>265</v>
      </c>
      <c r="D480">
        <v>3</v>
      </c>
      <c r="E480" s="40">
        <f t="shared" si="58"/>
        <v>795</v>
      </c>
      <c r="F480" s="25">
        <v>45124</v>
      </c>
      <c r="G480" t="s">
        <v>8</v>
      </c>
      <c r="H480">
        <v>434</v>
      </c>
      <c r="I480" t="str">
        <f>VLOOKUP(B480,товар!$A$1:$C$433,2,FALSE)</f>
        <v>Чипсы</v>
      </c>
      <c r="J480" s="5">
        <f t="shared" si="59"/>
        <v>273.72549019607845</v>
      </c>
      <c r="K480" s="6">
        <f t="shared" si="60"/>
        <v>-3.1876790830945634E-2</v>
      </c>
      <c r="L480" t="str">
        <f>VLOOKUP(B480,товар!$A$1:$C$433,3,FALSE)</f>
        <v>Estrella</v>
      </c>
      <c r="M480" s="28">
        <f t="shared" si="61"/>
        <v>266.27272727272725</v>
      </c>
      <c r="N480" s="10">
        <f>VLOOKUP(H480,клиенты!$A$1:$G$435,5,FALSE)</f>
        <v>44730</v>
      </c>
      <c r="O480">
        <f t="shared" si="62"/>
        <v>394</v>
      </c>
      <c r="P480" s="50">
        <f ca="1">(TODAY()-Продажи[[#This Row],[Дата регистрации клиента]])/30</f>
        <v>29.066666666666666</v>
      </c>
      <c r="Q480" t="str">
        <f>VLOOKUP(H480,клиенты!$A$1:$G$435,3,FALSE)</f>
        <v>Христофор Авдеевич Щукин</v>
      </c>
      <c r="R480" s="51" t="str">
        <f>VLOOKUP(H480,клиенты!$A$1:$G$435,4,FALSE)</f>
        <v>нет</v>
      </c>
      <c r="S480" t="str">
        <f>VLOOKUP(H480,клиенты!$A$1:$G$435,7,FALSE)</f>
        <v>Украина</v>
      </c>
      <c r="T480" t="str">
        <f t="shared" si="63"/>
        <v>Щукин Христофор Авдеевич</v>
      </c>
      <c r="U480" t="str">
        <f t="shared" si="64"/>
        <v>Христофор</v>
      </c>
      <c r="V480" t="str">
        <f>Продажи[[#This Row],[Имя1]]</f>
        <v>Христофор</v>
      </c>
    </row>
    <row r="481" spans="1:22" x14ac:dyDescent="0.2">
      <c r="A481">
        <v>632</v>
      </c>
      <c r="B481">
        <v>337</v>
      </c>
      <c r="C481">
        <v>132</v>
      </c>
      <c r="D481">
        <v>3</v>
      </c>
      <c r="E481" s="40">
        <f t="shared" si="58"/>
        <v>396</v>
      </c>
      <c r="F481" s="25">
        <v>45003</v>
      </c>
      <c r="G481" t="s">
        <v>25</v>
      </c>
      <c r="H481">
        <v>434</v>
      </c>
      <c r="I481" t="str">
        <f>VLOOKUP(B481,товар!$A$1:$C$433,2,FALSE)</f>
        <v>Макароны</v>
      </c>
      <c r="J481" s="5">
        <f t="shared" si="59"/>
        <v>265.47674418604652</v>
      </c>
      <c r="K481" s="6">
        <f t="shared" si="60"/>
        <v>-0.50278130611887351</v>
      </c>
      <c r="L481" t="str">
        <f>VLOOKUP(B481,товар!$A$1:$C$433,3,FALSE)</f>
        <v>Паста Зара</v>
      </c>
      <c r="M481" s="28">
        <f t="shared" si="61"/>
        <v>276.67567567567568</v>
      </c>
      <c r="N481" s="10">
        <f>VLOOKUP(H481,клиенты!$A$1:$G$435,5,FALSE)</f>
        <v>44730</v>
      </c>
      <c r="O481">
        <f t="shared" si="62"/>
        <v>273</v>
      </c>
      <c r="P481" s="50">
        <f ca="1">(TODAY()-Продажи[[#This Row],[Дата регистрации клиента]])/30</f>
        <v>29.066666666666666</v>
      </c>
      <c r="Q481" t="str">
        <f>VLOOKUP(H481,клиенты!$A$1:$G$435,3,FALSE)</f>
        <v>Христофор Авдеевич Щукин</v>
      </c>
      <c r="R481" s="51" t="str">
        <f>VLOOKUP(H481,клиенты!$A$1:$G$435,4,FALSE)</f>
        <v>нет</v>
      </c>
      <c r="S481" t="str">
        <f>VLOOKUP(H481,клиенты!$A$1:$G$435,7,FALSE)</f>
        <v>Украина</v>
      </c>
      <c r="T481" t="str">
        <f t="shared" si="63"/>
        <v>Щукин Христофор Авдеевич</v>
      </c>
      <c r="U481" t="str">
        <f t="shared" si="64"/>
        <v>Христофор</v>
      </c>
      <c r="V481" t="str">
        <f>Продажи[[#This Row],[Имя1]]</f>
        <v>Христофор</v>
      </c>
    </row>
    <row r="482" spans="1:22" x14ac:dyDescent="0.2">
      <c r="A482">
        <v>665</v>
      </c>
      <c r="B482">
        <v>452</v>
      </c>
      <c r="C482">
        <v>226</v>
      </c>
      <c r="D482">
        <v>4</v>
      </c>
      <c r="E482" s="40">
        <f t="shared" si="58"/>
        <v>904</v>
      </c>
      <c r="F482" s="25">
        <v>45153</v>
      </c>
      <c r="G482" t="s">
        <v>26</v>
      </c>
      <c r="H482">
        <v>33</v>
      </c>
      <c r="I482" t="str">
        <f>VLOOKUP(B482,товар!$A$1:$C$433,2,FALSE)</f>
        <v>Фрукты</v>
      </c>
      <c r="J482" s="5">
        <f t="shared" si="59"/>
        <v>274.16279069767444</v>
      </c>
      <c r="K482" s="6">
        <f t="shared" si="60"/>
        <v>-0.17567223683094413</v>
      </c>
      <c r="L482" t="str">
        <f>VLOOKUP(B482,товар!$A$1:$C$433,3,FALSE)</f>
        <v>Экзотик</v>
      </c>
      <c r="M482" s="28">
        <f t="shared" si="61"/>
        <v>253.6875</v>
      </c>
      <c r="N482" s="10">
        <f>VLOOKUP(H482,клиенты!$A$1:$G$435,5,FALSE)</f>
        <v>44730</v>
      </c>
      <c r="O482">
        <f t="shared" si="62"/>
        <v>423</v>
      </c>
      <c r="P482" s="50">
        <f ca="1">(TODAY()-Продажи[[#This Row],[Дата регистрации клиента]])/30</f>
        <v>29.066666666666666</v>
      </c>
      <c r="Q482" t="str">
        <f>VLOOKUP(H482,клиенты!$A$1:$G$435,3,FALSE)</f>
        <v>Фомичева Феврония Даниловна</v>
      </c>
      <c r="R482" s="51" t="str">
        <f>VLOOKUP(H482,клиенты!$A$1:$G$435,4,FALSE)</f>
        <v>нет</v>
      </c>
      <c r="S482" t="str">
        <f>VLOOKUP(H482,клиенты!$A$1:$G$435,7,FALSE)</f>
        <v>Россия</v>
      </c>
      <c r="T482" t="str">
        <f t="shared" si="63"/>
        <v>Даниловна Фомичева Феврония</v>
      </c>
      <c r="U482" t="str">
        <f t="shared" si="64"/>
        <v>Фомичева</v>
      </c>
      <c r="V482" t="str">
        <f>MID(T482,SEARCH(" *",T482,SEARCH(" *",T482)+1)+1,LEN(T482))</f>
        <v>Феврония</v>
      </c>
    </row>
    <row r="483" spans="1:22" x14ac:dyDescent="0.2">
      <c r="A483">
        <v>674</v>
      </c>
      <c r="B483">
        <v>389</v>
      </c>
      <c r="C483">
        <v>155</v>
      </c>
      <c r="D483">
        <v>4</v>
      </c>
      <c r="E483" s="40">
        <f t="shared" si="58"/>
        <v>620</v>
      </c>
      <c r="F483" s="25">
        <v>45412</v>
      </c>
      <c r="G483" t="s">
        <v>26</v>
      </c>
      <c r="H483">
        <v>376</v>
      </c>
      <c r="I483" t="str">
        <f>VLOOKUP(B483,товар!$A$1:$C$433,2,FALSE)</f>
        <v>Чай</v>
      </c>
      <c r="J483" s="5">
        <f t="shared" si="59"/>
        <v>271.18181818181819</v>
      </c>
      <c r="K483" s="6">
        <f t="shared" si="60"/>
        <v>-0.42842775729131743</v>
      </c>
      <c r="L483" t="str">
        <f>VLOOKUP(B483,товар!$A$1:$C$433,3,FALSE)</f>
        <v>Ахмад</v>
      </c>
      <c r="M483" s="28">
        <f t="shared" si="61"/>
        <v>243.3</v>
      </c>
      <c r="N483" s="10">
        <f>VLOOKUP(H483,клиенты!$A$1:$G$435,5,FALSE)</f>
        <v>44730</v>
      </c>
      <c r="O483">
        <f t="shared" si="62"/>
        <v>682</v>
      </c>
      <c r="P483" s="50">
        <f ca="1">(TODAY()-Продажи[[#This Row],[Дата регистрации клиента]])/30</f>
        <v>29.066666666666666</v>
      </c>
      <c r="Q483" t="str">
        <f>VLOOKUP(H483,клиенты!$A$1:$G$435,3,FALSE)</f>
        <v>Лукин Борис Власович</v>
      </c>
      <c r="R483" s="51" t="str">
        <f>VLOOKUP(H483,клиенты!$A$1:$G$435,4,FALSE)</f>
        <v>да</v>
      </c>
      <c r="S483" t="str">
        <f>VLOOKUP(H483,клиенты!$A$1:$G$435,7,FALSE)</f>
        <v>Беларусь</v>
      </c>
      <c r="T483" t="str">
        <f t="shared" si="63"/>
        <v>Власович Лукин Борис</v>
      </c>
      <c r="U483" t="str">
        <f t="shared" si="64"/>
        <v>Лукин</v>
      </c>
      <c r="V483" t="str">
        <f>Продажи[[#This Row],[Имя1]]</f>
        <v>Лукин</v>
      </c>
    </row>
    <row r="484" spans="1:22" x14ac:dyDescent="0.2">
      <c r="A484">
        <v>750</v>
      </c>
      <c r="B484">
        <v>248</v>
      </c>
      <c r="C484">
        <v>176</v>
      </c>
      <c r="D484">
        <v>5</v>
      </c>
      <c r="E484" s="40">
        <f t="shared" si="58"/>
        <v>880</v>
      </c>
      <c r="F484" s="25">
        <v>44946</v>
      </c>
      <c r="G484" t="s">
        <v>15</v>
      </c>
      <c r="H484">
        <v>434</v>
      </c>
      <c r="I484" t="str">
        <f>VLOOKUP(B484,товар!$A$1:$C$433,2,FALSE)</f>
        <v>Конфеты</v>
      </c>
      <c r="J484" s="5">
        <f t="shared" si="59"/>
        <v>267.85483870967744</v>
      </c>
      <c r="K484" s="6">
        <f t="shared" si="60"/>
        <v>-0.34292768109833205</v>
      </c>
      <c r="L484" t="str">
        <f>VLOOKUP(B484,товар!$A$1:$C$433,3,FALSE)</f>
        <v>Красный Октябрь</v>
      </c>
      <c r="M484" s="28">
        <f t="shared" si="61"/>
        <v>273.625</v>
      </c>
      <c r="N484" s="10">
        <f>VLOOKUP(H484,клиенты!$A$1:$G$435,5,FALSE)</f>
        <v>44730</v>
      </c>
      <c r="O484">
        <f t="shared" si="62"/>
        <v>216</v>
      </c>
      <c r="P484" s="50">
        <f ca="1">(TODAY()-Продажи[[#This Row],[Дата регистрации клиента]])/30</f>
        <v>29.066666666666666</v>
      </c>
      <c r="Q484" t="str">
        <f>VLOOKUP(H484,клиенты!$A$1:$G$435,3,FALSE)</f>
        <v>Христофор Авдеевич Щукин</v>
      </c>
      <c r="R484" s="51" t="str">
        <f>VLOOKUP(H484,клиенты!$A$1:$G$435,4,FALSE)</f>
        <v>нет</v>
      </c>
      <c r="S484" t="str">
        <f>VLOOKUP(H484,клиенты!$A$1:$G$435,7,FALSE)</f>
        <v>Украина</v>
      </c>
      <c r="T484" t="str">
        <f t="shared" si="63"/>
        <v>Щукин Христофор Авдеевич</v>
      </c>
      <c r="U484" t="str">
        <f t="shared" si="64"/>
        <v>Христофор</v>
      </c>
      <c r="V484" t="str">
        <f>Продажи[[#This Row],[Имя1]]</f>
        <v>Христофор</v>
      </c>
    </row>
    <row r="485" spans="1:22" x14ac:dyDescent="0.2">
      <c r="A485">
        <v>516</v>
      </c>
      <c r="B485">
        <v>240</v>
      </c>
      <c r="C485">
        <v>156</v>
      </c>
      <c r="D485">
        <v>4</v>
      </c>
      <c r="E485" s="40">
        <f t="shared" si="58"/>
        <v>624</v>
      </c>
      <c r="F485" s="25">
        <v>45317</v>
      </c>
      <c r="G485" t="s">
        <v>22</v>
      </c>
      <c r="H485">
        <v>67</v>
      </c>
      <c r="I485" t="str">
        <f>VLOOKUP(B485,товар!$A$1:$C$433,2,FALSE)</f>
        <v>Макароны</v>
      </c>
      <c r="J485" s="5">
        <f t="shared" si="59"/>
        <v>265.47674418604652</v>
      </c>
      <c r="K485" s="6">
        <f t="shared" si="60"/>
        <v>-0.41237790723139589</v>
      </c>
      <c r="L485" t="str">
        <f>VLOOKUP(B485,товар!$A$1:$C$433,3,FALSE)</f>
        <v>Борилла</v>
      </c>
      <c r="M485" s="28">
        <f t="shared" si="61"/>
        <v>236.27586206896552</v>
      </c>
      <c r="N485" s="10">
        <f>VLOOKUP(H485,клиенты!$A$1:$G$435,5,FALSE)</f>
        <v>44731</v>
      </c>
      <c r="O485">
        <f t="shared" si="62"/>
        <v>586</v>
      </c>
      <c r="P485" s="50">
        <f ca="1">(TODAY()-Продажи[[#This Row],[Дата регистрации клиента]])/30</f>
        <v>29.033333333333335</v>
      </c>
      <c r="Q485" t="str">
        <f>VLOOKUP(H485,клиенты!$A$1:$G$435,3,FALSE)</f>
        <v>Алла Геннадьевна Фомина</v>
      </c>
      <c r="R485" s="51" t="str">
        <f>VLOOKUP(H485,клиенты!$A$1:$G$435,4,FALSE)</f>
        <v>да</v>
      </c>
      <c r="S485" t="str">
        <f>VLOOKUP(H485,клиенты!$A$1:$G$435,7,FALSE)</f>
        <v>Узбекистан</v>
      </c>
      <c r="T485" t="str">
        <f t="shared" si="63"/>
        <v>Фомина Алла Геннадьевна</v>
      </c>
      <c r="U485" t="str">
        <f t="shared" si="64"/>
        <v>Алла</v>
      </c>
      <c r="V485" t="str">
        <f>Продажи[[#This Row],[Имя1]]</f>
        <v>Алла</v>
      </c>
    </row>
    <row r="486" spans="1:22" x14ac:dyDescent="0.2">
      <c r="A486">
        <v>953</v>
      </c>
      <c r="B486">
        <v>386</v>
      </c>
      <c r="C486">
        <v>288</v>
      </c>
      <c r="D486">
        <v>2</v>
      </c>
      <c r="E486" s="40">
        <f t="shared" si="58"/>
        <v>576</v>
      </c>
      <c r="F486" s="25">
        <v>45285</v>
      </c>
      <c r="G486" t="s">
        <v>21</v>
      </c>
      <c r="H486">
        <v>67</v>
      </c>
      <c r="I486" t="str">
        <f>VLOOKUP(B486,товар!$A$1:$C$433,2,FALSE)</f>
        <v>Крупа</v>
      </c>
      <c r="J486" s="5">
        <f t="shared" si="59"/>
        <v>255.11627906976744</v>
      </c>
      <c r="K486" s="6">
        <f t="shared" si="60"/>
        <v>0.12889699179580671</v>
      </c>
      <c r="L486" t="str">
        <f>VLOOKUP(B486,товар!$A$1:$C$433,3,FALSE)</f>
        <v>Увелка</v>
      </c>
      <c r="M486" s="28">
        <f t="shared" si="61"/>
        <v>251.91666666666666</v>
      </c>
      <c r="N486" s="10">
        <f>VLOOKUP(H486,клиенты!$A$1:$G$435,5,FALSE)</f>
        <v>44731</v>
      </c>
      <c r="O486">
        <f t="shared" si="62"/>
        <v>554</v>
      </c>
      <c r="P486" s="50">
        <f ca="1">(TODAY()-Продажи[[#This Row],[Дата регистрации клиента]])/30</f>
        <v>29.033333333333335</v>
      </c>
      <c r="Q486" t="str">
        <f>VLOOKUP(H486,клиенты!$A$1:$G$435,3,FALSE)</f>
        <v>Алла Геннадьевна Фомина</v>
      </c>
      <c r="R486" s="51" t="str">
        <f>VLOOKUP(H486,клиенты!$A$1:$G$435,4,FALSE)</f>
        <v>да</v>
      </c>
      <c r="S486" t="str">
        <f>VLOOKUP(H486,клиенты!$A$1:$G$435,7,FALSE)</f>
        <v>Узбекистан</v>
      </c>
      <c r="T486" t="str">
        <f t="shared" si="63"/>
        <v>Фомина Алла Геннадьевна</v>
      </c>
      <c r="U486" t="str">
        <f t="shared" si="64"/>
        <v>Алла</v>
      </c>
      <c r="V486" t="str">
        <f>Продажи[[#This Row],[Имя1]]</f>
        <v>Алла</v>
      </c>
    </row>
    <row r="487" spans="1:22" x14ac:dyDescent="0.2">
      <c r="A487">
        <v>342</v>
      </c>
      <c r="B487">
        <v>201</v>
      </c>
      <c r="C487">
        <v>179</v>
      </c>
      <c r="D487">
        <v>5</v>
      </c>
      <c r="E487" s="40">
        <f t="shared" si="58"/>
        <v>895</v>
      </c>
      <c r="F487" s="25">
        <v>45091</v>
      </c>
      <c r="G487" t="s">
        <v>13</v>
      </c>
      <c r="H487">
        <v>109</v>
      </c>
      <c r="I487" t="str">
        <f>VLOOKUP(B487,товар!$A$1:$C$433,2,FALSE)</f>
        <v>Печенье</v>
      </c>
      <c r="J487" s="5">
        <f t="shared" si="59"/>
        <v>283.468085106383</v>
      </c>
      <c r="K487" s="6">
        <f t="shared" si="60"/>
        <v>-0.36853561510170385</v>
      </c>
      <c r="L487" t="str">
        <f>VLOOKUP(B487,товар!$A$1:$C$433,3,FALSE)</f>
        <v>Белогорье</v>
      </c>
      <c r="M487" s="28">
        <f t="shared" si="61"/>
        <v>249.5</v>
      </c>
      <c r="N487" s="10">
        <f>VLOOKUP(H487,клиенты!$A$1:$G$435,5,FALSE)</f>
        <v>44732</v>
      </c>
      <c r="O487">
        <f t="shared" si="62"/>
        <v>359</v>
      </c>
      <c r="P487" s="50">
        <f ca="1">(TODAY()-Продажи[[#This Row],[Дата регистрации клиента]])/30</f>
        <v>29</v>
      </c>
      <c r="Q487" t="str">
        <f>VLOOKUP(H487,клиенты!$A$1:$G$435,3,FALSE)</f>
        <v>Гурьева Людмила Владимировна</v>
      </c>
      <c r="R487" s="51" t="str">
        <f>VLOOKUP(H487,клиенты!$A$1:$G$435,4,FALSE)</f>
        <v>да</v>
      </c>
      <c r="S487" t="str">
        <f>VLOOKUP(H487,клиенты!$A$1:$G$435,7,FALSE)</f>
        <v>Украина</v>
      </c>
      <c r="T487" t="str">
        <f t="shared" si="63"/>
        <v>Владимировна Гурьева Людмила</v>
      </c>
      <c r="U487" t="str">
        <f t="shared" si="64"/>
        <v>Гурьева</v>
      </c>
      <c r="V487" t="str">
        <f>MID(T487,SEARCH(" *",T487,SEARCH(" *",T487)+1)+1,LEN(T487))</f>
        <v>Людмила</v>
      </c>
    </row>
    <row r="488" spans="1:22" x14ac:dyDescent="0.2">
      <c r="A488">
        <v>671</v>
      </c>
      <c r="B488">
        <v>411</v>
      </c>
      <c r="C488">
        <v>158</v>
      </c>
      <c r="D488">
        <v>3</v>
      </c>
      <c r="E488" s="40">
        <f t="shared" si="58"/>
        <v>474</v>
      </c>
      <c r="F488" s="25">
        <v>45070</v>
      </c>
      <c r="G488" t="s">
        <v>15</v>
      </c>
      <c r="H488">
        <v>109</v>
      </c>
      <c r="I488" t="str">
        <f>VLOOKUP(B488,товар!$A$1:$C$433,2,FALSE)</f>
        <v>Хлеб</v>
      </c>
      <c r="J488" s="5">
        <f t="shared" si="59"/>
        <v>300.31818181818181</v>
      </c>
      <c r="K488" s="6">
        <f t="shared" si="60"/>
        <v>-0.47389132738005146</v>
      </c>
      <c r="L488" t="str">
        <f>VLOOKUP(B488,товар!$A$1:$C$433,3,FALSE)</f>
        <v>Хлебный Дом</v>
      </c>
      <c r="M488" s="28">
        <f t="shared" si="61"/>
        <v>281.73333333333335</v>
      </c>
      <c r="N488" s="10">
        <f>VLOOKUP(H488,клиенты!$A$1:$G$435,5,FALSE)</f>
        <v>44732</v>
      </c>
      <c r="O488">
        <f t="shared" si="62"/>
        <v>338</v>
      </c>
      <c r="P488" s="50">
        <f ca="1">(TODAY()-Продажи[[#This Row],[Дата регистрации клиента]])/30</f>
        <v>29</v>
      </c>
      <c r="Q488" t="str">
        <f>VLOOKUP(H488,клиенты!$A$1:$G$435,3,FALSE)</f>
        <v>Гурьева Людмила Владимировна</v>
      </c>
      <c r="R488" s="51" t="str">
        <f>VLOOKUP(H488,клиенты!$A$1:$G$435,4,FALSE)</f>
        <v>да</v>
      </c>
      <c r="S488" t="str">
        <f>VLOOKUP(H488,клиенты!$A$1:$G$435,7,FALSE)</f>
        <v>Украина</v>
      </c>
      <c r="T488" t="str">
        <f t="shared" si="63"/>
        <v>Владимировна Гурьева Людмила</v>
      </c>
      <c r="U488" t="str">
        <f t="shared" si="64"/>
        <v>Гурьева</v>
      </c>
      <c r="V488" t="str">
        <f>MID(T488,SEARCH(" *",T488,SEARCH(" *",T488)+1)+1,LEN(T488))</f>
        <v>Людмила</v>
      </c>
    </row>
    <row r="489" spans="1:22" x14ac:dyDescent="0.2">
      <c r="A489">
        <v>518</v>
      </c>
      <c r="B489">
        <v>481</v>
      </c>
      <c r="C489">
        <v>463</v>
      </c>
      <c r="D489">
        <v>2</v>
      </c>
      <c r="E489" s="40">
        <f t="shared" si="58"/>
        <v>926</v>
      </c>
      <c r="F489" s="25">
        <v>45171</v>
      </c>
      <c r="G489" t="s">
        <v>21</v>
      </c>
      <c r="H489">
        <v>213</v>
      </c>
      <c r="I489" t="str">
        <f>VLOOKUP(B489,товар!$A$1:$C$433,2,FALSE)</f>
        <v>Чипсы</v>
      </c>
      <c r="J489" s="5">
        <f t="shared" si="59"/>
        <v>273.72549019607845</v>
      </c>
      <c r="K489" s="6">
        <f t="shared" si="60"/>
        <v>0.69147564469914036</v>
      </c>
      <c r="L489" t="str">
        <f>VLOOKUP(B489,товар!$A$1:$C$433,3,FALSE)</f>
        <v>Pringles</v>
      </c>
      <c r="M489" s="28">
        <f t="shared" si="61"/>
        <v>280.23809523809524</v>
      </c>
      <c r="N489" s="10">
        <f>VLOOKUP(H489,клиенты!$A$1:$G$435,5,FALSE)</f>
        <v>44733</v>
      </c>
      <c r="O489">
        <f t="shared" si="62"/>
        <v>438</v>
      </c>
      <c r="P489" s="50">
        <f ca="1">(TODAY()-Продажи[[#This Row],[Дата регистрации клиента]])/30</f>
        <v>28.966666666666665</v>
      </c>
      <c r="Q489" t="str">
        <f>VLOOKUP(H489,клиенты!$A$1:$G$435,3,FALSE)</f>
        <v>Власов Адриан Чеславович</v>
      </c>
      <c r="R489" s="51" t="str">
        <f>VLOOKUP(H489,клиенты!$A$1:$G$435,4,FALSE)</f>
        <v>нет</v>
      </c>
      <c r="S489" t="str">
        <f>VLOOKUP(H489,клиенты!$A$1:$G$435,7,FALSE)</f>
        <v>Узбекистан</v>
      </c>
      <c r="T489" t="str">
        <f t="shared" si="63"/>
        <v>Чеславович Власов Адриан</v>
      </c>
      <c r="U489" t="str">
        <f t="shared" si="64"/>
        <v>Власов</v>
      </c>
      <c r="V489" t="str">
        <f>MID(T489,SEARCH(" *",T489,SEARCH(" *",T489)+1)+1,LEN(T489))</f>
        <v>Адриан</v>
      </c>
    </row>
    <row r="490" spans="1:22" x14ac:dyDescent="0.2">
      <c r="A490">
        <v>131</v>
      </c>
      <c r="B490">
        <v>431</v>
      </c>
      <c r="C490">
        <v>141</v>
      </c>
      <c r="D490">
        <v>5</v>
      </c>
      <c r="E490" s="40">
        <f t="shared" si="58"/>
        <v>705</v>
      </c>
      <c r="F490" s="25">
        <v>45029</v>
      </c>
      <c r="G490" t="s">
        <v>17</v>
      </c>
      <c r="H490">
        <v>386</v>
      </c>
      <c r="I490" t="str">
        <f>VLOOKUP(B490,товар!$A$1:$C$433,2,FALSE)</f>
        <v>Овощи</v>
      </c>
      <c r="J490" s="5">
        <f t="shared" si="59"/>
        <v>250.48780487804879</v>
      </c>
      <c r="K490" s="6">
        <f t="shared" si="60"/>
        <v>-0.43709834469328146</v>
      </c>
      <c r="L490" t="str">
        <f>VLOOKUP(B490,товар!$A$1:$C$433,3,FALSE)</f>
        <v>Гавриш</v>
      </c>
      <c r="M490" s="28">
        <f t="shared" si="61"/>
        <v>247.66666666666666</v>
      </c>
      <c r="N490" s="10">
        <f>VLOOKUP(H490,клиенты!$A$1:$G$435,5,FALSE)</f>
        <v>44734</v>
      </c>
      <c r="O490">
        <f t="shared" si="62"/>
        <v>295</v>
      </c>
      <c r="P490" s="50">
        <f ca="1">(TODAY()-Продажи[[#This Row],[Дата регистрации клиента]])/30</f>
        <v>28.933333333333334</v>
      </c>
      <c r="Q490" t="str">
        <f>VLOOKUP(H490,клиенты!$A$1:$G$435,3,FALSE)</f>
        <v>Маргарита Ждановна Зуева</v>
      </c>
      <c r="R490" s="51" t="str">
        <f>VLOOKUP(H490,клиенты!$A$1:$G$435,4,FALSE)</f>
        <v>да</v>
      </c>
      <c r="S490" t="str">
        <f>VLOOKUP(H490,клиенты!$A$1:$G$435,7,FALSE)</f>
        <v>Узбекистан</v>
      </c>
      <c r="T490" t="str">
        <f t="shared" si="63"/>
        <v>Зуева Маргарита Ждановна</v>
      </c>
      <c r="U490" t="str">
        <f t="shared" si="64"/>
        <v>Маргарита</v>
      </c>
      <c r="V490" t="str">
        <f>Продажи[[#This Row],[Имя1]]</f>
        <v>Маргарита</v>
      </c>
    </row>
    <row r="491" spans="1:22" x14ac:dyDescent="0.2">
      <c r="A491">
        <v>720</v>
      </c>
      <c r="B491">
        <v>426</v>
      </c>
      <c r="C491">
        <v>394</v>
      </c>
      <c r="D491">
        <v>5</v>
      </c>
      <c r="E491" s="40">
        <f t="shared" si="58"/>
        <v>1970</v>
      </c>
      <c r="F491" s="25">
        <v>45349</v>
      </c>
      <c r="G491" t="s">
        <v>22</v>
      </c>
      <c r="H491">
        <v>386</v>
      </c>
      <c r="I491" t="str">
        <f>VLOOKUP(B491,товар!$A$1:$C$433,2,FALSE)</f>
        <v>Печенье</v>
      </c>
      <c r="J491" s="5">
        <f t="shared" si="59"/>
        <v>283.468085106383</v>
      </c>
      <c r="K491" s="6">
        <f t="shared" si="60"/>
        <v>0.38992719357502059</v>
      </c>
      <c r="L491" t="str">
        <f>VLOOKUP(B491,товар!$A$1:$C$433,3,FALSE)</f>
        <v>Посиделкино</v>
      </c>
      <c r="M491" s="28">
        <f t="shared" si="61"/>
        <v>321.63636363636363</v>
      </c>
      <c r="N491" s="10">
        <f>VLOOKUP(H491,клиенты!$A$1:$G$435,5,FALSE)</f>
        <v>44734</v>
      </c>
      <c r="O491">
        <f t="shared" si="62"/>
        <v>615</v>
      </c>
      <c r="P491" s="50">
        <f ca="1">(TODAY()-Продажи[[#This Row],[Дата регистрации клиента]])/30</f>
        <v>28.933333333333334</v>
      </c>
      <c r="Q491" t="str">
        <f>VLOOKUP(H491,клиенты!$A$1:$G$435,3,FALSE)</f>
        <v>Маргарита Ждановна Зуева</v>
      </c>
      <c r="R491" s="51" t="str">
        <f>VLOOKUP(H491,клиенты!$A$1:$G$435,4,FALSE)</f>
        <v>да</v>
      </c>
      <c r="S491" t="str">
        <f>VLOOKUP(H491,клиенты!$A$1:$G$435,7,FALSE)</f>
        <v>Узбекистан</v>
      </c>
      <c r="T491" t="str">
        <f t="shared" si="63"/>
        <v>Зуева Маргарита Ждановна</v>
      </c>
      <c r="U491" t="str">
        <f t="shared" si="64"/>
        <v>Маргарита</v>
      </c>
      <c r="V491" t="str">
        <f>Продажи[[#This Row],[Имя1]]</f>
        <v>Маргарита</v>
      </c>
    </row>
    <row r="492" spans="1:22" x14ac:dyDescent="0.2">
      <c r="A492">
        <v>761</v>
      </c>
      <c r="B492">
        <v>151</v>
      </c>
      <c r="C492">
        <v>239</v>
      </c>
      <c r="D492">
        <v>2</v>
      </c>
      <c r="E492" s="40">
        <f t="shared" si="58"/>
        <v>478</v>
      </c>
      <c r="F492" s="25">
        <v>45056</v>
      </c>
      <c r="G492" t="s">
        <v>13</v>
      </c>
      <c r="H492">
        <v>386</v>
      </c>
      <c r="I492" t="str">
        <f>VLOOKUP(B492,товар!$A$1:$C$433,2,FALSE)</f>
        <v>Молоко</v>
      </c>
      <c r="J492" s="5">
        <f t="shared" si="59"/>
        <v>294.95238095238096</v>
      </c>
      <c r="K492" s="6">
        <f t="shared" si="60"/>
        <v>-0.18969970939618985</v>
      </c>
      <c r="L492" t="str">
        <f>VLOOKUP(B492,товар!$A$1:$C$433,3,FALSE)</f>
        <v>Беллакт</v>
      </c>
      <c r="M492" s="28">
        <f t="shared" si="61"/>
        <v>322.54545454545456</v>
      </c>
      <c r="N492" s="10">
        <f>VLOOKUP(H492,клиенты!$A$1:$G$435,5,FALSE)</f>
        <v>44734</v>
      </c>
      <c r="O492">
        <f t="shared" si="62"/>
        <v>322</v>
      </c>
      <c r="P492" s="50">
        <f ca="1">(TODAY()-Продажи[[#This Row],[Дата регистрации клиента]])/30</f>
        <v>28.933333333333334</v>
      </c>
      <c r="Q492" t="str">
        <f>VLOOKUP(H492,клиенты!$A$1:$G$435,3,FALSE)</f>
        <v>Маргарита Ждановна Зуева</v>
      </c>
      <c r="R492" s="51" t="str">
        <f>VLOOKUP(H492,клиенты!$A$1:$G$435,4,FALSE)</f>
        <v>да</v>
      </c>
      <c r="S492" t="str">
        <f>VLOOKUP(H492,клиенты!$A$1:$G$435,7,FALSE)</f>
        <v>Узбекистан</v>
      </c>
      <c r="T492" t="str">
        <f t="shared" si="63"/>
        <v>Зуева Маргарита Ждановна</v>
      </c>
      <c r="U492" t="str">
        <f t="shared" si="64"/>
        <v>Маргарита</v>
      </c>
      <c r="V492" t="str">
        <f>Продажи[[#This Row],[Имя1]]</f>
        <v>Маргарита</v>
      </c>
    </row>
    <row r="493" spans="1:22" x14ac:dyDescent="0.2">
      <c r="A493">
        <v>901</v>
      </c>
      <c r="B493">
        <v>458</v>
      </c>
      <c r="C493">
        <v>343</v>
      </c>
      <c r="D493">
        <v>3</v>
      </c>
      <c r="E493" s="40">
        <f t="shared" si="58"/>
        <v>1029</v>
      </c>
      <c r="F493" s="25">
        <v>45005</v>
      </c>
      <c r="G493" t="s">
        <v>19</v>
      </c>
      <c r="H493">
        <v>282</v>
      </c>
      <c r="I493" t="str">
        <f>VLOOKUP(B493,товар!$A$1:$C$433,2,FALSE)</f>
        <v>Макароны</v>
      </c>
      <c r="J493" s="5">
        <f t="shared" si="59"/>
        <v>265.47674418604652</v>
      </c>
      <c r="K493" s="6">
        <f t="shared" si="60"/>
        <v>0.29201524243353338</v>
      </c>
      <c r="L493" t="str">
        <f>VLOOKUP(B493,товар!$A$1:$C$433,3,FALSE)</f>
        <v>Борилла</v>
      </c>
      <c r="M493" s="28">
        <f t="shared" si="61"/>
        <v>236.27586206896552</v>
      </c>
      <c r="N493" s="10">
        <f>VLOOKUP(H493,клиенты!$A$1:$G$435,5,FALSE)</f>
        <v>44735</v>
      </c>
      <c r="O493">
        <f t="shared" si="62"/>
        <v>270</v>
      </c>
      <c r="P493" s="50">
        <f ca="1">(TODAY()-Продажи[[#This Row],[Дата регистрации клиента]])/30</f>
        <v>28.9</v>
      </c>
      <c r="Q493" t="str">
        <f>VLOOKUP(H493,клиенты!$A$1:$G$435,3,FALSE)</f>
        <v>Светлана Семеновна Николаева</v>
      </c>
      <c r="R493" s="51" t="str">
        <f>VLOOKUP(H493,клиенты!$A$1:$G$435,4,FALSE)</f>
        <v>да</v>
      </c>
      <c r="S493" t="str">
        <f>VLOOKUP(H493,клиенты!$A$1:$G$435,7,FALSE)</f>
        <v>Узбекистан</v>
      </c>
      <c r="T493" t="str">
        <f t="shared" si="63"/>
        <v>Николаева Светлана Семеновна</v>
      </c>
      <c r="U493" t="str">
        <f t="shared" si="64"/>
        <v>Светлана</v>
      </c>
      <c r="V493" t="str">
        <f>Продажи[[#This Row],[Имя1]]</f>
        <v>Светлана</v>
      </c>
    </row>
    <row r="494" spans="1:22" x14ac:dyDescent="0.2">
      <c r="A494">
        <v>783</v>
      </c>
      <c r="B494">
        <v>63</v>
      </c>
      <c r="C494">
        <v>344</v>
      </c>
      <c r="D494">
        <v>2</v>
      </c>
      <c r="E494" s="40">
        <f t="shared" si="58"/>
        <v>688</v>
      </c>
      <c r="F494" s="25">
        <v>45194</v>
      </c>
      <c r="G494" t="s">
        <v>20</v>
      </c>
      <c r="H494">
        <v>208</v>
      </c>
      <c r="I494" t="str">
        <f>VLOOKUP(B494,товар!$A$1:$C$433,2,FALSE)</f>
        <v>Рыба</v>
      </c>
      <c r="J494" s="5">
        <f t="shared" si="59"/>
        <v>258.5128205128205</v>
      </c>
      <c r="K494" s="6">
        <f t="shared" si="60"/>
        <v>0.33068835548502284</v>
      </c>
      <c r="L494" t="str">
        <f>VLOOKUP(B494,товар!$A$1:$C$433,3,FALSE)</f>
        <v>Балтийский берег</v>
      </c>
      <c r="M494" s="28">
        <f t="shared" si="61"/>
        <v>289.88888888888891</v>
      </c>
      <c r="N494" s="10">
        <f>VLOOKUP(H494,клиенты!$A$1:$G$435,5,FALSE)</f>
        <v>44736</v>
      </c>
      <c r="O494">
        <f t="shared" si="62"/>
        <v>458</v>
      </c>
      <c r="P494" s="50">
        <f ca="1">(TODAY()-Продажи[[#This Row],[Дата регистрации клиента]])/30</f>
        <v>28.866666666666667</v>
      </c>
      <c r="Q494" t="str">
        <f>VLOOKUP(H494,клиенты!$A$1:$G$435,3,FALSE)</f>
        <v>Эммануил Филимонович Захаров</v>
      </c>
      <c r="R494" s="51" t="str">
        <f>VLOOKUP(H494,клиенты!$A$1:$G$435,4,FALSE)</f>
        <v>нет</v>
      </c>
      <c r="S494" t="str">
        <f>VLOOKUP(H494,клиенты!$A$1:$G$435,7,FALSE)</f>
        <v>Украина</v>
      </c>
      <c r="T494" t="str">
        <f t="shared" si="63"/>
        <v>Захаров Эммануил Филимонович</v>
      </c>
      <c r="U494" t="str">
        <f t="shared" si="64"/>
        <v>Эммануил</v>
      </c>
      <c r="V494" t="str">
        <f>Продажи[[#This Row],[Имя1]]</f>
        <v>Эммануил</v>
      </c>
    </row>
    <row r="495" spans="1:22" x14ac:dyDescent="0.2">
      <c r="A495">
        <v>171</v>
      </c>
      <c r="B495">
        <v>19</v>
      </c>
      <c r="C495">
        <v>96</v>
      </c>
      <c r="D495">
        <v>4</v>
      </c>
      <c r="E495" s="40">
        <f t="shared" si="58"/>
        <v>384</v>
      </c>
      <c r="F495" s="25">
        <v>45041</v>
      </c>
      <c r="G495" t="s">
        <v>8</v>
      </c>
      <c r="H495">
        <v>172</v>
      </c>
      <c r="I495" t="str">
        <f>VLOOKUP(B495,товар!$A$1:$C$433,2,FALSE)</f>
        <v>Мясо</v>
      </c>
      <c r="J495" s="5">
        <f t="shared" si="59"/>
        <v>271.74545454545455</v>
      </c>
      <c r="K495" s="6">
        <f t="shared" si="60"/>
        <v>-0.6467282215977519</v>
      </c>
      <c r="L495" t="str">
        <f>VLOOKUP(B495,товар!$A$1:$C$433,3,FALSE)</f>
        <v>Снежана</v>
      </c>
      <c r="M495" s="28">
        <f t="shared" si="61"/>
        <v>272.35294117647061</v>
      </c>
      <c r="N495" s="10">
        <f>VLOOKUP(H495,клиенты!$A$1:$G$435,5,FALSE)</f>
        <v>44737</v>
      </c>
      <c r="O495">
        <f t="shared" si="62"/>
        <v>304</v>
      </c>
      <c r="P495" s="50">
        <f ca="1">(TODAY()-Продажи[[#This Row],[Дата регистрации клиента]])/30</f>
        <v>28.833333333333332</v>
      </c>
      <c r="Q495" t="str">
        <f>VLOOKUP(H495,клиенты!$A$1:$G$435,3,FALSE)</f>
        <v>Русаков Лев Тимурович</v>
      </c>
      <c r="R495" s="51" t="str">
        <f>VLOOKUP(H495,клиенты!$A$1:$G$435,4,FALSE)</f>
        <v>нет</v>
      </c>
      <c r="S495" t="str">
        <f>VLOOKUP(H495,клиенты!$A$1:$G$435,7,FALSE)</f>
        <v>Россия</v>
      </c>
      <c r="T495" t="str">
        <f t="shared" si="63"/>
        <v>Тимурович Русаков Лев</v>
      </c>
      <c r="U495" t="str">
        <f t="shared" si="64"/>
        <v>Русаков</v>
      </c>
      <c r="V495" t="str">
        <f>MID(T495,SEARCH(" *",T495,SEARCH(" *",T495)+1)+1,LEN(T495))</f>
        <v>Лев</v>
      </c>
    </row>
    <row r="496" spans="1:22" x14ac:dyDescent="0.2">
      <c r="A496">
        <v>206</v>
      </c>
      <c r="B496">
        <v>87</v>
      </c>
      <c r="C496">
        <v>487</v>
      </c>
      <c r="D496">
        <v>1</v>
      </c>
      <c r="E496" s="40">
        <f t="shared" si="58"/>
        <v>487</v>
      </c>
      <c r="F496" s="25">
        <v>45019</v>
      </c>
      <c r="G496" t="s">
        <v>16</v>
      </c>
      <c r="H496">
        <v>172</v>
      </c>
      <c r="I496" t="str">
        <f>VLOOKUP(B496,товар!$A$1:$C$433,2,FALSE)</f>
        <v>Кофе</v>
      </c>
      <c r="J496" s="5">
        <f t="shared" si="59"/>
        <v>249.02380952380952</v>
      </c>
      <c r="K496" s="6">
        <f t="shared" si="60"/>
        <v>0.95563629410077455</v>
      </c>
      <c r="L496" t="str">
        <f>VLOOKUP(B496,товар!$A$1:$C$433,3,FALSE)</f>
        <v>Jacobs</v>
      </c>
      <c r="M496" s="28">
        <f t="shared" si="61"/>
        <v>276.21052631578948</v>
      </c>
      <c r="N496" s="10">
        <f>VLOOKUP(H496,клиенты!$A$1:$G$435,5,FALSE)</f>
        <v>44737</v>
      </c>
      <c r="O496">
        <f t="shared" si="62"/>
        <v>282</v>
      </c>
      <c r="P496" s="50">
        <f ca="1">(TODAY()-Продажи[[#This Row],[Дата регистрации клиента]])/30</f>
        <v>28.833333333333332</v>
      </c>
      <c r="Q496" t="str">
        <f>VLOOKUP(H496,клиенты!$A$1:$G$435,3,FALSE)</f>
        <v>Русаков Лев Тимурович</v>
      </c>
      <c r="R496" s="51" t="str">
        <f>VLOOKUP(H496,клиенты!$A$1:$G$435,4,FALSE)</f>
        <v>нет</v>
      </c>
      <c r="S496" t="str">
        <f>VLOOKUP(H496,клиенты!$A$1:$G$435,7,FALSE)</f>
        <v>Россия</v>
      </c>
      <c r="T496" t="str">
        <f t="shared" si="63"/>
        <v>Тимурович Русаков Лев</v>
      </c>
      <c r="U496" t="str">
        <f t="shared" si="64"/>
        <v>Русаков</v>
      </c>
      <c r="V496" t="str">
        <f>MID(T496,SEARCH(" *",T496,SEARCH(" *",T496)+1)+1,LEN(T496))</f>
        <v>Лев</v>
      </c>
    </row>
    <row r="497" spans="1:22" x14ac:dyDescent="0.2">
      <c r="A497">
        <v>827</v>
      </c>
      <c r="B497">
        <v>305</v>
      </c>
      <c r="C497">
        <v>252</v>
      </c>
      <c r="D497">
        <v>1</v>
      </c>
      <c r="E497" s="40">
        <f t="shared" si="58"/>
        <v>252</v>
      </c>
      <c r="F497" s="25">
        <v>45413</v>
      </c>
      <c r="G497" t="s">
        <v>17</v>
      </c>
      <c r="H497">
        <v>172</v>
      </c>
      <c r="I497" t="str">
        <f>VLOOKUP(B497,товар!$A$1:$C$433,2,FALSE)</f>
        <v>Печенье</v>
      </c>
      <c r="J497" s="5">
        <f t="shared" si="59"/>
        <v>283.468085106383</v>
      </c>
      <c r="K497" s="6">
        <f t="shared" si="60"/>
        <v>-0.11101103355100206</v>
      </c>
      <c r="L497" t="str">
        <f>VLOOKUP(B497,товар!$A$1:$C$433,3,FALSE)</f>
        <v>Посиделкино</v>
      </c>
      <c r="M497" s="28">
        <f t="shared" si="61"/>
        <v>321.63636363636363</v>
      </c>
      <c r="N497" s="10">
        <f>VLOOKUP(H497,клиенты!$A$1:$G$435,5,FALSE)</f>
        <v>44737</v>
      </c>
      <c r="O497">
        <f t="shared" si="62"/>
        <v>676</v>
      </c>
      <c r="P497" s="50">
        <f ca="1">(TODAY()-Продажи[[#This Row],[Дата регистрации клиента]])/30</f>
        <v>28.833333333333332</v>
      </c>
      <c r="Q497" t="str">
        <f>VLOOKUP(H497,клиенты!$A$1:$G$435,3,FALSE)</f>
        <v>Русаков Лев Тимурович</v>
      </c>
      <c r="R497" s="51" t="str">
        <f>VLOOKUP(H497,клиенты!$A$1:$G$435,4,FALSE)</f>
        <v>нет</v>
      </c>
      <c r="S497" t="str">
        <f>VLOOKUP(H497,клиенты!$A$1:$G$435,7,FALSE)</f>
        <v>Россия</v>
      </c>
      <c r="T497" t="str">
        <f t="shared" si="63"/>
        <v>Тимурович Русаков Лев</v>
      </c>
      <c r="U497" t="str">
        <f t="shared" si="64"/>
        <v>Русаков</v>
      </c>
      <c r="V497" t="str">
        <f>MID(T497,SEARCH(" *",T497,SEARCH(" *",T497)+1)+1,LEN(T497))</f>
        <v>Лев</v>
      </c>
    </row>
    <row r="498" spans="1:22" x14ac:dyDescent="0.2">
      <c r="A498">
        <v>999</v>
      </c>
      <c r="B498">
        <v>110</v>
      </c>
      <c r="C498">
        <v>114</v>
      </c>
      <c r="D498">
        <v>3</v>
      </c>
      <c r="E498" s="40">
        <f t="shared" si="58"/>
        <v>342</v>
      </c>
      <c r="F498" s="25">
        <v>44990</v>
      </c>
      <c r="G498" t="s">
        <v>21</v>
      </c>
      <c r="H498">
        <v>172</v>
      </c>
      <c r="I498" t="str">
        <f>VLOOKUP(B498,товар!$A$1:$C$433,2,FALSE)</f>
        <v>Макароны</v>
      </c>
      <c r="J498" s="5">
        <f t="shared" si="59"/>
        <v>265.47674418604652</v>
      </c>
      <c r="K498" s="6">
        <f t="shared" si="60"/>
        <v>-0.57058385528448163</v>
      </c>
      <c r="L498" t="str">
        <f>VLOOKUP(B498,товар!$A$1:$C$433,3,FALSE)</f>
        <v>Паста Зара</v>
      </c>
      <c r="M498" s="28">
        <f t="shared" si="61"/>
        <v>276.67567567567568</v>
      </c>
      <c r="N498" s="10">
        <f>VLOOKUP(H498,клиенты!$A$1:$G$435,5,FALSE)</f>
        <v>44737</v>
      </c>
      <c r="O498">
        <f t="shared" si="62"/>
        <v>253</v>
      </c>
      <c r="P498" s="50">
        <f ca="1">(TODAY()-Продажи[[#This Row],[Дата регистрации клиента]])/30</f>
        <v>28.833333333333332</v>
      </c>
      <c r="Q498" t="str">
        <f>VLOOKUP(H498,клиенты!$A$1:$G$435,3,FALSE)</f>
        <v>Русаков Лев Тимурович</v>
      </c>
      <c r="R498" s="51" t="str">
        <f>VLOOKUP(H498,клиенты!$A$1:$G$435,4,FALSE)</f>
        <v>нет</v>
      </c>
      <c r="S498" t="str">
        <f>VLOOKUP(H498,клиенты!$A$1:$G$435,7,FALSE)</f>
        <v>Россия</v>
      </c>
      <c r="T498" t="str">
        <f t="shared" si="63"/>
        <v>Тимурович Русаков Лев</v>
      </c>
      <c r="U498" t="str">
        <f t="shared" si="64"/>
        <v>Русаков</v>
      </c>
      <c r="V498" t="str">
        <f>MID(T498,SEARCH(" *",T498,SEARCH(" *",T498)+1)+1,LEN(T498))</f>
        <v>Лев</v>
      </c>
    </row>
    <row r="499" spans="1:22" x14ac:dyDescent="0.2">
      <c r="A499">
        <v>7</v>
      </c>
      <c r="B499">
        <v>323</v>
      </c>
      <c r="C499">
        <v>149</v>
      </c>
      <c r="D499">
        <v>5</v>
      </c>
      <c r="E499" s="40">
        <f t="shared" si="58"/>
        <v>745</v>
      </c>
      <c r="F499" s="25">
        <v>45349</v>
      </c>
      <c r="G499" t="s">
        <v>12</v>
      </c>
      <c r="H499">
        <v>477</v>
      </c>
      <c r="I499" t="str">
        <f>VLOOKUP(B499,товар!$A$1:$C$433,2,FALSE)</f>
        <v>Рыба</v>
      </c>
      <c r="J499" s="5">
        <f t="shared" si="59"/>
        <v>258.5128205128205</v>
      </c>
      <c r="K499" s="6">
        <f t="shared" si="60"/>
        <v>-0.42362626463003372</v>
      </c>
      <c r="L499" t="str">
        <f>VLOOKUP(B499,товар!$A$1:$C$433,3,FALSE)</f>
        <v>Меридиан</v>
      </c>
      <c r="M499" s="28">
        <f t="shared" si="61"/>
        <v>260.64705882352939</v>
      </c>
      <c r="N499" s="10">
        <f>VLOOKUP(H499,клиенты!$A$1:$G$435,5,FALSE)</f>
        <v>44738</v>
      </c>
      <c r="O499">
        <f t="shared" si="62"/>
        <v>611</v>
      </c>
      <c r="P499" s="50">
        <f ca="1">(TODAY()-Продажи[[#This Row],[Дата регистрации клиента]])/30</f>
        <v>28.8</v>
      </c>
      <c r="Q499" t="str">
        <f>VLOOKUP(H499,клиенты!$A$1:$G$435,3,FALSE)</f>
        <v>Зоя Кирилловна Брагина</v>
      </c>
      <c r="R499" s="51" t="str">
        <f>VLOOKUP(H499,клиенты!$A$1:$G$435,4,FALSE)</f>
        <v>да</v>
      </c>
      <c r="S499" t="str">
        <f>VLOOKUP(H499,клиенты!$A$1:$G$435,7,FALSE)</f>
        <v>Узбекистан</v>
      </c>
      <c r="T499" t="str">
        <f t="shared" si="63"/>
        <v>Брагина Зоя Кирилловна</v>
      </c>
      <c r="U499" t="str">
        <f t="shared" si="64"/>
        <v>Зоя</v>
      </c>
      <c r="V499" t="str">
        <f>Продажи[[#This Row],[Имя1]]</f>
        <v>Зоя</v>
      </c>
    </row>
    <row r="500" spans="1:22" x14ac:dyDescent="0.2">
      <c r="A500">
        <v>602</v>
      </c>
      <c r="B500">
        <v>157</v>
      </c>
      <c r="C500">
        <v>473</v>
      </c>
      <c r="D500">
        <v>5</v>
      </c>
      <c r="E500" s="40">
        <f t="shared" si="58"/>
        <v>2365</v>
      </c>
      <c r="F500" s="25">
        <v>45012</v>
      </c>
      <c r="G500" t="s">
        <v>21</v>
      </c>
      <c r="H500">
        <v>477</v>
      </c>
      <c r="I500" t="str">
        <f>VLOOKUP(B500,товар!$A$1:$C$433,2,FALSE)</f>
        <v>Сыр</v>
      </c>
      <c r="J500" s="5">
        <f t="shared" si="59"/>
        <v>262.63492063492066</v>
      </c>
      <c r="K500" s="6">
        <f t="shared" si="60"/>
        <v>0.80097908860147449</v>
      </c>
      <c r="L500" t="str">
        <f>VLOOKUP(B500,товар!$A$1:$C$433,3,FALSE)</f>
        <v>President</v>
      </c>
      <c r="M500" s="28">
        <f t="shared" si="61"/>
        <v>238.72222222222223</v>
      </c>
      <c r="N500" s="10">
        <f>VLOOKUP(H500,клиенты!$A$1:$G$435,5,FALSE)</f>
        <v>44738</v>
      </c>
      <c r="O500">
        <f t="shared" si="62"/>
        <v>274</v>
      </c>
      <c r="P500" s="50">
        <f ca="1">(TODAY()-Продажи[[#This Row],[Дата регистрации клиента]])/30</f>
        <v>28.8</v>
      </c>
      <c r="Q500" t="str">
        <f>VLOOKUP(H500,клиенты!$A$1:$G$435,3,FALSE)</f>
        <v>Зоя Кирилловна Брагина</v>
      </c>
      <c r="R500" s="51" t="str">
        <f>VLOOKUP(H500,клиенты!$A$1:$G$435,4,FALSE)</f>
        <v>да</v>
      </c>
      <c r="S500" t="str">
        <f>VLOOKUP(H500,клиенты!$A$1:$G$435,7,FALSE)</f>
        <v>Узбекистан</v>
      </c>
      <c r="T500" t="str">
        <f t="shared" si="63"/>
        <v>Брагина Зоя Кирилловна</v>
      </c>
      <c r="U500" t="str">
        <f t="shared" si="64"/>
        <v>Зоя</v>
      </c>
      <c r="V500" t="str">
        <f>Продажи[[#This Row],[Имя1]]</f>
        <v>Зоя</v>
      </c>
    </row>
    <row r="501" spans="1:22" x14ac:dyDescent="0.2">
      <c r="A501">
        <v>667</v>
      </c>
      <c r="B501">
        <v>27</v>
      </c>
      <c r="C501">
        <v>301</v>
      </c>
      <c r="D501">
        <v>1</v>
      </c>
      <c r="E501" s="40">
        <f t="shared" si="58"/>
        <v>301</v>
      </c>
      <c r="F501" s="25">
        <v>44931</v>
      </c>
      <c r="G501" t="s">
        <v>21</v>
      </c>
      <c r="H501">
        <v>494</v>
      </c>
      <c r="I501" t="str">
        <f>VLOOKUP(B501,товар!$A$1:$C$433,2,FALSE)</f>
        <v>Макароны</v>
      </c>
      <c r="J501" s="5">
        <f t="shared" si="59"/>
        <v>265.47674418604652</v>
      </c>
      <c r="K501" s="6">
        <f t="shared" si="60"/>
        <v>0.13380929438044764</v>
      </c>
      <c r="L501" t="str">
        <f>VLOOKUP(B501,товар!$A$1:$C$433,3,FALSE)</f>
        <v>Паста Зара</v>
      </c>
      <c r="M501" s="28">
        <f t="shared" si="61"/>
        <v>276.67567567567568</v>
      </c>
      <c r="N501" s="10">
        <f>VLOOKUP(H501,клиенты!$A$1:$G$435,5,FALSE)</f>
        <v>44738</v>
      </c>
      <c r="O501">
        <f t="shared" si="62"/>
        <v>193</v>
      </c>
      <c r="P501" s="50">
        <f ca="1">(TODAY()-Продажи[[#This Row],[Дата регистрации клиента]])/30</f>
        <v>28.8</v>
      </c>
      <c r="Q501" t="str">
        <f>VLOOKUP(H501,клиенты!$A$1:$G$435,3,FALSE)</f>
        <v>г-жа Ефимова Анна Филипповна</v>
      </c>
      <c r="R501" s="51" t="str">
        <f>VLOOKUP(H501,клиенты!$A$1:$G$435,4,FALSE)</f>
        <v>нет</v>
      </c>
      <c r="S501" t="str">
        <f>VLOOKUP(H501,клиенты!$A$1:$G$435,7,FALSE)</f>
        <v>Беларусь</v>
      </c>
      <c r="T501" t="str">
        <f t="shared" si="63"/>
        <v>Анна Филипповна г-жа Ефимова</v>
      </c>
      <c r="U501" t="str">
        <f t="shared" si="64"/>
        <v>Филипповна</v>
      </c>
      <c r="V501" t="str">
        <f>Продажи[[#This Row],[Имя1]]</f>
        <v>Филипповна</v>
      </c>
    </row>
    <row r="502" spans="1:22" x14ac:dyDescent="0.2">
      <c r="A502">
        <v>779</v>
      </c>
      <c r="B502">
        <v>497</v>
      </c>
      <c r="C502">
        <v>275</v>
      </c>
      <c r="D502">
        <v>4</v>
      </c>
      <c r="E502" s="40">
        <f t="shared" si="58"/>
        <v>1100</v>
      </c>
      <c r="F502" s="25">
        <v>45236</v>
      </c>
      <c r="G502" t="s">
        <v>10</v>
      </c>
      <c r="H502">
        <v>477</v>
      </c>
      <c r="I502" t="str">
        <f>VLOOKUP(B502,товар!$A$1:$C$433,2,FALSE)</f>
        <v>Конфеты</v>
      </c>
      <c r="J502" s="5">
        <f t="shared" si="59"/>
        <v>267.85483870967744</v>
      </c>
      <c r="K502" s="6">
        <f t="shared" si="60"/>
        <v>2.667549828385618E-2</v>
      </c>
      <c r="L502" t="str">
        <f>VLOOKUP(B502,товар!$A$1:$C$433,3,FALSE)</f>
        <v>Бабаевский</v>
      </c>
      <c r="M502" s="28">
        <f t="shared" si="61"/>
        <v>250.25925925925927</v>
      </c>
      <c r="N502" s="10">
        <f>VLOOKUP(H502,клиенты!$A$1:$G$435,5,FALSE)</f>
        <v>44738</v>
      </c>
      <c r="O502">
        <f t="shared" si="62"/>
        <v>498</v>
      </c>
      <c r="P502" s="50">
        <f ca="1">(TODAY()-Продажи[[#This Row],[Дата регистрации клиента]])/30</f>
        <v>28.8</v>
      </c>
      <c r="Q502" t="str">
        <f>VLOOKUP(H502,клиенты!$A$1:$G$435,3,FALSE)</f>
        <v>Зоя Кирилловна Брагина</v>
      </c>
      <c r="R502" s="51" t="str">
        <f>VLOOKUP(H502,клиенты!$A$1:$G$435,4,FALSE)</f>
        <v>да</v>
      </c>
      <c r="S502" t="str">
        <f>VLOOKUP(H502,клиенты!$A$1:$G$435,7,FALSE)</f>
        <v>Узбекистан</v>
      </c>
      <c r="T502" t="str">
        <f t="shared" si="63"/>
        <v>Брагина Зоя Кирилловна</v>
      </c>
      <c r="U502" t="str">
        <f t="shared" si="64"/>
        <v>Зоя</v>
      </c>
      <c r="V502" t="str">
        <f>Продажи[[#This Row],[Имя1]]</f>
        <v>Зоя</v>
      </c>
    </row>
    <row r="503" spans="1:22" x14ac:dyDescent="0.2">
      <c r="A503">
        <v>862</v>
      </c>
      <c r="B503">
        <v>441</v>
      </c>
      <c r="C503">
        <v>316</v>
      </c>
      <c r="D503">
        <v>4</v>
      </c>
      <c r="E503" s="40">
        <f t="shared" si="58"/>
        <v>1264</v>
      </c>
      <c r="F503" s="25">
        <v>45410</v>
      </c>
      <c r="G503" t="s">
        <v>21</v>
      </c>
      <c r="H503">
        <v>488</v>
      </c>
      <c r="I503" t="str">
        <f>VLOOKUP(B503,товар!$A$1:$C$433,2,FALSE)</f>
        <v>Чай</v>
      </c>
      <c r="J503" s="5">
        <f t="shared" si="59"/>
        <v>271.18181818181819</v>
      </c>
      <c r="K503" s="6">
        <f t="shared" si="60"/>
        <v>0.16526986255447529</v>
      </c>
      <c r="L503" t="str">
        <f>VLOOKUP(B503,товар!$A$1:$C$433,3,FALSE)</f>
        <v>Lipton</v>
      </c>
      <c r="M503" s="28">
        <f t="shared" si="61"/>
        <v>260.15789473684208</v>
      </c>
      <c r="N503" s="10">
        <f>VLOOKUP(H503,клиенты!$A$1:$G$435,5,FALSE)</f>
        <v>44738</v>
      </c>
      <c r="O503">
        <f t="shared" si="62"/>
        <v>672</v>
      </c>
      <c r="P503" s="50">
        <f ca="1">(TODAY()-Продажи[[#This Row],[Дата регистрации клиента]])/30</f>
        <v>28.8</v>
      </c>
      <c r="Q503" t="str">
        <f>VLOOKUP(H503,клиенты!$A$1:$G$435,3,FALSE)</f>
        <v>Ольга Аскольдовна Данилова</v>
      </c>
      <c r="R503" s="51" t="str">
        <f>VLOOKUP(H503,клиенты!$A$1:$G$435,4,FALSE)</f>
        <v>да</v>
      </c>
      <c r="S503" t="str">
        <f>VLOOKUP(H503,клиенты!$A$1:$G$435,7,FALSE)</f>
        <v>Беларусь</v>
      </c>
      <c r="T503" t="str">
        <f t="shared" si="63"/>
        <v>Данилова Ольга Аскольдовна</v>
      </c>
      <c r="U503" t="str">
        <f t="shared" si="64"/>
        <v>Ольга</v>
      </c>
      <c r="V503" t="str">
        <f>Продажи[[#This Row],[Имя1]]</f>
        <v>Ольга</v>
      </c>
    </row>
    <row r="504" spans="1:22" x14ac:dyDescent="0.2">
      <c r="A504">
        <v>893</v>
      </c>
      <c r="B504">
        <v>75</v>
      </c>
      <c r="C504">
        <v>494</v>
      </c>
      <c r="D504">
        <v>4</v>
      </c>
      <c r="E504" s="40">
        <f t="shared" si="58"/>
        <v>1976</v>
      </c>
      <c r="F504" s="25">
        <v>45030</v>
      </c>
      <c r="G504" t="s">
        <v>10</v>
      </c>
      <c r="H504">
        <v>477</v>
      </c>
      <c r="I504" t="str">
        <f>VLOOKUP(B504,товар!$A$1:$C$433,2,FALSE)</f>
        <v>Печенье</v>
      </c>
      <c r="J504" s="5">
        <f t="shared" si="59"/>
        <v>283.468085106383</v>
      </c>
      <c r="K504" s="6">
        <f t="shared" si="60"/>
        <v>0.7427005929595436</v>
      </c>
      <c r="L504" t="str">
        <f>VLOOKUP(B504,товар!$A$1:$C$433,3,FALSE)</f>
        <v>Белогорье</v>
      </c>
      <c r="M504" s="28">
        <f t="shared" si="61"/>
        <v>249.5</v>
      </c>
      <c r="N504" s="10">
        <f>VLOOKUP(H504,клиенты!$A$1:$G$435,5,FALSE)</f>
        <v>44738</v>
      </c>
      <c r="O504">
        <f t="shared" si="62"/>
        <v>292</v>
      </c>
      <c r="P504" s="50">
        <f ca="1">(TODAY()-Продажи[[#This Row],[Дата регистрации клиента]])/30</f>
        <v>28.8</v>
      </c>
      <c r="Q504" t="str">
        <f>VLOOKUP(H504,клиенты!$A$1:$G$435,3,FALSE)</f>
        <v>Зоя Кирилловна Брагина</v>
      </c>
      <c r="R504" s="51" t="str">
        <f>VLOOKUP(H504,клиенты!$A$1:$G$435,4,FALSE)</f>
        <v>да</v>
      </c>
      <c r="S504" t="str">
        <f>VLOOKUP(H504,клиенты!$A$1:$G$435,7,FALSE)</f>
        <v>Узбекистан</v>
      </c>
      <c r="T504" t="str">
        <f t="shared" si="63"/>
        <v>Брагина Зоя Кирилловна</v>
      </c>
      <c r="U504" t="str">
        <f t="shared" si="64"/>
        <v>Зоя</v>
      </c>
      <c r="V504" t="str">
        <f>Продажи[[#This Row],[Имя1]]</f>
        <v>Зоя</v>
      </c>
    </row>
    <row r="505" spans="1:22" x14ac:dyDescent="0.2">
      <c r="A505">
        <v>944</v>
      </c>
      <c r="B505">
        <v>48</v>
      </c>
      <c r="C505">
        <v>116</v>
      </c>
      <c r="D505">
        <v>5</v>
      </c>
      <c r="E505" s="40">
        <f t="shared" si="58"/>
        <v>580</v>
      </c>
      <c r="F505" s="25">
        <v>45034</v>
      </c>
      <c r="G505" t="s">
        <v>24</v>
      </c>
      <c r="H505">
        <v>477</v>
      </c>
      <c r="I505" t="str">
        <f>VLOOKUP(B505,товар!$A$1:$C$433,2,FALSE)</f>
        <v>Фрукты</v>
      </c>
      <c r="J505" s="5">
        <f t="shared" si="59"/>
        <v>274.16279069767444</v>
      </c>
      <c r="K505" s="6">
        <f t="shared" si="60"/>
        <v>-0.57689371447959958</v>
      </c>
      <c r="L505" t="str">
        <f>VLOOKUP(B505,товар!$A$1:$C$433,3,FALSE)</f>
        <v>Фруктовый Рай</v>
      </c>
      <c r="M505" s="28">
        <f t="shared" si="61"/>
        <v>258.30769230769232</v>
      </c>
      <c r="N505" s="10">
        <f>VLOOKUP(H505,клиенты!$A$1:$G$435,5,FALSE)</f>
        <v>44738</v>
      </c>
      <c r="O505">
        <f t="shared" si="62"/>
        <v>296</v>
      </c>
      <c r="P505" s="50">
        <f ca="1">(TODAY()-Продажи[[#This Row],[Дата регистрации клиента]])/30</f>
        <v>28.8</v>
      </c>
      <c r="Q505" t="str">
        <f>VLOOKUP(H505,клиенты!$A$1:$G$435,3,FALSE)</f>
        <v>Зоя Кирилловна Брагина</v>
      </c>
      <c r="R505" s="51" t="str">
        <f>VLOOKUP(H505,клиенты!$A$1:$G$435,4,FALSE)</f>
        <v>да</v>
      </c>
      <c r="S505" t="str">
        <f>VLOOKUP(H505,клиенты!$A$1:$G$435,7,FALSE)</f>
        <v>Узбекистан</v>
      </c>
      <c r="T505" t="str">
        <f t="shared" si="63"/>
        <v>Брагина Зоя Кирилловна</v>
      </c>
      <c r="U505" t="str">
        <f t="shared" si="64"/>
        <v>Зоя</v>
      </c>
      <c r="V505" t="str">
        <f>Продажи[[#This Row],[Имя1]]</f>
        <v>Зоя</v>
      </c>
    </row>
    <row r="506" spans="1:22" x14ac:dyDescent="0.2">
      <c r="A506">
        <v>670</v>
      </c>
      <c r="B506">
        <v>423</v>
      </c>
      <c r="C506">
        <v>382</v>
      </c>
      <c r="D506">
        <v>2</v>
      </c>
      <c r="E506" s="40">
        <f t="shared" si="58"/>
        <v>764</v>
      </c>
      <c r="F506" s="25">
        <v>45283</v>
      </c>
      <c r="G506" t="s">
        <v>15</v>
      </c>
      <c r="H506">
        <v>83</v>
      </c>
      <c r="I506" t="str">
        <f>VLOOKUP(B506,товар!$A$1:$C$433,2,FALSE)</f>
        <v>Чипсы</v>
      </c>
      <c r="J506" s="5">
        <f t="shared" si="59"/>
        <v>273.72549019607845</v>
      </c>
      <c r="K506" s="6">
        <f t="shared" si="60"/>
        <v>0.39555873925501417</v>
      </c>
      <c r="L506" t="str">
        <f>VLOOKUP(B506,товар!$A$1:$C$433,3,FALSE)</f>
        <v>Pringles</v>
      </c>
      <c r="M506" s="28">
        <f t="shared" si="61"/>
        <v>280.23809523809524</v>
      </c>
      <c r="N506" s="10">
        <f>VLOOKUP(H506,клиенты!$A$1:$G$435,5,FALSE)</f>
        <v>44739</v>
      </c>
      <c r="O506">
        <f t="shared" si="62"/>
        <v>544</v>
      </c>
      <c r="P506" s="50">
        <f ca="1">(TODAY()-Продажи[[#This Row],[Дата регистрации клиента]])/30</f>
        <v>28.766666666666666</v>
      </c>
      <c r="Q506" t="str">
        <f>VLOOKUP(H506,клиенты!$A$1:$G$435,3,FALSE)</f>
        <v>г-н Зуев Трифон Зиновьевич</v>
      </c>
      <c r="R506" s="51" t="str">
        <f>VLOOKUP(H506,клиенты!$A$1:$G$435,4,FALSE)</f>
        <v>да</v>
      </c>
      <c r="S506" t="str">
        <f>VLOOKUP(H506,клиенты!$A$1:$G$435,7,FALSE)</f>
        <v>Таджикистан</v>
      </c>
      <c r="T506" t="str">
        <f t="shared" si="63"/>
        <v>Трифон Зиновьевич г-н Зуев</v>
      </c>
      <c r="U506" t="str">
        <f t="shared" si="64"/>
        <v>Зиновьевич</v>
      </c>
      <c r="V506" t="str">
        <f>MID(T506,SEARCH(" *",T506,SEARCH(" *",T506)+1)+1,LEN(T506))</f>
        <v>г-н Зуев</v>
      </c>
    </row>
    <row r="507" spans="1:22" x14ac:dyDescent="0.2">
      <c r="A507">
        <v>448</v>
      </c>
      <c r="B507">
        <v>484</v>
      </c>
      <c r="C507">
        <v>114</v>
      </c>
      <c r="D507">
        <v>1</v>
      </c>
      <c r="E507" s="40">
        <f t="shared" si="58"/>
        <v>114</v>
      </c>
      <c r="F507" s="25">
        <v>45007</v>
      </c>
      <c r="G507" t="s">
        <v>26</v>
      </c>
      <c r="H507">
        <v>402</v>
      </c>
      <c r="I507" t="str">
        <f>VLOOKUP(B507,товар!$A$1:$C$433,2,FALSE)</f>
        <v>Печенье</v>
      </c>
      <c r="J507" s="5">
        <f t="shared" si="59"/>
        <v>283.468085106383</v>
      </c>
      <c r="K507" s="6">
        <f t="shared" si="60"/>
        <v>-0.59783832470164389</v>
      </c>
      <c r="L507" t="str">
        <f>VLOOKUP(B507,товар!$A$1:$C$433,3,FALSE)</f>
        <v>КДВ</v>
      </c>
      <c r="M507" s="28">
        <f t="shared" si="61"/>
        <v>323.07692307692309</v>
      </c>
      <c r="N507" s="10">
        <f>VLOOKUP(H507,клиенты!$A$1:$G$435,5,FALSE)</f>
        <v>44742</v>
      </c>
      <c r="O507">
        <f t="shared" si="62"/>
        <v>265</v>
      </c>
      <c r="P507" s="50">
        <f ca="1">(TODAY()-Продажи[[#This Row],[Дата регистрации клиента]])/30</f>
        <v>28.666666666666668</v>
      </c>
      <c r="Q507" t="str">
        <f>VLOOKUP(H507,клиенты!$A$1:$G$435,3,FALSE)</f>
        <v>Пахом Даниилович Кузьмин</v>
      </c>
      <c r="R507" s="51" t="str">
        <f>VLOOKUP(H507,клиенты!$A$1:$G$435,4,FALSE)</f>
        <v>да</v>
      </c>
      <c r="S507" t="str">
        <f>VLOOKUP(H507,клиенты!$A$1:$G$435,7,FALSE)</f>
        <v>Узбекистан</v>
      </c>
      <c r="T507" t="str">
        <f t="shared" si="63"/>
        <v>Кузьмин Пахом Даниилович</v>
      </c>
      <c r="U507" t="str">
        <f t="shared" si="64"/>
        <v>Пахом</v>
      </c>
      <c r="V507" t="str">
        <f>Продажи[[#This Row],[Имя1]]</f>
        <v>Пахом</v>
      </c>
    </row>
    <row r="508" spans="1:22" x14ac:dyDescent="0.2">
      <c r="A508">
        <v>534</v>
      </c>
      <c r="B508">
        <v>315</v>
      </c>
      <c r="C508">
        <v>348</v>
      </c>
      <c r="D508">
        <v>2</v>
      </c>
      <c r="E508" s="40">
        <f t="shared" si="58"/>
        <v>696</v>
      </c>
      <c r="F508" s="25">
        <v>45002</v>
      </c>
      <c r="G508" t="s">
        <v>11</v>
      </c>
      <c r="H508">
        <v>402</v>
      </c>
      <c r="I508" t="str">
        <f>VLOOKUP(B508,товар!$A$1:$C$433,2,FALSE)</f>
        <v>Йогурт</v>
      </c>
      <c r="J508" s="5">
        <f t="shared" si="59"/>
        <v>263.25423728813558</v>
      </c>
      <c r="K508" s="6">
        <f t="shared" si="60"/>
        <v>0.32191604429564769</v>
      </c>
      <c r="L508" t="str">
        <f>VLOOKUP(B508,товар!$A$1:$C$433,3,FALSE)</f>
        <v>Чудо</v>
      </c>
      <c r="M508" s="28">
        <f t="shared" si="61"/>
        <v>287.10000000000002</v>
      </c>
      <c r="N508" s="10">
        <f>VLOOKUP(H508,клиенты!$A$1:$G$435,5,FALSE)</f>
        <v>44742</v>
      </c>
      <c r="O508">
        <f t="shared" si="62"/>
        <v>260</v>
      </c>
      <c r="P508" s="50">
        <f ca="1">(TODAY()-Продажи[[#This Row],[Дата регистрации клиента]])/30</f>
        <v>28.666666666666668</v>
      </c>
      <c r="Q508" t="str">
        <f>VLOOKUP(H508,клиенты!$A$1:$G$435,3,FALSE)</f>
        <v>Пахом Даниилович Кузьмин</v>
      </c>
      <c r="R508" s="51" t="str">
        <f>VLOOKUP(H508,клиенты!$A$1:$G$435,4,FALSE)</f>
        <v>да</v>
      </c>
      <c r="S508" t="str">
        <f>VLOOKUP(H508,клиенты!$A$1:$G$435,7,FALSE)</f>
        <v>Узбекистан</v>
      </c>
      <c r="T508" t="str">
        <f t="shared" si="63"/>
        <v>Кузьмин Пахом Даниилович</v>
      </c>
      <c r="U508" t="str">
        <f t="shared" si="64"/>
        <v>Пахом</v>
      </c>
      <c r="V508" t="str">
        <f>Продажи[[#This Row],[Имя1]]</f>
        <v>Пахом</v>
      </c>
    </row>
    <row r="509" spans="1:22" x14ac:dyDescent="0.2">
      <c r="A509">
        <v>574</v>
      </c>
      <c r="B509">
        <v>89</v>
      </c>
      <c r="C509">
        <v>492</v>
      </c>
      <c r="D509">
        <v>2</v>
      </c>
      <c r="E509" s="40">
        <f t="shared" si="58"/>
        <v>984</v>
      </c>
      <c r="F509" s="25">
        <v>44935</v>
      </c>
      <c r="G509" t="s">
        <v>16</v>
      </c>
      <c r="H509">
        <v>402</v>
      </c>
      <c r="I509" t="str">
        <f>VLOOKUP(B509,товар!$A$1:$C$433,2,FALSE)</f>
        <v>Конфеты</v>
      </c>
      <c r="J509" s="5">
        <f t="shared" si="59"/>
        <v>267.85483870967744</v>
      </c>
      <c r="K509" s="6">
        <f t="shared" si="60"/>
        <v>0.83681580056602622</v>
      </c>
      <c r="L509" t="str">
        <f>VLOOKUP(B509,товар!$A$1:$C$433,3,FALSE)</f>
        <v>Рот Фронт</v>
      </c>
      <c r="M509" s="28">
        <f t="shared" si="61"/>
        <v>288.23809523809524</v>
      </c>
      <c r="N509" s="10">
        <f>VLOOKUP(H509,клиенты!$A$1:$G$435,5,FALSE)</f>
        <v>44742</v>
      </c>
      <c r="O509">
        <f t="shared" si="62"/>
        <v>193</v>
      </c>
      <c r="P509" s="50">
        <f ca="1">(TODAY()-Продажи[[#This Row],[Дата регистрации клиента]])/30</f>
        <v>28.666666666666668</v>
      </c>
      <c r="Q509" t="str">
        <f>VLOOKUP(H509,клиенты!$A$1:$G$435,3,FALSE)</f>
        <v>Пахом Даниилович Кузьмин</v>
      </c>
      <c r="R509" s="51" t="str">
        <f>VLOOKUP(H509,клиенты!$A$1:$G$435,4,FALSE)</f>
        <v>да</v>
      </c>
      <c r="S509" t="str">
        <f>VLOOKUP(H509,клиенты!$A$1:$G$435,7,FALSE)</f>
        <v>Узбекистан</v>
      </c>
      <c r="T509" t="str">
        <f t="shared" si="63"/>
        <v>Кузьмин Пахом Даниилович</v>
      </c>
      <c r="U509" t="str">
        <f t="shared" si="64"/>
        <v>Пахом</v>
      </c>
      <c r="V509" t="str">
        <f>Продажи[[#This Row],[Имя1]]</f>
        <v>Пахом</v>
      </c>
    </row>
    <row r="510" spans="1:22" x14ac:dyDescent="0.2">
      <c r="A510">
        <v>586</v>
      </c>
      <c r="B510">
        <v>414</v>
      </c>
      <c r="C510">
        <v>115</v>
      </c>
      <c r="D510">
        <v>2</v>
      </c>
      <c r="E510" s="40">
        <f t="shared" si="58"/>
        <v>230</v>
      </c>
      <c r="F510" s="25">
        <v>45094</v>
      </c>
      <c r="G510" t="s">
        <v>11</v>
      </c>
      <c r="H510">
        <v>402</v>
      </c>
      <c r="I510" t="str">
        <f>VLOOKUP(B510,товар!$A$1:$C$433,2,FALSE)</f>
        <v>Фрукты</v>
      </c>
      <c r="J510" s="5">
        <f t="shared" si="59"/>
        <v>274.16279069767444</v>
      </c>
      <c r="K510" s="6">
        <f t="shared" si="60"/>
        <v>-0.58054118245822384</v>
      </c>
      <c r="L510" t="str">
        <f>VLOOKUP(B510,товар!$A$1:$C$433,3,FALSE)</f>
        <v>Экзотик</v>
      </c>
      <c r="M510" s="28">
        <f t="shared" si="61"/>
        <v>253.6875</v>
      </c>
      <c r="N510" s="10">
        <f>VLOOKUP(H510,клиенты!$A$1:$G$435,5,FALSE)</f>
        <v>44742</v>
      </c>
      <c r="O510">
        <f t="shared" si="62"/>
        <v>352</v>
      </c>
      <c r="P510" s="50">
        <f ca="1">(TODAY()-Продажи[[#This Row],[Дата регистрации клиента]])/30</f>
        <v>28.666666666666668</v>
      </c>
      <c r="Q510" t="str">
        <f>VLOOKUP(H510,клиенты!$A$1:$G$435,3,FALSE)</f>
        <v>Пахом Даниилович Кузьмин</v>
      </c>
      <c r="R510" s="51" t="str">
        <f>VLOOKUP(H510,клиенты!$A$1:$G$435,4,FALSE)</f>
        <v>да</v>
      </c>
      <c r="S510" t="str">
        <f>VLOOKUP(H510,клиенты!$A$1:$G$435,7,FALSE)</f>
        <v>Узбекистан</v>
      </c>
      <c r="T510" t="str">
        <f t="shared" si="63"/>
        <v>Кузьмин Пахом Даниилович</v>
      </c>
      <c r="U510" t="str">
        <f t="shared" si="64"/>
        <v>Пахом</v>
      </c>
      <c r="V510" t="str">
        <f>Продажи[[#This Row],[Имя1]]</f>
        <v>Пахом</v>
      </c>
    </row>
    <row r="511" spans="1:22" x14ac:dyDescent="0.2">
      <c r="A511">
        <v>780</v>
      </c>
      <c r="B511">
        <v>372</v>
      </c>
      <c r="C511">
        <v>182</v>
      </c>
      <c r="D511">
        <v>2</v>
      </c>
      <c r="E511" s="40">
        <f t="shared" si="58"/>
        <v>364</v>
      </c>
      <c r="F511" s="25">
        <v>44991</v>
      </c>
      <c r="G511" t="s">
        <v>21</v>
      </c>
      <c r="H511">
        <v>402</v>
      </c>
      <c r="I511" t="str">
        <f>VLOOKUP(B511,товар!$A$1:$C$433,2,FALSE)</f>
        <v>Кофе</v>
      </c>
      <c r="J511" s="5">
        <f t="shared" si="59"/>
        <v>249.02380952380952</v>
      </c>
      <c r="K511" s="6">
        <f t="shared" si="60"/>
        <v>-0.26914618988431016</v>
      </c>
      <c r="L511" t="str">
        <f>VLOOKUP(B511,товар!$A$1:$C$433,3,FALSE)</f>
        <v>Черная Карта</v>
      </c>
      <c r="M511" s="28">
        <f t="shared" si="61"/>
        <v>222.2</v>
      </c>
      <c r="N511" s="10">
        <f>VLOOKUP(H511,клиенты!$A$1:$G$435,5,FALSE)</f>
        <v>44742</v>
      </c>
      <c r="O511">
        <f t="shared" si="62"/>
        <v>249</v>
      </c>
      <c r="P511" s="50">
        <f ca="1">(TODAY()-Продажи[[#This Row],[Дата регистрации клиента]])/30</f>
        <v>28.666666666666668</v>
      </c>
      <c r="Q511" t="str">
        <f>VLOOKUP(H511,клиенты!$A$1:$G$435,3,FALSE)</f>
        <v>Пахом Даниилович Кузьмин</v>
      </c>
      <c r="R511" s="51" t="str">
        <f>VLOOKUP(H511,клиенты!$A$1:$G$435,4,FALSE)</f>
        <v>да</v>
      </c>
      <c r="S511" t="str">
        <f>VLOOKUP(H511,клиенты!$A$1:$G$435,7,FALSE)</f>
        <v>Узбекистан</v>
      </c>
      <c r="T511" t="str">
        <f t="shared" si="63"/>
        <v>Кузьмин Пахом Даниилович</v>
      </c>
      <c r="U511" t="str">
        <f t="shared" si="64"/>
        <v>Пахом</v>
      </c>
      <c r="V511" t="str">
        <f>Продажи[[#This Row],[Имя1]]</f>
        <v>Пахом</v>
      </c>
    </row>
    <row r="512" spans="1:22" x14ac:dyDescent="0.2">
      <c r="A512">
        <v>107</v>
      </c>
      <c r="B512">
        <v>332</v>
      </c>
      <c r="C512">
        <v>327</v>
      </c>
      <c r="D512">
        <v>2</v>
      </c>
      <c r="E512" s="40">
        <f t="shared" si="58"/>
        <v>654</v>
      </c>
      <c r="F512" s="25">
        <v>45095</v>
      </c>
      <c r="G512" t="s">
        <v>18</v>
      </c>
      <c r="H512">
        <v>459</v>
      </c>
      <c r="I512" t="str">
        <f>VLOOKUP(B512,товар!$A$1:$C$433,2,FALSE)</f>
        <v>Чай</v>
      </c>
      <c r="J512" s="5">
        <f t="shared" si="59"/>
        <v>271.18181818181819</v>
      </c>
      <c r="K512" s="6">
        <f t="shared" si="60"/>
        <v>0.20583305397251084</v>
      </c>
      <c r="L512" t="str">
        <f>VLOOKUP(B512,товар!$A$1:$C$433,3,FALSE)</f>
        <v>Тесс</v>
      </c>
      <c r="M512" s="28">
        <f t="shared" si="61"/>
        <v>281.75</v>
      </c>
      <c r="N512" s="10">
        <f>VLOOKUP(H512,клиенты!$A$1:$G$435,5,FALSE)</f>
        <v>44743</v>
      </c>
      <c r="O512">
        <f t="shared" si="62"/>
        <v>352</v>
      </c>
      <c r="P512" s="50">
        <f ca="1">(TODAY()-Продажи[[#This Row],[Дата регистрации клиента]])/30</f>
        <v>28.633333333333333</v>
      </c>
      <c r="Q512" t="str">
        <f>VLOOKUP(H512,клиенты!$A$1:$G$435,3,FALSE)</f>
        <v>Назар Августович Назаров</v>
      </c>
      <c r="R512" s="51" t="str">
        <f>VLOOKUP(H512,клиенты!$A$1:$G$435,4,FALSE)</f>
        <v>да</v>
      </c>
      <c r="S512" t="str">
        <f>VLOOKUP(H512,клиенты!$A$1:$G$435,7,FALSE)</f>
        <v>Россия</v>
      </c>
      <c r="T512" t="str">
        <f t="shared" si="63"/>
        <v>Назаров Назар Августович</v>
      </c>
      <c r="U512" t="str">
        <f t="shared" si="64"/>
        <v>Назар</v>
      </c>
      <c r="V512" t="str">
        <f>Продажи[[#This Row],[Имя1]]</f>
        <v>Назар</v>
      </c>
    </row>
    <row r="513" spans="1:22" x14ac:dyDescent="0.2">
      <c r="A513">
        <v>377</v>
      </c>
      <c r="B513">
        <v>142</v>
      </c>
      <c r="C513">
        <v>160</v>
      </c>
      <c r="D513">
        <v>4</v>
      </c>
      <c r="E513" s="40">
        <f t="shared" si="58"/>
        <v>640</v>
      </c>
      <c r="F513" s="25">
        <v>45414</v>
      </c>
      <c r="G513" t="s">
        <v>9</v>
      </c>
      <c r="H513">
        <v>459</v>
      </c>
      <c r="I513" t="str">
        <f>VLOOKUP(B513,товар!$A$1:$C$433,2,FALSE)</f>
        <v>Фрукты</v>
      </c>
      <c r="J513" s="5">
        <f t="shared" si="59"/>
        <v>274.16279069767444</v>
      </c>
      <c r="K513" s="6">
        <f t="shared" si="60"/>
        <v>-0.41640512342013747</v>
      </c>
      <c r="L513" t="str">
        <f>VLOOKUP(B513,товар!$A$1:$C$433,3,FALSE)</f>
        <v>Фруктовый Рай</v>
      </c>
      <c r="M513" s="28">
        <f t="shared" si="61"/>
        <v>258.30769230769232</v>
      </c>
      <c r="N513" s="10">
        <f>VLOOKUP(H513,клиенты!$A$1:$G$435,5,FALSE)</f>
        <v>44743</v>
      </c>
      <c r="O513">
        <f t="shared" si="62"/>
        <v>671</v>
      </c>
      <c r="P513" s="50">
        <f ca="1">(TODAY()-Продажи[[#This Row],[Дата регистрации клиента]])/30</f>
        <v>28.633333333333333</v>
      </c>
      <c r="Q513" t="str">
        <f>VLOOKUP(H513,клиенты!$A$1:$G$435,3,FALSE)</f>
        <v>Назар Августович Назаров</v>
      </c>
      <c r="R513" s="51" t="str">
        <f>VLOOKUP(H513,клиенты!$A$1:$G$435,4,FALSE)</f>
        <v>да</v>
      </c>
      <c r="S513" t="str">
        <f>VLOOKUP(H513,клиенты!$A$1:$G$435,7,FALSE)</f>
        <v>Россия</v>
      </c>
      <c r="T513" t="str">
        <f t="shared" si="63"/>
        <v>Назаров Назар Августович</v>
      </c>
      <c r="U513" t="str">
        <f t="shared" si="64"/>
        <v>Назар</v>
      </c>
      <c r="V513" t="str">
        <f>Продажи[[#This Row],[Имя1]]</f>
        <v>Назар</v>
      </c>
    </row>
    <row r="514" spans="1:22" x14ac:dyDescent="0.2">
      <c r="A514">
        <v>453</v>
      </c>
      <c r="B514">
        <v>57</v>
      </c>
      <c r="C514">
        <v>174</v>
      </c>
      <c r="D514">
        <v>2</v>
      </c>
      <c r="E514" s="40">
        <f t="shared" ref="E514:E577" si="65">C514*D514</f>
        <v>348</v>
      </c>
      <c r="F514" s="25">
        <v>44973</v>
      </c>
      <c r="G514" t="s">
        <v>14</v>
      </c>
      <c r="H514">
        <v>141</v>
      </c>
      <c r="I514" t="str">
        <f>VLOOKUP(B514,товар!$A$1:$C$433,2,FALSE)</f>
        <v>Печенье</v>
      </c>
      <c r="J514" s="5">
        <f t="shared" ref="J514:J577" si="66">AVERAGEIF($I$2:$I$1001,I514,$C$2:$C$1001)</f>
        <v>283.468085106383</v>
      </c>
      <c r="K514" s="6">
        <f t="shared" ref="K514:K577" si="67">C514/J514-1</f>
        <v>-0.38617428507092999</v>
      </c>
      <c r="L514" t="str">
        <f>VLOOKUP(B514,товар!$A$1:$C$433,3,FALSE)</f>
        <v>Юбилейное</v>
      </c>
      <c r="M514" s="28">
        <f t="shared" ref="M514:M577" si="68">AVERAGEIFS($C$2:$C$1001,$I$2:$I$1001,I514,$L$2:$L$1001,L514)</f>
        <v>232.44444444444446</v>
      </c>
      <c r="N514" s="10">
        <f>VLOOKUP(H514,клиенты!$A$1:$G$435,5,FALSE)</f>
        <v>44743</v>
      </c>
      <c r="O514">
        <f t="shared" ref="O514:O577" si="69">F514-N514</f>
        <v>230</v>
      </c>
      <c r="P514" s="50">
        <f ca="1">(TODAY()-Продажи[[#This Row],[Дата регистрации клиента]])/30</f>
        <v>28.633333333333333</v>
      </c>
      <c r="Q514" t="str">
        <f>VLOOKUP(H514,клиенты!$A$1:$G$435,3,FALSE)</f>
        <v>Владимиров Орест Артемьевич</v>
      </c>
      <c r="R514" s="51" t="str">
        <f>VLOOKUP(H514,клиенты!$A$1:$G$435,4,FALSE)</f>
        <v>да</v>
      </c>
      <c r="S514" t="str">
        <f>VLOOKUP(H514,клиенты!$A$1:$G$435,7,FALSE)</f>
        <v>Россия</v>
      </c>
      <c r="T514" t="str">
        <f t="shared" ref="T514:T577" si="70">IF(OR(RIGHT(Q514,1)="ва", RIGHT(Q514,1)="я",RIGHT(Q514,1)="на"), Q514, MID(Q514, FIND(" ", Q514, FIND(" ", Q514) + 1) + 1, LEN(Q514) - FIND(" ", Q514, FIND(" ", Q514) + 1)) &amp; " " &amp; LEFT(Q514, FIND(" ", Q514) - 1) &amp; " " &amp; MID(Q514, FIND(" ", Q514) + 1, FIND(" ", Q514, FIND(" ", Q514) + 1) - FIND(" ", Q514) - 1))</f>
        <v>Артемьевич Владимиров Орест</v>
      </c>
      <c r="U514" t="str">
        <f t="shared" ref="U514:U577" si="71">MID(T514, FIND(" ", T514) + 1, FIND(" ", T514 &amp; " ", FIND(" ", T514) + 1) - FIND(" ", T514) - 1)</f>
        <v>Владимиров</v>
      </c>
      <c r="V514" t="str">
        <f>Продажи[[#This Row],[Имя1]]</f>
        <v>Владимиров</v>
      </c>
    </row>
    <row r="515" spans="1:22" x14ac:dyDescent="0.2">
      <c r="A515">
        <v>467</v>
      </c>
      <c r="B515">
        <v>172</v>
      </c>
      <c r="C515">
        <v>451</v>
      </c>
      <c r="D515">
        <v>2</v>
      </c>
      <c r="E515" s="40">
        <f t="shared" si="65"/>
        <v>902</v>
      </c>
      <c r="F515" s="25">
        <v>45217</v>
      </c>
      <c r="G515" t="s">
        <v>25</v>
      </c>
      <c r="H515">
        <v>141</v>
      </c>
      <c r="I515" t="str">
        <f>VLOOKUP(B515,товар!$A$1:$C$433,2,FALSE)</f>
        <v>Фрукты</v>
      </c>
      <c r="J515" s="5">
        <f t="shared" si="66"/>
        <v>274.16279069767444</v>
      </c>
      <c r="K515" s="6">
        <f t="shared" si="67"/>
        <v>0.64500805835948749</v>
      </c>
      <c r="L515" t="str">
        <f>VLOOKUP(B515,товар!$A$1:$C$433,3,FALSE)</f>
        <v>Green Garden</v>
      </c>
      <c r="M515" s="28">
        <f t="shared" si="68"/>
        <v>369.2</v>
      </c>
      <c r="N515" s="10">
        <f>VLOOKUP(H515,клиенты!$A$1:$G$435,5,FALSE)</f>
        <v>44743</v>
      </c>
      <c r="O515">
        <f t="shared" si="69"/>
        <v>474</v>
      </c>
      <c r="P515" s="50">
        <f ca="1">(TODAY()-Продажи[[#This Row],[Дата регистрации клиента]])/30</f>
        <v>28.633333333333333</v>
      </c>
      <c r="Q515" t="str">
        <f>VLOOKUP(H515,клиенты!$A$1:$G$435,3,FALSE)</f>
        <v>Владимиров Орест Артемьевич</v>
      </c>
      <c r="R515" s="51" t="str">
        <f>VLOOKUP(H515,клиенты!$A$1:$G$435,4,FALSE)</f>
        <v>да</v>
      </c>
      <c r="S515" t="str">
        <f>VLOOKUP(H515,клиенты!$A$1:$G$435,7,FALSE)</f>
        <v>Россия</v>
      </c>
      <c r="T515" t="str">
        <f t="shared" si="70"/>
        <v>Артемьевич Владимиров Орест</v>
      </c>
      <c r="U515" t="str">
        <f t="shared" si="71"/>
        <v>Владимиров</v>
      </c>
      <c r="V515" t="str">
        <f>Продажи[[#This Row],[Имя1]]</f>
        <v>Владимиров</v>
      </c>
    </row>
    <row r="516" spans="1:22" x14ac:dyDescent="0.2">
      <c r="A516">
        <v>259</v>
      </c>
      <c r="B516">
        <v>377</v>
      </c>
      <c r="C516">
        <v>403</v>
      </c>
      <c r="D516">
        <v>4</v>
      </c>
      <c r="E516" s="40">
        <f t="shared" si="65"/>
        <v>1612</v>
      </c>
      <c r="F516" s="25">
        <v>45337</v>
      </c>
      <c r="G516" t="s">
        <v>23</v>
      </c>
      <c r="H516">
        <v>107</v>
      </c>
      <c r="I516" t="str">
        <f>VLOOKUP(B516,товар!$A$1:$C$433,2,FALSE)</f>
        <v>Колбаса</v>
      </c>
      <c r="J516" s="5">
        <f t="shared" si="66"/>
        <v>286.92307692307691</v>
      </c>
      <c r="K516" s="6">
        <f t="shared" si="67"/>
        <v>0.40455764075067036</v>
      </c>
      <c r="L516" t="str">
        <f>VLOOKUP(B516,товар!$A$1:$C$433,3,FALSE)</f>
        <v>Окраина</v>
      </c>
      <c r="M516" s="28">
        <f t="shared" si="68"/>
        <v>273.58333333333331</v>
      </c>
      <c r="N516" s="10">
        <f>VLOOKUP(H516,клиенты!$A$1:$G$435,5,FALSE)</f>
        <v>44744</v>
      </c>
      <c r="O516">
        <f t="shared" si="69"/>
        <v>593</v>
      </c>
      <c r="P516" s="50">
        <f ca="1">(TODAY()-Продажи[[#This Row],[Дата регистрации клиента]])/30</f>
        <v>28.6</v>
      </c>
      <c r="Q516" t="str">
        <f>VLOOKUP(H516,клиенты!$A$1:$G$435,3,FALSE)</f>
        <v>Большаков Антип Тихонович</v>
      </c>
      <c r="R516" s="51" t="str">
        <f>VLOOKUP(H516,клиенты!$A$1:$G$435,4,FALSE)</f>
        <v>нет</v>
      </c>
      <c r="S516" t="str">
        <f>VLOOKUP(H516,клиенты!$A$1:$G$435,7,FALSE)</f>
        <v>Таджикистан</v>
      </c>
      <c r="T516" t="str">
        <f t="shared" si="70"/>
        <v>Тихонович Большаков Антип</v>
      </c>
      <c r="U516" t="str">
        <f t="shared" si="71"/>
        <v>Большаков</v>
      </c>
      <c r="V516" t="str">
        <f>MID(T516,SEARCH(" *",T516,SEARCH(" *",T516)+1)+1,LEN(T516))</f>
        <v>Антип</v>
      </c>
    </row>
    <row r="517" spans="1:22" x14ac:dyDescent="0.2">
      <c r="A517">
        <v>429</v>
      </c>
      <c r="B517">
        <v>348</v>
      </c>
      <c r="C517">
        <v>162</v>
      </c>
      <c r="D517">
        <v>2</v>
      </c>
      <c r="E517" s="40">
        <f t="shared" si="65"/>
        <v>324</v>
      </c>
      <c r="F517" s="25">
        <v>44931</v>
      </c>
      <c r="G517" t="s">
        <v>18</v>
      </c>
      <c r="H517">
        <v>107</v>
      </c>
      <c r="I517" t="str">
        <f>VLOOKUP(B517,товар!$A$1:$C$433,2,FALSE)</f>
        <v>Чипсы</v>
      </c>
      <c r="J517" s="5">
        <f t="shared" si="66"/>
        <v>273.72549019607845</v>
      </c>
      <c r="K517" s="6">
        <f t="shared" si="67"/>
        <v>-0.40816618911174785</v>
      </c>
      <c r="L517" t="str">
        <f>VLOOKUP(B517,товар!$A$1:$C$433,3,FALSE)</f>
        <v>Estrella</v>
      </c>
      <c r="M517" s="28">
        <f t="shared" si="68"/>
        <v>266.27272727272725</v>
      </c>
      <c r="N517" s="10">
        <f>VLOOKUP(H517,клиенты!$A$1:$G$435,5,FALSE)</f>
        <v>44744</v>
      </c>
      <c r="O517">
        <f t="shared" si="69"/>
        <v>187</v>
      </c>
      <c r="P517" s="50">
        <f ca="1">(TODAY()-Продажи[[#This Row],[Дата регистрации клиента]])/30</f>
        <v>28.6</v>
      </c>
      <c r="Q517" t="str">
        <f>VLOOKUP(H517,клиенты!$A$1:$G$435,3,FALSE)</f>
        <v>Большаков Антип Тихонович</v>
      </c>
      <c r="R517" s="51" t="str">
        <f>VLOOKUP(H517,клиенты!$A$1:$G$435,4,FALSE)</f>
        <v>нет</v>
      </c>
      <c r="S517" t="str">
        <f>VLOOKUP(H517,клиенты!$A$1:$G$435,7,FALSE)</f>
        <v>Таджикистан</v>
      </c>
      <c r="T517" t="str">
        <f t="shared" si="70"/>
        <v>Тихонович Большаков Антип</v>
      </c>
      <c r="U517" t="str">
        <f t="shared" si="71"/>
        <v>Большаков</v>
      </c>
      <c r="V517" t="str">
        <f>MID(T517,SEARCH(" *",T517,SEARCH(" *",T517)+1)+1,LEN(T517))</f>
        <v>Антип</v>
      </c>
    </row>
    <row r="518" spans="1:22" x14ac:dyDescent="0.2">
      <c r="A518">
        <v>868</v>
      </c>
      <c r="B518">
        <v>300</v>
      </c>
      <c r="C518">
        <v>140</v>
      </c>
      <c r="D518">
        <v>4</v>
      </c>
      <c r="E518" s="40">
        <f t="shared" si="65"/>
        <v>560</v>
      </c>
      <c r="F518" s="25">
        <v>45317</v>
      </c>
      <c r="G518" t="s">
        <v>16</v>
      </c>
      <c r="H518">
        <v>107</v>
      </c>
      <c r="I518" t="str">
        <f>VLOOKUP(B518,товар!$A$1:$C$433,2,FALSE)</f>
        <v>Сахар</v>
      </c>
      <c r="J518" s="5">
        <f t="shared" si="66"/>
        <v>252.76271186440678</v>
      </c>
      <c r="K518" s="6">
        <f t="shared" si="67"/>
        <v>-0.44612083417152815</v>
      </c>
      <c r="L518" t="str">
        <f>VLOOKUP(B518,товар!$A$1:$C$433,3,FALSE)</f>
        <v>Продимекс</v>
      </c>
      <c r="M518" s="28">
        <f t="shared" si="68"/>
        <v>240.5</v>
      </c>
      <c r="N518" s="10">
        <f>VLOOKUP(H518,клиенты!$A$1:$G$435,5,FALSE)</f>
        <v>44744</v>
      </c>
      <c r="O518">
        <f t="shared" si="69"/>
        <v>573</v>
      </c>
      <c r="P518" s="50">
        <f ca="1">(TODAY()-Продажи[[#This Row],[Дата регистрации клиента]])/30</f>
        <v>28.6</v>
      </c>
      <c r="Q518" t="str">
        <f>VLOOKUP(H518,клиенты!$A$1:$G$435,3,FALSE)</f>
        <v>Большаков Антип Тихонович</v>
      </c>
      <c r="R518" s="51" t="str">
        <f>VLOOKUP(H518,клиенты!$A$1:$G$435,4,FALSE)</f>
        <v>нет</v>
      </c>
      <c r="S518" t="str">
        <f>VLOOKUP(H518,клиенты!$A$1:$G$435,7,FALSE)</f>
        <v>Таджикистан</v>
      </c>
      <c r="T518" t="str">
        <f t="shared" si="70"/>
        <v>Тихонович Большаков Антип</v>
      </c>
      <c r="U518" t="str">
        <f t="shared" si="71"/>
        <v>Большаков</v>
      </c>
      <c r="V518" t="str">
        <f>MID(T518,SEARCH(" *",T518,SEARCH(" *",T518)+1)+1,LEN(T518))</f>
        <v>Антип</v>
      </c>
    </row>
    <row r="519" spans="1:22" x14ac:dyDescent="0.2">
      <c r="A519">
        <v>698</v>
      </c>
      <c r="B519">
        <v>10</v>
      </c>
      <c r="C519">
        <v>112</v>
      </c>
      <c r="D519">
        <v>3</v>
      </c>
      <c r="E519" s="40">
        <f t="shared" si="65"/>
        <v>336</v>
      </c>
      <c r="F519" s="25">
        <v>45350</v>
      </c>
      <c r="G519" t="s">
        <v>9</v>
      </c>
      <c r="H519">
        <v>442</v>
      </c>
      <c r="I519" t="str">
        <f>VLOOKUP(B519,товар!$A$1:$C$433,2,FALSE)</f>
        <v>Сок</v>
      </c>
      <c r="J519" s="5">
        <f t="shared" si="66"/>
        <v>268.60344827586209</v>
      </c>
      <c r="K519" s="6">
        <f t="shared" si="67"/>
        <v>-0.58302843571474416</v>
      </c>
      <c r="L519" t="str">
        <f>VLOOKUP(B519,товар!$A$1:$C$433,3,FALSE)</f>
        <v>Фруктовый сад</v>
      </c>
      <c r="M519" s="28">
        <f t="shared" si="68"/>
        <v>281.96875</v>
      </c>
      <c r="N519" s="10">
        <f>VLOOKUP(H519,клиенты!$A$1:$G$435,5,FALSE)</f>
        <v>44746</v>
      </c>
      <c r="O519">
        <f t="shared" si="69"/>
        <v>604</v>
      </c>
      <c r="P519" s="50">
        <f ca="1">(TODAY()-Продажи[[#This Row],[Дата регистрации клиента]])/30</f>
        <v>28.533333333333335</v>
      </c>
      <c r="Q519" t="str">
        <f>VLOOKUP(H519,клиенты!$A$1:$G$435,3,FALSE)</f>
        <v>Гордей Матвеевич Медведев</v>
      </c>
      <c r="R519" s="51" t="str">
        <f>VLOOKUP(H519,клиенты!$A$1:$G$435,4,FALSE)</f>
        <v>нет</v>
      </c>
      <c r="S519" t="str">
        <f>VLOOKUP(H519,клиенты!$A$1:$G$435,7,FALSE)</f>
        <v>Таджикистан</v>
      </c>
      <c r="T519" t="str">
        <f t="shared" si="70"/>
        <v>Медведев Гордей Матвеевич</v>
      </c>
      <c r="U519" t="str">
        <f t="shared" si="71"/>
        <v>Гордей</v>
      </c>
      <c r="V519" t="str">
        <f>MID(T519,SEARCH(" *",T519,SEARCH(" *",T519)+1)+1,LEN(T519))</f>
        <v>Матвеевич</v>
      </c>
    </row>
    <row r="520" spans="1:22" x14ac:dyDescent="0.2">
      <c r="A520">
        <v>1</v>
      </c>
      <c r="B520">
        <v>300</v>
      </c>
      <c r="C520">
        <v>103</v>
      </c>
      <c r="D520">
        <v>4</v>
      </c>
      <c r="E520" s="40">
        <f t="shared" si="65"/>
        <v>412</v>
      </c>
      <c r="F520" s="25">
        <v>45187</v>
      </c>
      <c r="G520" t="s">
        <v>7</v>
      </c>
      <c r="H520">
        <v>315</v>
      </c>
      <c r="I520" t="str">
        <f>VLOOKUP(B520,товар!$A$1:$C$433,2,FALSE)</f>
        <v>Сахар</v>
      </c>
      <c r="J520" s="5">
        <f t="shared" si="66"/>
        <v>252.76271186440678</v>
      </c>
      <c r="K520" s="6">
        <f t="shared" si="67"/>
        <v>-0.59250318514048139</v>
      </c>
      <c r="L520" t="str">
        <f>VLOOKUP(B520,товар!$A$1:$C$433,3,FALSE)</f>
        <v>Продимекс</v>
      </c>
      <c r="M520" s="28">
        <f t="shared" si="68"/>
        <v>240.5</v>
      </c>
      <c r="N520" s="10">
        <f>VLOOKUP(H520,клиенты!$A$1:$G$435,5,FALSE)</f>
        <v>44747</v>
      </c>
      <c r="O520">
        <f t="shared" si="69"/>
        <v>440</v>
      </c>
      <c r="P520" s="50">
        <f ca="1">(TODAY()-Продажи[[#This Row],[Дата регистрации клиента]])/30</f>
        <v>28.5</v>
      </c>
      <c r="Q520" t="str">
        <f>VLOOKUP(H520,клиенты!$A$1:$G$435,3,FALSE)</f>
        <v>Фадей Ефимович Калинин</v>
      </c>
      <c r="R520" s="51" t="str">
        <f>VLOOKUP(H520,клиенты!$A$1:$G$435,4,FALSE)</f>
        <v>да</v>
      </c>
      <c r="S520" t="str">
        <f>VLOOKUP(H520,клиенты!$A$1:$G$435,7,FALSE)</f>
        <v>Узбекистан</v>
      </c>
      <c r="T520" t="str">
        <f t="shared" si="70"/>
        <v>Калинин Фадей Ефимович</v>
      </c>
      <c r="U520" t="str">
        <f t="shared" si="71"/>
        <v>Фадей</v>
      </c>
      <c r="V520" t="str">
        <f>Продажи[[#This Row],[Имя1]]</f>
        <v>Фадей</v>
      </c>
    </row>
    <row r="521" spans="1:22" x14ac:dyDescent="0.2">
      <c r="A521">
        <v>643</v>
      </c>
      <c r="B521">
        <v>479</v>
      </c>
      <c r="C521">
        <v>405</v>
      </c>
      <c r="D521">
        <v>4</v>
      </c>
      <c r="E521" s="40">
        <f t="shared" si="65"/>
        <v>1620</v>
      </c>
      <c r="F521" s="25">
        <v>45302</v>
      </c>
      <c r="G521" t="s">
        <v>18</v>
      </c>
      <c r="H521">
        <v>242</v>
      </c>
      <c r="I521" t="str">
        <f>VLOOKUP(B521,товар!$A$1:$C$433,2,FALSE)</f>
        <v>Овощи</v>
      </c>
      <c r="J521" s="5">
        <f t="shared" si="66"/>
        <v>250.48780487804879</v>
      </c>
      <c r="K521" s="6">
        <f t="shared" si="67"/>
        <v>0.61684518013631928</v>
      </c>
      <c r="L521" t="str">
        <f>VLOOKUP(B521,товар!$A$1:$C$433,3,FALSE)</f>
        <v>Гавриш</v>
      </c>
      <c r="M521" s="28">
        <f t="shared" si="68"/>
        <v>247.66666666666666</v>
      </c>
      <c r="N521" s="10">
        <f>VLOOKUP(H521,клиенты!$A$1:$G$435,5,FALSE)</f>
        <v>44747</v>
      </c>
      <c r="O521">
        <f t="shared" si="69"/>
        <v>555</v>
      </c>
      <c r="P521" s="50">
        <f ca="1">(TODAY()-Продажи[[#This Row],[Дата регистрации клиента]])/30</f>
        <v>28.5</v>
      </c>
      <c r="Q521" t="str">
        <f>VLOOKUP(H521,клиенты!$A$1:$G$435,3,FALSE)</f>
        <v>Октябрина Павловна Зимина</v>
      </c>
      <c r="R521" s="51" t="str">
        <f>VLOOKUP(H521,клиенты!$A$1:$G$435,4,FALSE)</f>
        <v>нет</v>
      </c>
      <c r="S521" t="str">
        <f>VLOOKUP(H521,клиенты!$A$1:$G$435,7,FALSE)</f>
        <v>Россия</v>
      </c>
      <c r="T521" t="str">
        <f t="shared" si="70"/>
        <v>Зимина Октябрина Павловна</v>
      </c>
      <c r="U521" t="str">
        <f t="shared" si="71"/>
        <v>Октябрина</v>
      </c>
      <c r="V521" t="str">
        <f>Продажи[[#This Row],[Имя1]]</f>
        <v>Октябрина</v>
      </c>
    </row>
    <row r="522" spans="1:22" x14ac:dyDescent="0.2">
      <c r="A522">
        <v>786</v>
      </c>
      <c r="B522">
        <v>265</v>
      </c>
      <c r="C522">
        <v>339</v>
      </c>
      <c r="D522">
        <v>3</v>
      </c>
      <c r="E522" s="40">
        <f t="shared" si="65"/>
        <v>1017</v>
      </c>
      <c r="F522" s="25">
        <v>44944</v>
      </c>
      <c r="G522" t="s">
        <v>8</v>
      </c>
      <c r="H522">
        <v>242</v>
      </c>
      <c r="I522" t="str">
        <f>VLOOKUP(B522,товар!$A$1:$C$433,2,FALSE)</f>
        <v>Мясо</v>
      </c>
      <c r="J522" s="5">
        <f t="shared" si="66"/>
        <v>271.74545454545455</v>
      </c>
      <c r="K522" s="6">
        <f t="shared" si="67"/>
        <v>0.24749096748293864</v>
      </c>
      <c r="L522" t="str">
        <f>VLOOKUP(B522,товар!$A$1:$C$433,3,FALSE)</f>
        <v>Мираторг</v>
      </c>
      <c r="M522" s="28">
        <f t="shared" si="68"/>
        <v>316.58333333333331</v>
      </c>
      <c r="N522" s="10">
        <f>VLOOKUP(H522,клиенты!$A$1:$G$435,5,FALSE)</f>
        <v>44747</v>
      </c>
      <c r="O522">
        <f t="shared" si="69"/>
        <v>197</v>
      </c>
      <c r="P522" s="50">
        <f ca="1">(TODAY()-Продажи[[#This Row],[Дата регистрации клиента]])/30</f>
        <v>28.5</v>
      </c>
      <c r="Q522" t="str">
        <f>VLOOKUP(H522,клиенты!$A$1:$G$435,3,FALSE)</f>
        <v>Октябрина Павловна Зимина</v>
      </c>
      <c r="R522" s="51" t="str">
        <f>VLOOKUP(H522,клиенты!$A$1:$G$435,4,FALSE)</f>
        <v>нет</v>
      </c>
      <c r="S522" t="str">
        <f>VLOOKUP(H522,клиенты!$A$1:$G$435,7,FALSE)</f>
        <v>Россия</v>
      </c>
      <c r="T522" t="str">
        <f t="shared" si="70"/>
        <v>Зимина Октябрина Павловна</v>
      </c>
      <c r="U522" t="str">
        <f t="shared" si="71"/>
        <v>Октябрина</v>
      </c>
      <c r="V522" t="str">
        <f>Продажи[[#This Row],[Имя1]]</f>
        <v>Октябрина</v>
      </c>
    </row>
    <row r="523" spans="1:22" x14ac:dyDescent="0.2">
      <c r="A523">
        <v>883</v>
      </c>
      <c r="B523">
        <v>375</v>
      </c>
      <c r="C523">
        <v>197</v>
      </c>
      <c r="D523">
        <v>5</v>
      </c>
      <c r="E523" s="40">
        <f t="shared" si="65"/>
        <v>985</v>
      </c>
      <c r="F523" s="25">
        <v>45368</v>
      </c>
      <c r="G523" t="s">
        <v>14</v>
      </c>
      <c r="H523">
        <v>315</v>
      </c>
      <c r="I523" t="str">
        <f>VLOOKUP(B523,товар!$A$1:$C$433,2,FALSE)</f>
        <v>Макароны</v>
      </c>
      <c r="J523" s="5">
        <f t="shared" si="66"/>
        <v>265.47674418604652</v>
      </c>
      <c r="K523" s="6">
        <f t="shared" si="67"/>
        <v>-0.25793876746528843</v>
      </c>
      <c r="L523" t="str">
        <f>VLOOKUP(B523,товар!$A$1:$C$433,3,FALSE)</f>
        <v>Борилла</v>
      </c>
      <c r="M523" s="28">
        <f t="shared" si="68"/>
        <v>236.27586206896552</v>
      </c>
      <c r="N523" s="10">
        <f>VLOOKUP(H523,клиенты!$A$1:$G$435,5,FALSE)</f>
        <v>44747</v>
      </c>
      <c r="O523">
        <f t="shared" si="69"/>
        <v>621</v>
      </c>
      <c r="P523" s="50">
        <f ca="1">(TODAY()-Продажи[[#This Row],[Дата регистрации клиента]])/30</f>
        <v>28.5</v>
      </c>
      <c r="Q523" t="str">
        <f>VLOOKUP(H523,клиенты!$A$1:$G$435,3,FALSE)</f>
        <v>Фадей Ефимович Калинин</v>
      </c>
      <c r="R523" s="51" t="str">
        <f>VLOOKUP(H523,клиенты!$A$1:$G$435,4,FALSE)</f>
        <v>да</v>
      </c>
      <c r="S523" t="str">
        <f>VLOOKUP(H523,клиенты!$A$1:$G$435,7,FALSE)</f>
        <v>Узбекистан</v>
      </c>
      <c r="T523" t="str">
        <f t="shared" si="70"/>
        <v>Калинин Фадей Ефимович</v>
      </c>
      <c r="U523" t="str">
        <f t="shared" si="71"/>
        <v>Фадей</v>
      </c>
      <c r="V523" t="str">
        <f>Продажи[[#This Row],[Имя1]]</f>
        <v>Фадей</v>
      </c>
    </row>
    <row r="524" spans="1:22" x14ac:dyDescent="0.2">
      <c r="A524">
        <v>2</v>
      </c>
      <c r="B524">
        <v>486</v>
      </c>
      <c r="C524">
        <v>296</v>
      </c>
      <c r="D524">
        <v>3</v>
      </c>
      <c r="E524" s="40">
        <f t="shared" si="65"/>
        <v>888</v>
      </c>
      <c r="F524" s="25">
        <v>45083</v>
      </c>
      <c r="G524" t="s">
        <v>8</v>
      </c>
      <c r="H524">
        <v>253</v>
      </c>
      <c r="I524" t="str">
        <f>VLOOKUP(B524,товар!$A$1:$C$433,2,FALSE)</f>
        <v>Соль</v>
      </c>
      <c r="J524" s="5">
        <f t="shared" si="66"/>
        <v>264.8679245283019</v>
      </c>
      <c r="K524" s="6">
        <f t="shared" si="67"/>
        <v>0.11753811084200017</v>
      </c>
      <c r="L524" t="str">
        <f>VLOOKUP(B524,товар!$A$1:$C$433,3,FALSE)</f>
        <v>Илецкая</v>
      </c>
      <c r="M524" s="28">
        <f t="shared" si="68"/>
        <v>238.16666666666666</v>
      </c>
      <c r="N524" s="10">
        <f>VLOOKUP(H524,клиенты!$A$1:$G$435,5,FALSE)</f>
        <v>44750</v>
      </c>
      <c r="O524">
        <f t="shared" si="69"/>
        <v>333</v>
      </c>
      <c r="P524" s="50">
        <f ca="1">(TODAY()-Продажи[[#This Row],[Дата регистрации клиента]])/30</f>
        <v>28.4</v>
      </c>
      <c r="Q524" t="str">
        <f>VLOOKUP(H524,клиенты!$A$1:$G$435,3,FALSE)</f>
        <v>Вера Георгиевна Некрасова</v>
      </c>
      <c r="R524" s="51" t="str">
        <f>VLOOKUP(H524,клиенты!$A$1:$G$435,4,FALSE)</f>
        <v>да</v>
      </c>
      <c r="S524" t="str">
        <f>VLOOKUP(H524,клиенты!$A$1:$G$435,7,FALSE)</f>
        <v>Беларусь</v>
      </c>
      <c r="T524" t="str">
        <f t="shared" si="70"/>
        <v>Некрасова Вера Георгиевна</v>
      </c>
      <c r="U524" t="str">
        <f t="shared" si="71"/>
        <v>Вера</v>
      </c>
      <c r="V524" t="str">
        <f>Продажи[[#This Row],[Имя1]]</f>
        <v>Вера</v>
      </c>
    </row>
    <row r="525" spans="1:22" x14ac:dyDescent="0.2">
      <c r="A525">
        <v>223</v>
      </c>
      <c r="B525">
        <v>207</v>
      </c>
      <c r="C525">
        <v>208</v>
      </c>
      <c r="D525">
        <v>5</v>
      </c>
      <c r="E525" s="40">
        <f t="shared" si="65"/>
        <v>1040</v>
      </c>
      <c r="F525" s="25">
        <v>44960</v>
      </c>
      <c r="G525" t="s">
        <v>7</v>
      </c>
      <c r="H525">
        <v>253</v>
      </c>
      <c r="I525" t="str">
        <f>VLOOKUP(B525,товар!$A$1:$C$433,2,FALSE)</f>
        <v>Сахар</v>
      </c>
      <c r="J525" s="5">
        <f t="shared" si="66"/>
        <v>252.76271186440678</v>
      </c>
      <c r="K525" s="6">
        <f t="shared" si="67"/>
        <v>-0.17709381076912767</v>
      </c>
      <c r="L525" t="str">
        <f>VLOOKUP(B525,товар!$A$1:$C$433,3,FALSE)</f>
        <v>Агросахар</v>
      </c>
      <c r="M525" s="28">
        <f t="shared" si="68"/>
        <v>215.85714285714286</v>
      </c>
      <c r="N525" s="10">
        <f>VLOOKUP(H525,клиенты!$A$1:$G$435,5,FALSE)</f>
        <v>44750</v>
      </c>
      <c r="O525">
        <f t="shared" si="69"/>
        <v>210</v>
      </c>
      <c r="P525" s="50">
        <f ca="1">(TODAY()-Продажи[[#This Row],[Дата регистрации клиента]])/30</f>
        <v>28.4</v>
      </c>
      <c r="Q525" t="str">
        <f>VLOOKUP(H525,клиенты!$A$1:$G$435,3,FALSE)</f>
        <v>Вера Георгиевна Некрасова</v>
      </c>
      <c r="R525" s="51" t="str">
        <f>VLOOKUP(H525,клиенты!$A$1:$G$435,4,FALSE)</f>
        <v>да</v>
      </c>
      <c r="S525" t="str">
        <f>VLOOKUP(H525,клиенты!$A$1:$G$435,7,FALSE)</f>
        <v>Беларусь</v>
      </c>
      <c r="T525" t="str">
        <f t="shared" si="70"/>
        <v>Некрасова Вера Георгиевна</v>
      </c>
      <c r="U525" t="str">
        <f t="shared" si="71"/>
        <v>Вера</v>
      </c>
      <c r="V525" t="str">
        <f>Продажи[[#This Row],[Имя1]]</f>
        <v>Вера</v>
      </c>
    </row>
    <row r="526" spans="1:22" x14ac:dyDescent="0.2">
      <c r="A526">
        <v>339</v>
      </c>
      <c r="B526">
        <v>204</v>
      </c>
      <c r="C526">
        <v>279</v>
      </c>
      <c r="D526">
        <v>4</v>
      </c>
      <c r="E526" s="40">
        <f t="shared" si="65"/>
        <v>1116</v>
      </c>
      <c r="F526" s="25">
        <v>45227</v>
      </c>
      <c r="G526" t="s">
        <v>11</v>
      </c>
      <c r="H526">
        <v>277</v>
      </c>
      <c r="I526" t="str">
        <f>VLOOKUP(B526,товар!$A$1:$C$433,2,FALSE)</f>
        <v>Печенье</v>
      </c>
      <c r="J526" s="5">
        <f t="shared" si="66"/>
        <v>283.468085106383</v>
      </c>
      <c r="K526" s="6">
        <f t="shared" si="67"/>
        <v>-1.5762215717180839E-2</v>
      </c>
      <c r="L526" t="str">
        <f>VLOOKUP(B526,товар!$A$1:$C$433,3,FALSE)</f>
        <v>Юбилейное</v>
      </c>
      <c r="M526" s="28">
        <f t="shared" si="68"/>
        <v>232.44444444444446</v>
      </c>
      <c r="N526" s="10">
        <f>VLOOKUP(H526,клиенты!$A$1:$G$435,5,FALSE)</f>
        <v>44750</v>
      </c>
      <c r="O526">
        <f t="shared" si="69"/>
        <v>477</v>
      </c>
      <c r="P526" s="50">
        <f ca="1">(TODAY()-Продажи[[#This Row],[Дата регистрации клиента]])/30</f>
        <v>28.4</v>
      </c>
      <c r="Q526" t="str">
        <f>VLOOKUP(H526,клиенты!$A$1:$G$435,3,FALSE)</f>
        <v>Любомир Архипович Пономарев</v>
      </c>
      <c r="R526" s="51" t="str">
        <f>VLOOKUP(H526,клиенты!$A$1:$G$435,4,FALSE)</f>
        <v>да</v>
      </c>
      <c r="S526" t="str">
        <f>VLOOKUP(H526,клиенты!$A$1:$G$435,7,FALSE)</f>
        <v>Россия</v>
      </c>
      <c r="T526" t="str">
        <f t="shared" si="70"/>
        <v>Пономарев Любомир Архипович</v>
      </c>
      <c r="U526" t="str">
        <f t="shared" si="71"/>
        <v>Любомир</v>
      </c>
      <c r="V526" t="str">
        <f>Продажи[[#This Row],[Имя1]]</f>
        <v>Любомир</v>
      </c>
    </row>
    <row r="527" spans="1:22" x14ac:dyDescent="0.2">
      <c r="A527">
        <v>465</v>
      </c>
      <c r="B527">
        <v>129</v>
      </c>
      <c r="C527">
        <v>121</v>
      </c>
      <c r="D527">
        <v>5</v>
      </c>
      <c r="E527" s="40">
        <f t="shared" si="65"/>
        <v>605</v>
      </c>
      <c r="F527" s="25">
        <v>45156</v>
      </c>
      <c r="G527" t="s">
        <v>23</v>
      </c>
      <c r="H527">
        <v>277</v>
      </c>
      <c r="I527" t="str">
        <f>VLOOKUP(B527,товар!$A$1:$C$433,2,FALSE)</f>
        <v>Мясо</v>
      </c>
      <c r="J527" s="5">
        <f t="shared" si="66"/>
        <v>271.74545454545455</v>
      </c>
      <c r="K527" s="6">
        <f t="shared" si="67"/>
        <v>-0.55473036263883313</v>
      </c>
      <c r="L527" t="str">
        <f>VLOOKUP(B527,товар!$A$1:$C$433,3,FALSE)</f>
        <v>Агрокомплекс</v>
      </c>
      <c r="M527" s="28">
        <f t="shared" si="68"/>
        <v>311.2</v>
      </c>
      <c r="N527" s="10">
        <f>VLOOKUP(H527,клиенты!$A$1:$G$435,5,FALSE)</f>
        <v>44750</v>
      </c>
      <c r="O527">
        <f t="shared" si="69"/>
        <v>406</v>
      </c>
      <c r="P527" s="50">
        <f ca="1">(TODAY()-Продажи[[#This Row],[Дата регистрации клиента]])/30</f>
        <v>28.4</v>
      </c>
      <c r="Q527" t="str">
        <f>VLOOKUP(H527,клиенты!$A$1:$G$435,3,FALSE)</f>
        <v>Любомир Архипович Пономарев</v>
      </c>
      <c r="R527" s="51" t="str">
        <f>VLOOKUP(H527,клиенты!$A$1:$G$435,4,FALSE)</f>
        <v>да</v>
      </c>
      <c r="S527" t="str">
        <f>VLOOKUP(H527,клиенты!$A$1:$G$435,7,FALSE)</f>
        <v>Россия</v>
      </c>
      <c r="T527" t="str">
        <f t="shared" si="70"/>
        <v>Пономарев Любомир Архипович</v>
      </c>
      <c r="U527" t="str">
        <f t="shared" si="71"/>
        <v>Любомир</v>
      </c>
      <c r="V527" t="str">
        <f>Продажи[[#This Row],[Имя1]]</f>
        <v>Любомир</v>
      </c>
    </row>
    <row r="528" spans="1:22" x14ac:dyDescent="0.2">
      <c r="A528">
        <v>572</v>
      </c>
      <c r="B528">
        <v>17</v>
      </c>
      <c r="C528">
        <v>363</v>
      </c>
      <c r="D528">
        <v>4</v>
      </c>
      <c r="E528" s="40">
        <f t="shared" si="65"/>
        <v>1452</v>
      </c>
      <c r="F528" s="25">
        <v>45191</v>
      </c>
      <c r="G528" t="s">
        <v>19</v>
      </c>
      <c r="H528">
        <v>277</v>
      </c>
      <c r="I528" t="str">
        <f>VLOOKUP(B528,товар!$A$1:$C$433,2,FALSE)</f>
        <v>Кофе</v>
      </c>
      <c r="J528" s="5">
        <f t="shared" si="66"/>
        <v>249.02380952380952</v>
      </c>
      <c r="K528" s="6">
        <f t="shared" si="67"/>
        <v>0.45769193995601887</v>
      </c>
      <c r="L528" t="str">
        <f>VLOOKUP(B528,товар!$A$1:$C$433,3,FALSE)</f>
        <v>Jacobs</v>
      </c>
      <c r="M528" s="28">
        <f t="shared" si="68"/>
        <v>276.21052631578948</v>
      </c>
      <c r="N528" s="10">
        <f>VLOOKUP(H528,клиенты!$A$1:$G$435,5,FALSE)</f>
        <v>44750</v>
      </c>
      <c r="O528">
        <f t="shared" si="69"/>
        <v>441</v>
      </c>
      <c r="P528" s="50">
        <f ca="1">(TODAY()-Продажи[[#This Row],[Дата регистрации клиента]])/30</f>
        <v>28.4</v>
      </c>
      <c r="Q528" t="str">
        <f>VLOOKUP(H528,клиенты!$A$1:$G$435,3,FALSE)</f>
        <v>Любомир Архипович Пономарев</v>
      </c>
      <c r="R528" s="51" t="str">
        <f>VLOOKUP(H528,клиенты!$A$1:$G$435,4,FALSE)</f>
        <v>да</v>
      </c>
      <c r="S528" t="str">
        <f>VLOOKUP(H528,клиенты!$A$1:$G$435,7,FALSE)</f>
        <v>Россия</v>
      </c>
      <c r="T528" t="str">
        <f t="shared" si="70"/>
        <v>Пономарев Любомир Архипович</v>
      </c>
      <c r="U528" t="str">
        <f t="shared" si="71"/>
        <v>Любомир</v>
      </c>
      <c r="V528" t="str">
        <f>Продажи[[#This Row],[Имя1]]</f>
        <v>Любомир</v>
      </c>
    </row>
    <row r="529" spans="1:22" x14ac:dyDescent="0.2">
      <c r="A529">
        <v>630</v>
      </c>
      <c r="B529">
        <v>422</v>
      </c>
      <c r="C529">
        <v>361</v>
      </c>
      <c r="D529">
        <v>1</v>
      </c>
      <c r="E529" s="40">
        <f t="shared" si="65"/>
        <v>361</v>
      </c>
      <c r="F529" s="25">
        <v>45361</v>
      </c>
      <c r="G529" t="s">
        <v>14</v>
      </c>
      <c r="H529">
        <v>277</v>
      </c>
      <c r="I529" t="str">
        <f>VLOOKUP(B529,товар!$A$1:$C$433,2,FALSE)</f>
        <v>Кофе</v>
      </c>
      <c r="J529" s="5">
        <f t="shared" si="66"/>
        <v>249.02380952380952</v>
      </c>
      <c r="K529" s="6">
        <f t="shared" si="67"/>
        <v>0.4496605794052968</v>
      </c>
      <c r="L529" t="str">
        <f>VLOOKUP(B529,товар!$A$1:$C$433,3,FALSE)</f>
        <v>Nescafe</v>
      </c>
      <c r="M529" s="28">
        <f t="shared" si="68"/>
        <v>256.89999999999998</v>
      </c>
      <c r="N529" s="10">
        <f>VLOOKUP(H529,клиенты!$A$1:$G$435,5,FALSE)</f>
        <v>44750</v>
      </c>
      <c r="O529">
        <f t="shared" si="69"/>
        <v>611</v>
      </c>
      <c r="P529" s="50">
        <f ca="1">(TODAY()-Продажи[[#This Row],[Дата регистрации клиента]])/30</f>
        <v>28.4</v>
      </c>
      <c r="Q529" t="str">
        <f>VLOOKUP(H529,клиенты!$A$1:$G$435,3,FALSE)</f>
        <v>Любомир Архипович Пономарев</v>
      </c>
      <c r="R529" s="51" t="str">
        <f>VLOOKUP(H529,клиенты!$A$1:$G$435,4,FALSE)</f>
        <v>да</v>
      </c>
      <c r="S529" t="str">
        <f>VLOOKUP(H529,клиенты!$A$1:$G$435,7,FALSE)</f>
        <v>Россия</v>
      </c>
      <c r="T529" t="str">
        <f t="shared" si="70"/>
        <v>Пономарев Любомир Архипович</v>
      </c>
      <c r="U529" t="str">
        <f t="shared" si="71"/>
        <v>Любомир</v>
      </c>
      <c r="V529" t="str">
        <f>Продажи[[#This Row],[Имя1]]</f>
        <v>Любомир</v>
      </c>
    </row>
    <row r="530" spans="1:22" x14ac:dyDescent="0.2">
      <c r="A530">
        <v>77</v>
      </c>
      <c r="B530">
        <v>189</v>
      </c>
      <c r="C530">
        <v>278</v>
      </c>
      <c r="D530">
        <v>2</v>
      </c>
      <c r="E530" s="40">
        <f t="shared" si="65"/>
        <v>556</v>
      </c>
      <c r="F530" s="25">
        <v>45109</v>
      </c>
      <c r="G530" t="s">
        <v>22</v>
      </c>
      <c r="H530">
        <v>462</v>
      </c>
      <c r="I530" t="str">
        <f>VLOOKUP(B530,товар!$A$1:$C$433,2,FALSE)</f>
        <v>Хлеб</v>
      </c>
      <c r="J530" s="5">
        <f t="shared" si="66"/>
        <v>300.31818181818181</v>
      </c>
      <c r="K530" s="6">
        <f t="shared" si="67"/>
        <v>-7.4315120326925999E-2</v>
      </c>
      <c r="L530" t="str">
        <f>VLOOKUP(B530,товар!$A$1:$C$433,3,FALSE)</f>
        <v>Дарница</v>
      </c>
      <c r="M530" s="28">
        <f t="shared" si="68"/>
        <v>264</v>
      </c>
      <c r="N530" s="10">
        <f>VLOOKUP(H530,клиенты!$A$1:$G$435,5,FALSE)</f>
        <v>44751</v>
      </c>
      <c r="O530">
        <f t="shared" si="69"/>
        <v>358</v>
      </c>
      <c r="P530" s="50">
        <f ca="1">(TODAY()-Продажи[[#This Row],[Дата регистрации клиента]])/30</f>
        <v>28.366666666666667</v>
      </c>
      <c r="Q530" t="str">
        <f>VLOOKUP(H530,клиенты!$A$1:$G$435,3,FALSE)</f>
        <v>Владилен Иосифович Третьяков</v>
      </c>
      <c r="R530" s="51" t="str">
        <f>VLOOKUP(H530,клиенты!$A$1:$G$435,4,FALSE)</f>
        <v>да</v>
      </c>
      <c r="S530" t="str">
        <f>VLOOKUP(H530,клиенты!$A$1:$G$435,7,FALSE)</f>
        <v>Россия</v>
      </c>
      <c r="T530" t="str">
        <f t="shared" si="70"/>
        <v>Третьяков Владилен Иосифович</v>
      </c>
      <c r="U530" t="str">
        <f t="shared" si="71"/>
        <v>Владилен</v>
      </c>
      <c r="V530" t="str">
        <f>Продажи[[#This Row],[Имя1]]</f>
        <v>Владилен</v>
      </c>
    </row>
    <row r="531" spans="1:22" x14ac:dyDescent="0.2">
      <c r="A531">
        <v>332</v>
      </c>
      <c r="B531">
        <v>405</v>
      </c>
      <c r="C531">
        <v>389</v>
      </c>
      <c r="D531">
        <v>5</v>
      </c>
      <c r="E531" s="40">
        <f t="shared" si="65"/>
        <v>1945</v>
      </c>
      <c r="F531" s="25">
        <v>45009</v>
      </c>
      <c r="G531" t="s">
        <v>13</v>
      </c>
      <c r="H531">
        <v>231</v>
      </c>
      <c r="I531" t="str">
        <f>VLOOKUP(B531,товар!$A$1:$C$433,2,FALSE)</f>
        <v>Хлеб</v>
      </c>
      <c r="J531" s="5">
        <f t="shared" si="66"/>
        <v>300.31818181818181</v>
      </c>
      <c r="K531" s="6">
        <f t="shared" si="67"/>
        <v>0.29529287119721515</v>
      </c>
      <c r="L531" t="str">
        <f>VLOOKUP(B531,товар!$A$1:$C$433,3,FALSE)</f>
        <v>Каравай</v>
      </c>
      <c r="M531" s="28">
        <f t="shared" si="68"/>
        <v>331.16666666666669</v>
      </c>
      <c r="N531" s="10">
        <f>VLOOKUP(H531,клиенты!$A$1:$G$435,5,FALSE)</f>
        <v>44752</v>
      </c>
      <c r="O531">
        <f t="shared" si="69"/>
        <v>257</v>
      </c>
      <c r="P531" s="50">
        <f ca="1">(TODAY()-Продажи[[#This Row],[Дата регистрации клиента]])/30</f>
        <v>28.333333333333332</v>
      </c>
      <c r="Q531" t="str">
        <f>VLOOKUP(H531,клиенты!$A$1:$G$435,3,FALSE)</f>
        <v>Ермаков Ярослав Тихонович</v>
      </c>
      <c r="R531" s="51" t="str">
        <f>VLOOKUP(H531,клиенты!$A$1:$G$435,4,FALSE)</f>
        <v>нет</v>
      </c>
      <c r="S531" t="str">
        <f>VLOOKUP(H531,клиенты!$A$1:$G$435,7,FALSE)</f>
        <v>Россия</v>
      </c>
      <c r="T531" t="str">
        <f t="shared" si="70"/>
        <v>Тихонович Ермаков Ярослав</v>
      </c>
      <c r="U531" t="str">
        <f t="shared" si="71"/>
        <v>Ермаков</v>
      </c>
      <c r="V531" t="str">
        <f>MID(T531,SEARCH(" *",T531,SEARCH(" *",T531)+1)+1,LEN(T531))</f>
        <v>Ярослав</v>
      </c>
    </row>
    <row r="532" spans="1:22" x14ac:dyDescent="0.2">
      <c r="A532">
        <v>440</v>
      </c>
      <c r="B532">
        <v>365</v>
      </c>
      <c r="C532">
        <v>127</v>
      </c>
      <c r="D532">
        <v>1</v>
      </c>
      <c r="E532" s="40">
        <f t="shared" si="65"/>
        <v>127</v>
      </c>
      <c r="F532" s="25">
        <v>45351</v>
      </c>
      <c r="G532" t="s">
        <v>18</v>
      </c>
      <c r="H532">
        <v>158</v>
      </c>
      <c r="I532" t="str">
        <f>VLOOKUP(B532,товар!$A$1:$C$433,2,FALSE)</f>
        <v>Мясо</v>
      </c>
      <c r="J532" s="5">
        <f t="shared" si="66"/>
        <v>271.74545454545455</v>
      </c>
      <c r="K532" s="6">
        <f t="shared" si="67"/>
        <v>-0.53265087648869258</v>
      </c>
      <c r="L532" t="str">
        <f>VLOOKUP(B532,товар!$A$1:$C$433,3,FALSE)</f>
        <v>Агрокомплекс</v>
      </c>
      <c r="M532" s="28">
        <f t="shared" si="68"/>
        <v>311.2</v>
      </c>
      <c r="N532" s="10">
        <f>VLOOKUP(H532,клиенты!$A$1:$G$435,5,FALSE)</f>
        <v>44752</v>
      </c>
      <c r="O532">
        <f t="shared" si="69"/>
        <v>599</v>
      </c>
      <c r="P532" s="50">
        <f ca="1">(TODAY()-Продажи[[#This Row],[Дата регистрации клиента]])/30</f>
        <v>28.333333333333332</v>
      </c>
      <c r="Q532" t="str">
        <f>VLOOKUP(H532,клиенты!$A$1:$G$435,3,FALSE)</f>
        <v>Маркова Ксения Максимовна</v>
      </c>
      <c r="R532" s="51" t="str">
        <f>VLOOKUP(H532,клиенты!$A$1:$G$435,4,FALSE)</f>
        <v>нет</v>
      </c>
      <c r="S532" t="str">
        <f>VLOOKUP(H532,клиенты!$A$1:$G$435,7,FALSE)</f>
        <v>Узбекистан</v>
      </c>
      <c r="T532" t="str">
        <f t="shared" si="70"/>
        <v>Максимовна Маркова Ксения</v>
      </c>
      <c r="U532" t="str">
        <f t="shared" si="71"/>
        <v>Маркова</v>
      </c>
      <c r="V532" t="str">
        <f>MID(T532,SEARCH(" *",T532,SEARCH(" *",T532)+1)+1,LEN(T532))</f>
        <v>Ксения</v>
      </c>
    </row>
    <row r="533" spans="1:22" x14ac:dyDescent="0.2">
      <c r="A533">
        <v>840</v>
      </c>
      <c r="B533">
        <v>356</v>
      </c>
      <c r="C533">
        <v>97</v>
      </c>
      <c r="D533">
        <v>2</v>
      </c>
      <c r="E533" s="40">
        <f t="shared" si="65"/>
        <v>194</v>
      </c>
      <c r="F533" s="25">
        <v>45032</v>
      </c>
      <c r="G533" t="s">
        <v>10</v>
      </c>
      <c r="H533">
        <v>491</v>
      </c>
      <c r="I533" t="str">
        <f>VLOOKUP(B533,товар!$A$1:$C$433,2,FALSE)</f>
        <v>Печенье</v>
      </c>
      <c r="J533" s="5">
        <f t="shared" si="66"/>
        <v>283.468085106383</v>
      </c>
      <c r="K533" s="6">
        <f t="shared" si="67"/>
        <v>-0.65780980259701272</v>
      </c>
      <c r="L533" t="str">
        <f>VLOOKUP(B533,товар!$A$1:$C$433,3,FALSE)</f>
        <v>Посиделкино</v>
      </c>
      <c r="M533" s="28">
        <f t="shared" si="68"/>
        <v>321.63636363636363</v>
      </c>
      <c r="N533" s="10">
        <f>VLOOKUP(H533,клиенты!$A$1:$G$435,5,FALSE)</f>
        <v>44752</v>
      </c>
      <c r="O533">
        <f t="shared" si="69"/>
        <v>280</v>
      </c>
      <c r="P533" s="50">
        <f ca="1">(TODAY()-Продажи[[#This Row],[Дата регистрации клиента]])/30</f>
        <v>28.333333333333332</v>
      </c>
      <c r="Q533" t="str">
        <f>VLOOKUP(H533,клиенты!$A$1:$G$435,3,FALSE)</f>
        <v>Михайлова Лора Наумовна</v>
      </c>
      <c r="R533" s="51" t="str">
        <f>VLOOKUP(H533,клиенты!$A$1:$G$435,4,FALSE)</f>
        <v>да</v>
      </c>
      <c r="S533" t="str">
        <f>VLOOKUP(H533,клиенты!$A$1:$G$435,7,FALSE)</f>
        <v>Россия</v>
      </c>
      <c r="T533" t="str">
        <f t="shared" si="70"/>
        <v>Наумовна Михайлова Лора</v>
      </c>
      <c r="U533" t="str">
        <f t="shared" si="71"/>
        <v>Михайлова</v>
      </c>
      <c r="V533" t="str">
        <f>MID(T533,SEARCH(" *",T533,SEARCH(" *",T533)+1)+1,LEN(T533))</f>
        <v>Лора</v>
      </c>
    </row>
    <row r="534" spans="1:22" x14ac:dyDescent="0.2">
      <c r="A534">
        <v>51</v>
      </c>
      <c r="B534">
        <v>35</v>
      </c>
      <c r="C534">
        <v>242</v>
      </c>
      <c r="D534">
        <v>2</v>
      </c>
      <c r="E534" s="40">
        <f t="shared" si="65"/>
        <v>484</v>
      </c>
      <c r="F534" s="25">
        <v>45239</v>
      </c>
      <c r="G534" t="s">
        <v>21</v>
      </c>
      <c r="H534">
        <v>385</v>
      </c>
      <c r="I534" t="str">
        <f>VLOOKUP(B534,товар!$A$1:$C$433,2,FALSE)</f>
        <v>Крупа</v>
      </c>
      <c r="J534" s="5">
        <f t="shared" si="66"/>
        <v>255.11627906976744</v>
      </c>
      <c r="K534" s="6">
        <f t="shared" si="67"/>
        <v>-5.1412944393801285E-2</v>
      </c>
      <c r="L534" t="str">
        <f>VLOOKUP(B534,товар!$A$1:$C$433,3,FALSE)</f>
        <v>Мистраль</v>
      </c>
      <c r="M534" s="28">
        <f t="shared" si="68"/>
        <v>250.30769230769232</v>
      </c>
      <c r="N534" s="10">
        <f>VLOOKUP(H534,клиенты!$A$1:$G$435,5,FALSE)</f>
        <v>44753</v>
      </c>
      <c r="O534">
        <f t="shared" si="69"/>
        <v>486</v>
      </c>
      <c r="P534" s="50">
        <f ca="1">(TODAY()-Продажи[[#This Row],[Дата регистрации клиента]])/30</f>
        <v>28.3</v>
      </c>
      <c r="Q534" t="str">
        <f>VLOOKUP(H534,клиенты!$A$1:$G$435,3,FALSE)</f>
        <v>Стрелков Геннадий Бориславович</v>
      </c>
      <c r="R534" s="51" t="str">
        <f>VLOOKUP(H534,клиенты!$A$1:$G$435,4,FALSE)</f>
        <v>нет</v>
      </c>
      <c r="S534" t="str">
        <f>VLOOKUP(H534,клиенты!$A$1:$G$435,7,FALSE)</f>
        <v>Украина</v>
      </c>
      <c r="T534" t="str">
        <f t="shared" si="70"/>
        <v>Бориславович Стрелков Геннадий</v>
      </c>
      <c r="U534" t="str">
        <f t="shared" si="71"/>
        <v>Стрелков</v>
      </c>
      <c r="V534" t="str">
        <f>MID(T534,SEARCH(" *",T534,SEARCH(" *",T534)+1)+1,LEN(T534))</f>
        <v>Геннадий</v>
      </c>
    </row>
    <row r="535" spans="1:22" x14ac:dyDescent="0.2">
      <c r="A535">
        <v>82</v>
      </c>
      <c r="B535">
        <v>334</v>
      </c>
      <c r="C535">
        <v>396</v>
      </c>
      <c r="D535">
        <v>4</v>
      </c>
      <c r="E535" s="40">
        <f t="shared" si="65"/>
        <v>1584</v>
      </c>
      <c r="F535" s="25">
        <v>45173</v>
      </c>
      <c r="G535" t="s">
        <v>24</v>
      </c>
      <c r="H535">
        <v>134</v>
      </c>
      <c r="I535" t="str">
        <f>VLOOKUP(B535,товар!$A$1:$C$433,2,FALSE)</f>
        <v>Молоко</v>
      </c>
      <c r="J535" s="5">
        <f t="shared" si="66"/>
        <v>294.95238095238096</v>
      </c>
      <c r="K535" s="6">
        <f t="shared" si="67"/>
        <v>0.34258960284145945</v>
      </c>
      <c r="L535" t="str">
        <f>VLOOKUP(B535,товар!$A$1:$C$433,3,FALSE)</f>
        <v>Домик в деревне</v>
      </c>
      <c r="M535" s="28">
        <f t="shared" si="68"/>
        <v>274.77777777777777</v>
      </c>
      <c r="N535" s="10">
        <f>VLOOKUP(H535,клиенты!$A$1:$G$435,5,FALSE)</f>
        <v>44753</v>
      </c>
      <c r="O535">
        <f t="shared" si="69"/>
        <v>420</v>
      </c>
      <c r="P535" s="50">
        <f ca="1">(TODAY()-Продажи[[#This Row],[Дата регистрации клиента]])/30</f>
        <v>28.3</v>
      </c>
      <c r="Q535" t="str">
        <f>VLOOKUP(H535,клиенты!$A$1:$G$435,3,FALSE)</f>
        <v>Регина Кирилловна Нестерова</v>
      </c>
      <c r="R535" s="51" t="str">
        <f>VLOOKUP(H535,клиенты!$A$1:$G$435,4,FALSE)</f>
        <v>да</v>
      </c>
      <c r="S535" t="str">
        <f>VLOOKUP(H535,клиенты!$A$1:$G$435,7,FALSE)</f>
        <v>Россия</v>
      </c>
      <c r="T535" t="str">
        <f t="shared" si="70"/>
        <v>Нестерова Регина Кирилловна</v>
      </c>
      <c r="U535" t="str">
        <f t="shared" si="71"/>
        <v>Регина</v>
      </c>
      <c r="V535" t="str">
        <f>Продажи[[#This Row],[Имя1]]</f>
        <v>Регина</v>
      </c>
    </row>
    <row r="536" spans="1:22" x14ac:dyDescent="0.2">
      <c r="A536">
        <v>95</v>
      </c>
      <c r="B536">
        <v>212</v>
      </c>
      <c r="C536">
        <v>175</v>
      </c>
      <c r="D536">
        <v>1</v>
      </c>
      <c r="E536" s="40">
        <f t="shared" si="65"/>
        <v>175</v>
      </c>
      <c r="F536" s="25">
        <v>45290</v>
      </c>
      <c r="G536" t="s">
        <v>26</v>
      </c>
      <c r="H536">
        <v>385</v>
      </c>
      <c r="I536" t="str">
        <f>VLOOKUP(B536,товар!$A$1:$C$433,2,FALSE)</f>
        <v>Чипсы</v>
      </c>
      <c r="J536" s="5">
        <f t="shared" si="66"/>
        <v>273.72549019607845</v>
      </c>
      <c r="K536" s="6">
        <f t="shared" si="67"/>
        <v>-0.36067335243553011</v>
      </c>
      <c r="L536" t="str">
        <f>VLOOKUP(B536,товар!$A$1:$C$433,3,FALSE)</f>
        <v>Lay's</v>
      </c>
      <c r="M536" s="28">
        <f t="shared" si="68"/>
        <v>320.57142857142856</v>
      </c>
      <c r="N536" s="10">
        <f>VLOOKUP(H536,клиенты!$A$1:$G$435,5,FALSE)</f>
        <v>44753</v>
      </c>
      <c r="O536">
        <f t="shared" si="69"/>
        <v>537</v>
      </c>
      <c r="P536" s="50">
        <f ca="1">(TODAY()-Продажи[[#This Row],[Дата регистрации клиента]])/30</f>
        <v>28.3</v>
      </c>
      <c r="Q536" t="str">
        <f>VLOOKUP(H536,клиенты!$A$1:$G$435,3,FALSE)</f>
        <v>Стрелков Геннадий Бориславович</v>
      </c>
      <c r="R536" s="51" t="str">
        <f>VLOOKUP(H536,клиенты!$A$1:$G$435,4,FALSE)</f>
        <v>нет</v>
      </c>
      <c r="S536" t="str">
        <f>VLOOKUP(H536,клиенты!$A$1:$G$435,7,FALSE)</f>
        <v>Украина</v>
      </c>
      <c r="T536" t="str">
        <f t="shared" si="70"/>
        <v>Бориславович Стрелков Геннадий</v>
      </c>
      <c r="U536" t="str">
        <f t="shared" si="71"/>
        <v>Стрелков</v>
      </c>
      <c r="V536" t="str">
        <f>MID(T536,SEARCH(" *",T536,SEARCH(" *",T536)+1)+1,LEN(T536))</f>
        <v>Геннадий</v>
      </c>
    </row>
    <row r="537" spans="1:22" x14ac:dyDescent="0.2">
      <c r="A537">
        <v>184</v>
      </c>
      <c r="B537">
        <v>493</v>
      </c>
      <c r="C537">
        <v>376</v>
      </c>
      <c r="D537">
        <v>1</v>
      </c>
      <c r="E537" s="40">
        <f t="shared" si="65"/>
        <v>376</v>
      </c>
      <c r="F537" s="25">
        <v>45253</v>
      </c>
      <c r="G537" t="s">
        <v>7</v>
      </c>
      <c r="H537">
        <v>134</v>
      </c>
      <c r="I537" t="str">
        <f>VLOOKUP(B537,товар!$A$1:$C$433,2,FALSE)</f>
        <v>Овощи</v>
      </c>
      <c r="J537" s="5">
        <f t="shared" si="66"/>
        <v>250.48780487804879</v>
      </c>
      <c r="K537" s="6">
        <f t="shared" si="67"/>
        <v>0.50107108081791618</v>
      </c>
      <c r="L537" t="str">
        <f>VLOOKUP(B537,товар!$A$1:$C$433,3,FALSE)</f>
        <v>Овощной ряд</v>
      </c>
      <c r="M537" s="28">
        <f t="shared" si="68"/>
        <v>303.8235294117647</v>
      </c>
      <c r="N537" s="10">
        <f>VLOOKUP(H537,клиенты!$A$1:$G$435,5,FALSE)</f>
        <v>44753</v>
      </c>
      <c r="O537">
        <f t="shared" si="69"/>
        <v>500</v>
      </c>
      <c r="P537" s="50">
        <f ca="1">(TODAY()-Продажи[[#This Row],[Дата регистрации клиента]])/30</f>
        <v>28.3</v>
      </c>
      <c r="Q537" t="str">
        <f>VLOOKUP(H537,клиенты!$A$1:$G$435,3,FALSE)</f>
        <v>Регина Кирилловна Нестерова</v>
      </c>
      <c r="R537" s="51" t="str">
        <f>VLOOKUP(H537,клиенты!$A$1:$G$435,4,FALSE)</f>
        <v>да</v>
      </c>
      <c r="S537" t="str">
        <f>VLOOKUP(H537,клиенты!$A$1:$G$435,7,FALSE)</f>
        <v>Россия</v>
      </c>
      <c r="T537" t="str">
        <f t="shared" si="70"/>
        <v>Нестерова Регина Кирилловна</v>
      </c>
      <c r="U537" t="str">
        <f t="shared" si="71"/>
        <v>Регина</v>
      </c>
      <c r="V537" t="str">
        <f>Продажи[[#This Row],[Имя1]]</f>
        <v>Регина</v>
      </c>
    </row>
    <row r="538" spans="1:22" x14ac:dyDescent="0.2">
      <c r="A538">
        <v>194</v>
      </c>
      <c r="B538">
        <v>102</v>
      </c>
      <c r="C538">
        <v>115</v>
      </c>
      <c r="D538">
        <v>2</v>
      </c>
      <c r="E538" s="40">
        <f t="shared" si="65"/>
        <v>230</v>
      </c>
      <c r="F538" s="25">
        <v>45380</v>
      </c>
      <c r="G538" t="s">
        <v>15</v>
      </c>
      <c r="H538">
        <v>385</v>
      </c>
      <c r="I538" t="str">
        <f>VLOOKUP(B538,товар!$A$1:$C$433,2,FALSE)</f>
        <v>Печенье</v>
      </c>
      <c r="J538" s="5">
        <f t="shared" si="66"/>
        <v>283.468085106383</v>
      </c>
      <c r="K538" s="6">
        <f t="shared" si="67"/>
        <v>-0.59431059070779857</v>
      </c>
      <c r="L538" t="str">
        <f>VLOOKUP(B538,товар!$A$1:$C$433,3,FALSE)</f>
        <v>Белогорье</v>
      </c>
      <c r="M538" s="28">
        <f t="shared" si="68"/>
        <v>249.5</v>
      </c>
      <c r="N538" s="10">
        <f>VLOOKUP(H538,клиенты!$A$1:$G$435,5,FALSE)</f>
        <v>44753</v>
      </c>
      <c r="O538">
        <f t="shared" si="69"/>
        <v>627</v>
      </c>
      <c r="P538" s="50">
        <f ca="1">(TODAY()-Продажи[[#This Row],[Дата регистрации клиента]])/30</f>
        <v>28.3</v>
      </c>
      <c r="Q538" t="str">
        <f>VLOOKUP(H538,клиенты!$A$1:$G$435,3,FALSE)</f>
        <v>Стрелков Геннадий Бориславович</v>
      </c>
      <c r="R538" s="51" t="str">
        <f>VLOOKUP(H538,клиенты!$A$1:$G$435,4,FALSE)</f>
        <v>нет</v>
      </c>
      <c r="S538" t="str">
        <f>VLOOKUP(H538,клиенты!$A$1:$G$435,7,FALSE)</f>
        <v>Украина</v>
      </c>
      <c r="T538" t="str">
        <f t="shared" si="70"/>
        <v>Бориславович Стрелков Геннадий</v>
      </c>
      <c r="U538" t="str">
        <f t="shared" si="71"/>
        <v>Стрелков</v>
      </c>
      <c r="V538" t="str">
        <f>MID(T538,SEARCH(" *",T538,SEARCH(" *",T538)+1)+1,LEN(T538))</f>
        <v>Геннадий</v>
      </c>
    </row>
    <row r="539" spans="1:22" x14ac:dyDescent="0.2">
      <c r="A539">
        <v>202</v>
      </c>
      <c r="B539">
        <v>436</v>
      </c>
      <c r="C539">
        <v>291</v>
      </c>
      <c r="D539">
        <v>2</v>
      </c>
      <c r="E539" s="40">
        <f t="shared" si="65"/>
        <v>582</v>
      </c>
      <c r="F539" s="25">
        <v>45095</v>
      </c>
      <c r="G539" t="s">
        <v>20</v>
      </c>
      <c r="H539">
        <v>385</v>
      </c>
      <c r="I539" t="str">
        <f>VLOOKUP(B539,товар!$A$1:$C$433,2,FALSE)</f>
        <v>Овощи</v>
      </c>
      <c r="J539" s="5">
        <f t="shared" si="66"/>
        <v>250.48780487804879</v>
      </c>
      <c r="K539" s="6">
        <f t="shared" si="67"/>
        <v>0.16173320350535536</v>
      </c>
      <c r="L539" t="str">
        <f>VLOOKUP(B539,товар!$A$1:$C$433,3,FALSE)</f>
        <v>Гавриш</v>
      </c>
      <c r="M539" s="28">
        <f t="shared" si="68"/>
        <v>247.66666666666666</v>
      </c>
      <c r="N539" s="10">
        <f>VLOOKUP(H539,клиенты!$A$1:$G$435,5,FALSE)</f>
        <v>44753</v>
      </c>
      <c r="O539">
        <f t="shared" si="69"/>
        <v>342</v>
      </c>
      <c r="P539" s="50">
        <f ca="1">(TODAY()-Продажи[[#This Row],[Дата регистрации клиента]])/30</f>
        <v>28.3</v>
      </c>
      <c r="Q539" t="str">
        <f>VLOOKUP(H539,клиенты!$A$1:$G$435,3,FALSE)</f>
        <v>Стрелков Геннадий Бориславович</v>
      </c>
      <c r="R539" s="51" t="str">
        <f>VLOOKUP(H539,клиенты!$A$1:$G$435,4,FALSE)</f>
        <v>нет</v>
      </c>
      <c r="S539" t="str">
        <f>VLOOKUP(H539,клиенты!$A$1:$G$435,7,FALSE)</f>
        <v>Украина</v>
      </c>
      <c r="T539" t="str">
        <f t="shared" si="70"/>
        <v>Бориславович Стрелков Геннадий</v>
      </c>
      <c r="U539" t="str">
        <f t="shared" si="71"/>
        <v>Стрелков</v>
      </c>
      <c r="V539" t="str">
        <f>MID(T539,SEARCH(" *",T539,SEARCH(" *",T539)+1)+1,LEN(T539))</f>
        <v>Геннадий</v>
      </c>
    </row>
    <row r="540" spans="1:22" x14ac:dyDescent="0.2">
      <c r="A540">
        <v>445</v>
      </c>
      <c r="B540">
        <v>346</v>
      </c>
      <c r="C540">
        <v>267</v>
      </c>
      <c r="D540">
        <v>3</v>
      </c>
      <c r="E540" s="40">
        <f t="shared" si="65"/>
        <v>801</v>
      </c>
      <c r="F540" s="25">
        <v>45406</v>
      </c>
      <c r="G540" t="s">
        <v>20</v>
      </c>
      <c r="H540">
        <v>385</v>
      </c>
      <c r="I540" t="str">
        <f>VLOOKUP(B540,товар!$A$1:$C$433,2,FALSE)</f>
        <v>Чай</v>
      </c>
      <c r="J540" s="5">
        <f t="shared" si="66"/>
        <v>271.18181818181819</v>
      </c>
      <c r="K540" s="6">
        <f t="shared" si="67"/>
        <v>-1.5420717398592076E-2</v>
      </c>
      <c r="L540" t="str">
        <f>VLOOKUP(B540,товар!$A$1:$C$433,3,FALSE)</f>
        <v>Greenfield</v>
      </c>
      <c r="M540" s="28">
        <f t="shared" si="68"/>
        <v>291.45454545454544</v>
      </c>
      <c r="N540" s="10">
        <f>VLOOKUP(H540,клиенты!$A$1:$G$435,5,FALSE)</f>
        <v>44753</v>
      </c>
      <c r="O540">
        <f t="shared" si="69"/>
        <v>653</v>
      </c>
      <c r="P540" s="50">
        <f ca="1">(TODAY()-Продажи[[#This Row],[Дата регистрации клиента]])/30</f>
        <v>28.3</v>
      </c>
      <c r="Q540" t="str">
        <f>VLOOKUP(H540,клиенты!$A$1:$G$435,3,FALSE)</f>
        <v>Стрелков Геннадий Бориславович</v>
      </c>
      <c r="R540" s="51" t="str">
        <f>VLOOKUP(H540,клиенты!$A$1:$G$435,4,FALSE)</f>
        <v>нет</v>
      </c>
      <c r="S540" t="str">
        <f>VLOOKUP(H540,клиенты!$A$1:$G$435,7,FALSE)</f>
        <v>Украина</v>
      </c>
      <c r="T540" t="str">
        <f t="shared" si="70"/>
        <v>Бориславович Стрелков Геннадий</v>
      </c>
      <c r="U540" t="str">
        <f t="shared" si="71"/>
        <v>Стрелков</v>
      </c>
      <c r="V540" t="str">
        <f>MID(T540,SEARCH(" *",T540,SEARCH(" *",T540)+1)+1,LEN(T540))</f>
        <v>Геннадий</v>
      </c>
    </row>
    <row r="541" spans="1:22" x14ac:dyDescent="0.2">
      <c r="A541">
        <v>454</v>
      </c>
      <c r="B541">
        <v>198</v>
      </c>
      <c r="C541">
        <v>438</v>
      </c>
      <c r="D541">
        <v>4</v>
      </c>
      <c r="E541" s="40">
        <f t="shared" si="65"/>
        <v>1752</v>
      </c>
      <c r="F541" s="25">
        <v>45312</v>
      </c>
      <c r="G541" t="s">
        <v>22</v>
      </c>
      <c r="H541">
        <v>385</v>
      </c>
      <c r="I541" t="str">
        <f>VLOOKUP(B541,товар!$A$1:$C$433,2,FALSE)</f>
        <v>Мясо</v>
      </c>
      <c r="J541" s="5">
        <f t="shared" si="66"/>
        <v>271.74545454545455</v>
      </c>
      <c r="K541" s="6">
        <f t="shared" si="67"/>
        <v>0.61180248896025691</v>
      </c>
      <c r="L541" t="str">
        <f>VLOOKUP(B541,товар!$A$1:$C$433,3,FALSE)</f>
        <v>Мираторг</v>
      </c>
      <c r="M541" s="28">
        <f t="shared" si="68"/>
        <v>316.58333333333331</v>
      </c>
      <c r="N541" s="10">
        <f>VLOOKUP(H541,клиенты!$A$1:$G$435,5,FALSE)</f>
        <v>44753</v>
      </c>
      <c r="O541">
        <f t="shared" si="69"/>
        <v>559</v>
      </c>
      <c r="P541" s="50">
        <f ca="1">(TODAY()-Продажи[[#This Row],[Дата регистрации клиента]])/30</f>
        <v>28.3</v>
      </c>
      <c r="Q541" t="str">
        <f>VLOOKUP(H541,клиенты!$A$1:$G$435,3,FALSE)</f>
        <v>Стрелков Геннадий Бориславович</v>
      </c>
      <c r="R541" s="51" t="str">
        <f>VLOOKUP(H541,клиенты!$A$1:$G$435,4,FALSE)</f>
        <v>нет</v>
      </c>
      <c r="S541" t="str">
        <f>VLOOKUP(H541,клиенты!$A$1:$G$435,7,FALSE)</f>
        <v>Украина</v>
      </c>
      <c r="T541" t="str">
        <f t="shared" si="70"/>
        <v>Бориславович Стрелков Геннадий</v>
      </c>
      <c r="U541" t="str">
        <f t="shared" si="71"/>
        <v>Стрелков</v>
      </c>
      <c r="V541" t="str">
        <f>MID(T541,SEARCH(" *",T541,SEARCH(" *",T541)+1)+1,LEN(T541))</f>
        <v>Геннадий</v>
      </c>
    </row>
    <row r="542" spans="1:22" x14ac:dyDescent="0.2">
      <c r="A542">
        <v>489</v>
      </c>
      <c r="B542">
        <v>104</v>
      </c>
      <c r="C542">
        <v>276</v>
      </c>
      <c r="D542">
        <v>2</v>
      </c>
      <c r="E542" s="40">
        <f t="shared" si="65"/>
        <v>552</v>
      </c>
      <c r="F542" s="25">
        <v>45372</v>
      </c>
      <c r="G542" t="s">
        <v>13</v>
      </c>
      <c r="H542">
        <v>134</v>
      </c>
      <c r="I542" t="str">
        <f>VLOOKUP(B542,товар!$A$1:$C$433,2,FALSE)</f>
        <v>Йогурт</v>
      </c>
      <c r="J542" s="5">
        <f t="shared" si="66"/>
        <v>263.25423728813558</v>
      </c>
      <c r="K542" s="6">
        <f t="shared" si="67"/>
        <v>4.841617306206536E-2</v>
      </c>
      <c r="L542" t="str">
        <f>VLOOKUP(B542,товар!$A$1:$C$433,3,FALSE)</f>
        <v>Ростагроэкспорт</v>
      </c>
      <c r="M542" s="28">
        <f t="shared" si="68"/>
        <v>257.78260869565219</v>
      </c>
      <c r="N542" s="10">
        <f>VLOOKUP(H542,клиенты!$A$1:$G$435,5,FALSE)</f>
        <v>44753</v>
      </c>
      <c r="O542">
        <f t="shared" si="69"/>
        <v>619</v>
      </c>
      <c r="P542" s="50">
        <f ca="1">(TODAY()-Продажи[[#This Row],[Дата регистрации клиента]])/30</f>
        <v>28.3</v>
      </c>
      <c r="Q542" t="str">
        <f>VLOOKUP(H542,клиенты!$A$1:$G$435,3,FALSE)</f>
        <v>Регина Кирилловна Нестерова</v>
      </c>
      <c r="R542" s="51" t="str">
        <f>VLOOKUP(H542,клиенты!$A$1:$G$435,4,FALSE)</f>
        <v>да</v>
      </c>
      <c r="S542" t="str">
        <f>VLOOKUP(H542,клиенты!$A$1:$G$435,7,FALSE)</f>
        <v>Россия</v>
      </c>
      <c r="T542" t="str">
        <f t="shared" si="70"/>
        <v>Нестерова Регина Кирилловна</v>
      </c>
      <c r="U542" t="str">
        <f t="shared" si="71"/>
        <v>Регина</v>
      </c>
      <c r="V542" t="str">
        <f>Продажи[[#This Row],[Имя1]]</f>
        <v>Регина</v>
      </c>
    </row>
    <row r="543" spans="1:22" x14ac:dyDescent="0.2">
      <c r="A543">
        <v>536</v>
      </c>
      <c r="B543">
        <v>371</v>
      </c>
      <c r="C543">
        <v>62</v>
      </c>
      <c r="D543">
        <v>5</v>
      </c>
      <c r="E543" s="40">
        <f t="shared" si="65"/>
        <v>310</v>
      </c>
      <c r="F543" s="25">
        <v>45330</v>
      </c>
      <c r="G543" t="s">
        <v>9</v>
      </c>
      <c r="H543">
        <v>385</v>
      </c>
      <c r="I543" t="str">
        <f>VLOOKUP(B543,товар!$A$1:$C$433,2,FALSE)</f>
        <v>Сахар</v>
      </c>
      <c r="J543" s="5">
        <f t="shared" si="66"/>
        <v>252.76271186440678</v>
      </c>
      <c r="K543" s="6">
        <f t="shared" si="67"/>
        <v>-0.75471065513310531</v>
      </c>
      <c r="L543" t="str">
        <f>VLOOKUP(B543,товар!$A$1:$C$433,3,FALSE)</f>
        <v>Русский сахар</v>
      </c>
      <c r="M543" s="28">
        <f t="shared" si="68"/>
        <v>293.41176470588238</v>
      </c>
      <c r="N543" s="10">
        <f>VLOOKUP(H543,клиенты!$A$1:$G$435,5,FALSE)</f>
        <v>44753</v>
      </c>
      <c r="O543">
        <f t="shared" si="69"/>
        <v>577</v>
      </c>
      <c r="P543" s="50">
        <f ca="1">(TODAY()-Продажи[[#This Row],[Дата регистрации клиента]])/30</f>
        <v>28.3</v>
      </c>
      <c r="Q543" t="str">
        <f>VLOOKUP(H543,клиенты!$A$1:$G$435,3,FALSE)</f>
        <v>Стрелков Геннадий Бориславович</v>
      </c>
      <c r="R543" s="51" t="str">
        <f>VLOOKUP(H543,клиенты!$A$1:$G$435,4,FALSE)</f>
        <v>нет</v>
      </c>
      <c r="S543" t="str">
        <f>VLOOKUP(H543,клиенты!$A$1:$G$435,7,FALSE)</f>
        <v>Украина</v>
      </c>
      <c r="T543" t="str">
        <f t="shared" si="70"/>
        <v>Бориславович Стрелков Геннадий</v>
      </c>
      <c r="U543" t="str">
        <f t="shared" si="71"/>
        <v>Стрелков</v>
      </c>
      <c r="V543" t="str">
        <f>MID(T543,SEARCH(" *",T543,SEARCH(" *",T543)+1)+1,LEN(T543))</f>
        <v>Геннадий</v>
      </c>
    </row>
    <row r="544" spans="1:22" x14ac:dyDescent="0.2">
      <c r="A544">
        <v>555</v>
      </c>
      <c r="B544">
        <v>160</v>
      </c>
      <c r="C544">
        <v>400</v>
      </c>
      <c r="D544">
        <v>3</v>
      </c>
      <c r="E544" s="40">
        <f t="shared" si="65"/>
        <v>1200</v>
      </c>
      <c r="F544" s="25">
        <v>45181</v>
      </c>
      <c r="G544" t="s">
        <v>26</v>
      </c>
      <c r="H544">
        <v>134</v>
      </c>
      <c r="I544" t="str">
        <f>VLOOKUP(B544,товар!$A$1:$C$433,2,FALSE)</f>
        <v>Крупа</v>
      </c>
      <c r="J544" s="5">
        <f t="shared" si="66"/>
        <v>255.11627906976744</v>
      </c>
      <c r="K544" s="6">
        <f t="shared" si="67"/>
        <v>0.56791248860528709</v>
      </c>
      <c r="L544" t="str">
        <f>VLOOKUP(B544,товар!$A$1:$C$433,3,FALSE)</f>
        <v>Мистраль</v>
      </c>
      <c r="M544" s="28">
        <f t="shared" si="68"/>
        <v>250.30769230769232</v>
      </c>
      <c r="N544" s="10">
        <f>VLOOKUP(H544,клиенты!$A$1:$G$435,5,FALSE)</f>
        <v>44753</v>
      </c>
      <c r="O544">
        <f t="shared" si="69"/>
        <v>428</v>
      </c>
      <c r="P544" s="50">
        <f ca="1">(TODAY()-Продажи[[#This Row],[Дата регистрации клиента]])/30</f>
        <v>28.3</v>
      </c>
      <c r="Q544" t="str">
        <f>VLOOKUP(H544,клиенты!$A$1:$G$435,3,FALSE)</f>
        <v>Регина Кирилловна Нестерова</v>
      </c>
      <c r="R544" s="51" t="str">
        <f>VLOOKUP(H544,клиенты!$A$1:$G$435,4,FALSE)</f>
        <v>да</v>
      </c>
      <c r="S544" t="str">
        <f>VLOOKUP(H544,клиенты!$A$1:$G$435,7,FALSE)</f>
        <v>Россия</v>
      </c>
      <c r="T544" t="str">
        <f t="shared" si="70"/>
        <v>Нестерова Регина Кирилловна</v>
      </c>
      <c r="U544" t="str">
        <f t="shared" si="71"/>
        <v>Регина</v>
      </c>
      <c r="V544" t="str">
        <f>Продажи[[#This Row],[Имя1]]</f>
        <v>Регина</v>
      </c>
    </row>
    <row r="545" spans="1:22" x14ac:dyDescent="0.2">
      <c r="A545">
        <v>20</v>
      </c>
      <c r="B545">
        <v>310</v>
      </c>
      <c r="C545">
        <v>458</v>
      </c>
      <c r="D545">
        <v>2</v>
      </c>
      <c r="E545" s="40">
        <f t="shared" si="65"/>
        <v>916</v>
      </c>
      <c r="F545" s="25">
        <v>45158</v>
      </c>
      <c r="G545" t="s">
        <v>16</v>
      </c>
      <c r="H545">
        <v>481</v>
      </c>
      <c r="I545" t="str">
        <f>VLOOKUP(B545,товар!$A$1:$C$433,2,FALSE)</f>
        <v>Макароны</v>
      </c>
      <c r="J545" s="5">
        <f t="shared" si="66"/>
        <v>265.47674418604652</v>
      </c>
      <c r="K545" s="6">
        <f t="shared" si="67"/>
        <v>0.72519819543603004</v>
      </c>
      <c r="L545" t="str">
        <f>VLOOKUP(B545,товар!$A$1:$C$433,3,FALSE)</f>
        <v>Паста Зара</v>
      </c>
      <c r="M545" s="28">
        <f t="shared" si="68"/>
        <v>276.67567567567568</v>
      </c>
      <c r="N545" s="10">
        <f>VLOOKUP(H545,клиенты!$A$1:$G$435,5,FALSE)</f>
        <v>44756</v>
      </c>
      <c r="O545">
        <f t="shared" si="69"/>
        <v>402</v>
      </c>
      <c r="P545" s="50">
        <f ca="1">(TODAY()-Продажи[[#This Row],[Дата регистрации клиента]])/30</f>
        <v>28.2</v>
      </c>
      <c r="Q545" t="str">
        <f>VLOOKUP(H545,клиенты!$A$1:$G$435,3,FALSE)</f>
        <v>Новикова Лидия Павловна</v>
      </c>
      <c r="R545" s="51" t="str">
        <f>VLOOKUP(H545,клиенты!$A$1:$G$435,4,FALSE)</f>
        <v>да</v>
      </c>
      <c r="S545" t="str">
        <f>VLOOKUP(H545,клиенты!$A$1:$G$435,7,FALSE)</f>
        <v>Беларусь</v>
      </c>
      <c r="T545" t="str">
        <f t="shared" si="70"/>
        <v>Павловна Новикова Лидия</v>
      </c>
      <c r="U545" t="str">
        <f t="shared" si="71"/>
        <v>Новикова</v>
      </c>
      <c r="V545" t="str">
        <f t="shared" ref="V545:V559" si="72">MID(T545,SEARCH(" *",T545,SEARCH(" *",T545)+1)+1,LEN(T545))</f>
        <v>Лидия</v>
      </c>
    </row>
    <row r="546" spans="1:22" x14ac:dyDescent="0.2">
      <c r="A546">
        <v>114</v>
      </c>
      <c r="B546">
        <v>186</v>
      </c>
      <c r="C546">
        <v>244</v>
      </c>
      <c r="D546">
        <v>1</v>
      </c>
      <c r="E546" s="40">
        <f t="shared" si="65"/>
        <v>244</v>
      </c>
      <c r="F546" s="25">
        <v>45176</v>
      </c>
      <c r="G546" t="s">
        <v>16</v>
      </c>
      <c r="H546">
        <v>321</v>
      </c>
      <c r="I546" t="str">
        <f>VLOOKUP(B546,товар!$A$1:$C$433,2,FALSE)</f>
        <v>Сыр</v>
      </c>
      <c r="J546" s="5">
        <f t="shared" si="66"/>
        <v>262.63492063492066</v>
      </c>
      <c r="K546" s="6">
        <f t="shared" si="67"/>
        <v>-7.0953704822918073E-2</v>
      </c>
      <c r="L546" t="str">
        <f>VLOOKUP(B546,товар!$A$1:$C$433,3,FALSE)</f>
        <v>President</v>
      </c>
      <c r="M546" s="28">
        <f t="shared" si="68"/>
        <v>238.72222222222223</v>
      </c>
      <c r="N546" s="10">
        <f>VLOOKUP(H546,клиенты!$A$1:$G$435,5,FALSE)</f>
        <v>44756</v>
      </c>
      <c r="O546">
        <f t="shared" si="69"/>
        <v>420</v>
      </c>
      <c r="P546" s="50">
        <f ca="1">(TODAY()-Продажи[[#This Row],[Дата регистрации клиента]])/30</f>
        <v>28.2</v>
      </c>
      <c r="Q546" t="str">
        <f>VLOOKUP(H546,клиенты!$A$1:$G$435,3,FALSE)</f>
        <v>Блинов Натан Всеволодович</v>
      </c>
      <c r="R546" s="51" t="str">
        <f>VLOOKUP(H546,клиенты!$A$1:$G$435,4,FALSE)</f>
        <v>нет</v>
      </c>
      <c r="S546" t="str">
        <f>VLOOKUP(H546,клиенты!$A$1:$G$435,7,FALSE)</f>
        <v>Таджикистан</v>
      </c>
      <c r="T546" t="str">
        <f t="shared" si="70"/>
        <v>Всеволодович Блинов Натан</v>
      </c>
      <c r="U546" t="str">
        <f t="shared" si="71"/>
        <v>Блинов</v>
      </c>
      <c r="V546" t="str">
        <f t="shared" si="72"/>
        <v>Натан</v>
      </c>
    </row>
    <row r="547" spans="1:22" x14ac:dyDescent="0.2">
      <c r="A547">
        <v>199</v>
      </c>
      <c r="B547">
        <v>482</v>
      </c>
      <c r="C547">
        <v>321</v>
      </c>
      <c r="D547">
        <v>2</v>
      </c>
      <c r="E547" s="40">
        <f t="shared" si="65"/>
        <v>642</v>
      </c>
      <c r="F547" s="25">
        <v>44942</v>
      </c>
      <c r="G547" t="s">
        <v>9</v>
      </c>
      <c r="H547">
        <v>481</v>
      </c>
      <c r="I547" t="str">
        <f>VLOOKUP(B547,товар!$A$1:$C$433,2,FALSE)</f>
        <v>Крупа</v>
      </c>
      <c r="J547" s="5">
        <f t="shared" si="66"/>
        <v>255.11627906976744</v>
      </c>
      <c r="K547" s="6">
        <f t="shared" si="67"/>
        <v>0.25824977210574285</v>
      </c>
      <c r="L547" t="str">
        <f>VLOOKUP(B547,товар!$A$1:$C$433,3,FALSE)</f>
        <v>Мистраль</v>
      </c>
      <c r="M547" s="28">
        <f t="shared" si="68"/>
        <v>250.30769230769232</v>
      </c>
      <c r="N547" s="10">
        <f>VLOOKUP(H547,клиенты!$A$1:$G$435,5,FALSE)</f>
        <v>44756</v>
      </c>
      <c r="O547">
        <f t="shared" si="69"/>
        <v>186</v>
      </c>
      <c r="P547" s="50">
        <f ca="1">(TODAY()-Продажи[[#This Row],[Дата регистрации клиента]])/30</f>
        <v>28.2</v>
      </c>
      <c r="Q547" t="str">
        <f>VLOOKUP(H547,клиенты!$A$1:$G$435,3,FALSE)</f>
        <v>Новикова Лидия Павловна</v>
      </c>
      <c r="R547" s="51" t="str">
        <f>VLOOKUP(H547,клиенты!$A$1:$G$435,4,FALSE)</f>
        <v>да</v>
      </c>
      <c r="S547" t="str">
        <f>VLOOKUP(H547,клиенты!$A$1:$G$435,7,FALSE)</f>
        <v>Беларусь</v>
      </c>
      <c r="T547" t="str">
        <f t="shared" si="70"/>
        <v>Павловна Новикова Лидия</v>
      </c>
      <c r="U547" t="str">
        <f t="shared" si="71"/>
        <v>Новикова</v>
      </c>
      <c r="V547" t="str">
        <f t="shared" si="72"/>
        <v>Лидия</v>
      </c>
    </row>
    <row r="548" spans="1:22" x14ac:dyDescent="0.2">
      <c r="A548">
        <v>276</v>
      </c>
      <c r="B548">
        <v>376</v>
      </c>
      <c r="C548">
        <v>217</v>
      </c>
      <c r="D548">
        <v>1</v>
      </c>
      <c r="E548" s="40">
        <f t="shared" si="65"/>
        <v>217</v>
      </c>
      <c r="F548" s="25">
        <v>45199</v>
      </c>
      <c r="G548" t="s">
        <v>11</v>
      </c>
      <c r="H548">
        <v>321</v>
      </c>
      <c r="I548" t="str">
        <f>VLOOKUP(B548,товар!$A$1:$C$433,2,FALSE)</f>
        <v>Конфеты</v>
      </c>
      <c r="J548" s="5">
        <f t="shared" si="66"/>
        <v>267.85483870967744</v>
      </c>
      <c r="K548" s="6">
        <f t="shared" si="67"/>
        <v>-0.18985969771782985</v>
      </c>
      <c r="L548" t="str">
        <f>VLOOKUP(B548,товар!$A$1:$C$433,3,FALSE)</f>
        <v>Красный Октябрь</v>
      </c>
      <c r="M548" s="28">
        <f t="shared" si="68"/>
        <v>273.625</v>
      </c>
      <c r="N548" s="10">
        <f>VLOOKUP(H548,клиенты!$A$1:$G$435,5,FALSE)</f>
        <v>44756</v>
      </c>
      <c r="O548">
        <f t="shared" si="69"/>
        <v>443</v>
      </c>
      <c r="P548" s="50">
        <f ca="1">(TODAY()-Продажи[[#This Row],[Дата регистрации клиента]])/30</f>
        <v>28.2</v>
      </c>
      <c r="Q548" t="str">
        <f>VLOOKUP(H548,клиенты!$A$1:$G$435,3,FALSE)</f>
        <v>Блинов Натан Всеволодович</v>
      </c>
      <c r="R548" s="51" t="str">
        <f>VLOOKUP(H548,клиенты!$A$1:$G$435,4,FALSE)</f>
        <v>нет</v>
      </c>
      <c r="S548" t="str">
        <f>VLOOKUP(H548,клиенты!$A$1:$G$435,7,FALSE)</f>
        <v>Таджикистан</v>
      </c>
      <c r="T548" t="str">
        <f t="shared" si="70"/>
        <v>Всеволодович Блинов Натан</v>
      </c>
      <c r="U548" t="str">
        <f t="shared" si="71"/>
        <v>Блинов</v>
      </c>
      <c r="V548" t="str">
        <f t="shared" si="72"/>
        <v>Натан</v>
      </c>
    </row>
    <row r="549" spans="1:22" x14ac:dyDescent="0.2">
      <c r="A549">
        <v>334</v>
      </c>
      <c r="B549">
        <v>99</v>
      </c>
      <c r="C549">
        <v>51</v>
      </c>
      <c r="D549">
        <v>5</v>
      </c>
      <c r="E549" s="40">
        <f t="shared" si="65"/>
        <v>255</v>
      </c>
      <c r="F549" s="25">
        <v>45423</v>
      </c>
      <c r="G549" t="s">
        <v>15</v>
      </c>
      <c r="H549">
        <v>265</v>
      </c>
      <c r="I549" t="str">
        <f>VLOOKUP(B549,товар!$A$1:$C$433,2,FALSE)</f>
        <v>Овощи</v>
      </c>
      <c r="J549" s="5">
        <f t="shared" si="66"/>
        <v>250.48780487804879</v>
      </c>
      <c r="K549" s="6">
        <f t="shared" si="67"/>
        <v>-0.79639727361246349</v>
      </c>
      <c r="L549" t="str">
        <f>VLOOKUP(B549,товар!$A$1:$C$433,3,FALSE)</f>
        <v>Семко</v>
      </c>
      <c r="M549" s="28">
        <f t="shared" si="68"/>
        <v>208</v>
      </c>
      <c r="N549" s="10">
        <f>VLOOKUP(H549,клиенты!$A$1:$G$435,5,FALSE)</f>
        <v>44756</v>
      </c>
      <c r="O549">
        <f t="shared" si="69"/>
        <v>667</v>
      </c>
      <c r="P549" s="50">
        <f ca="1">(TODAY()-Продажи[[#This Row],[Дата регистрации клиента]])/30</f>
        <v>28.2</v>
      </c>
      <c r="Q549" t="str">
        <f>VLOOKUP(H549,клиенты!$A$1:$G$435,3,FALSE)</f>
        <v>Баранов Эраст Терентьевич</v>
      </c>
      <c r="R549" s="51" t="str">
        <f>VLOOKUP(H549,клиенты!$A$1:$G$435,4,FALSE)</f>
        <v>нет</v>
      </c>
      <c r="S549" t="str">
        <f>VLOOKUP(H549,клиенты!$A$1:$G$435,7,FALSE)</f>
        <v>Узбекистан</v>
      </c>
      <c r="T549" t="str">
        <f t="shared" si="70"/>
        <v>Терентьевич Баранов Эраст</v>
      </c>
      <c r="U549" t="str">
        <f t="shared" si="71"/>
        <v>Баранов</v>
      </c>
      <c r="V549" t="str">
        <f t="shared" si="72"/>
        <v>Эраст</v>
      </c>
    </row>
    <row r="550" spans="1:22" x14ac:dyDescent="0.2">
      <c r="A550">
        <v>420</v>
      </c>
      <c r="B550">
        <v>14</v>
      </c>
      <c r="C550">
        <v>251</v>
      </c>
      <c r="D550">
        <v>1</v>
      </c>
      <c r="E550" s="40">
        <f t="shared" si="65"/>
        <v>251</v>
      </c>
      <c r="F550" s="25">
        <v>45272</v>
      </c>
      <c r="G550" t="s">
        <v>22</v>
      </c>
      <c r="H550">
        <v>321</v>
      </c>
      <c r="I550" t="str">
        <f>VLOOKUP(B550,товар!$A$1:$C$433,2,FALSE)</f>
        <v>Сок</v>
      </c>
      <c r="J550" s="5">
        <f t="shared" si="66"/>
        <v>268.60344827586209</v>
      </c>
      <c r="K550" s="6">
        <f t="shared" si="67"/>
        <v>-6.5536940753578632E-2</v>
      </c>
      <c r="L550" t="str">
        <f>VLOOKUP(B550,товар!$A$1:$C$433,3,FALSE)</f>
        <v>Rich</v>
      </c>
      <c r="M550" s="28">
        <f t="shared" si="68"/>
        <v>272.25</v>
      </c>
      <c r="N550" s="10">
        <f>VLOOKUP(H550,клиенты!$A$1:$G$435,5,FALSE)</f>
        <v>44756</v>
      </c>
      <c r="O550">
        <f t="shared" si="69"/>
        <v>516</v>
      </c>
      <c r="P550" s="50">
        <f ca="1">(TODAY()-Продажи[[#This Row],[Дата регистрации клиента]])/30</f>
        <v>28.2</v>
      </c>
      <c r="Q550" t="str">
        <f>VLOOKUP(H550,клиенты!$A$1:$G$435,3,FALSE)</f>
        <v>Блинов Натан Всеволодович</v>
      </c>
      <c r="R550" s="51" t="str">
        <f>VLOOKUP(H550,клиенты!$A$1:$G$435,4,FALSE)</f>
        <v>нет</v>
      </c>
      <c r="S550" t="str">
        <f>VLOOKUP(H550,клиенты!$A$1:$G$435,7,FALSE)</f>
        <v>Таджикистан</v>
      </c>
      <c r="T550" t="str">
        <f t="shared" si="70"/>
        <v>Всеволодович Блинов Натан</v>
      </c>
      <c r="U550" t="str">
        <f t="shared" si="71"/>
        <v>Блинов</v>
      </c>
      <c r="V550" t="str">
        <f t="shared" si="72"/>
        <v>Натан</v>
      </c>
    </row>
    <row r="551" spans="1:22" x14ac:dyDescent="0.2">
      <c r="A551">
        <v>484</v>
      </c>
      <c r="B551">
        <v>115</v>
      </c>
      <c r="C551">
        <v>118</v>
      </c>
      <c r="D551">
        <v>1</v>
      </c>
      <c r="E551" s="40">
        <f t="shared" si="65"/>
        <v>118</v>
      </c>
      <c r="F551" s="25">
        <v>45327</v>
      </c>
      <c r="G551" t="s">
        <v>8</v>
      </c>
      <c r="H551">
        <v>481</v>
      </c>
      <c r="I551" t="str">
        <f>VLOOKUP(B551,товар!$A$1:$C$433,2,FALSE)</f>
        <v>Сыр</v>
      </c>
      <c r="J551" s="5">
        <f t="shared" si="66"/>
        <v>262.63492063492066</v>
      </c>
      <c r="K551" s="6">
        <f t="shared" si="67"/>
        <v>-0.55070711954550955</v>
      </c>
      <c r="L551" t="str">
        <f>VLOOKUP(B551,товар!$A$1:$C$433,3,FALSE)</f>
        <v>President</v>
      </c>
      <c r="M551" s="28">
        <f t="shared" si="68"/>
        <v>238.72222222222223</v>
      </c>
      <c r="N551" s="10">
        <f>VLOOKUP(H551,клиенты!$A$1:$G$435,5,FALSE)</f>
        <v>44756</v>
      </c>
      <c r="O551">
        <f t="shared" si="69"/>
        <v>571</v>
      </c>
      <c r="P551" s="50">
        <f ca="1">(TODAY()-Продажи[[#This Row],[Дата регистрации клиента]])/30</f>
        <v>28.2</v>
      </c>
      <c r="Q551" t="str">
        <f>VLOOKUP(H551,клиенты!$A$1:$G$435,3,FALSE)</f>
        <v>Новикова Лидия Павловна</v>
      </c>
      <c r="R551" s="51" t="str">
        <f>VLOOKUP(H551,клиенты!$A$1:$G$435,4,FALSE)</f>
        <v>да</v>
      </c>
      <c r="S551" t="str">
        <f>VLOOKUP(H551,клиенты!$A$1:$G$435,7,FALSE)</f>
        <v>Беларусь</v>
      </c>
      <c r="T551" t="str">
        <f t="shared" si="70"/>
        <v>Павловна Новикова Лидия</v>
      </c>
      <c r="U551" t="str">
        <f t="shared" si="71"/>
        <v>Новикова</v>
      </c>
      <c r="V551" t="str">
        <f t="shared" si="72"/>
        <v>Лидия</v>
      </c>
    </row>
    <row r="552" spans="1:22" x14ac:dyDescent="0.2">
      <c r="A552">
        <v>500</v>
      </c>
      <c r="B552">
        <v>323</v>
      </c>
      <c r="C552">
        <v>64</v>
      </c>
      <c r="D552">
        <v>4</v>
      </c>
      <c r="E552" s="40">
        <f t="shared" si="65"/>
        <v>256</v>
      </c>
      <c r="F552" s="25">
        <v>45349</v>
      </c>
      <c r="G552" t="s">
        <v>8</v>
      </c>
      <c r="H552">
        <v>265</v>
      </c>
      <c r="I552" t="str">
        <f>VLOOKUP(B552,товар!$A$1:$C$433,2,FALSE)</f>
        <v>Рыба</v>
      </c>
      <c r="J552" s="5">
        <f t="shared" si="66"/>
        <v>258.5128205128205</v>
      </c>
      <c r="K552" s="6">
        <f t="shared" si="67"/>
        <v>-0.75243007339813528</v>
      </c>
      <c r="L552" t="str">
        <f>VLOOKUP(B552,товар!$A$1:$C$433,3,FALSE)</f>
        <v>Меридиан</v>
      </c>
      <c r="M552" s="28">
        <f t="shared" si="68"/>
        <v>260.64705882352939</v>
      </c>
      <c r="N552" s="10">
        <f>VLOOKUP(H552,клиенты!$A$1:$G$435,5,FALSE)</f>
        <v>44756</v>
      </c>
      <c r="O552">
        <f t="shared" si="69"/>
        <v>593</v>
      </c>
      <c r="P552" s="50">
        <f ca="1">(TODAY()-Продажи[[#This Row],[Дата регистрации клиента]])/30</f>
        <v>28.2</v>
      </c>
      <c r="Q552" t="str">
        <f>VLOOKUP(H552,клиенты!$A$1:$G$435,3,FALSE)</f>
        <v>Баранов Эраст Терентьевич</v>
      </c>
      <c r="R552" s="51" t="str">
        <f>VLOOKUP(H552,клиенты!$A$1:$G$435,4,FALSE)</f>
        <v>нет</v>
      </c>
      <c r="S552" t="str">
        <f>VLOOKUP(H552,клиенты!$A$1:$G$435,7,FALSE)</f>
        <v>Узбекистан</v>
      </c>
      <c r="T552" t="str">
        <f t="shared" si="70"/>
        <v>Терентьевич Баранов Эраст</v>
      </c>
      <c r="U552" t="str">
        <f t="shared" si="71"/>
        <v>Баранов</v>
      </c>
      <c r="V552" t="str">
        <f t="shared" si="72"/>
        <v>Эраст</v>
      </c>
    </row>
    <row r="553" spans="1:22" x14ac:dyDescent="0.2">
      <c r="A553">
        <v>715</v>
      </c>
      <c r="B553">
        <v>369</v>
      </c>
      <c r="C553">
        <v>202</v>
      </c>
      <c r="D553">
        <v>5</v>
      </c>
      <c r="E553" s="40">
        <f t="shared" si="65"/>
        <v>1010</v>
      </c>
      <c r="F553" s="25">
        <v>45100</v>
      </c>
      <c r="G553" t="s">
        <v>20</v>
      </c>
      <c r="H553">
        <v>321</v>
      </c>
      <c r="I553" t="str">
        <f>VLOOKUP(B553,товар!$A$1:$C$433,2,FALSE)</f>
        <v>Молоко</v>
      </c>
      <c r="J553" s="5">
        <f t="shared" si="66"/>
        <v>294.95238095238096</v>
      </c>
      <c r="K553" s="6">
        <f t="shared" si="67"/>
        <v>-0.31514368743945753</v>
      </c>
      <c r="L553" t="str">
        <f>VLOOKUP(B553,товар!$A$1:$C$433,3,FALSE)</f>
        <v>Домик в деревне</v>
      </c>
      <c r="M553" s="28">
        <f t="shared" si="68"/>
        <v>274.77777777777777</v>
      </c>
      <c r="N553" s="10">
        <f>VLOOKUP(H553,клиенты!$A$1:$G$435,5,FALSE)</f>
        <v>44756</v>
      </c>
      <c r="O553">
        <f t="shared" si="69"/>
        <v>344</v>
      </c>
      <c r="P553" s="50">
        <f ca="1">(TODAY()-Продажи[[#This Row],[Дата регистрации клиента]])/30</f>
        <v>28.2</v>
      </c>
      <c r="Q553" t="str">
        <f>VLOOKUP(H553,клиенты!$A$1:$G$435,3,FALSE)</f>
        <v>Блинов Натан Всеволодович</v>
      </c>
      <c r="R553" s="51" t="str">
        <f>VLOOKUP(H553,клиенты!$A$1:$G$435,4,FALSE)</f>
        <v>нет</v>
      </c>
      <c r="S553" t="str">
        <f>VLOOKUP(H553,клиенты!$A$1:$G$435,7,FALSE)</f>
        <v>Таджикистан</v>
      </c>
      <c r="T553" t="str">
        <f t="shared" si="70"/>
        <v>Всеволодович Блинов Натан</v>
      </c>
      <c r="U553" t="str">
        <f t="shared" si="71"/>
        <v>Блинов</v>
      </c>
      <c r="V553" t="str">
        <f t="shared" si="72"/>
        <v>Натан</v>
      </c>
    </row>
    <row r="554" spans="1:22" x14ac:dyDescent="0.2">
      <c r="A554">
        <v>781</v>
      </c>
      <c r="B554">
        <v>354</v>
      </c>
      <c r="C554">
        <v>203</v>
      </c>
      <c r="D554">
        <v>5</v>
      </c>
      <c r="E554" s="40">
        <f t="shared" si="65"/>
        <v>1015</v>
      </c>
      <c r="F554" s="25">
        <v>45234</v>
      </c>
      <c r="G554" t="s">
        <v>24</v>
      </c>
      <c r="H554">
        <v>265</v>
      </c>
      <c r="I554" t="str">
        <f>VLOOKUP(B554,товар!$A$1:$C$433,2,FALSE)</f>
        <v>Чай</v>
      </c>
      <c r="J554" s="5">
        <f t="shared" si="66"/>
        <v>271.18181818181819</v>
      </c>
      <c r="K554" s="6">
        <f t="shared" si="67"/>
        <v>-0.25142474019443517</v>
      </c>
      <c r="L554" t="str">
        <f>VLOOKUP(B554,товар!$A$1:$C$433,3,FALSE)</f>
        <v>Lipton</v>
      </c>
      <c r="M554" s="28">
        <f t="shared" si="68"/>
        <v>260.15789473684208</v>
      </c>
      <c r="N554" s="10">
        <f>VLOOKUP(H554,клиенты!$A$1:$G$435,5,FALSE)</f>
        <v>44756</v>
      </c>
      <c r="O554">
        <f t="shared" si="69"/>
        <v>478</v>
      </c>
      <c r="P554" s="50">
        <f ca="1">(TODAY()-Продажи[[#This Row],[Дата регистрации клиента]])/30</f>
        <v>28.2</v>
      </c>
      <c r="Q554" t="str">
        <f>VLOOKUP(H554,клиенты!$A$1:$G$435,3,FALSE)</f>
        <v>Баранов Эраст Терентьевич</v>
      </c>
      <c r="R554" s="51" t="str">
        <f>VLOOKUP(H554,клиенты!$A$1:$G$435,4,FALSE)</f>
        <v>нет</v>
      </c>
      <c r="S554" t="str">
        <f>VLOOKUP(H554,клиенты!$A$1:$G$435,7,FALSE)</f>
        <v>Узбекистан</v>
      </c>
      <c r="T554" t="str">
        <f t="shared" si="70"/>
        <v>Терентьевич Баранов Эраст</v>
      </c>
      <c r="U554" t="str">
        <f t="shared" si="71"/>
        <v>Баранов</v>
      </c>
      <c r="V554" t="str">
        <f t="shared" si="72"/>
        <v>Эраст</v>
      </c>
    </row>
    <row r="555" spans="1:22" x14ac:dyDescent="0.2">
      <c r="A555">
        <v>792</v>
      </c>
      <c r="B555">
        <v>202</v>
      </c>
      <c r="C555">
        <v>298</v>
      </c>
      <c r="D555">
        <v>4</v>
      </c>
      <c r="E555" s="40">
        <f t="shared" si="65"/>
        <v>1192</v>
      </c>
      <c r="F555" s="25">
        <v>44979</v>
      </c>
      <c r="G555" t="s">
        <v>23</v>
      </c>
      <c r="H555">
        <v>265</v>
      </c>
      <c r="I555" t="str">
        <f>VLOOKUP(B555,товар!$A$1:$C$433,2,FALSE)</f>
        <v>Овощи</v>
      </c>
      <c r="J555" s="5">
        <f t="shared" si="66"/>
        <v>250.48780487804879</v>
      </c>
      <c r="K555" s="6">
        <f t="shared" si="67"/>
        <v>0.18967867575462516</v>
      </c>
      <c r="L555" t="str">
        <f>VLOOKUP(B555,товар!$A$1:$C$433,3,FALSE)</f>
        <v>Овощной ряд</v>
      </c>
      <c r="M555" s="28">
        <f t="shared" si="68"/>
        <v>303.8235294117647</v>
      </c>
      <c r="N555" s="10">
        <f>VLOOKUP(H555,клиенты!$A$1:$G$435,5,FALSE)</f>
        <v>44756</v>
      </c>
      <c r="O555">
        <f t="shared" si="69"/>
        <v>223</v>
      </c>
      <c r="P555" s="50">
        <f ca="1">(TODAY()-Продажи[[#This Row],[Дата регистрации клиента]])/30</f>
        <v>28.2</v>
      </c>
      <c r="Q555" t="str">
        <f>VLOOKUP(H555,клиенты!$A$1:$G$435,3,FALSE)</f>
        <v>Баранов Эраст Терентьевич</v>
      </c>
      <c r="R555" s="51" t="str">
        <f>VLOOKUP(H555,клиенты!$A$1:$G$435,4,FALSE)</f>
        <v>нет</v>
      </c>
      <c r="S555" t="str">
        <f>VLOOKUP(H555,клиенты!$A$1:$G$435,7,FALSE)</f>
        <v>Узбекистан</v>
      </c>
      <c r="T555" t="str">
        <f t="shared" si="70"/>
        <v>Терентьевич Баранов Эраст</v>
      </c>
      <c r="U555" t="str">
        <f t="shared" si="71"/>
        <v>Баранов</v>
      </c>
      <c r="V555" t="str">
        <f t="shared" si="72"/>
        <v>Эраст</v>
      </c>
    </row>
    <row r="556" spans="1:22" x14ac:dyDescent="0.2">
      <c r="A556">
        <v>797</v>
      </c>
      <c r="B556">
        <v>77</v>
      </c>
      <c r="C556">
        <v>151</v>
      </c>
      <c r="D556">
        <v>2</v>
      </c>
      <c r="E556" s="40">
        <f t="shared" si="65"/>
        <v>302</v>
      </c>
      <c r="F556" s="25">
        <v>45067</v>
      </c>
      <c r="G556" t="s">
        <v>26</v>
      </c>
      <c r="H556">
        <v>481</v>
      </c>
      <c r="I556" t="str">
        <f>VLOOKUP(B556,товар!$A$1:$C$433,2,FALSE)</f>
        <v>Макароны</v>
      </c>
      <c r="J556" s="5">
        <f t="shared" si="66"/>
        <v>265.47674418604652</v>
      </c>
      <c r="K556" s="6">
        <f t="shared" si="67"/>
        <v>-0.43121194866628709</v>
      </c>
      <c r="L556" t="str">
        <f>VLOOKUP(B556,товар!$A$1:$C$433,3,FALSE)</f>
        <v>Паста Зара</v>
      </c>
      <c r="M556" s="28">
        <f t="shared" si="68"/>
        <v>276.67567567567568</v>
      </c>
      <c r="N556" s="10">
        <f>VLOOKUP(H556,клиенты!$A$1:$G$435,5,FALSE)</f>
        <v>44756</v>
      </c>
      <c r="O556">
        <f t="shared" si="69"/>
        <v>311</v>
      </c>
      <c r="P556" s="50">
        <f ca="1">(TODAY()-Продажи[[#This Row],[Дата регистрации клиента]])/30</f>
        <v>28.2</v>
      </c>
      <c r="Q556" t="str">
        <f>VLOOKUP(H556,клиенты!$A$1:$G$435,3,FALSE)</f>
        <v>Новикова Лидия Павловна</v>
      </c>
      <c r="R556" s="51" t="str">
        <f>VLOOKUP(H556,клиенты!$A$1:$G$435,4,FALSE)</f>
        <v>да</v>
      </c>
      <c r="S556" t="str">
        <f>VLOOKUP(H556,клиенты!$A$1:$G$435,7,FALSE)</f>
        <v>Беларусь</v>
      </c>
      <c r="T556" t="str">
        <f t="shared" si="70"/>
        <v>Павловна Новикова Лидия</v>
      </c>
      <c r="U556" t="str">
        <f t="shared" si="71"/>
        <v>Новикова</v>
      </c>
      <c r="V556" t="str">
        <f t="shared" si="72"/>
        <v>Лидия</v>
      </c>
    </row>
    <row r="557" spans="1:22" x14ac:dyDescent="0.2">
      <c r="A557">
        <v>897</v>
      </c>
      <c r="B557">
        <v>422</v>
      </c>
      <c r="C557">
        <v>244</v>
      </c>
      <c r="D557">
        <v>3</v>
      </c>
      <c r="E557" s="40">
        <f t="shared" si="65"/>
        <v>732</v>
      </c>
      <c r="F557" s="25">
        <v>45370</v>
      </c>
      <c r="G557" t="s">
        <v>12</v>
      </c>
      <c r="H557">
        <v>265</v>
      </c>
      <c r="I557" t="str">
        <f>VLOOKUP(B557,товар!$A$1:$C$433,2,FALSE)</f>
        <v>Кофе</v>
      </c>
      <c r="J557" s="5">
        <f t="shared" si="66"/>
        <v>249.02380952380952</v>
      </c>
      <c r="K557" s="6">
        <f t="shared" si="67"/>
        <v>-2.0174012811932318E-2</v>
      </c>
      <c r="L557" t="str">
        <f>VLOOKUP(B557,товар!$A$1:$C$433,3,FALSE)</f>
        <v>Nescafe</v>
      </c>
      <c r="M557" s="28">
        <f t="shared" si="68"/>
        <v>256.89999999999998</v>
      </c>
      <c r="N557" s="10">
        <f>VLOOKUP(H557,клиенты!$A$1:$G$435,5,FALSE)</f>
        <v>44756</v>
      </c>
      <c r="O557">
        <f t="shared" si="69"/>
        <v>614</v>
      </c>
      <c r="P557" s="50">
        <f ca="1">(TODAY()-Продажи[[#This Row],[Дата регистрации клиента]])/30</f>
        <v>28.2</v>
      </c>
      <c r="Q557" t="str">
        <f>VLOOKUP(H557,клиенты!$A$1:$G$435,3,FALSE)</f>
        <v>Баранов Эраст Терентьевич</v>
      </c>
      <c r="R557" s="51" t="str">
        <f>VLOOKUP(H557,клиенты!$A$1:$G$435,4,FALSE)</f>
        <v>нет</v>
      </c>
      <c r="S557" t="str">
        <f>VLOOKUP(H557,клиенты!$A$1:$G$435,7,FALSE)</f>
        <v>Узбекистан</v>
      </c>
      <c r="T557" t="str">
        <f t="shared" si="70"/>
        <v>Терентьевич Баранов Эраст</v>
      </c>
      <c r="U557" t="str">
        <f t="shared" si="71"/>
        <v>Баранов</v>
      </c>
      <c r="V557" t="str">
        <f t="shared" si="72"/>
        <v>Эраст</v>
      </c>
    </row>
    <row r="558" spans="1:22" x14ac:dyDescent="0.2">
      <c r="A558">
        <v>923</v>
      </c>
      <c r="B558">
        <v>465</v>
      </c>
      <c r="C558">
        <v>71</v>
      </c>
      <c r="D558">
        <v>5</v>
      </c>
      <c r="E558" s="40">
        <f t="shared" si="65"/>
        <v>355</v>
      </c>
      <c r="F558" s="25">
        <v>45253</v>
      </c>
      <c r="G558" t="s">
        <v>15</v>
      </c>
      <c r="H558">
        <v>321</v>
      </c>
      <c r="I558" t="str">
        <f>VLOOKUP(B558,товар!$A$1:$C$433,2,FALSE)</f>
        <v>Йогурт</v>
      </c>
      <c r="J558" s="5">
        <f t="shared" si="66"/>
        <v>263.25423728813558</v>
      </c>
      <c r="K558" s="6">
        <f t="shared" si="67"/>
        <v>-0.73029873808910639</v>
      </c>
      <c r="L558" t="str">
        <f>VLOOKUP(B558,товар!$A$1:$C$433,3,FALSE)</f>
        <v>Ростагроэкспорт</v>
      </c>
      <c r="M558" s="28">
        <f t="shared" si="68"/>
        <v>257.78260869565219</v>
      </c>
      <c r="N558" s="10">
        <f>VLOOKUP(H558,клиенты!$A$1:$G$435,5,FALSE)</f>
        <v>44756</v>
      </c>
      <c r="O558">
        <f t="shared" si="69"/>
        <v>497</v>
      </c>
      <c r="P558" s="50">
        <f ca="1">(TODAY()-Продажи[[#This Row],[Дата регистрации клиента]])/30</f>
        <v>28.2</v>
      </c>
      <c r="Q558" t="str">
        <f>VLOOKUP(H558,клиенты!$A$1:$G$435,3,FALSE)</f>
        <v>Блинов Натан Всеволодович</v>
      </c>
      <c r="R558" s="51" t="str">
        <f>VLOOKUP(H558,клиенты!$A$1:$G$435,4,FALSE)</f>
        <v>нет</v>
      </c>
      <c r="S558" t="str">
        <f>VLOOKUP(H558,клиенты!$A$1:$G$435,7,FALSE)</f>
        <v>Таджикистан</v>
      </c>
      <c r="T558" t="str">
        <f t="shared" si="70"/>
        <v>Всеволодович Блинов Натан</v>
      </c>
      <c r="U558" t="str">
        <f t="shared" si="71"/>
        <v>Блинов</v>
      </c>
      <c r="V558" t="str">
        <f t="shared" si="72"/>
        <v>Натан</v>
      </c>
    </row>
    <row r="559" spans="1:22" x14ac:dyDescent="0.2">
      <c r="A559">
        <v>991</v>
      </c>
      <c r="B559">
        <v>434</v>
      </c>
      <c r="C559">
        <v>299</v>
      </c>
      <c r="D559">
        <v>2</v>
      </c>
      <c r="E559" s="40">
        <f t="shared" si="65"/>
        <v>598</v>
      </c>
      <c r="F559" s="25">
        <v>45144</v>
      </c>
      <c r="G559" t="s">
        <v>22</v>
      </c>
      <c r="H559">
        <v>481</v>
      </c>
      <c r="I559" t="str">
        <f>VLOOKUP(B559,товар!$A$1:$C$433,2,FALSE)</f>
        <v>Сыр</v>
      </c>
      <c r="J559" s="5">
        <f t="shared" si="66"/>
        <v>262.63492063492066</v>
      </c>
      <c r="K559" s="6">
        <f t="shared" si="67"/>
        <v>0.13846246827027664</v>
      </c>
      <c r="L559" t="str">
        <f>VLOOKUP(B559,товар!$A$1:$C$433,3,FALSE)</f>
        <v>Сырная долина</v>
      </c>
      <c r="M559" s="28">
        <f t="shared" si="68"/>
        <v>271</v>
      </c>
      <c r="N559" s="10">
        <f>VLOOKUP(H559,клиенты!$A$1:$G$435,5,FALSE)</f>
        <v>44756</v>
      </c>
      <c r="O559">
        <f t="shared" si="69"/>
        <v>388</v>
      </c>
      <c r="P559" s="50">
        <f ca="1">(TODAY()-Продажи[[#This Row],[Дата регистрации клиента]])/30</f>
        <v>28.2</v>
      </c>
      <c r="Q559" t="str">
        <f>VLOOKUP(H559,клиенты!$A$1:$G$435,3,FALSE)</f>
        <v>Новикова Лидия Павловна</v>
      </c>
      <c r="R559" s="51" t="str">
        <f>VLOOKUP(H559,клиенты!$A$1:$G$435,4,FALSE)</f>
        <v>да</v>
      </c>
      <c r="S559" t="str">
        <f>VLOOKUP(H559,клиенты!$A$1:$G$435,7,FALSE)</f>
        <v>Беларусь</v>
      </c>
      <c r="T559" t="str">
        <f t="shared" si="70"/>
        <v>Павловна Новикова Лидия</v>
      </c>
      <c r="U559" t="str">
        <f t="shared" si="71"/>
        <v>Новикова</v>
      </c>
      <c r="V559" t="str">
        <f t="shared" si="72"/>
        <v>Лидия</v>
      </c>
    </row>
    <row r="560" spans="1:22" x14ac:dyDescent="0.2">
      <c r="A560">
        <v>317</v>
      </c>
      <c r="B560">
        <v>448</v>
      </c>
      <c r="C560">
        <v>442</v>
      </c>
      <c r="D560">
        <v>1</v>
      </c>
      <c r="E560" s="40">
        <f t="shared" si="65"/>
        <v>442</v>
      </c>
      <c r="F560" s="25">
        <v>45040</v>
      </c>
      <c r="G560" t="s">
        <v>22</v>
      </c>
      <c r="H560">
        <v>296</v>
      </c>
      <c r="I560" t="str">
        <f>VLOOKUP(B560,товар!$A$1:$C$433,2,FALSE)</f>
        <v>Йогурт</v>
      </c>
      <c r="J560" s="5">
        <f t="shared" si="66"/>
        <v>263.25423728813558</v>
      </c>
      <c r="K560" s="6">
        <f t="shared" si="67"/>
        <v>0.67898532062838024</v>
      </c>
      <c r="L560" t="str">
        <f>VLOOKUP(B560,товар!$A$1:$C$433,3,FALSE)</f>
        <v>Ростагроэкспорт</v>
      </c>
      <c r="M560" s="28">
        <f t="shared" si="68"/>
        <v>257.78260869565219</v>
      </c>
      <c r="N560" s="10">
        <f>VLOOKUP(H560,клиенты!$A$1:$G$435,5,FALSE)</f>
        <v>44758</v>
      </c>
      <c r="O560">
        <f t="shared" si="69"/>
        <v>282</v>
      </c>
      <c r="P560" s="50">
        <f ca="1">(TODAY()-Продажи[[#This Row],[Дата регистрации клиента]])/30</f>
        <v>28.133333333333333</v>
      </c>
      <c r="Q560" t="str">
        <f>VLOOKUP(H560,клиенты!$A$1:$G$435,3,FALSE)</f>
        <v>Исакова Людмила Олеговна</v>
      </c>
      <c r="R560" s="51" t="str">
        <f>VLOOKUP(H560,клиенты!$A$1:$G$435,4,FALSE)</f>
        <v>нет</v>
      </c>
      <c r="S560" t="str">
        <f>VLOOKUP(H560,клиенты!$A$1:$G$435,7,FALSE)</f>
        <v>Узбекистан</v>
      </c>
      <c r="T560" t="str">
        <f t="shared" si="70"/>
        <v>Олеговна Исакова Людмила</v>
      </c>
      <c r="U560" t="str">
        <f t="shared" si="71"/>
        <v>Исакова</v>
      </c>
      <c r="V560" t="str">
        <f>Продажи[[#This Row],[Имя1]]</f>
        <v>Исакова</v>
      </c>
    </row>
    <row r="561" spans="1:22" x14ac:dyDescent="0.2">
      <c r="A561">
        <v>373</v>
      </c>
      <c r="B561">
        <v>11</v>
      </c>
      <c r="C561">
        <v>199</v>
      </c>
      <c r="D561">
        <v>4</v>
      </c>
      <c r="E561" s="40">
        <f t="shared" si="65"/>
        <v>796</v>
      </c>
      <c r="F561" s="25">
        <v>45374</v>
      </c>
      <c r="G561" t="s">
        <v>16</v>
      </c>
      <c r="H561">
        <v>296</v>
      </c>
      <c r="I561" t="str">
        <f>VLOOKUP(B561,товар!$A$1:$C$433,2,FALSE)</f>
        <v>Хлеб</v>
      </c>
      <c r="J561" s="5">
        <f t="shared" si="66"/>
        <v>300.31818181818181</v>
      </c>
      <c r="K561" s="6">
        <f t="shared" si="67"/>
        <v>-0.33736945663690021</v>
      </c>
      <c r="L561" t="str">
        <f>VLOOKUP(B561,товар!$A$1:$C$433,3,FALSE)</f>
        <v>Русский Хлеб</v>
      </c>
      <c r="M561" s="28">
        <f t="shared" si="68"/>
        <v>316.60000000000002</v>
      </c>
      <c r="N561" s="10">
        <f>VLOOKUP(H561,клиенты!$A$1:$G$435,5,FALSE)</f>
        <v>44758</v>
      </c>
      <c r="O561">
        <f t="shared" si="69"/>
        <v>616</v>
      </c>
      <c r="P561" s="50">
        <f ca="1">(TODAY()-Продажи[[#This Row],[Дата регистрации клиента]])/30</f>
        <v>28.133333333333333</v>
      </c>
      <c r="Q561" t="str">
        <f>VLOOKUP(H561,клиенты!$A$1:$G$435,3,FALSE)</f>
        <v>Исакова Людмила Олеговна</v>
      </c>
      <c r="R561" s="51" t="str">
        <f>VLOOKUP(H561,клиенты!$A$1:$G$435,4,FALSE)</f>
        <v>нет</v>
      </c>
      <c r="S561" t="str">
        <f>VLOOKUP(H561,клиенты!$A$1:$G$435,7,FALSE)</f>
        <v>Узбекистан</v>
      </c>
      <c r="T561" t="str">
        <f t="shared" si="70"/>
        <v>Олеговна Исакова Людмила</v>
      </c>
      <c r="U561" t="str">
        <f t="shared" si="71"/>
        <v>Исакова</v>
      </c>
      <c r="V561" t="str">
        <f>Продажи[[#This Row],[Имя1]]</f>
        <v>Исакова</v>
      </c>
    </row>
    <row r="562" spans="1:22" x14ac:dyDescent="0.2">
      <c r="A562">
        <v>495</v>
      </c>
      <c r="B562">
        <v>441</v>
      </c>
      <c r="C562">
        <v>183</v>
      </c>
      <c r="D562">
        <v>1</v>
      </c>
      <c r="E562" s="40">
        <f t="shared" si="65"/>
        <v>183</v>
      </c>
      <c r="F562" s="25">
        <v>45235</v>
      </c>
      <c r="G562" t="s">
        <v>13</v>
      </c>
      <c r="H562">
        <v>296</v>
      </c>
      <c r="I562" t="str">
        <f>VLOOKUP(B562,товар!$A$1:$C$433,2,FALSE)</f>
        <v>Чай</v>
      </c>
      <c r="J562" s="5">
        <f t="shared" si="66"/>
        <v>271.18181818181819</v>
      </c>
      <c r="K562" s="6">
        <f t="shared" si="67"/>
        <v>-0.32517599731813607</v>
      </c>
      <c r="L562" t="str">
        <f>VLOOKUP(B562,товар!$A$1:$C$433,3,FALSE)</f>
        <v>Lipton</v>
      </c>
      <c r="M562" s="28">
        <f t="shared" si="68"/>
        <v>260.15789473684208</v>
      </c>
      <c r="N562" s="10">
        <f>VLOOKUP(H562,клиенты!$A$1:$G$435,5,FALSE)</f>
        <v>44758</v>
      </c>
      <c r="O562">
        <f t="shared" si="69"/>
        <v>477</v>
      </c>
      <c r="P562" s="50">
        <f ca="1">(TODAY()-Продажи[[#This Row],[Дата регистрации клиента]])/30</f>
        <v>28.133333333333333</v>
      </c>
      <c r="Q562" t="str">
        <f>VLOOKUP(H562,клиенты!$A$1:$G$435,3,FALSE)</f>
        <v>Исакова Людмила Олеговна</v>
      </c>
      <c r="R562" s="51" t="str">
        <f>VLOOKUP(H562,клиенты!$A$1:$G$435,4,FALSE)</f>
        <v>нет</v>
      </c>
      <c r="S562" t="str">
        <f>VLOOKUP(H562,клиенты!$A$1:$G$435,7,FALSE)</f>
        <v>Узбекистан</v>
      </c>
      <c r="T562" t="str">
        <f t="shared" si="70"/>
        <v>Олеговна Исакова Людмила</v>
      </c>
      <c r="U562" t="str">
        <f t="shared" si="71"/>
        <v>Исакова</v>
      </c>
      <c r="V562" t="str">
        <f>Продажи[[#This Row],[Имя1]]</f>
        <v>Исакова</v>
      </c>
    </row>
    <row r="563" spans="1:22" x14ac:dyDescent="0.2">
      <c r="A563">
        <v>33</v>
      </c>
      <c r="B563">
        <v>104</v>
      </c>
      <c r="C563">
        <v>351</v>
      </c>
      <c r="D563">
        <v>1</v>
      </c>
      <c r="E563" s="40">
        <f t="shared" si="65"/>
        <v>351</v>
      </c>
      <c r="F563" s="25">
        <v>44997</v>
      </c>
      <c r="G563" t="s">
        <v>19</v>
      </c>
      <c r="H563">
        <v>324</v>
      </c>
      <c r="I563" t="str">
        <f>VLOOKUP(B563,товар!$A$1:$C$433,2,FALSE)</f>
        <v>Йогурт</v>
      </c>
      <c r="J563" s="5">
        <f t="shared" si="66"/>
        <v>263.25423728813558</v>
      </c>
      <c r="K563" s="6">
        <f t="shared" si="67"/>
        <v>0.33331187226371362</v>
      </c>
      <c r="L563" t="str">
        <f>VLOOKUP(B563,товар!$A$1:$C$433,3,FALSE)</f>
        <v>Ростагроэкспорт</v>
      </c>
      <c r="M563" s="28">
        <f t="shared" si="68"/>
        <v>257.78260869565219</v>
      </c>
      <c r="N563" s="10">
        <f>VLOOKUP(H563,клиенты!$A$1:$G$435,5,FALSE)</f>
        <v>44761</v>
      </c>
      <c r="O563">
        <f t="shared" si="69"/>
        <v>236</v>
      </c>
      <c r="P563" s="50">
        <f ca="1">(TODAY()-Продажи[[#This Row],[Дата регистрации клиента]])/30</f>
        <v>28.033333333333335</v>
      </c>
      <c r="Q563" t="str">
        <f>VLOOKUP(H563,клиенты!$A$1:$G$435,3,FALSE)</f>
        <v>Алексеев Касьян Ефимович</v>
      </c>
      <c r="R563" s="51" t="str">
        <f>VLOOKUP(H563,клиенты!$A$1:$G$435,4,FALSE)</f>
        <v>нет</v>
      </c>
      <c r="S563" t="str">
        <f>VLOOKUP(H563,клиенты!$A$1:$G$435,7,FALSE)</f>
        <v>Узбекистан</v>
      </c>
      <c r="T563" t="str">
        <f t="shared" si="70"/>
        <v>Ефимович Алексеев Касьян</v>
      </c>
      <c r="U563" t="str">
        <f t="shared" si="71"/>
        <v>Алексеев</v>
      </c>
      <c r="V563" t="str">
        <f>Продажи[[#This Row],[Имя1]]</f>
        <v>Алексеев</v>
      </c>
    </row>
    <row r="564" spans="1:22" x14ac:dyDescent="0.2">
      <c r="A564">
        <v>788</v>
      </c>
      <c r="B564">
        <v>443</v>
      </c>
      <c r="C564">
        <v>348</v>
      </c>
      <c r="D564">
        <v>3</v>
      </c>
      <c r="E564" s="40">
        <f t="shared" si="65"/>
        <v>1044</v>
      </c>
      <c r="F564" s="25">
        <v>44930</v>
      </c>
      <c r="G564" t="s">
        <v>23</v>
      </c>
      <c r="H564">
        <v>324</v>
      </c>
      <c r="I564" t="str">
        <f>VLOOKUP(B564,товар!$A$1:$C$433,2,FALSE)</f>
        <v>Кофе</v>
      </c>
      <c r="J564" s="5">
        <f t="shared" si="66"/>
        <v>249.02380952380952</v>
      </c>
      <c r="K564" s="6">
        <f t="shared" si="67"/>
        <v>0.3974567358256047</v>
      </c>
      <c r="L564" t="str">
        <f>VLOOKUP(B564,товар!$A$1:$C$433,3,FALSE)</f>
        <v>Jacobs</v>
      </c>
      <c r="M564" s="28">
        <f t="shared" si="68"/>
        <v>276.21052631578948</v>
      </c>
      <c r="N564" s="10">
        <f>VLOOKUP(H564,клиенты!$A$1:$G$435,5,FALSE)</f>
        <v>44761</v>
      </c>
      <c r="O564">
        <f t="shared" si="69"/>
        <v>169</v>
      </c>
      <c r="P564" s="50">
        <f ca="1">(TODAY()-Продажи[[#This Row],[Дата регистрации клиента]])/30</f>
        <v>28.033333333333335</v>
      </c>
      <c r="Q564" t="str">
        <f>VLOOKUP(H564,клиенты!$A$1:$G$435,3,FALSE)</f>
        <v>Алексеев Касьян Ефимович</v>
      </c>
      <c r="R564" s="51" t="str">
        <f>VLOOKUP(H564,клиенты!$A$1:$G$435,4,FALSE)</f>
        <v>нет</v>
      </c>
      <c r="S564" t="str">
        <f>VLOOKUP(H564,клиенты!$A$1:$G$435,7,FALSE)</f>
        <v>Узбекистан</v>
      </c>
      <c r="T564" t="str">
        <f t="shared" si="70"/>
        <v>Ефимович Алексеев Касьян</v>
      </c>
      <c r="U564" t="str">
        <f t="shared" si="71"/>
        <v>Алексеев</v>
      </c>
      <c r="V564" t="str">
        <f>Продажи[[#This Row],[Имя1]]</f>
        <v>Алексеев</v>
      </c>
    </row>
    <row r="565" spans="1:22" x14ac:dyDescent="0.2">
      <c r="A565">
        <v>863</v>
      </c>
      <c r="B565">
        <v>245</v>
      </c>
      <c r="C565">
        <v>284</v>
      </c>
      <c r="D565">
        <v>4</v>
      </c>
      <c r="E565" s="40">
        <f t="shared" si="65"/>
        <v>1136</v>
      </c>
      <c r="F565" s="25">
        <v>45405</v>
      </c>
      <c r="G565" t="s">
        <v>14</v>
      </c>
      <c r="H565">
        <v>324</v>
      </c>
      <c r="I565" t="str">
        <f>VLOOKUP(B565,товар!$A$1:$C$433,2,FALSE)</f>
        <v>Сахар</v>
      </c>
      <c r="J565" s="5">
        <f t="shared" si="66"/>
        <v>252.76271186440678</v>
      </c>
      <c r="K565" s="6">
        <f t="shared" si="67"/>
        <v>0.12358345068061416</v>
      </c>
      <c r="L565" t="str">
        <f>VLOOKUP(B565,товар!$A$1:$C$433,3,FALSE)</f>
        <v>Продимекс</v>
      </c>
      <c r="M565" s="28">
        <f t="shared" si="68"/>
        <v>240.5</v>
      </c>
      <c r="N565" s="10">
        <f>VLOOKUP(H565,клиенты!$A$1:$G$435,5,FALSE)</f>
        <v>44761</v>
      </c>
      <c r="O565">
        <f t="shared" si="69"/>
        <v>644</v>
      </c>
      <c r="P565" s="50">
        <f ca="1">(TODAY()-Продажи[[#This Row],[Дата регистрации клиента]])/30</f>
        <v>28.033333333333335</v>
      </c>
      <c r="Q565" t="str">
        <f>VLOOKUP(H565,клиенты!$A$1:$G$435,3,FALSE)</f>
        <v>Алексеев Касьян Ефимович</v>
      </c>
      <c r="R565" s="51" t="str">
        <f>VLOOKUP(H565,клиенты!$A$1:$G$435,4,FALSE)</f>
        <v>нет</v>
      </c>
      <c r="S565" t="str">
        <f>VLOOKUP(H565,клиенты!$A$1:$G$435,7,FALSE)</f>
        <v>Узбекистан</v>
      </c>
      <c r="T565" t="str">
        <f t="shared" si="70"/>
        <v>Ефимович Алексеев Касьян</v>
      </c>
      <c r="U565" t="str">
        <f t="shared" si="71"/>
        <v>Алексеев</v>
      </c>
      <c r="V565" t="str">
        <f>Продажи[[#This Row],[Имя1]]</f>
        <v>Алексеев</v>
      </c>
    </row>
    <row r="566" spans="1:22" x14ac:dyDescent="0.2">
      <c r="A566">
        <v>96</v>
      </c>
      <c r="B566">
        <v>215</v>
      </c>
      <c r="C566">
        <v>109</v>
      </c>
      <c r="D566">
        <v>1</v>
      </c>
      <c r="E566" s="40">
        <f t="shared" si="65"/>
        <v>109</v>
      </c>
      <c r="F566" s="25">
        <v>45235</v>
      </c>
      <c r="G566" t="s">
        <v>16</v>
      </c>
      <c r="H566">
        <v>71</v>
      </c>
      <c r="I566" t="str">
        <f>VLOOKUP(B566,товар!$A$1:$C$433,2,FALSE)</f>
        <v>Сок</v>
      </c>
      <c r="J566" s="5">
        <f t="shared" si="66"/>
        <v>268.60344827586209</v>
      </c>
      <c r="K566" s="6">
        <f t="shared" si="67"/>
        <v>-0.59419731690095645</v>
      </c>
      <c r="L566" t="str">
        <f>VLOOKUP(B566,товар!$A$1:$C$433,3,FALSE)</f>
        <v>Фруктовый сад</v>
      </c>
      <c r="M566" s="28">
        <f t="shared" si="68"/>
        <v>281.96875</v>
      </c>
      <c r="N566" s="10">
        <f>VLOOKUP(H566,клиенты!$A$1:$G$435,5,FALSE)</f>
        <v>44762</v>
      </c>
      <c r="O566">
        <f t="shared" si="69"/>
        <v>473</v>
      </c>
      <c r="P566" s="50">
        <f ca="1">(TODAY()-Продажи[[#This Row],[Дата регистрации клиента]])/30</f>
        <v>28</v>
      </c>
      <c r="Q566" t="str">
        <f>VLOOKUP(H566,клиенты!$A$1:$G$435,3,FALSE)</f>
        <v>Медведева Алина Алексеевна</v>
      </c>
      <c r="R566" s="51" t="str">
        <f>VLOOKUP(H566,клиенты!$A$1:$G$435,4,FALSE)</f>
        <v>да</v>
      </c>
      <c r="S566" t="str">
        <f>VLOOKUP(H566,клиенты!$A$1:$G$435,7,FALSE)</f>
        <v>Украина</v>
      </c>
      <c r="T566" t="str">
        <f t="shared" si="70"/>
        <v>Алексеевна Медведева Алина</v>
      </c>
      <c r="U566" t="str">
        <f t="shared" si="71"/>
        <v>Медведева</v>
      </c>
      <c r="V566" t="str">
        <f t="shared" ref="V566:V575" si="73">MID(T566,SEARCH(" *",T566,SEARCH(" *",T566)+1)+1,LEN(T566))</f>
        <v>Алина</v>
      </c>
    </row>
    <row r="567" spans="1:22" x14ac:dyDescent="0.2">
      <c r="A567">
        <v>122</v>
      </c>
      <c r="B567">
        <v>393</v>
      </c>
      <c r="C567">
        <v>113</v>
      </c>
      <c r="D567">
        <v>5</v>
      </c>
      <c r="E567" s="40">
        <f t="shared" si="65"/>
        <v>565</v>
      </c>
      <c r="F567" s="25">
        <v>45433</v>
      </c>
      <c r="G567" t="s">
        <v>18</v>
      </c>
      <c r="H567">
        <v>71</v>
      </c>
      <c r="I567" t="str">
        <f>VLOOKUP(B567,товар!$A$1:$C$433,2,FALSE)</f>
        <v>Рыба</v>
      </c>
      <c r="J567" s="5">
        <f t="shared" si="66"/>
        <v>258.5128205128205</v>
      </c>
      <c r="K567" s="6">
        <f t="shared" si="67"/>
        <v>-0.56288434834358259</v>
      </c>
      <c r="L567" t="str">
        <f>VLOOKUP(B567,товар!$A$1:$C$433,3,FALSE)</f>
        <v>Русское море</v>
      </c>
      <c r="M567" s="28">
        <f t="shared" si="68"/>
        <v>292.66666666666669</v>
      </c>
      <c r="N567" s="10">
        <f>VLOOKUP(H567,клиенты!$A$1:$G$435,5,FALSE)</f>
        <v>44762</v>
      </c>
      <c r="O567">
        <f t="shared" si="69"/>
        <v>671</v>
      </c>
      <c r="P567" s="50">
        <f ca="1">(TODAY()-Продажи[[#This Row],[Дата регистрации клиента]])/30</f>
        <v>28</v>
      </c>
      <c r="Q567" t="str">
        <f>VLOOKUP(H567,клиенты!$A$1:$G$435,3,FALSE)</f>
        <v>Медведева Алина Алексеевна</v>
      </c>
      <c r="R567" s="51" t="str">
        <f>VLOOKUP(H567,клиенты!$A$1:$G$435,4,FALSE)</f>
        <v>да</v>
      </c>
      <c r="S567" t="str">
        <f>VLOOKUP(H567,клиенты!$A$1:$G$435,7,FALSE)</f>
        <v>Украина</v>
      </c>
      <c r="T567" t="str">
        <f t="shared" si="70"/>
        <v>Алексеевна Медведева Алина</v>
      </c>
      <c r="U567" t="str">
        <f t="shared" si="71"/>
        <v>Медведева</v>
      </c>
      <c r="V567" t="str">
        <f t="shared" si="73"/>
        <v>Алина</v>
      </c>
    </row>
    <row r="568" spans="1:22" x14ac:dyDescent="0.2">
      <c r="A568">
        <v>143</v>
      </c>
      <c r="B568">
        <v>81</v>
      </c>
      <c r="C568">
        <v>116</v>
      </c>
      <c r="D568">
        <v>1</v>
      </c>
      <c r="E568" s="40">
        <f t="shared" si="65"/>
        <v>116</v>
      </c>
      <c r="F568" s="25">
        <v>45356</v>
      </c>
      <c r="G568" t="s">
        <v>26</v>
      </c>
      <c r="H568">
        <v>247</v>
      </c>
      <c r="I568" t="str">
        <f>VLOOKUP(B568,товар!$A$1:$C$433,2,FALSE)</f>
        <v>Чай</v>
      </c>
      <c r="J568" s="5">
        <f t="shared" si="66"/>
        <v>271.18181818181819</v>
      </c>
      <c r="K568" s="6">
        <f t="shared" si="67"/>
        <v>-0.57224270868253435</v>
      </c>
      <c r="L568" t="str">
        <f>VLOOKUP(B568,товар!$A$1:$C$433,3,FALSE)</f>
        <v>Тесс</v>
      </c>
      <c r="M568" s="28">
        <f t="shared" si="68"/>
        <v>281.75</v>
      </c>
      <c r="N568" s="10">
        <f>VLOOKUP(H568,клиенты!$A$1:$G$435,5,FALSE)</f>
        <v>44762</v>
      </c>
      <c r="O568">
        <f t="shared" si="69"/>
        <v>594</v>
      </c>
      <c r="P568" s="50">
        <f ca="1">(TODAY()-Продажи[[#This Row],[Дата регистрации клиента]])/30</f>
        <v>28</v>
      </c>
      <c r="Q568" t="str">
        <f>VLOOKUP(H568,клиенты!$A$1:$G$435,3,FALSE)</f>
        <v>Филиппов Павел Игнатович</v>
      </c>
      <c r="R568" s="51" t="str">
        <f>VLOOKUP(H568,клиенты!$A$1:$G$435,4,FALSE)</f>
        <v>да</v>
      </c>
      <c r="S568" t="str">
        <f>VLOOKUP(H568,клиенты!$A$1:$G$435,7,FALSE)</f>
        <v>Узбекистан</v>
      </c>
      <c r="T568" t="str">
        <f t="shared" si="70"/>
        <v>Игнатович Филиппов Павел</v>
      </c>
      <c r="U568" t="str">
        <f t="shared" si="71"/>
        <v>Филиппов</v>
      </c>
      <c r="V568" t="str">
        <f t="shared" si="73"/>
        <v>Павел</v>
      </c>
    </row>
    <row r="569" spans="1:22" x14ac:dyDescent="0.2">
      <c r="A569">
        <v>477</v>
      </c>
      <c r="B569">
        <v>235</v>
      </c>
      <c r="C569">
        <v>455</v>
      </c>
      <c r="D569">
        <v>5</v>
      </c>
      <c r="E569" s="40">
        <f t="shared" si="65"/>
        <v>2275</v>
      </c>
      <c r="F569" s="25">
        <v>45038</v>
      </c>
      <c r="G569" t="s">
        <v>24</v>
      </c>
      <c r="H569">
        <v>71</v>
      </c>
      <c r="I569" t="str">
        <f>VLOOKUP(B569,товар!$A$1:$C$433,2,FALSE)</f>
        <v>Хлеб</v>
      </c>
      <c r="J569" s="5">
        <f t="shared" si="66"/>
        <v>300.31818181818181</v>
      </c>
      <c r="K569" s="6">
        <f t="shared" si="67"/>
        <v>0.51505978507643402</v>
      </c>
      <c r="L569" t="str">
        <f>VLOOKUP(B569,товар!$A$1:$C$433,3,FALSE)</f>
        <v>Русский Хлеб</v>
      </c>
      <c r="M569" s="28">
        <f t="shared" si="68"/>
        <v>316.60000000000002</v>
      </c>
      <c r="N569" s="10">
        <f>VLOOKUP(H569,клиенты!$A$1:$G$435,5,FALSE)</f>
        <v>44762</v>
      </c>
      <c r="O569">
        <f t="shared" si="69"/>
        <v>276</v>
      </c>
      <c r="P569" s="50">
        <f ca="1">(TODAY()-Продажи[[#This Row],[Дата регистрации клиента]])/30</f>
        <v>28</v>
      </c>
      <c r="Q569" t="str">
        <f>VLOOKUP(H569,клиенты!$A$1:$G$435,3,FALSE)</f>
        <v>Медведева Алина Алексеевна</v>
      </c>
      <c r="R569" s="51" t="str">
        <f>VLOOKUP(H569,клиенты!$A$1:$G$435,4,FALSE)</f>
        <v>да</v>
      </c>
      <c r="S569" t="str">
        <f>VLOOKUP(H569,клиенты!$A$1:$G$435,7,FALSE)</f>
        <v>Украина</v>
      </c>
      <c r="T569" t="str">
        <f t="shared" si="70"/>
        <v>Алексеевна Медведева Алина</v>
      </c>
      <c r="U569" t="str">
        <f t="shared" si="71"/>
        <v>Медведева</v>
      </c>
      <c r="V569" t="str">
        <f t="shared" si="73"/>
        <v>Алина</v>
      </c>
    </row>
    <row r="570" spans="1:22" x14ac:dyDescent="0.2">
      <c r="A570">
        <v>560</v>
      </c>
      <c r="B570">
        <v>317</v>
      </c>
      <c r="C570">
        <v>267</v>
      </c>
      <c r="D570">
        <v>3</v>
      </c>
      <c r="E570" s="40">
        <f t="shared" si="65"/>
        <v>801</v>
      </c>
      <c r="F570" s="25">
        <v>45396</v>
      </c>
      <c r="G570" t="s">
        <v>25</v>
      </c>
      <c r="H570">
        <v>71</v>
      </c>
      <c r="I570" t="str">
        <f>VLOOKUP(B570,товар!$A$1:$C$433,2,FALSE)</f>
        <v>Сок</v>
      </c>
      <c r="J570" s="5">
        <f t="shared" si="66"/>
        <v>268.60344827586209</v>
      </c>
      <c r="K570" s="6">
        <f t="shared" si="67"/>
        <v>-5.9695744271135442E-3</v>
      </c>
      <c r="L570" t="str">
        <f>VLOOKUP(B570,товар!$A$1:$C$433,3,FALSE)</f>
        <v>Фруктовый сад</v>
      </c>
      <c r="M570" s="28">
        <f t="shared" si="68"/>
        <v>281.96875</v>
      </c>
      <c r="N570" s="10">
        <f>VLOOKUP(H570,клиенты!$A$1:$G$435,5,FALSE)</f>
        <v>44762</v>
      </c>
      <c r="O570">
        <f t="shared" si="69"/>
        <v>634</v>
      </c>
      <c r="P570" s="50">
        <f ca="1">(TODAY()-Продажи[[#This Row],[Дата регистрации клиента]])/30</f>
        <v>28</v>
      </c>
      <c r="Q570" t="str">
        <f>VLOOKUP(H570,клиенты!$A$1:$G$435,3,FALSE)</f>
        <v>Медведева Алина Алексеевна</v>
      </c>
      <c r="R570" s="51" t="str">
        <f>VLOOKUP(H570,клиенты!$A$1:$G$435,4,FALSE)</f>
        <v>да</v>
      </c>
      <c r="S570" t="str">
        <f>VLOOKUP(H570,клиенты!$A$1:$G$435,7,FALSE)</f>
        <v>Украина</v>
      </c>
      <c r="T570" t="str">
        <f t="shared" si="70"/>
        <v>Алексеевна Медведева Алина</v>
      </c>
      <c r="U570" t="str">
        <f t="shared" si="71"/>
        <v>Медведева</v>
      </c>
      <c r="V570" t="str">
        <f t="shared" si="73"/>
        <v>Алина</v>
      </c>
    </row>
    <row r="571" spans="1:22" x14ac:dyDescent="0.2">
      <c r="A571">
        <v>610</v>
      </c>
      <c r="B571">
        <v>315</v>
      </c>
      <c r="C571">
        <v>232</v>
      </c>
      <c r="D571">
        <v>1</v>
      </c>
      <c r="E571" s="40">
        <f t="shared" si="65"/>
        <v>232</v>
      </c>
      <c r="F571" s="25">
        <v>44929</v>
      </c>
      <c r="G571" t="s">
        <v>12</v>
      </c>
      <c r="H571">
        <v>247</v>
      </c>
      <c r="I571" t="str">
        <f>VLOOKUP(B571,товар!$A$1:$C$433,2,FALSE)</f>
        <v>Йогурт</v>
      </c>
      <c r="J571" s="5">
        <f t="shared" si="66"/>
        <v>263.25423728813558</v>
      </c>
      <c r="K571" s="6">
        <f t="shared" si="67"/>
        <v>-0.11872263713623488</v>
      </c>
      <c r="L571" t="str">
        <f>VLOOKUP(B571,товар!$A$1:$C$433,3,FALSE)</f>
        <v>Чудо</v>
      </c>
      <c r="M571" s="28">
        <f t="shared" si="68"/>
        <v>287.10000000000002</v>
      </c>
      <c r="N571" s="10">
        <f>VLOOKUP(H571,клиенты!$A$1:$G$435,5,FALSE)</f>
        <v>44762</v>
      </c>
      <c r="O571">
        <f t="shared" si="69"/>
        <v>167</v>
      </c>
      <c r="P571" s="50">
        <f ca="1">(TODAY()-Продажи[[#This Row],[Дата регистрации клиента]])/30</f>
        <v>28</v>
      </c>
      <c r="Q571" t="str">
        <f>VLOOKUP(H571,клиенты!$A$1:$G$435,3,FALSE)</f>
        <v>Филиппов Павел Игнатович</v>
      </c>
      <c r="R571" s="51" t="str">
        <f>VLOOKUP(H571,клиенты!$A$1:$G$435,4,FALSE)</f>
        <v>да</v>
      </c>
      <c r="S571" t="str">
        <f>VLOOKUP(H571,клиенты!$A$1:$G$435,7,FALSE)</f>
        <v>Узбекистан</v>
      </c>
      <c r="T571" t="str">
        <f t="shared" si="70"/>
        <v>Игнатович Филиппов Павел</v>
      </c>
      <c r="U571" t="str">
        <f t="shared" si="71"/>
        <v>Филиппов</v>
      </c>
      <c r="V571" t="str">
        <f t="shared" si="73"/>
        <v>Павел</v>
      </c>
    </row>
    <row r="572" spans="1:22" x14ac:dyDescent="0.2">
      <c r="A572">
        <v>777</v>
      </c>
      <c r="B572">
        <v>62</v>
      </c>
      <c r="C572">
        <v>241</v>
      </c>
      <c r="D572">
        <v>2</v>
      </c>
      <c r="E572" s="40">
        <f t="shared" si="65"/>
        <v>482</v>
      </c>
      <c r="F572" s="25">
        <v>45231</v>
      </c>
      <c r="G572" t="s">
        <v>7</v>
      </c>
      <c r="H572">
        <v>247</v>
      </c>
      <c r="I572" t="str">
        <f>VLOOKUP(B572,товар!$A$1:$C$433,2,FALSE)</f>
        <v>Рыба</v>
      </c>
      <c r="J572" s="5">
        <f t="shared" si="66"/>
        <v>258.5128205128205</v>
      </c>
      <c r="K572" s="6">
        <f t="shared" si="67"/>
        <v>-6.7744495139853145E-2</v>
      </c>
      <c r="L572" t="str">
        <f>VLOOKUP(B572,товар!$A$1:$C$433,3,FALSE)</f>
        <v>Балтийский берег</v>
      </c>
      <c r="M572" s="28">
        <f t="shared" si="68"/>
        <v>289.88888888888891</v>
      </c>
      <c r="N572" s="10">
        <f>VLOOKUP(H572,клиенты!$A$1:$G$435,5,FALSE)</f>
        <v>44762</v>
      </c>
      <c r="O572">
        <f t="shared" si="69"/>
        <v>469</v>
      </c>
      <c r="P572" s="50">
        <f ca="1">(TODAY()-Продажи[[#This Row],[Дата регистрации клиента]])/30</f>
        <v>28</v>
      </c>
      <c r="Q572" t="str">
        <f>VLOOKUP(H572,клиенты!$A$1:$G$435,3,FALSE)</f>
        <v>Филиппов Павел Игнатович</v>
      </c>
      <c r="R572" s="51" t="str">
        <f>VLOOKUP(H572,клиенты!$A$1:$G$435,4,FALSE)</f>
        <v>да</v>
      </c>
      <c r="S572" t="str">
        <f>VLOOKUP(H572,клиенты!$A$1:$G$435,7,FALSE)</f>
        <v>Узбекистан</v>
      </c>
      <c r="T572" t="str">
        <f t="shared" si="70"/>
        <v>Игнатович Филиппов Павел</v>
      </c>
      <c r="U572" t="str">
        <f t="shared" si="71"/>
        <v>Филиппов</v>
      </c>
      <c r="V572" t="str">
        <f t="shared" si="73"/>
        <v>Павел</v>
      </c>
    </row>
    <row r="573" spans="1:22" x14ac:dyDescent="0.2">
      <c r="A573">
        <v>790</v>
      </c>
      <c r="B573">
        <v>249</v>
      </c>
      <c r="C573">
        <v>125</v>
      </c>
      <c r="D573">
        <v>5</v>
      </c>
      <c r="E573" s="40">
        <f t="shared" si="65"/>
        <v>625</v>
      </c>
      <c r="F573" s="25">
        <v>45322</v>
      </c>
      <c r="G573" t="s">
        <v>10</v>
      </c>
      <c r="H573">
        <v>71</v>
      </c>
      <c r="I573" t="str">
        <f>VLOOKUP(B573,товар!$A$1:$C$433,2,FALSE)</f>
        <v>Чай</v>
      </c>
      <c r="J573" s="5">
        <f t="shared" si="66"/>
        <v>271.18181818181819</v>
      </c>
      <c r="K573" s="6">
        <f t="shared" si="67"/>
        <v>-0.539054642976869</v>
      </c>
      <c r="L573" t="str">
        <f>VLOOKUP(B573,товар!$A$1:$C$433,3,FALSE)</f>
        <v>Lipton</v>
      </c>
      <c r="M573" s="28">
        <f t="shared" si="68"/>
        <v>260.15789473684208</v>
      </c>
      <c r="N573" s="10">
        <f>VLOOKUP(H573,клиенты!$A$1:$G$435,5,FALSE)</f>
        <v>44762</v>
      </c>
      <c r="O573">
        <f t="shared" si="69"/>
        <v>560</v>
      </c>
      <c r="P573" s="50">
        <f ca="1">(TODAY()-Продажи[[#This Row],[Дата регистрации клиента]])/30</f>
        <v>28</v>
      </c>
      <c r="Q573" t="str">
        <f>VLOOKUP(H573,клиенты!$A$1:$G$435,3,FALSE)</f>
        <v>Медведева Алина Алексеевна</v>
      </c>
      <c r="R573" s="51" t="str">
        <f>VLOOKUP(H573,клиенты!$A$1:$G$435,4,FALSE)</f>
        <v>да</v>
      </c>
      <c r="S573" t="str">
        <f>VLOOKUP(H573,клиенты!$A$1:$G$435,7,FALSE)</f>
        <v>Украина</v>
      </c>
      <c r="T573" t="str">
        <f t="shared" si="70"/>
        <v>Алексеевна Медведева Алина</v>
      </c>
      <c r="U573" t="str">
        <f t="shared" si="71"/>
        <v>Медведева</v>
      </c>
      <c r="V573" t="str">
        <f t="shared" si="73"/>
        <v>Алина</v>
      </c>
    </row>
    <row r="574" spans="1:22" x14ac:dyDescent="0.2">
      <c r="A574">
        <v>252</v>
      </c>
      <c r="B574">
        <v>340</v>
      </c>
      <c r="C574">
        <v>450</v>
      </c>
      <c r="D574">
        <v>3</v>
      </c>
      <c r="E574" s="40">
        <f t="shared" si="65"/>
        <v>1350</v>
      </c>
      <c r="F574" s="25">
        <v>44933</v>
      </c>
      <c r="G574" t="s">
        <v>14</v>
      </c>
      <c r="H574">
        <v>121</v>
      </c>
      <c r="I574" t="str">
        <f>VLOOKUP(B574,товар!$A$1:$C$433,2,FALSE)</f>
        <v>Сыр</v>
      </c>
      <c r="J574" s="5">
        <f t="shared" si="66"/>
        <v>262.63492063492066</v>
      </c>
      <c r="K574" s="6">
        <f t="shared" si="67"/>
        <v>0.71340505258068387</v>
      </c>
      <c r="L574" t="str">
        <f>VLOOKUP(B574,товар!$A$1:$C$433,3,FALSE)</f>
        <v>Карат</v>
      </c>
      <c r="M574" s="28">
        <f t="shared" si="68"/>
        <v>311.33333333333331</v>
      </c>
      <c r="N574" s="10">
        <f>VLOOKUP(H574,клиенты!$A$1:$G$435,5,FALSE)</f>
        <v>44763</v>
      </c>
      <c r="O574">
        <f t="shared" si="69"/>
        <v>170</v>
      </c>
      <c r="P574" s="50">
        <f ca="1">(TODAY()-Продажи[[#This Row],[Дата регистрации клиента]])/30</f>
        <v>27.966666666666665</v>
      </c>
      <c r="Q574" t="str">
        <f>VLOOKUP(H574,клиенты!$A$1:$G$435,3,FALSE)</f>
        <v>Сысоева Светлана Захаровна</v>
      </c>
      <c r="R574" s="51" t="str">
        <f>VLOOKUP(H574,клиенты!$A$1:$G$435,4,FALSE)</f>
        <v>да</v>
      </c>
      <c r="S574" t="str">
        <f>VLOOKUP(H574,клиенты!$A$1:$G$435,7,FALSE)</f>
        <v>Россия</v>
      </c>
      <c r="T574" t="str">
        <f t="shared" si="70"/>
        <v>Захаровна Сысоева Светлана</v>
      </c>
      <c r="U574" t="str">
        <f t="shared" si="71"/>
        <v>Сысоева</v>
      </c>
      <c r="V574" t="str">
        <f t="shared" si="73"/>
        <v>Светлана</v>
      </c>
    </row>
    <row r="575" spans="1:22" x14ac:dyDescent="0.2">
      <c r="A575">
        <v>804</v>
      </c>
      <c r="B575">
        <v>223</v>
      </c>
      <c r="C575">
        <v>477</v>
      </c>
      <c r="D575">
        <v>4</v>
      </c>
      <c r="E575" s="40">
        <f t="shared" si="65"/>
        <v>1908</v>
      </c>
      <c r="F575" s="25">
        <v>45064</v>
      </c>
      <c r="G575" t="s">
        <v>14</v>
      </c>
      <c r="H575">
        <v>121</v>
      </c>
      <c r="I575" t="str">
        <f>VLOOKUP(B575,товар!$A$1:$C$433,2,FALSE)</f>
        <v>Чай</v>
      </c>
      <c r="J575" s="5">
        <f t="shared" si="66"/>
        <v>271.18181818181819</v>
      </c>
      <c r="K575" s="6">
        <f t="shared" si="67"/>
        <v>0.75896748240026812</v>
      </c>
      <c r="L575" t="str">
        <f>VLOOKUP(B575,товар!$A$1:$C$433,3,FALSE)</f>
        <v>Greenfield</v>
      </c>
      <c r="M575" s="28">
        <f t="shared" si="68"/>
        <v>291.45454545454544</v>
      </c>
      <c r="N575" s="10">
        <f>VLOOKUP(H575,клиенты!$A$1:$G$435,5,FALSE)</f>
        <v>44763</v>
      </c>
      <c r="O575">
        <f t="shared" si="69"/>
        <v>301</v>
      </c>
      <c r="P575" s="50">
        <f ca="1">(TODAY()-Продажи[[#This Row],[Дата регистрации клиента]])/30</f>
        <v>27.966666666666665</v>
      </c>
      <c r="Q575" t="str">
        <f>VLOOKUP(H575,клиенты!$A$1:$G$435,3,FALSE)</f>
        <v>Сысоева Светлана Захаровна</v>
      </c>
      <c r="R575" s="51" t="str">
        <f>VLOOKUP(H575,клиенты!$A$1:$G$435,4,FALSE)</f>
        <v>да</v>
      </c>
      <c r="S575" t="str">
        <f>VLOOKUP(H575,клиенты!$A$1:$G$435,7,FALSE)</f>
        <v>Россия</v>
      </c>
      <c r="T575" t="str">
        <f t="shared" si="70"/>
        <v>Захаровна Сысоева Светлана</v>
      </c>
      <c r="U575" t="str">
        <f t="shared" si="71"/>
        <v>Сысоева</v>
      </c>
      <c r="V575" t="str">
        <f t="shared" si="73"/>
        <v>Светлана</v>
      </c>
    </row>
    <row r="576" spans="1:22" x14ac:dyDescent="0.2">
      <c r="A576">
        <v>349</v>
      </c>
      <c r="B576">
        <v>335</v>
      </c>
      <c r="C576">
        <v>392</v>
      </c>
      <c r="D576">
        <v>5</v>
      </c>
      <c r="E576" s="40">
        <f t="shared" si="65"/>
        <v>1960</v>
      </c>
      <c r="F576" s="25">
        <v>45217</v>
      </c>
      <c r="G576" t="s">
        <v>15</v>
      </c>
      <c r="H576">
        <v>307</v>
      </c>
      <c r="I576" t="str">
        <f>VLOOKUP(B576,товар!$A$1:$C$433,2,FALSE)</f>
        <v>Хлеб</v>
      </c>
      <c r="J576" s="5">
        <f t="shared" si="66"/>
        <v>300.31818181818181</v>
      </c>
      <c r="K576" s="6">
        <f t="shared" si="67"/>
        <v>0.30528227637354322</v>
      </c>
      <c r="L576" t="str">
        <f>VLOOKUP(B576,товар!$A$1:$C$433,3,FALSE)</f>
        <v>Каравай</v>
      </c>
      <c r="M576" s="28">
        <f t="shared" si="68"/>
        <v>331.16666666666669</v>
      </c>
      <c r="N576" s="10">
        <f>VLOOKUP(H576,клиенты!$A$1:$G$435,5,FALSE)</f>
        <v>44764</v>
      </c>
      <c r="O576">
        <f t="shared" si="69"/>
        <v>453</v>
      </c>
      <c r="P576" s="50">
        <f ca="1">(TODAY()-Продажи[[#This Row],[Дата регистрации клиента]])/30</f>
        <v>27.933333333333334</v>
      </c>
      <c r="Q576" t="str">
        <f>VLOOKUP(H576,клиенты!$A$1:$G$435,3,FALSE)</f>
        <v>Клавдия Константиновна Хохлова</v>
      </c>
      <c r="R576" s="51" t="str">
        <f>VLOOKUP(H576,клиенты!$A$1:$G$435,4,FALSE)</f>
        <v>да</v>
      </c>
      <c r="S576" t="str">
        <f>VLOOKUP(H576,клиенты!$A$1:$G$435,7,FALSE)</f>
        <v>Беларусь</v>
      </c>
      <c r="T576" t="str">
        <f t="shared" si="70"/>
        <v>Хохлова Клавдия Константиновна</v>
      </c>
      <c r="U576" t="str">
        <f t="shared" si="71"/>
        <v>Клавдия</v>
      </c>
      <c r="V576" t="str">
        <f>Продажи[[#This Row],[Имя1]]</f>
        <v>Клавдия</v>
      </c>
    </row>
    <row r="577" spans="1:22" x14ac:dyDescent="0.2">
      <c r="A577">
        <v>366</v>
      </c>
      <c r="B577">
        <v>329</v>
      </c>
      <c r="C577">
        <v>187</v>
      </c>
      <c r="D577">
        <v>4</v>
      </c>
      <c r="E577" s="40">
        <f t="shared" si="65"/>
        <v>748</v>
      </c>
      <c r="F577" s="25">
        <v>45274</v>
      </c>
      <c r="G577" t="s">
        <v>19</v>
      </c>
      <c r="H577">
        <v>307</v>
      </c>
      <c r="I577" t="str">
        <f>VLOOKUP(B577,товар!$A$1:$C$433,2,FALSE)</f>
        <v>Соль</v>
      </c>
      <c r="J577" s="5">
        <f t="shared" si="66"/>
        <v>264.8679245283019</v>
      </c>
      <c r="K577" s="6">
        <f t="shared" si="67"/>
        <v>-0.29398774754238499</v>
      </c>
      <c r="L577" t="str">
        <f>VLOOKUP(B577,товар!$A$1:$C$433,3,FALSE)</f>
        <v>Славянская</v>
      </c>
      <c r="M577" s="28">
        <f t="shared" si="68"/>
        <v>236.91666666666666</v>
      </c>
      <c r="N577" s="10">
        <f>VLOOKUP(H577,клиенты!$A$1:$G$435,5,FALSE)</f>
        <v>44764</v>
      </c>
      <c r="O577">
        <f t="shared" si="69"/>
        <v>510</v>
      </c>
      <c r="P577" s="50">
        <f ca="1">(TODAY()-Продажи[[#This Row],[Дата регистрации клиента]])/30</f>
        <v>27.933333333333334</v>
      </c>
      <c r="Q577" t="str">
        <f>VLOOKUP(H577,клиенты!$A$1:$G$435,3,FALSE)</f>
        <v>Клавдия Константиновна Хохлова</v>
      </c>
      <c r="R577" s="51" t="str">
        <f>VLOOKUP(H577,клиенты!$A$1:$G$435,4,FALSE)</f>
        <v>да</v>
      </c>
      <c r="S577" t="str">
        <f>VLOOKUP(H577,клиенты!$A$1:$G$435,7,FALSE)</f>
        <v>Беларусь</v>
      </c>
      <c r="T577" t="str">
        <f t="shared" si="70"/>
        <v>Хохлова Клавдия Константиновна</v>
      </c>
      <c r="U577" t="str">
        <f t="shared" si="71"/>
        <v>Клавдия</v>
      </c>
      <c r="V577" t="str">
        <f>Продажи[[#This Row],[Имя1]]</f>
        <v>Клавдия</v>
      </c>
    </row>
    <row r="578" spans="1:22" x14ac:dyDescent="0.2">
      <c r="A578">
        <v>841</v>
      </c>
      <c r="B578">
        <v>446</v>
      </c>
      <c r="C578">
        <v>445</v>
      </c>
      <c r="D578">
        <v>5</v>
      </c>
      <c r="E578" s="40">
        <f t="shared" ref="E578:E641" si="74">C578*D578</f>
        <v>2225</v>
      </c>
      <c r="F578" s="25">
        <v>44993</v>
      </c>
      <c r="G578" t="s">
        <v>22</v>
      </c>
      <c r="H578">
        <v>307</v>
      </c>
      <c r="I578" t="str">
        <f>VLOOKUP(B578,товар!$A$1:$C$433,2,FALSE)</f>
        <v>Чипсы</v>
      </c>
      <c r="J578" s="5">
        <f t="shared" ref="J578:J641" si="75">AVERAGEIF($I$2:$I$1001,I578,$C$2:$C$1001)</f>
        <v>273.72549019607845</v>
      </c>
      <c r="K578" s="6">
        <f t="shared" ref="K578:K641" si="76">C578/J578-1</f>
        <v>0.62571633237822333</v>
      </c>
      <c r="L578" t="str">
        <f>VLOOKUP(B578,товар!$A$1:$C$433,3,FALSE)</f>
        <v>Lay's</v>
      </c>
      <c r="M578" s="28">
        <f t="shared" ref="M578:M641" si="77">AVERAGEIFS($C$2:$C$1001,$I$2:$I$1001,I578,$L$2:$L$1001,L578)</f>
        <v>320.57142857142856</v>
      </c>
      <c r="N578" s="10">
        <f>VLOOKUP(H578,клиенты!$A$1:$G$435,5,FALSE)</f>
        <v>44764</v>
      </c>
      <c r="O578">
        <f t="shared" ref="O578:O641" si="78">F578-N578</f>
        <v>229</v>
      </c>
      <c r="P578" s="50">
        <f ca="1">(TODAY()-Продажи[[#This Row],[Дата регистрации клиента]])/30</f>
        <v>27.933333333333334</v>
      </c>
      <c r="Q578" t="str">
        <f>VLOOKUP(H578,клиенты!$A$1:$G$435,3,FALSE)</f>
        <v>Клавдия Константиновна Хохлова</v>
      </c>
      <c r="R578" s="51" t="str">
        <f>VLOOKUP(H578,клиенты!$A$1:$G$435,4,FALSE)</f>
        <v>да</v>
      </c>
      <c r="S578" t="str">
        <f>VLOOKUP(H578,клиенты!$A$1:$G$435,7,FALSE)</f>
        <v>Беларусь</v>
      </c>
      <c r="T578" t="str">
        <f t="shared" ref="T578:T641" si="79">IF(OR(RIGHT(Q578,1)="ва", RIGHT(Q578,1)="я",RIGHT(Q578,1)="на"), Q578, MID(Q578, FIND(" ", Q578, FIND(" ", Q578) + 1) + 1, LEN(Q578) - FIND(" ", Q578, FIND(" ", Q578) + 1)) &amp; " " &amp; LEFT(Q578, FIND(" ", Q578) - 1) &amp; " " &amp; MID(Q578, FIND(" ", Q578) + 1, FIND(" ", Q578, FIND(" ", Q578) + 1) - FIND(" ", Q578) - 1))</f>
        <v>Хохлова Клавдия Константиновна</v>
      </c>
      <c r="U578" t="str">
        <f t="shared" ref="U578:U641" si="80">MID(T578, FIND(" ", T578) + 1, FIND(" ", T578 &amp; " ", FIND(" ", T578) + 1) - FIND(" ", T578) - 1)</f>
        <v>Клавдия</v>
      </c>
      <c r="V578" t="str">
        <f>Продажи[[#This Row],[Имя1]]</f>
        <v>Клавдия</v>
      </c>
    </row>
    <row r="579" spans="1:22" x14ac:dyDescent="0.2">
      <c r="A579">
        <v>895</v>
      </c>
      <c r="B579">
        <v>481</v>
      </c>
      <c r="C579">
        <v>470</v>
      </c>
      <c r="D579">
        <v>2</v>
      </c>
      <c r="E579" s="40">
        <f t="shared" si="74"/>
        <v>940</v>
      </c>
      <c r="F579" s="25">
        <v>45101</v>
      </c>
      <c r="G579" t="s">
        <v>8</v>
      </c>
      <c r="H579">
        <v>400</v>
      </c>
      <c r="I579" t="str">
        <f>VLOOKUP(B579,товар!$A$1:$C$433,2,FALSE)</f>
        <v>Чипсы</v>
      </c>
      <c r="J579" s="5">
        <f t="shared" si="75"/>
        <v>273.72549019607845</v>
      </c>
      <c r="K579" s="6">
        <f t="shared" si="76"/>
        <v>0.71704871060171915</v>
      </c>
      <c r="L579" t="str">
        <f>VLOOKUP(B579,товар!$A$1:$C$433,3,FALSE)</f>
        <v>Pringles</v>
      </c>
      <c r="M579" s="28">
        <f t="shared" si="77"/>
        <v>280.23809523809524</v>
      </c>
      <c r="N579" s="10">
        <f>VLOOKUP(H579,клиенты!$A$1:$G$435,5,FALSE)</f>
        <v>44765</v>
      </c>
      <c r="O579">
        <f t="shared" si="78"/>
        <v>336</v>
      </c>
      <c r="P579" s="50">
        <f ca="1">(TODAY()-Продажи[[#This Row],[Дата регистрации клиента]])/30</f>
        <v>27.9</v>
      </c>
      <c r="Q579" t="str">
        <f>VLOOKUP(H579,клиенты!$A$1:$G$435,3,FALSE)</f>
        <v>Константинов Милован Денисович</v>
      </c>
      <c r="R579" s="51" t="str">
        <f>VLOOKUP(H579,клиенты!$A$1:$G$435,4,FALSE)</f>
        <v>да</v>
      </c>
      <c r="S579" t="str">
        <f>VLOOKUP(H579,клиенты!$A$1:$G$435,7,FALSE)</f>
        <v>Беларусь</v>
      </c>
      <c r="T579" t="str">
        <f t="shared" si="79"/>
        <v>Денисович Константинов Милован</v>
      </c>
      <c r="U579" t="str">
        <f t="shared" si="80"/>
        <v>Константинов</v>
      </c>
      <c r="V579" t="str">
        <f t="shared" ref="V579:V592" si="81">MID(T579,SEARCH(" *",T579,SEARCH(" *",T579)+1)+1,LEN(T579))</f>
        <v>Милован</v>
      </c>
    </row>
    <row r="580" spans="1:22" x14ac:dyDescent="0.2">
      <c r="A580">
        <v>50</v>
      </c>
      <c r="B580">
        <v>444</v>
      </c>
      <c r="C580">
        <v>311</v>
      </c>
      <c r="D580">
        <v>4</v>
      </c>
      <c r="E580" s="40">
        <f t="shared" si="74"/>
        <v>1244</v>
      </c>
      <c r="F580" s="25">
        <v>45398</v>
      </c>
      <c r="G580" t="s">
        <v>22</v>
      </c>
      <c r="H580">
        <v>229</v>
      </c>
      <c r="I580" t="str">
        <f>VLOOKUP(B580,товар!$A$1:$C$433,2,FALSE)</f>
        <v>Йогурт</v>
      </c>
      <c r="J580" s="5">
        <f t="shared" si="75"/>
        <v>263.25423728813558</v>
      </c>
      <c r="K580" s="6">
        <f t="shared" si="76"/>
        <v>0.18136749935616803</v>
      </c>
      <c r="L580" t="str">
        <f>VLOOKUP(B580,товар!$A$1:$C$433,3,FALSE)</f>
        <v>Эрманн</v>
      </c>
      <c r="M580" s="28">
        <f t="shared" si="77"/>
        <v>248.5</v>
      </c>
      <c r="N580" s="10">
        <f>VLOOKUP(H580,клиенты!$A$1:$G$435,5,FALSE)</f>
        <v>44766</v>
      </c>
      <c r="O580">
        <f t="shared" si="78"/>
        <v>632</v>
      </c>
      <c r="P580" s="50">
        <f ca="1">(TODAY()-Продажи[[#This Row],[Дата регистрации клиента]])/30</f>
        <v>27.866666666666667</v>
      </c>
      <c r="Q580" t="str">
        <f>VLOOKUP(H580,клиенты!$A$1:$G$435,3,FALSE)</f>
        <v>Самойлова Татьяна Эльдаровна</v>
      </c>
      <c r="R580" s="51" t="str">
        <f>VLOOKUP(H580,клиенты!$A$1:$G$435,4,FALSE)</f>
        <v>нет</v>
      </c>
      <c r="S580" t="str">
        <f>VLOOKUP(H580,клиенты!$A$1:$G$435,7,FALSE)</f>
        <v>Беларусь</v>
      </c>
      <c r="T580" t="str">
        <f t="shared" si="79"/>
        <v>Эльдаровна Самойлова Татьяна</v>
      </c>
      <c r="U580" t="str">
        <f t="shared" si="80"/>
        <v>Самойлова</v>
      </c>
      <c r="V580" t="str">
        <f t="shared" si="81"/>
        <v>Татьяна</v>
      </c>
    </row>
    <row r="581" spans="1:22" x14ac:dyDescent="0.2">
      <c r="A581">
        <v>167</v>
      </c>
      <c r="B581">
        <v>282</v>
      </c>
      <c r="C581">
        <v>189</v>
      </c>
      <c r="D581">
        <v>2</v>
      </c>
      <c r="E581" s="40">
        <f t="shared" si="74"/>
        <v>378</v>
      </c>
      <c r="F581" s="25">
        <v>45158</v>
      </c>
      <c r="G581" t="s">
        <v>16</v>
      </c>
      <c r="H581">
        <v>202</v>
      </c>
      <c r="I581" t="str">
        <f>VLOOKUP(B581,товар!$A$1:$C$433,2,FALSE)</f>
        <v>Рис</v>
      </c>
      <c r="J581" s="5">
        <f t="shared" si="75"/>
        <v>258.375</v>
      </c>
      <c r="K581" s="6">
        <f t="shared" si="76"/>
        <v>-0.26850507982583449</v>
      </c>
      <c r="L581" t="str">
        <f>VLOOKUP(B581,товар!$A$1:$C$433,3,FALSE)</f>
        <v>Агро-Альянс</v>
      </c>
      <c r="M581" s="28">
        <f t="shared" si="77"/>
        <v>317.85714285714283</v>
      </c>
      <c r="N581" s="10">
        <f>VLOOKUP(H581,клиенты!$A$1:$G$435,5,FALSE)</f>
        <v>44766</v>
      </c>
      <c r="O581">
        <f t="shared" si="78"/>
        <v>392</v>
      </c>
      <c r="P581" s="50">
        <f ca="1">(TODAY()-Продажи[[#This Row],[Дата регистрации клиента]])/30</f>
        <v>27.866666666666667</v>
      </c>
      <c r="Q581" t="str">
        <f>VLOOKUP(H581,клиенты!$A$1:$G$435,3,FALSE)</f>
        <v>Сазонова Оксана Александровна</v>
      </c>
      <c r="R581" s="51" t="str">
        <f>VLOOKUP(H581,клиенты!$A$1:$G$435,4,FALSE)</f>
        <v>нет</v>
      </c>
      <c r="S581" t="str">
        <f>VLOOKUP(H581,клиенты!$A$1:$G$435,7,FALSE)</f>
        <v>Беларусь</v>
      </c>
      <c r="T581" t="str">
        <f t="shared" si="79"/>
        <v>Александровна Сазонова Оксана</v>
      </c>
      <c r="U581" t="str">
        <f t="shared" si="80"/>
        <v>Сазонова</v>
      </c>
      <c r="V581" t="str">
        <f t="shared" si="81"/>
        <v>Оксана</v>
      </c>
    </row>
    <row r="582" spans="1:22" x14ac:dyDescent="0.2">
      <c r="A582">
        <v>222</v>
      </c>
      <c r="B582">
        <v>333</v>
      </c>
      <c r="C582">
        <v>70</v>
      </c>
      <c r="D582">
        <v>1</v>
      </c>
      <c r="E582" s="40">
        <f t="shared" si="74"/>
        <v>70</v>
      </c>
      <c r="F582" s="25">
        <v>45076</v>
      </c>
      <c r="G582" t="s">
        <v>15</v>
      </c>
      <c r="H582">
        <v>229</v>
      </c>
      <c r="I582" t="str">
        <f>VLOOKUP(B582,товар!$A$1:$C$433,2,FALSE)</f>
        <v>Рыба</v>
      </c>
      <c r="J582" s="5">
        <f t="shared" si="75"/>
        <v>258.5128205128205</v>
      </c>
      <c r="K582" s="6">
        <f t="shared" si="76"/>
        <v>-0.72922039277921047</v>
      </c>
      <c r="L582" t="str">
        <f>VLOOKUP(B582,товар!$A$1:$C$433,3,FALSE)</f>
        <v>Санта Бремор</v>
      </c>
      <c r="M582" s="28">
        <f t="shared" si="77"/>
        <v>216.4</v>
      </c>
      <c r="N582" s="10">
        <f>VLOOKUP(H582,клиенты!$A$1:$G$435,5,FALSE)</f>
        <v>44766</v>
      </c>
      <c r="O582">
        <f t="shared" si="78"/>
        <v>310</v>
      </c>
      <c r="P582" s="50">
        <f ca="1">(TODAY()-Продажи[[#This Row],[Дата регистрации клиента]])/30</f>
        <v>27.866666666666667</v>
      </c>
      <c r="Q582" t="str">
        <f>VLOOKUP(H582,клиенты!$A$1:$G$435,3,FALSE)</f>
        <v>Самойлова Татьяна Эльдаровна</v>
      </c>
      <c r="R582" s="51" t="str">
        <f>VLOOKUP(H582,клиенты!$A$1:$G$435,4,FALSE)</f>
        <v>нет</v>
      </c>
      <c r="S582" t="str">
        <f>VLOOKUP(H582,клиенты!$A$1:$G$435,7,FALSE)</f>
        <v>Беларусь</v>
      </c>
      <c r="T582" t="str">
        <f t="shared" si="79"/>
        <v>Эльдаровна Самойлова Татьяна</v>
      </c>
      <c r="U582" t="str">
        <f t="shared" si="80"/>
        <v>Самойлова</v>
      </c>
      <c r="V582" t="str">
        <f t="shared" si="81"/>
        <v>Татьяна</v>
      </c>
    </row>
    <row r="583" spans="1:22" x14ac:dyDescent="0.2">
      <c r="A583">
        <v>240</v>
      </c>
      <c r="B583">
        <v>345</v>
      </c>
      <c r="C583">
        <v>357</v>
      </c>
      <c r="D583">
        <v>4</v>
      </c>
      <c r="E583" s="40">
        <f t="shared" si="74"/>
        <v>1428</v>
      </c>
      <c r="F583" s="25">
        <v>45057</v>
      </c>
      <c r="G583" t="s">
        <v>21</v>
      </c>
      <c r="H583">
        <v>202</v>
      </c>
      <c r="I583" t="str">
        <f>VLOOKUP(B583,товар!$A$1:$C$433,2,FALSE)</f>
        <v>Конфеты</v>
      </c>
      <c r="J583" s="5">
        <f t="shared" si="75"/>
        <v>267.85483870967744</v>
      </c>
      <c r="K583" s="6">
        <f t="shared" si="76"/>
        <v>0.33281146504486059</v>
      </c>
      <c r="L583" t="str">
        <f>VLOOKUP(B583,товар!$A$1:$C$433,3,FALSE)</f>
        <v>Рот Фронт</v>
      </c>
      <c r="M583" s="28">
        <f t="shared" si="77"/>
        <v>288.23809523809524</v>
      </c>
      <c r="N583" s="10">
        <f>VLOOKUP(H583,клиенты!$A$1:$G$435,5,FALSE)</f>
        <v>44766</v>
      </c>
      <c r="O583">
        <f t="shared" si="78"/>
        <v>291</v>
      </c>
      <c r="P583" s="50">
        <f ca="1">(TODAY()-Продажи[[#This Row],[Дата регистрации клиента]])/30</f>
        <v>27.866666666666667</v>
      </c>
      <c r="Q583" t="str">
        <f>VLOOKUP(H583,клиенты!$A$1:$G$435,3,FALSE)</f>
        <v>Сазонова Оксана Александровна</v>
      </c>
      <c r="R583" s="51" t="str">
        <f>VLOOKUP(H583,клиенты!$A$1:$G$435,4,FALSE)</f>
        <v>нет</v>
      </c>
      <c r="S583" t="str">
        <f>VLOOKUP(H583,клиенты!$A$1:$G$435,7,FALSE)</f>
        <v>Беларусь</v>
      </c>
      <c r="T583" t="str">
        <f t="shared" si="79"/>
        <v>Александровна Сазонова Оксана</v>
      </c>
      <c r="U583" t="str">
        <f t="shared" si="80"/>
        <v>Сазонова</v>
      </c>
      <c r="V583" t="str">
        <f t="shared" si="81"/>
        <v>Оксана</v>
      </c>
    </row>
    <row r="584" spans="1:22" x14ac:dyDescent="0.2">
      <c r="A584">
        <v>367</v>
      </c>
      <c r="B584">
        <v>226</v>
      </c>
      <c r="C584">
        <v>155</v>
      </c>
      <c r="D584">
        <v>4</v>
      </c>
      <c r="E584" s="40">
        <f t="shared" si="74"/>
        <v>620</v>
      </c>
      <c r="F584" s="25">
        <v>44967</v>
      </c>
      <c r="G584" t="s">
        <v>20</v>
      </c>
      <c r="H584">
        <v>202</v>
      </c>
      <c r="I584" t="str">
        <f>VLOOKUP(B584,товар!$A$1:$C$433,2,FALSE)</f>
        <v>Сыр</v>
      </c>
      <c r="J584" s="5">
        <f t="shared" si="75"/>
        <v>262.63492063492066</v>
      </c>
      <c r="K584" s="6">
        <f t="shared" si="76"/>
        <v>-0.40982714855554214</v>
      </c>
      <c r="L584" t="str">
        <f>VLOOKUP(B584,товар!$A$1:$C$433,3,FALSE)</f>
        <v>Карат</v>
      </c>
      <c r="M584" s="28">
        <f t="shared" si="77"/>
        <v>311.33333333333331</v>
      </c>
      <c r="N584" s="10">
        <f>VLOOKUP(H584,клиенты!$A$1:$G$435,5,FALSE)</f>
        <v>44766</v>
      </c>
      <c r="O584">
        <f t="shared" si="78"/>
        <v>201</v>
      </c>
      <c r="P584" s="50">
        <f ca="1">(TODAY()-Продажи[[#This Row],[Дата регистрации клиента]])/30</f>
        <v>27.866666666666667</v>
      </c>
      <c r="Q584" t="str">
        <f>VLOOKUP(H584,клиенты!$A$1:$G$435,3,FALSE)</f>
        <v>Сазонова Оксана Александровна</v>
      </c>
      <c r="R584" s="51" t="str">
        <f>VLOOKUP(H584,клиенты!$A$1:$G$435,4,FALSE)</f>
        <v>нет</v>
      </c>
      <c r="S584" t="str">
        <f>VLOOKUP(H584,клиенты!$A$1:$G$435,7,FALSE)</f>
        <v>Беларусь</v>
      </c>
      <c r="T584" t="str">
        <f t="shared" si="79"/>
        <v>Александровна Сазонова Оксана</v>
      </c>
      <c r="U584" t="str">
        <f t="shared" si="80"/>
        <v>Сазонова</v>
      </c>
      <c r="V584" t="str">
        <f t="shared" si="81"/>
        <v>Оксана</v>
      </c>
    </row>
    <row r="585" spans="1:22" x14ac:dyDescent="0.2">
      <c r="A585">
        <v>628</v>
      </c>
      <c r="B585">
        <v>462</v>
      </c>
      <c r="C585">
        <v>147</v>
      </c>
      <c r="D585">
        <v>5</v>
      </c>
      <c r="E585" s="40">
        <f t="shared" si="74"/>
        <v>735</v>
      </c>
      <c r="F585" s="25">
        <v>45113</v>
      </c>
      <c r="G585" t="s">
        <v>22</v>
      </c>
      <c r="H585">
        <v>229</v>
      </c>
      <c r="I585" t="str">
        <f>VLOOKUP(B585,товар!$A$1:$C$433,2,FALSE)</f>
        <v>Рис</v>
      </c>
      <c r="J585" s="5">
        <f t="shared" si="75"/>
        <v>258.375</v>
      </c>
      <c r="K585" s="6">
        <f t="shared" si="76"/>
        <v>-0.43105950653120462</v>
      </c>
      <c r="L585" t="str">
        <f>VLOOKUP(B585,товар!$A$1:$C$433,3,FALSE)</f>
        <v>Белый Злат</v>
      </c>
      <c r="M585" s="28">
        <f t="shared" si="77"/>
        <v>269.70588235294116</v>
      </c>
      <c r="N585" s="10">
        <f>VLOOKUP(H585,клиенты!$A$1:$G$435,5,FALSE)</f>
        <v>44766</v>
      </c>
      <c r="O585">
        <f t="shared" si="78"/>
        <v>347</v>
      </c>
      <c r="P585" s="50">
        <f ca="1">(TODAY()-Продажи[[#This Row],[Дата регистрации клиента]])/30</f>
        <v>27.866666666666667</v>
      </c>
      <c r="Q585" t="str">
        <f>VLOOKUP(H585,клиенты!$A$1:$G$435,3,FALSE)</f>
        <v>Самойлова Татьяна Эльдаровна</v>
      </c>
      <c r="R585" s="51" t="str">
        <f>VLOOKUP(H585,клиенты!$A$1:$G$435,4,FALSE)</f>
        <v>нет</v>
      </c>
      <c r="S585" t="str">
        <f>VLOOKUP(H585,клиенты!$A$1:$G$435,7,FALSE)</f>
        <v>Беларусь</v>
      </c>
      <c r="T585" t="str">
        <f t="shared" si="79"/>
        <v>Эльдаровна Самойлова Татьяна</v>
      </c>
      <c r="U585" t="str">
        <f t="shared" si="80"/>
        <v>Самойлова</v>
      </c>
      <c r="V585" t="str">
        <f t="shared" si="81"/>
        <v>Татьяна</v>
      </c>
    </row>
    <row r="586" spans="1:22" x14ac:dyDescent="0.2">
      <c r="A586">
        <v>646</v>
      </c>
      <c r="B586">
        <v>493</v>
      </c>
      <c r="C586">
        <v>378</v>
      </c>
      <c r="D586">
        <v>2</v>
      </c>
      <c r="E586" s="40">
        <f t="shared" si="74"/>
        <v>756</v>
      </c>
      <c r="F586" s="25">
        <v>45324</v>
      </c>
      <c r="G586" t="s">
        <v>21</v>
      </c>
      <c r="H586">
        <v>229</v>
      </c>
      <c r="I586" t="str">
        <f>VLOOKUP(B586,товар!$A$1:$C$433,2,FALSE)</f>
        <v>Овощи</v>
      </c>
      <c r="J586" s="5">
        <f t="shared" si="75"/>
        <v>250.48780487804879</v>
      </c>
      <c r="K586" s="6">
        <f t="shared" si="76"/>
        <v>0.50905550146056466</v>
      </c>
      <c r="L586" t="str">
        <f>VLOOKUP(B586,товар!$A$1:$C$433,3,FALSE)</f>
        <v>Овощной ряд</v>
      </c>
      <c r="M586" s="28">
        <f t="shared" si="77"/>
        <v>303.8235294117647</v>
      </c>
      <c r="N586" s="10">
        <f>VLOOKUP(H586,клиенты!$A$1:$G$435,5,FALSE)</f>
        <v>44766</v>
      </c>
      <c r="O586">
        <f t="shared" si="78"/>
        <v>558</v>
      </c>
      <c r="P586" s="50">
        <f ca="1">(TODAY()-Продажи[[#This Row],[Дата регистрации клиента]])/30</f>
        <v>27.866666666666667</v>
      </c>
      <c r="Q586" t="str">
        <f>VLOOKUP(H586,клиенты!$A$1:$G$435,3,FALSE)</f>
        <v>Самойлова Татьяна Эльдаровна</v>
      </c>
      <c r="R586" s="51" t="str">
        <f>VLOOKUP(H586,клиенты!$A$1:$G$435,4,FALSE)</f>
        <v>нет</v>
      </c>
      <c r="S586" t="str">
        <f>VLOOKUP(H586,клиенты!$A$1:$G$435,7,FALSE)</f>
        <v>Беларусь</v>
      </c>
      <c r="T586" t="str">
        <f t="shared" si="79"/>
        <v>Эльдаровна Самойлова Татьяна</v>
      </c>
      <c r="U586" t="str">
        <f t="shared" si="80"/>
        <v>Самойлова</v>
      </c>
      <c r="V586" t="str">
        <f t="shared" si="81"/>
        <v>Татьяна</v>
      </c>
    </row>
    <row r="587" spans="1:22" x14ac:dyDescent="0.2">
      <c r="A587">
        <v>713</v>
      </c>
      <c r="B587">
        <v>147</v>
      </c>
      <c r="C587">
        <v>258</v>
      </c>
      <c r="D587">
        <v>5</v>
      </c>
      <c r="E587" s="40">
        <f t="shared" si="74"/>
        <v>1290</v>
      </c>
      <c r="F587" s="25">
        <v>45356</v>
      </c>
      <c r="G587" t="s">
        <v>10</v>
      </c>
      <c r="H587">
        <v>202</v>
      </c>
      <c r="I587" t="str">
        <f>VLOOKUP(B587,товар!$A$1:$C$433,2,FALSE)</f>
        <v>Конфеты</v>
      </c>
      <c r="J587" s="5">
        <f t="shared" si="75"/>
        <v>267.85483870967744</v>
      </c>
      <c r="K587" s="6">
        <f t="shared" si="76"/>
        <v>-3.6791714337327752E-2</v>
      </c>
      <c r="L587" t="str">
        <f>VLOOKUP(B587,товар!$A$1:$C$433,3,FALSE)</f>
        <v>Бабаевский</v>
      </c>
      <c r="M587" s="28">
        <f t="shared" si="77"/>
        <v>250.25925925925927</v>
      </c>
      <c r="N587" s="10">
        <f>VLOOKUP(H587,клиенты!$A$1:$G$435,5,FALSE)</f>
        <v>44766</v>
      </c>
      <c r="O587">
        <f t="shared" si="78"/>
        <v>590</v>
      </c>
      <c r="P587" s="50">
        <f ca="1">(TODAY()-Продажи[[#This Row],[Дата регистрации клиента]])/30</f>
        <v>27.866666666666667</v>
      </c>
      <c r="Q587" t="str">
        <f>VLOOKUP(H587,клиенты!$A$1:$G$435,3,FALSE)</f>
        <v>Сазонова Оксана Александровна</v>
      </c>
      <c r="R587" s="51" t="str">
        <f>VLOOKUP(H587,клиенты!$A$1:$G$435,4,FALSE)</f>
        <v>нет</v>
      </c>
      <c r="S587" t="str">
        <f>VLOOKUP(H587,клиенты!$A$1:$G$435,7,FALSE)</f>
        <v>Беларусь</v>
      </c>
      <c r="T587" t="str">
        <f t="shared" si="79"/>
        <v>Александровна Сазонова Оксана</v>
      </c>
      <c r="U587" t="str">
        <f t="shared" si="80"/>
        <v>Сазонова</v>
      </c>
      <c r="V587" t="str">
        <f t="shared" si="81"/>
        <v>Оксана</v>
      </c>
    </row>
    <row r="588" spans="1:22" x14ac:dyDescent="0.2">
      <c r="A588">
        <v>817</v>
      </c>
      <c r="B588">
        <v>354</v>
      </c>
      <c r="C588">
        <v>431</v>
      </c>
      <c r="D588">
        <v>1</v>
      </c>
      <c r="E588" s="40">
        <f t="shared" si="74"/>
        <v>431</v>
      </c>
      <c r="F588" s="25">
        <v>45419</v>
      </c>
      <c r="G588" t="s">
        <v>19</v>
      </c>
      <c r="H588">
        <v>229</v>
      </c>
      <c r="I588" t="str">
        <f>VLOOKUP(B588,товар!$A$1:$C$433,2,FALSE)</f>
        <v>Чай</v>
      </c>
      <c r="J588" s="5">
        <f t="shared" si="75"/>
        <v>271.18181818181819</v>
      </c>
      <c r="K588" s="6">
        <f t="shared" si="76"/>
        <v>0.58933959101575595</v>
      </c>
      <c r="L588" t="str">
        <f>VLOOKUP(B588,товар!$A$1:$C$433,3,FALSE)</f>
        <v>Lipton</v>
      </c>
      <c r="M588" s="28">
        <f t="shared" si="77"/>
        <v>260.15789473684208</v>
      </c>
      <c r="N588" s="10">
        <f>VLOOKUP(H588,клиенты!$A$1:$G$435,5,FALSE)</f>
        <v>44766</v>
      </c>
      <c r="O588">
        <f t="shared" si="78"/>
        <v>653</v>
      </c>
      <c r="P588" s="50">
        <f ca="1">(TODAY()-Продажи[[#This Row],[Дата регистрации клиента]])/30</f>
        <v>27.866666666666667</v>
      </c>
      <c r="Q588" t="str">
        <f>VLOOKUP(H588,клиенты!$A$1:$G$435,3,FALSE)</f>
        <v>Самойлова Татьяна Эльдаровна</v>
      </c>
      <c r="R588" s="51" t="str">
        <f>VLOOKUP(H588,клиенты!$A$1:$G$435,4,FALSE)</f>
        <v>нет</v>
      </c>
      <c r="S588" t="str">
        <f>VLOOKUP(H588,клиенты!$A$1:$G$435,7,FALSE)</f>
        <v>Беларусь</v>
      </c>
      <c r="T588" t="str">
        <f t="shared" si="79"/>
        <v>Эльдаровна Самойлова Татьяна</v>
      </c>
      <c r="U588" t="str">
        <f t="shared" si="80"/>
        <v>Самойлова</v>
      </c>
      <c r="V588" t="str">
        <f t="shared" si="81"/>
        <v>Татьяна</v>
      </c>
    </row>
    <row r="589" spans="1:22" x14ac:dyDescent="0.2">
      <c r="A589">
        <v>38</v>
      </c>
      <c r="B589">
        <v>65</v>
      </c>
      <c r="C589">
        <v>214</v>
      </c>
      <c r="D589">
        <v>3</v>
      </c>
      <c r="E589" s="40">
        <f t="shared" si="74"/>
        <v>642</v>
      </c>
      <c r="F589" s="25">
        <v>45129</v>
      </c>
      <c r="G589" t="s">
        <v>7</v>
      </c>
      <c r="H589">
        <v>239</v>
      </c>
      <c r="I589" t="str">
        <f>VLOOKUP(B589,товар!$A$1:$C$433,2,FALSE)</f>
        <v>Хлеб</v>
      </c>
      <c r="J589" s="5">
        <f t="shared" si="75"/>
        <v>300.31818181818181</v>
      </c>
      <c r="K589" s="6">
        <f t="shared" si="76"/>
        <v>-0.28742243075525953</v>
      </c>
      <c r="L589" t="str">
        <f>VLOOKUP(B589,товар!$A$1:$C$433,3,FALSE)</f>
        <v>Хлебный Дом</v>
      </c>
      <c r="M589" s="28">
        <f t="shared" si="77"/>
        <v>281.73333333333335</v>
      </c>
      <c r="N589" s="10">
        <f>VLOOKUP(H589,клиенты!$A$1:$G$435,5,FALSE)</f>
        <v>44767</v>
      </c>
      <c r="O589">
        <f t="shared" si="78"/>
        <v>362</v>
      </c>
      <c r="P589" s="50">
        <f ca="1">(TODAY()-Продажи[[#This Row],[Дата регистрации клиента]])/30</f>
        <v>27.833333333333332</v>
      </c>
      <c r="Q589" t="str">
        <f>VLOOKUP(H589,клиенты!$A$1:$G$435,3,FALSE)</f>
        <v>Иванов Христофор Ильясович</v>
      </c>
      <c r="R589" s="51" t="str">
        <f>VLOOKUP(H589,клиенты!$A$1:$G$435,4,FALSE)</f>
        <v>нет</v>
      </c>
      <c r="S589" t="str">
        <f>VLOOKUP(H589,клиенты!$A$1:$G$435,7,FALSE)</f>
        <v>Узбекистан</v>
      </c>
      <c r="T589" t="str">
        <f t="shared" si="79"/>
        <v>Ильясович Иванов Христофор</v>
      </c>
      <c r="U589" t="str">
        <f t="shared" si="80"/>
        <v>Иванов</v>
      </c>
      <c r="V589" t="str">
        <f t="shared" si="81"/>
        <v>Христофор</v>
      </c>
    </row>
    <row r="590" spans="1:22" x14ac:dyDescent="0.2">
      <c r="A590">
        <v>98</v>
      </c>
      <c r="B590">
        <v>499</v>
      </c>
      <c r="C590">
        <v>96</v>
      </c>
      <c r="D590">
        <v>1</v>
      </c>
      <c r="E590" s="40">
        <f t="shared" si="74"/>
        <v>96</v>
      </c>
      <c r="F590" s="25">
        <v>44942</v>
      </c>
      <c r="G590" t="s">
        <v>12</v>
      </c>
      <c r="H590">
        <v>239</v>
      </c>
      <c r="I590" t="str">
        <f>VLOOKUP(B590,товар!$A$1:$C$433,2,FALSE)</f>
        <v>Печенье</v>
      </c>
      <c r="J590" s="5">
        <f t="shared" si="75"/>
        <v>283.468085106383</v>
      </c>
      <c r="K590" s="6">
        <f t="shared" si="76"/>
        <v>-0.66133753659085792</v>
      </c>
      <c r="L590" t="str">
        <f>VLOOKUP(B590,товар!$A$1:$C$433,3,FALSE)</f>
        <v>Посиделкино</v>
      </c>
      <c r="M590" s="28">
        <f t="shared" si="77"/>
        <v>321.63636363636363</v>
      </c>
      <c r="N590" s="10">
        <f>VLOOKUP(H590,клиенты!$A$1:$G$435,5,FALSE)</f>
        <v>44767</v>
      </c>
      <c r="O590">
        <f t="shared" si="78"/>
        <v>175</v>
      </c>
      <c r="P590" s="50">
        <f ca="1">(TODAY()-Продажи[[#This Row],[Дата регистрации клиента]])/30</f>
        <v>27.833333333333332</v>
      </c>
      <c r="Q590" t="str">
        <f>VLOOKUP(H590,клиенты!$A$1:$G$435,3,FALSE)</f>
        <v>Иванов Христофор Ильясович</v>
      </c>
      <c r="R590" s="51" t="str">
        <f>VLOOKUP(H590,клиенты!$A$1:$G$435,4,FALSE)</f>
        <v>нет</v>
      </c>
      <c r="S590" t="str">
        <f>VLOOKUP(H590,клиенты!$A$1:$G$435,7,FALSE)</f>
        <v>Узбекистан</v>
      </c>
      <c r="T590" t="str">
        <f t="shared" si="79"/>
        <v>Ильясович Иванов Христофор</v>
      </c>
      <c r="U590" t="str">
        <f t="shared" si="80"/>
        <v>Иванов</v>
      </c>
      <c r="V590" t="str">
        <f t="shared" si="81"/>
        <v>Христофор</v>
      </c>
    </row>
    <row r="591" spans="1:22" x14ac:dyDescent="0.2">
      <c r="A591">
        <v>886</v>
      </c>
      <c r="B591">
        <v>312</v>
      </c>
      <c r="C591">
        <v>476</v>
      </c>
      <c r="D591">
        <v>2</v>
      </c>
      <c r="E591" s="40">
        <f t="shared" si="74"/>
        <v>952</v>
      </c>
      <c r="F591" s="25">
        <v>45113</v>
      </c>
      <c r="G591" t="s">
        <v>23</v>
      </c>
      <c r="H591">
        <v>239</v>
      </c>
      <c r="I591" t="str">
        <f>VLOOKUP(B591,товар!$A$1:$C$433,2,FALSE)</f>
        <v>Хлеб</v>
      </c>
      <c r="J591" s="5">
        <f t="shared" si="75"/>
        <v>300.31818181818181</v>
      </c>
      <c r="K591" s="6">
        <f t="shared" si="76"/>
        <v>0.58498562131073117</v>
      </c>
      <c r="L591" t="str">
        <f>VLOOKUP(B591,товар!$A$1:$C$433,3,FALSE)</f>
        <v>Каравай</v>
      </c>
      <c r="M591" s="28">
        <f t="shared" si="77"/>
        <v>331.16666666666669</v>
      </c>
      <c r="N591" s="10">
        <f>VLOOKUP(H591,клиенты!$A$1:$G$435,5,FALSE)</f>
        <v>44767</v>
      </c>
      <c r="O591">
        <f t="shared" si="78"/>
        <v>346</v>
      </c>
      <c r="P591" s="50">
        <f ca="1">(TODAY()-Продажи[[#This Row],[Дата регистрации клиента]])/30</f>
        <v>27.833333333333332</v>
      </c>
      <c r="Q591" t="str">
        <f>VLOOKUP(H591,клиенты!$A$1:$G$435,3,FALSE)</f>
        <v>Иванов Христофор Ильясович</v>
      </c>
      <c r="R591" s="51" t="str">
        <f>VLOOKUP(H591,клиенты!$A$1:$G$435,4,FALSE)</f>
        <v>нет</v>
      </c>
      <c r="S591" t="str">
        <f>VLOOKUP(H591,клиенты!$A$1:$G$435,7,FALSE)</f>
        <v>Узбекистан</v>
      </c>
      <c r="T591" t="str">
        <f t="shared" si="79"/>
        <v>Ильясович Иванов Христофор</v>
      </c>
      <c r="U591" t="str">
        <f t="shared" si="80"/>
        <v>Иванов</v>
      </c>
      <c r="V591" t="str">
        <f t="shared" si="81"/>
        <v>Христофор</v>
      </c>
    </row>
    <row r="592" spans="1:22" x14ac:dyDescent="0.2">
      <c r="A592">
        <v>75</v>
      </c>
      <c r="B592">
        <v>204</v>
      </c>
      <c r="C592">
        <v>491</v>
      </c>
      <c r="D592">
        <v>4</v>
      </c>
      <c r="E592" s="40">
        <f t="shared" si="74"/>
        <v>1964</v>
      </c>
      <c r="F592" s="25">
        <v>44930</v>
      </c>
      <c r="G592" t="s">
        <v>17</v>
      </c>
      <c r="H592">
        <v>426</v>
      </c>
      <c r="I592" t="str">
        <f>VLOOKUP(B592,товар!$A$1:$C$433,2,FALSE)</f>
        <v>Печенье</v>
      </c>
      <c r="J592" s="5">
        <f t="shared" si="75"/>
        <v>283.468085106383</v>
      </c>
      <c r="K592" s="6">
        <f t="shared" si="76"/>
        <v>0.73211739097800788</v>
      </c>
      <c r="L592" t="str">
        <f>VLOOKUP(B592,товар!$A$1:$C$433,3,FALSE)</f>
        <v>Юбилейное</v>
      </c>
      <c r="M592" s="28">
        <f t="shared" si="77"/>
        <v>232.44444444444446</v>
      </c>
      <c r="N592" s="10">
        <f>VLOOKUP(H592,клиенты!$A$1:$G$435,5,FALSE)</f>
        <v>44768</v>
      </c>
      <c r="O592">
        <f t="shared" si="78"/>
        <v>162</v>
      </c>
      <c r="P592" s="50">
        <f ca="1">(TODAY()-Продажи[[#This Row],[Дата регистрации клиента]])/30</f>
        <v>27.8</v>
      </c>
      <c r="Q592" t="str">
        <f>VLOOKUP(H592,клиенты!$A$1:$G$435,3,FALSE)</f>
        <v>Лыткина Вера Ждановна</v>
      </c>
      <c r="R592" s="51" t="str">
        <f>VLOOKUP(H592,клиенты!$A$1:$G$435,4,FALSE)</f>
        <v>да</v>
      </c>
      <c r="S592" t="str">
        <f>VLOOKUP(H592,клиенты!$A$1:$G$435,7,FALSE)</f>
        <v>Таджикистан</v>
      </c>
      <c r="T592" t="str">
        <f t="shared" si="79"/>
        <v>Ждановна Лыткина Вера</v>
      </c>
      <c r="U592" t="str">
        <f t="shared" si="80"/>
        <v>Лыткина</v>
      </c>
      <c r="V592" t="str">
        <f t="shared" si="81"/>
        <v>Вера</v>
      </c>
    </row>
    <row r="593" spans="1:22" x14ac:dyDescent="0.2">
      <c r="A593">
        <v>92</v>
      </c>
      <c r="B593">
        <v>357</v>
      </c>
      <c r="C593">
        <v>206</v>
      </c>
      <c r="D593">
        <v>2</v>
      </c>
      <c r="E593" s="40">
        <f t="shared" si="74"/>
        <v>412</v>
      </c>
      <c r="F593" s="25">
        <v>45424</v>
      </c>
      <c r="G593" t="s">
        <v>25</v>
      </c>
      <c r="H593">
        <v>452</v>
      </c>
      <c r="I593" t="str">
        <f>VLOOKUP(B593,товар!$A$1:$C$433,2,FALSE)</f>
        <v>Мясо</v>
      </c>
      <c r="J593" s="5">
        <f t="shared" si="75"/>
        <v>271.74545454545455</v>
      </c>
      <c r="K593" s="6">
        <f t="shared" si="76"/>
        <v>-0.24193764217850933</v>
      </c>
      <c r="L593" t="str">
        <f>VLOOKUP(B593,товар!$A$1:$C$433,3,FALSE)</f>
        <v>Снежана</v>
      </c>
      <c r="M593" s="28">
        <f t="shared" si="77"/>
        <v>272.35294117647061</v>
      </c>
      <c r="N593" s="10">
        <f>VLOOKUP(H593,клиенты!$A$1:$G$435,5,FALSE)</f>
        <v>44769</v>
      </c>
      <c r="O593">
        <f t="shared" si="78"/>
        <v>655</v>
      </c>
      <c r="P593" s="50">
        <f ca="1">(TODAY()-Продажи[[#This Row],[Дата регистрации клиента]])/30</f>
        <v>27.766666666666666</v>
      </c>
      <c r="Q593" t="str">
        <f>VLOOKUP(H593,клиенты!$A$1:$G$435,3,FALSE)</f>
        <v>Чеслав Бориславович Мамонтов</v>
      </c>
      <c r="R593" s="51" t="str">
        <f>VLOOKUP(H593,клиенты!$A$1:$G$435,4,FALSE)</f>
        <v>да</v>
      </c>
      <c r="S593" t="str">
        <f>VLOOKUP(H593,клиенты!$A$1:$G$435,7,FALSE)</f>
        <v>Россия</v>
      </c>
      <c r="T593" t="str">
        <f t="shared" si="79"/>
        <v>Мамонтов Чеслав Бориславович</v>
      </c>
      <c r="U593" t="str">
        <f t="shared" si="80"/>
        <v>Чеслав</v>
      </c>
      <c r="V593" t="str">
        <f>Продажи[[#This Row],[Имя1]]</f>
        <v>Чеслав</v>
      </c>
    </row>
    <row r="594" spans="1:22" x14ac:dyDescent="0.2">
      <c r="A594">
        <v>138</v>
      </c>
      <c r="B594">
        <v>394</v>
      </c>
      <c r="C594">
        <v>493</v>
      </c>
      <c r="D594">
        <v>3</v>
      </c>
      <c r="E594" s="40">
        <f t="shared" si="74"/>
        <v>1479</v>
      </c>
      <c r="F594" s="25">
        <v>45032</v>
      </c>
      <c r="G594" t="s">
        <v>11</v>
      </c>
      <c r="H594">
        <v>61</v>
      </c>
      <c r="I594" t="str">
        <f>VLOOKUP(B594,товар!$A$1:$C$433,2,FALSE)</f>
        <v>Кофе</v>
      </c>
      <c r="J594" s="5">
        <f t="shared" si="75"/>
        <v>249.02380952380952</v>
      </c>
      <c r="K594" s="6">
        <f t="shared" si="76"/>
        <v>0.97973037575294009</v>
      </c>
      <c r="L594" t="str">
        <f>VLOOKUP(B594,товар!$A$1:$C$433,3,FALSE)</f>
        <v>Черная Карта</v>
      </c>
      <c r="M594" s="28">
        <f t="shared" si="77"/>
        <v>222.2</v>
      </c>
      <c r="N594" s="10">
        <f>VLOOKUP(H594,клиенты!$A$1:$G$435,5,FALSE)</f>
        <v>44769</v>
      </c>
      <c r="O594">
        <f t="shared" si="78"/>
        <v>263</v>
      </c>
      <c r="P594" s="50">
        <f ca="1">(TODAY()-Продажи[[#This Row],[Дата регистрации клиента]])/30</f>
        <v>27.766666666666666</v>
      </c>
      <c r="Q594" t="str">
        <f>VLOOKUP(H594,клиенты!$A$1:$G$435,3,FALSE)</f>
        <v>Арсений Вилорович Лобанов</v>
      </c>
      <c r="R594" s="51" t="str">
        <f>VLOOKUP(H594,клиенты!$A$1:$G$435,4,FALSE)</f>
        <v>нет</v>
      </c>
      <c r="S594" t="str">
        <f>VLOOKUP(H594,клиенты!$A$1:$G$435,7,FALSE)</f>
        <v>Таджикистан</v>
      </c>
      <c r="T594" t="str">
        <f t="shared" si="79"/>
        <v>Лобанов Арсений Вилорович</v>
      </c>
      <c r="U594" t="str">
        <f t="shared" si="80"/>
        <v>Арсений</v>
      </c>
      <c r="V594" t="str">
        <f>Продажи[[#This Row],[Имя1]]</f>
        <v>Арсений</v>
      </c>
    </row>
    <row r="595" spans="1:22" x14ac:dyDescent="0.2">
      <c r="A595">
        <v>677</v>
      </c>
      <c r="B595">
        <v>187</v>
      </c>
      <c r="C595">
        <v>273</v>
      </c>
      <c r="D595">
        <v>3</v>
      </c>
      <c r="E595" s="40">
        <f t="shared" si="74"/>
        <v>819</v>
      </c>
      <c r="F595" s="25">
        <v>44980</v>
      </c>
      <c r="G595" t="s">
        <v>23</v>
      </c>
      <c r="H595">
        <v>452</v>
      </c>
      <c r="I595" t="str">
        <f>VLOOKUP(B595,товар!$A$1:$C$433,2,FALSE)</f>
        <v>Макароны</v>
      </c>
      <c r="J595" s="5">
        <f t="shared" si="75"/>
        <v>265.47674418604652</v>
      </c>
      <c r="K595" s="6">
        <f t="shared" si="76"/>
        <v>2.8338662345057219E-2</v>
      </c>
      <c r="L595" t="str">
        <f>VLOOKUP(B595,товар!$A$1:$C$433,3,FALSE)</f>
        <v>Паста Зара</v>
      </c>
      <c r="M595" s="28">
        <f t="shared" si="77"/>
        <v>276.67567567567568</v>
      </c>
      <c r="N595" s="10">
        <f>VLOOKUP(H595,клиенты!$A$1:$G$435,5,FALSE)</f>
        <v>44769</v>
      </c>
      <c r="O595">
        <f t="shared" si="78"/>
        <v>211</v>
      </c>
      <c r="P595" s="50">
        <f ca="1">(TODAY()-Продажи[[#This Row],[Дата регистрации клиента]])/30</f>
        <v>27.766666666666666</v>
      </c>
      <c r="Q595" t="str">
        <f>VLOOKUP(H595,клиенты!$A$1:$G$435,3,FALSE)</f>
        <v>Чеслав Бориславович Мамонтов</v>
      </c>
      <c r="R595" s="51" t="str">
        <f>VLOOKUP(H595,клиенты!$A$1:$G$435,4,FALSE)</f>
        <v>да</v>
      </c>
      <c r="S595" t="str">
        <f>VLOOKUP(H595,клиенты!$A$1:$G$435,7,FALSE)</f>
        <v>Россия</v>
      </c>
      <c r="T595" t="str">
        <f t="shared" si="79"/>
        <v>Мамонтов Чеслав Бориславович</v>
      </c>
      <c r="U595" t="str">
        <f t="shared" si="80"/>
        <v>Чеслав</v>
      </c>
      <c r="V595" t="str">
        <f>MID(T595,SEARCH(" *",T595,SEARCH(" *",T595)+1)+1,LEN(T595))</f>
        <v>Бориславович</v>
      </c>
    </row>
    <row r="596" spans="1:22" x14ac:dyDescent="0.2">
      <c r="A596">
        <v>988</v>
      </c>
      <c r="B596">
        <v>110</v>
      </c>
      <c r="C596">
        <v>280</v>
      </c>
      <c r="D596">
        <v>3</v>
      </c>
      <c r="E596" s="40">
        <f t="shared" si="74"/>
        <v>840</v>
      </c>
      <c r="F596" s="25">
        <v>45121</v>
      </c>
      <c r="G596" t="s">
        <v>16</v>
      </c>
      <c r="H596">
        <v>61</v>
      </c>
      <c r="I596" t="str">
        <f>VLOOKUP(B596,товар!$A$1:$C$433,2,FALSE)</f>
        <v>Макароны</v>
      </c>
      <c r="J596" s="5">
        <f t="shared" si="75"/>
        <v>265.47674418604652</v>
      </c>
      <c r="K596" s="6">
        <f t="shared" si="76"/>
        <v>5.4706320353904658E-2</v>
      </c>
      <c r="L596" t="str">
        <f>VLOOKUP(B596,товар!$A$1:$C$433,3,FALSE)</f>
        <v>Паста Зара</v>
      </c>
      <c r="M596" s="28">
        <f t="shared" si="77"/>
        <v>276.67567567567568</v>
      </c>
      <c r="N596" s="10">
        <f>VLOOKUP(H596,клиенты!$A$1:$G$435,5,FALSE)</f>
        <v>44769</v>
      </c>
      <c r="O596">
        <f t="shared" si="78"/>
        <v>352</v>
      </c>
      <c r="P596" s="50">
        <f ca="1">(TODAY()-Продажи[[#This Row],[Дата регистрации клиента]])/30</f>
        <v>27.766666666666666</v>
      </c>
      <c r="Q596" t="str">
        <f>VLOOKUP(H596,клиенты!$A$1:$G$435,3,FALSE)</f>
        <v>Арсений Вилорович Лобанов</v>
      </c>
      <c r="R596" s="51" t="str">
        <f>VLOOKUP(H596,клиенты!$A$1:$G$435,4,FALSE)</f>
        <v>нет</v>
      </c>
      <c r="S596" t="str">
        <f>VLOOKUP(H596,клиенты!$A$1:$G$435,7,FALSE)</f>
        <v>Таджикистан</v>
      </c>
      <c r="T596" t="str">
        <f t="shared" si="79"/>
        <v>Лобанов Арсений Вилорович</v>
      </c>
      <c r="U596" t="str">
        <f t="shared" si="80"/>
        <v>Арсений</v>
      </c>
      <c r="V596" t="str">
        <f>Продажи[[#This Row],[Имя1]]</f>
        <v>Арсений</v>
      </c>
    </row>
    <row r="597" spans="1:22" x14ac:dyDescent="0.2">
      <c r="A597">
        <v>74</v>
      </c>
      <c r="B597">
        <v>19</v>
      </c>
      <c r="C597">
        <v>112</v>
      </c>
      <c r="D597">
        <v>4</v>
      </c>
      <c r="E597" s="40">
        <f t="shared" si="74"/>
        <v>448</v>
      </c>
      <c r="F597" s="25">
        <v>45360</v>
      </c>
      <c r="G597" t="s">
        <v>16</v>
      </c>
      <c r="H597">
        <v>317</v>
      </c>
      <c r="I597" t="str">
        <f>VLOOKUP(B597,товар!$A$1:$C$433,2,FALSE)</f>
        <v>Мясо</v>
      </c>
      <c r="J597" s="5">
        <f t="shared" si="75"/>
        <v>271.74545454545455</v>
      </c>
      <c r="K597" s="6">
        <f t="shared" si="76"/>
        <v>-0.58784959186404384</v>
      </c>
      <c r="L597" t="str">
        <f>VLOOKUP(B597,товар!$A$1:$C$433,3,FALSE)</f>
        <v>Снежана</v>
      </c>
      <c r="M597" s="28">
        <f t="shared" si="77"/>
        <v>272.35294117647061</v>
      </c>
      <c r="N597" s="10">
        <f>VLOOKUP(H597,клиенты!$A$1:$G$435,5,FALSE)</f>
        <v>44770</v>
      </c>
      <c r="O597">
        <f t="shared" si="78"/>
        <v>590</v>
      </c>
      <c r="P597" s="50">
        <f ca="1">(TODAY()-Продажи[[#This Row],[Дата регистрации клиента]])/30</f>
        <v>27.733333333333334</v>
      </c>
      <c r="Q597" t="str">
        <f>VLOOKUP(H597,клиенты!$A$1:$G$435,3,FALSE)</f>
        <v>Ильина Милица Захаровна</v>
      </c>
      <c r="R597" s="51" t="str">
        <f>VLOOKUP(H597,клиенты!$A$1:$G$435,4,FALSE)</f>
        <v>нет</v>
      </c>
      <c r="S597" t="str">
        <f>VLOOKUP(H597,клиенты!$A$1:$G$435,7,FALSE)</f>
        <v>Россия</v>
      </c>
      <c r="T597" t="str">
        <f t="shared" si="79"/>
        <v>Захаровна Ильина Милица</v>
      </c>
      <c r="U597" t="str">
        <f t="shared" si="80"/>
        <v>Ильина</v>
      </c>
      <c r="V597" t="str">
        <f>Продажи[[#This Row],[Имя1]]</f>
        <v>Ильина</v>
      </c>
    </row>
    <row r="598" spans="1:22" x14ac:dyDescent="0.2">
      <c r="A598">
        <v>200</v>
      </c>
      <c r="B598">
        <v>169</v>
      </c>
      <c r="C598">
        <v>386</v>
      </c>
      <c r="D598">
        <v>5</v>
      </c>
      <c r="E598" s="40">
        <f t="shared" si="74"/>
        <v>1930</v>
      </c>
      <c r="F598" s="25">
        <v>44967</v>
      </c>
      <c r="G598" t="s">
        <v>17</v>
      </c>
      <c r="H598">
        <v>59</v>
      </c>
      <c r="I598" t="str">
        <f>VLOOKUP(B598,товар!$A$1:$C$433,2,FALSE)</f>
        <v>Фрукты</v>
      </c>
      <c r="J598" s="5">
        <f t="shared" si="75"/>
        <v>274.16279069767444</v>
      </c>
      <c r="K598" s="6">
        <f t="shared" si="76"/>
        <v>0.4079226397489184</v>
      </c>
      <c r="L598" t="str">
        <f>VLOOKUP(B598,товар!$A$1:$C$433,3,FALSE)</f>
        <v>Фруктовый Рай</v>
      </c>
      <c r="M598" s="28">
        <f t="shared" si="77"/>
        <v>258.30769230769232</v>
      </c>
      <c r="N598" s="10">
        <f>VLOOKUP(H598,клиенты!$A$1:$G$435,5,FALSE)</f>
        <v>44770</v>
      </c>
      <c r="O598">
        <f t="shared" si="78"/>
        <v>197</v>
      </c>
      <c r="P598" s="50">
        <f ca="1">(TODAY()-Продажи[[#This Row],[Дата регистрации клиента]])/30</f>
        <v>27.733333333333334</v>
      </c>
      <c r="Q598" t="str">
        <f>VLOOKUP(H598,клиенты!$A$1:$G$435,3,FALSE)</f>
        <v>Любовь Альбертовна Одинцова</v>
      </c>
      <c r="R598" s="51" t="str">
        <f>VLOOKUP(H598,клиенты!$A$1:$G$435,4,FALSE)</f>
        <v>да</v>
      </c>
      <c r="S598" t="str">
        <f>VLOOKUP(H598,клиенты!$A$1:$G$435,7,FALSE)</f>
        <v>Россия</v>
      </c>
      <c r="T598" t="str">
        <f t="shared" si="79"/>
        <v>Одинцова Любовь Альбертовна</v>
      </c>
      <c r="U598" t="str">
        <f t="shared" si="80"/>
        <v>Любовь</v>
      </c>
      <c r="V598" t="str">
        <f>Продажи[[#This Row],[Имя1]]</f>
        <v>Любовь</v>
      </c>
    </row>
    <row r="599" spans="1:22" x14ac:dyDescent="0.2">
      <c r="A599">
        <v>211</v>
      </c>
      <c r="B599">
        <v>462</v>
      </c>
      <c r="C599">
        <v>104</v>
      </c>
      <c r="D599">
        <v>4</v>
      </c>
      <c r="E599" s="40">
        <f t="shared" si="74"/>
        <v>416</v>
      </c>
      <c r="F599" s="25">
        <v>45105</v>
      </c>
      <c r="G599" t="s">
        <v>19</v>
      </c>
      <c r="H599">
        <v>448</v>
      </c>
      <c r="I599" t="str">
        <f>VLOOKUP(B599,товар!$A$1:$C$433,2,FALSE)</f>
        <v>Рис</v>
      </c>
      <c r="J599" s="5">
        <f t="shared" si="75"/>
        <v>258.375</v>
      </c>
      <c r="K599" s="6">
        <f t="shared" si="76"/>
        <v>-0.59748427672955973</v>
      </c>
      <c r="L599" t="str">
        <f>VLOOKUP(B599,товар!$A$1:$C$433,3,FALSE)</f>
        <v>Белый Злат</v>
      </c>
      <c r="M599" s="28">
        <f t="shared" si="77"/>
        <v>269.70588235294116</v>
      </c>
      <c r="N599" s="10">
        <f>VLOOKUP(H599,клиенты!$A$1:$G$435,5,FALSE)</f>
        <v>44770</v>
      </c>
      <c r="O599">
        <f t="shared" si="78"/>
        <v>335</v>
      </c>
      <c r="P599" s="50">
        <f ca="1">(TODAY()-Продажи[[#This Row],[Дата регистрации клиента]])/30</f>
        <v>27.733333333333334</v>
      </c>
      <c r="Q599" t="str">
        <f>VLOOKUP(H599,клиенты!$A$1:$G$435,3,FALSE)</f>
        <v>Анжелика Валериевна Рожкова</v>
      </c>
      <c r="R599" s="51" t="str">
        <f>VLOOKUP(H599,клиенты!$A$1:$G$435,4,FALSE)</f>
        <v>нет</v>
      </c>
      <c r="S599" t="str">
        <f>VLOOKUP(H599,клиенты!$A$1:$G$435,7,FALSE)</f>
        <v>Россия</v>
      </c>
      <c r="T599" t="str">
        <f t="shared" si="79"/>
        <v>Рожкова Анжелика Валериевна</v>
      </c>
      <c r="U599" t="str">
        <f t="shared" si="80"/>
        <v>Анжелика</v>
      </c>
      <c r="V599" t="str">
        <f>Продажи[[#This Row],[Имя1]]</f>
        <v>Анжелика</v>
      </c>
    </row>
    <row r="600" spans="1:22" x14ac:dyDescent="0.2">
      <c r="A600">
        <v>436</v>
      </c>
      <c r="B600">
        <v>473</v>
      </c>
      <c r="C600">
        <v>231</v>
      </c>
      <c r="D600">
        <v>3</v>
      </c>
      <c r="E600" s="40">
        <f t="shared" si="74"/>
        <v>693</v>
      </c>
      <c r="F600" s="25">
        <v>45074</v>
      </c>
      <c r="G600" t="s">
        <v>10</v>
      </c>
      <c r="H600">
        <v>448</v>
      </c>
      <c r="I600" t="str">
        <f>VLOOKUP(B600,товар!$A$1:$C$433,2,FALSE)</f>
        <v>Хлеб</v>
      </c>
      <c r="J600" s="5">
        <f t="shared" si="75"/>
        <v>300.31818181818181</v>
      </c>
      <c r="K600" s="6">
        <f t="shared" si="76"/>
        <v>-0.2308158014227335</v>
      </c>
      <c r="L600" t="str">
        <f>VLOOKUP(B600,товар!$A$1:$C$433,3,FALSE)</f>
        <v>Хлебный Дом</v>
      </c>
      <c r="M600" s="28">
        <f t="shared" si="77"/>
        <v>281.73333333333335</v>
      </c>
      <c r="N600" s="10">
        <f>VLOOKUP(H600,клиенты!$A$1:$G$435,5,FALSE)</f>
        <v>44770</v>
      </c>
      <c r="O600">
        <f t="shared" si="78"/>
        <v>304</v>
      </c>
      <c r="P600" s="50">
        <f ca="1">(TODAY()-Продажи[[#This Row],[Дата регистрации клиента]])/30</f>
        <v>27.733333333333334</v>
      </c>
      <c r="Q600" t="str">
        <f>VLOOKUP(H600,клиенты!$A$1:$G$435,3,FALSE)</f>
        <v>Анжелика Валериевна Рожкова</v>
      </c>
      <c r="R600" s="51" t="str">
        <f>VLOOKUP(H600,клиенты!$A$1:$G$435,4,FALSE)</f>
        <v>нет</v>
      </c>
      <c r="S600" t="str">
        <f>VLOOKUP(H600,клиенты!$A$1:$G$435,7,FALSE)</f>
        <v>Россия</v>
      </c>
      <c r="T600" t="str">
        <f t="shared" si="79"/>
        <v>Рожкова Анжелика Валериевна</v>
      </c>
      <c r="U600" t="str">
        <f t="shared" si="80"/>
        <v>Анжелика</v>
      </c>
      <c r="V600" t="str">
        <f>Продажи[[#This Row],[Имя1]]</f>
        <v>Анжелика</v>
      </c>
    </row>
    <row r="601" spans="1:22" x14ac:dyDescent="0.2">
      <c r="A601">
        <v>595</v>
      </c>
      <c r="B601">
        <v>490</v>
      </c>
      <c r="C601">
        <v>170</v>
      </c>
      <c r="D601">
        <v>5</v>
      </c>
      <c r="E601" s="40">
        <f t="shared" si="74"/>
        <v>850</v>
      </c>
      <c r="F601" s="25">
        <v>45058</v>
      </c>
      <c r="G601" t="s">
        <v>16</v>
      </c>
      <c r="H601">
        <v>317</v>
      </c>
      <c r="I601" t="str">
        <f>VLOOKUP(B601,товар!$A$1:$C$433,2,FALSE)</f>
        <v>Сыр</v>
      </c>
      <c r="J601" s="5">
        <f t="shared" si="75"/>
        <v>262.63492063492066</v>
      </c>
      <c r="K601" s="6">
        <f t="shared" si="76"/>
        <v>-0.35271364680285267</v>
      </c>
      <c r="L601" t="str">
        <f>VLOOKUP(B601,товар!$A$1:$C$433,3,FALSE)</f>
        <v>Сырная долина</v>
      </c>
      <c r="M601" s="28">
        <f t="shared" si="77"/>
        <v>271</v>
      </c>
      <c r="N601" s="10">
        <f>VLOOKUP(H601,клиенты!$A$1:$G$435,5,FALSE)</f>
        <v>44770</v>
      </c>
      <c r="O601">
        <f t="shared" si="78"/>
        <v>288</v>
      </c>
      <c r="P601" s="50">
        <f ca="1">(TODAY()-Продажи[[#This Row],[Дата регистрации клиента]])/30</f>
        <v>27.733333333333334</v>
      </c>
      <c r="Q601" t="str">
        <f>VLOOKUP(H601,клиенты!$A$1:$G$435,3,FALSE)</f>
        <v>Ильина Милица Захаровна</v>
      </c>
      <c r="R601" s="51" t="str">
        <f>VLOOKUP(H601,клиенты!$A$1:$G$435,4,FALSE)</f>
        <v>нет</v>
      </c>
      <c r="S601" t="str">
        <f>VLOOKUP(H601,клиенты!$A$1:$G$435,7,FALSE)</f>
        <v>Россия</v>
      </c>
      <c r="T601" t="str">
        <f t="shared" si="79"/>
        <v>Захаровна Ильина Милица</v>
      </c>
      <c r="U601" t="str">
        <f t="shared" si="80"/>
        <v>Ильина</v>
      </c>
      <c r="V601" t="str">
        <f>Продажи[[#This Row],[Имя1]]</f>
        <v>Ильина</v>
      </c>
    </row>
    <row r="602" spans="1:22" x14ac:dyDescent="0.2">
      <c r="A602">
        <v>688</v>
      </c>
      <c r="B602">
        <v>187</v>
      </c>
      <c r="C602">
        <v>496</v>
      </c>
      <c r="D602">
        <v>4</v>
      </c>
      <c r="E602" s="40">
        <f t="shared" si="74"/>
        <v>1984</v>
      </c>
      <c r="F602" s="25">
        <v>45315</v>
      </c>
      <c r="G602" t="s">
        <v>9</v>
      </c>
      <c r="H602">
        <v>448</v>
      </c>
      <c r="I602" t="str">
        <f>VLOOKUP(B602,товар!$A$1:$C$433,2,FALSE)</f>
        <v>Макароны</v>
      </c>
      <c r="J602" s="5">
        <f t="shared" si="75"/>
        <v>265.47674418604652</v>
      </c>
      <c r="K602" s="6">
        <f t="shared" si="76"/>
        <v>0.86833691034120264</v>
      </c>
      <c r="L602" t="str">
        <f>VLOOKUP(B602,товар!$A$1:$C$433,3,FALSE)</f>
        <v>Паста Зара</v>
      </c>
      <c r="M602" s="28">
        <f t="shared" si="77"/>
        <v>276.67567567567568</v>
      </c>
      <c r="N602" s="10">
        <f>VLOOKUP(H602,клиенты!$A$1:$G$435,5,FALSE)</f>
        <v>44770</v>
      </c>
      <c r="O602">
        <f t="shared" si="78"/>
        <v>545</v>
      </c>
      <c r="P602" s="50">
        <f ca="1">(TODAY()-Продажи[[#This Row],[Дата регистрации клиента]])/30</f>
        <v>27.733333333333334</v>
      </c>
      <c r="Q602" t="str">
        <f>VLOOKUP(H602,клиенты!$A$1:$G$435,3,FALSE)</f>
        <v>Анжелика Валериевна Рожкова</v>
      </c>
      <c r="R602" s="51" t="str">
        <f>VLOOKUP(H602,клиенты!$A$1:$G$435,4,FALSE)</f>
        <v>нет</v>
      </c>
      <c r="S602" t="str">
        <f>VLOOKUP(H602,клиенты!$A$1:$G$435,7,FALSE)</f>
        <v>Россия</v>
      </c>
      <c r="T602" t="str">
        <f t="shared" si="79"/>
        <v>Рожкова Анжелика Валериевна</v>
      </c>
      <c r="U602" t="str">
        <f t="shared" si="80"/>
        <v>Анжелика</v>
      </c>
      <c r="V602" t="str">
        <f>Продажи[[#This Row],[Имя1]]</f>
        <v>Анжелика</v>
      </c>
    </row>
    <row r="603" spans="1:22" x14ac:dyDescent="0.2">
      <c r="A603">
        <v>176</v>
      </c>
      <c r="B603">
        <v>243</v>
      </c>
      <c r="C603">
        <v>494</v>
      </c>
      <c r="D603">
        <v>5</v>
      </c>
      <c r="E603" s="40">
        <f t="shared" si="74"/>
        <v>2470</v>
      </c>
      <c r="F603" s="25">
        <v>45353</v>
      </c>
      <c r="G603" t="s">
        <v>26</v>
      </c>
      <c r="H603">
        <v>358</v>
      </c>
      <c r="I603" t="str">
        <f>VLOOKUP(B603,товар!$A$1:$C$433,2,FALSE)</f>
        <v>Рис</v>
      </c>
      <c r="J603" s="5">
        <f t="shared" si="75"/>
        <v>258.375</v>
      </c>
      <c r="K603" s="6">
        <f t="shared" si="76"/>
        <v>0.91194968553459121</v>
      </c>
      <c r="L603" t="str">
        <f>VLOOKUP(B603,товар!$A$1:$C$433,3,FALSE)</f>
        <v>Белый Злат</v>
      </c>
      <c r="M603" s="28">
        <f t="shared" si="77"/>
        <v>269.70588235294116</v>
      </c>
      <c r="N603" s="10">
        <f>VLOOKUP(H603,клиенты!$A$1:$G$435,5,FALSE)</f>
        <v>44771</v>
      </c>
      <c r="O603">
        <f t="shared" si="78"/>
        <v>582</v>
      </c>
      <c r="P603" s="50">
        <f ca="1">(TODAY()-Продажи[[#This Row],[Дата регистрации клиента]])/30</f>
        <v>27.7</v>
      </c>
      <c r="Q603" t="str">
        <f>VLOOKUP(H603,клиенты!$A$1:$G$435,3,FALSE)</f>
        <v>Евфросиния Петровна Чернова</v>
      </c>
      <c r="R603" s="51" t="str">
        <f>VLOOKUP(H603,клиенты!$A$1:$G$435,4,FALSE)</f>
        <v>да</v>
      </c>
      <c r="S603" t="str">
        <f>VLOOKUP(H603,клиенты!$A$1:$G$435,7,FALSE)</f>
        <v>Украина</v>
      </c>
      <c r="T603" t="str">
        <f t="shared" si="79"/>
        <v>Чернова Евфросиния Петровна</v>
      </c>
      <c r="U603" t="str">
        <f t="shared" si="80"/>
        <v>Евфросиния</v>
      </c>
      <c r="V603" t="str">
        <f>Продажи[[#This Row],[Имя1]]</f>
        <v>Евфросиния</v>
      </c>
    </row>
    <row r="604" spans="1:22" x14ac:dyDescent="0.2">
      <c r="A604">
        <v>512</v>
      </c>
      <c r="B604">
        <v>484</v>
      </c>
      <c r="C604">
        <v>436</v>
      </c>
      <c r="D604">
        <v>2</v>
      </c>
      <c r="E604" s="40">
        <f t="shared" si="74"/>
        <v>872</v>
      </c>
      <c r="F604" s="25">
        <v>45405</v>
      </c>
      <c r="G604" t="s">
        <v>14</v>
      </c>
      <c r="H604">
        <v>358</v>
      </c>
      <c r="I604" t="str">
        <f>VLOOKUP(B604,товар!$A$1:$C$433,2,FALSE)</f>
        <v>Печенье</v>
      </c>
      <c r="J604" s="5">
        <f t="shared" si="75"/>
        <v>283.468085106383</v>
      </c>
      <c r="K604" s="6">
        <f t="shared" si="76"/>
        <v>0.53809202131652012</v>
      </c>
      <c r="L604" t="str">
        <f>VLOOKUP(B604,товар!$A$1:$C$433,3,FALSE)</f>
        <v>КДВ</v>
      </c>
      <c r="M604" s="28">
        <f t="shared" si="77"/>
        <v>323.07692307692309</v>
      </c>
      <c r="N604" s="10">
        <f>VLOOKUP(H604,клиенты!$A$1:$G$435,5,FALSE)</f>
        <v>44771</v>
      </c>
      <c r="O604">
        <f t="shared" si="78"/>
        <v>634</v>
      </c>
      <c r="P604" s="50">
        <f ca="1">(TODAY()-Продажи[[#This Row],[Дата регистрации клиента]])/30</f>
        <v>27.7</v>
      </c>
      <c r="Q604" t="str">
        <f>VLOOKUP(H604,клиенты!$A$1:$G$435,3,FALSE)</f>
        <v>Евфросиния Петровна Чернова</v>
      </c>
      <c r="R604" s="51" t="str">
        <f>VLOOKUP(H604,клиенты!$A$1:$G$435,4,FALSE)</f>
        <v>да</v>
      </c>
      <c r="S604" t="str">
        <f>VLOOKUP(H604,клиенты!$A$1:$G$435,7,FALSE)</f>
        <v>Украина</v>
      </c>
      <c r="T604" t="str">
        <f t="shared" si="79"/>
        <v>Чернова Евфросиния Петровна</v>
      </c>
      <c r="U604" t="str">
        <f t="shared" si="80"/>
        <v>Евфросиния</v>
      </c>
      <c r="V604" t="str">
        <f>Продажи[[#This Row],[Имя1]]</f>
        <v>Евфросиния</v>
      </c>
    </row>
    <row r="605" spans="1:22" x14ac:dyDescent="0.2">
      <c r="A605">
        <v>887</v>
      </c>
      <c r="B605">
        <v>486</v>
      </c>
      <c r="C605">
        <v>230</v>
      </c>
      <c r="D605">
        <v>2</v>
      </c>
      <c r="E605" s="40">
        <f t="shared" si="74"/>
        <v>460</v>
      </c>
      <c r="F605" s="25">
        <v>45207</v>
      </c>
      <c r="G605" t="s">
        <v>8</v>
      </c>
      <c r="H605">
        <v>358</v>
      </c>
      <c r="I605" t="str">
        <f>VLOOKUP(B605,товар!$A$1:$C$433,2,FALSE)</f>
        <v>Соль</v>
      </c>
      <c r="J605" s="5">
        <f t="shared" si="75"/>
        <v>264.8679245283019</v>
      </c>
      <c r="K605" s="6">
        <f t="shared" si="76"/>
        <v>-0.13164268414304037</v>
      </c>
      <c r="L605" t="str">
        <f>VLOOKUP(B605,товар!$A$1:$C$433,3,FALSE)</f>
        <v>Илецкая</v>
      </c>
      <c r="M605" s="28">
        <f t="shared" si="77"/>
        <v>238.16666666666666</v>
      </c>
      <c r="N605" s="10">
        <f>VLOOKUP(H605,клиенты!$A$1:$G$435,5,FALSE)</f>
        <v>44771</v>
      </c>
      <c r="O605">
        <f t="shared" si="78"/>
        <v>436</v>
      </c>
      <c r="P605" s="50">
        <f ca="1">(TODAY()-Продажи[[#This Row],[Дата регистрации клиента]])/30</f>
        <v>27.7</v>
      </c>
      <c r="Q605" t="str">
        <f>VLOOKUP(H605,клиенты!$A$1:$G$435,3,FALSE)</f>
        <v>Евфросиния Петровна Чернова</v>
      </c>
      <c r="R605" s="51" t="str">
        <f>VLOOKUP(H605,клиенты!$A$1:$G$435,4,FALSE)</f>
        <v>да</v>
      </c>
      <c r="S605" t="str">
        <f>VLOOKUP(H605,клиенты!$A$1:$G$435,7,FALSE)</f>
        <v>Украина</v>
      </c>
      <c r="T605" t="str">
        <f t="shared" si="79"/>
        <v>Чернова Евфросиния Петровна</v>
      </c>
      <c r="U605" t="str">
        <f t="shared" si="80"/>
        <v>Евфросиния</v>
      </c>
      <c r="V605" t="str">
        <f>Продажи[[#This Row],[Имя1]]</f>
        <v>Евфросиния</v>
      </c>
    </row>
    <row r="606" spans="1:22" x14ac:dyDescent="0.2">
      <c r="A606">
        <v>341</v>
      </c>
      <c r="B606">
        <v>76</v>
      </c>
      <c r="C606">
        <v>92</v>
      </c>
      <c r="D606">
        <v>2</v>
      </c>
      <c r="E606" s="40">
        <f t="shared" si="74"/>
        <v>184</v>
      </c>
      <c r="F606" s="25">
        <v>45232</v>
      </c>
      <c r="G606" t="s">
        <v>7</v>
      </c>
      <c r="H606">
        <v>104</v>
      </c>
      <c r="I606" t="str">
        <f>VLOOKUP(B606,товар!$A$1:$C$433,2,FALSE)</f>
        <v>Печенье</v>
      </c>
      <c r="J606" s="5">
        <f t="shared" si="75"/>
        <v>283.468085106383</v>
      </c>
      <c r="K606" s="6">
        <f t="shared" si="76"/>
        <v>-0.67544847256623886</v>
      </c>
      <c r="L606" t="str">
        <f>VLOOKUP(B606,товар!$A$1:$C$433,3,FALSE)</f>
        <v>Юбилейное</v>
      </c>
      <c r="M606" s="28">
        <f t="shared" si="77"/>
        <v>232.44444444444446</v>
      </c>
      <c r="N606" s="10">
        <f>VLOOKUP(H606,клиенты!$A$1:$G$435,5,FALSE)</f>
        <v>44772</v>
      </c>
      <c r="O606">
        <f t="shared" si="78"/>
        <v>460</v>
      </c>
      <c r="P606" s="50">
        <f ca="1">(TODAY()-Продажи[[#This Row],[Дата регистрации клиента]])/30</f>
        <v>27.666666666666668</v>
      </c>
      <c r="Q606" t="str">
        <f>VLOOKUP(H606,клиенты!$A$1:$G$435,3,FALSE)</f>
        <v>Елизавета Яковлевна Лапина</v>
      </c>
      <c r="R606" s="51" t="str">
        <f>VLOOKUP(H606,клиенты!$A$1:$G$435,4,FALSE)</f>
        <v>нет</v>
      </c>
      <c r="S606" t="str">
        <f>VLOOKUP(H606,клиенты!$A$1:$G$435,7,FALSE)</f>
        <v>Узбекистан</v>
      </c>
      <c r="T606" t="str">
        <f t="shared" si="79"/>
        <v>Лапина Елизавета Яковлевна</v>
      </c>
      <c r="U606" t="str">
        <f t="shared" si="80"/>
        <v>Елизавета</v>
      </c>
      <c r="V606" t="str">
        <f>Продажи[[#This Row],[Имя1]]</f>
        <v>Елизавета</v>
      </c>
    </row>
    <row r="607" spans="1:22" x14ac:dyDescent="0.2">
      <c r="A607">
        <v>411</v>
      </c>
      <c r="B607">
        <v>117</v>
      </c>
      <c r="C607">
        <v>288</v>
      </c>
      <c r="D607">
        <v>5</v>
      </c>
      <c r="E607" s="40">
        <f t="shared" si="74"/>
        <v>1440</v>
      </c>
      <c r="F607" s="25">
        <v>45348</v>
      </c>
      <c r="G607" t="s">
        <v>18</v>
      </c>
      <c r="H607">
        <v>372</v>
      </c>
      <c r="I607" t="str">
        <f>VLOOKUP(B607,товар!$A$1:$C$433,2,FALSE)</f>
        <v>Макароны</v>
      </c>
      <c r="J607" s="5">
        <f t="shared" si="75"/>
        <v>265.47674418604652</v>
      </c>
      <c r="K607" s="6">
        <f t="shared" si="76"/>
        <v>8.4840786649730715E-2</v>
      </c>
      <c r="L607" t="str">
        <f>VLOOKUP(B607,товар!$A$1:$C$433,3,FALSE)</f>
        <v>Роллтон</v>
      </c>
      <c r="M607" s="28">
        <f t="shared" si="77"/>
        <v>235.55555555555554</v>
      </c>
      <c r="N607" s="10">
        <f>VLOOKUP(H607,клиенты!$A$1:$G$435,5,FALSE)</f>
        <v>44772</v>
      </c>
      <c r="O607">
        <f t="shared" si="78"/>
        <v>576</v>
      </c>
      <c r="P607" s="50">
        <f ca="1">(TODAY()-Продажи[[#This Row],[Дата регистрации клиента]])/30</f>
        <v>27.666666666666668</v>
      </c>
      <c r="Q607" t="str">
        <f>VLOOKUP(H607,клиенты!$A$1:$G$435,3,FALSE)</f>
        <v>Эдуард Фадеевич Сергеев</v>
      </c>
      <c r="R607" s="51" t="str">
        <f>VLOOKUP(H607,клиенты!$A$1:$G$435,4,FALSE)</f>
        <v>нет</v>
      </c>
      <c r="S607" t="str">
        <f>VLOOKUP(H607,клиенты!$A$1:$G$435,7,FALSE)</f>
        <v>Таджикистан</v>
      </c>
      <c r="T607" t="str">
        <f t="shared" si="79"/>
        <v>Сергеев Эдуард Фадеевич</v>
      </c>
      <c r="U607" t="str">
        <f t="shared" si="80"/>
        <v>Эдуард</v>
      </c>
      <c r="V607" t="str">
        <f>Продажи[[#This Row],[Имя1]]</f>
        <v>Эдуард</v>
      </c>
    </row>
    <row r="608" spans="1:22" x14ac:dyDescent="0.2">
      <c r="A608">
        <v>594</v>
      </c>
      <c r="B608">
        <v>182</v>
      </c>
      <c r="C608">
        <v>152</v>
      </c>
      <c r="D608">
        <v>3</v>
      </c>
      <c r="E608" s="40">
        <f t="shared" si="74"/>
        <v>456</v>
      </c>
      <c r="F608" s="25">
        <v>45053</v>
      </c>
      <c r="G608" t="s">
        <v>21</v>
      </c>
      <c r="H608">
        <v>466</v>
      </c>
      <c r="I608" t="str">
        <f>VLOOKUP(B608,товар!$A$1:$C$433,2,FALSE)</f>
        <v>Соль</v>
      </c>
      <c r="J608" s="5">
        <f t="shared" si="75"/>
        <v>264.8679245283019</v>
      </c>
      <c r="K608" s="6">
        <f t="shared" si="76"/>
        <v>-0.42612907821627011</v>
      </c>
      <c r="L608" t="str">
        <f>VLOOKUP(B608,товар!$A$1:$C$433,3,FALSE)</f>
        <v>Экстра</v>
      </c>
      <c r="M608" s="28">
        <f t="shared" si="77"/>
        <v>320.84615384615387</v>
      </c>
      <c r="N608" s="10">
        <f>VLOOKUP(H608,клиенты!$A$1:$G$435,5,FALSE)</f>
        <v>44772</v>
      </c>
      <c r="O608">
        <f t="shared" si="78"/>
        <v>281</v>
      </c>
      <c r="P608" s="50">
        <f ca="1">(TODAY()-Продажи[[#This Row],[Дата регистрации клиента]])/30</f>
        <v>27.666666666666668</v>
      </c>
      <c r="Q608" t="str">
        <f>VLOOKUP(H608,клиенты!$A$1:$G$435,3,FALSE)</f>
        <v>Никитина Лора Георгиевна</v>
      </c>
      <c r="R608" s="51" t="str">
        <f>VLOOKUP(H608,клиенты!$A$1:$G$435,4,FALSE)</f>
        <v>да</v>
      </c>
      <c r="S608" t="str">
        <f>VLOOKUP(H608,клиенты!$A$1:$G$435,7,FALSE)</f>
        <v>Беларусь</v>
      </c>
      <c r="T608" t="str">
        <f t="shared" si="79"/>
        <v>Георгиевна Никитина Лора</v>
      </c>
      <c r="U608" t="str">
        <f t="shared" si="80"/>
        <v>Никитина</v>
      </c>
      <c r="V608" t="str">
        <f>MID(T608,SEARCH(" *",T608,SEARCH(" *",T608)+1)+1,LEN(T608))</f>
        <v>Лора</v>
      </c>
    </row>
    <row r="609" spans="1:22" x14ac:dyDescent="0.2">
      <c r="A609">
        <v>828</v>
      </c>
      <c r="B609">
        <v>269</v>
      </c>
      <c r="C609">
        <v>398</v>
      </c>
      <c r="D609">
        <v>4</v>
      </c>
      <c r="E609" s="40">
        <f t="shared" si="74"/>
        <v>1592</v>
      </c>
      <c r="F609" s="25">
        <v>45051</v>
      </c>
      <c r="G609" t="s">
        <v>22</v>
      </c>
      <c r="H609">
        <v>466</v>
      </c>
      <c r="I609" t="str">
        <f>VLOOKUP(B609,товар!$A$1:$C$433,2,FALSE)</f>
        <v>Сахар</v>
      </c>
      <c r="J609" s="5">
        <f t="shared" si="75"/>
        <v>252.76271186440678</v>
      </c>
      <c r="K609" s="6">
        <f t="shared" si="76"/>
        <v>0.57459934285522696</v>
      </c>
      <c r="L609" t="str">
        <f>VLOOKUP(B609,товар!$A$1:$C$433,3,FALSE)</f>
        <v>Русский сахар</v>
      </c>
      <c r="M609" s="28">
        <f t="shared" si="77"/>
        <v>293.41176470588238</v>
      </c>
      <c r="N609" s="10">
        <f>VLOOKUP(H609,клиенты!$A$1:$G$435,5,FALSE)</f>
        <v>44772</v>
      </c>
      <c r="O609">
        <f t="shared" si="78"/>
        <v>279</v>
      </c>
      <c r="P609" s="50">
        <f ca="1">(TODAY()-Продажи[[#This Row],[Дата регистрации клиента]])/30</f>
        <v>27.666666666666668</v>
      </c>
      <c r="Q609" t="str">
        <f>VLOOKUP(H609,клиенты!$A$1:$G$435,3,FALSE)</f>
        <v>Никитина Лора Георгиевна</v>
      </c>
      <c r="R609" s="51" t="str">
        <f>VLOOKUP(H609,клиенты!$A$1:$G$435,4,FALSE)</f>
        <v>да</v>
      </c>
      <c r="S609" t="str">
        <f>VLOOKUP(H609,клиенты!$A$1:$G$435,7,FALSE)</f>
        <v>Беларусь</v>
      </c>
      <c r="T609" t="str">
        <f t="shared" si="79"/>
        <v>Георгиевна Никитина Лора</v>
      </c>
      <c r="U609" t="str">
        <f t="shared" si="80"/>
        <v>Никитина</v>
      </c>
      <c r="V609" t="str">
        <f>MID(T609,SEARCH(" *",T609,SEARCH(" *",T609)+1)+1,LEN(T609))</f>
        <v>Лора</v>
      </c>
    </row>
    <row r="610" spans="1:22" x14ac:dyDescent="0.2">
      <c r="A610">
        <v>48</v>
      </c>
      <c r="B610">
        <v>285</v>
      </c>
      <c r="C610">
        <v>498</v>
      </c>
      <c r="D610">
        <v>4</v>
      </c>
      <c r="E610" s="40">
        <f t="shared" si="74"/>
        <v>1992</v>
      </c>
      <c r="F610" s="25">
        <v>45208</v>
      </c>
      <c r="G610" t="s">
        <v>16</v>
      </c>
      <c r="H610">
        <v>2</v>
      </c>
      <c r="I610" t="str">
        <f>VLOOKUP(B610,товар!$A$1:$C$433,2,FALSE)</f>
        <v>Макароны</v>
      </c>
      <c r="J610" s="5">
        <f t="shared" si="75"/>
        <v>265.47674418604652</v>
      </c>
      <c r="K610" s="6">
        <f t="shared" si="76"/>
        <v>0.87587052691515921</v>
      </c>
      <c r="L610" t="str">
        <f>VLOOKUP(B610,товар!$A$1:$C$433,3,FALSE)</f>
        <v>Паста Зара</v>
      </c>
      <c r="M610" s="28">
        <f t="shared" si="77"/>
        <v>276.67567567567568</v>
      </c>
      <c r="N610" s="10">
        <f>VLOOKUP(H610,клиенты!$A$1:$G$435,5,FALSE)</f>
        <v>44775</v>
      </c>
      <c r="O610">
        <f t="shared" si="78"/>
        <v>433</v>
      </c>
      <c r="P610" s="50">
        <f ca="1">(TODAY()-Продажи[[#This Row],[Дата регистрации клиента]])/30</f>
        <v>27.566666666666666</v>
      </c>
      <c r="Q610" t="str">
        <f>VLOOKUP(H610,клиенты!$A$1:$G$435,3,FALSE)</f>
        <v>Морозова Майя Борисовна</v>
      </c>
      <c r="R610" s="51" t="str">
        <f>VLOOKUP(H610,клиенты!$A$1:$G$435,4,FALSE)</f>
        <v>нет</v>
      </c>
      <c r="S610" t="str">
        <f>VLOOKUP(H610,клиенты!$A$1:$G$435,7,FALSE)</f>
        <v>Узбекистан</v>
      </c>
      <c r="T610" t="str">
        <f t="shared" si="79"/>
        <v>Борисовна Морозова Майя</v>
      </c>
      <c r="U610" t="str">
        <f t="shared" si="80"/>
        <v>Морозова</v>
      </c>
      <c r="V610" t="str">
        <f>MID(T610,SEARCH(" *",T610,SEARCH(" *",T610)+1)+1,LEN(T610))</f>
        <v>Майя</v>
      </c>
    </row>
    <row r="611" spans="1:22" x14ac:dyDescent="0.2">
      <c r="A611">
        <v>62</v>
      </c>
      <c r="B611">
        <v>465</v>
      </c>
      <c r="C611">
        <v>311</v>
      </c>
      <c r="D611">
        <v>2</v>
      </c>
      <c r="E611" s="40">
        <f t="shared" si="74"/>
        <v>622</v>
      </c>
      <c r="F611" s="25">
        <v>44934</v>
      </c>
      <c r="G611" t="s">
        <v>8</v>
      </c>
      <c r="H611">
        <v>14</v>
      </c>
      <c r="I611" t="str">
        <f>VLOOKUP(B611,товар!$A$1:$C$433,2,FALSE)</f>
        <v>Йогурт</v>
      </c>
      <c r="J611" s="5">
        <f t="shared" si="75"/>
        <v>263.25423728813558</v>
      </c>
      <c r="K611" s="6">
        <f t="shared" si="76"/>
        <v>0.18136749935616803</v>
      </c>
      <c r="L611" t="str">
        <f>VLOOKUP(B611,товар!$A$1:$C$433,3,FALSE)</f>
        <v>Ростагроэкспорт</v>
      </c>
      <c r="M611" s="28">
        <f t="shared" si="77"/>
        <v>257.78260869565219</v>
      </c>
      <c r="N611" s="10">
        <f>VLOOKUP(H611,клиенты!$A$1:$G$435,5,FALSE)</f>
        <v>44775</v>
      </c>
      <c r="O611">
        <f t="shared" si="78"/>
        <v>159</v>
      </c>
      <c r="P611" s="50">
        <f ca="1">(TODAY()-Продажи[[#This Row],[Дата регистрации клиента]])/30</f>
        <v>27.566666666666666</v>
      </c>
      <c r="Q611" t="str">
        <f>VLOOKUP(H611,клиенты!$A$1:$G$435,3,FALSE)</f>
        <v>Ипатий Устинович Зимин</v>
      </c>
      <c r="R611" s="51" t="str">
        <f>VLOOKUP(H611,клиенты!$A$1:$G$435,4,FALSE)</f>
        <v>да</v>
      </c>
      <c r="S611" t="str">
        <f>VLOOKUP(H611,клиенты!$A$1:$G$435,7,FALSE)</f>
        <v>Таджикистан</v>
      </c>
      <c r="T611" t="str">
        <f t="shared" si="79"/>
        <v>Зимин Ипатий Устинович</v>
      </c>
      <c r="U611" t="str">
        <f t="shared" si="80"/>
        <v>Ипатий</v>
      </c>
      <c r="V611" t="str">
        <f>Продажи[[#This Row],[Имя1]]</f>
        <v>Ипатий</v>
      </c>
    </row>
    <row r="612" spans="1:22" x14ac:dyDescent="0.2">
      <c r="A612">
        <v>161</v>
      </c>
      <c r="B612">
        <v>138</v>
      </c>
      <c r="C612">
        <v>210</v>
      </c>
      <c r="D612">
        <v>2</v>
      </c>
      <c r="E612" s="40">
        <f t="shared" si="74"/>
        <v>420</v>
      </c>
      <c r="F612" s="25">
        <v>45012</v>
      </c>
      <c r="G612" t="s">
        <v>12</v>
      </c>
      <c r="H612">
        <v>14</v>
      </c>
      <c r="I612" t="str">
        <f>VLOOKUP(B612,товар!$A$1:$C$433,2,FALSE)</f>
        <v>Сыр</v>
      </c>
      <c r="J612" s="5">
        <f t="shared" si="75"/>
        <v>262.63492063492066</v>
      </c>
      <c r="K612" s="6">
        <f t="shared" si="76"/>
        <v>-0.20041097546234743</v>
      </c>
      <c r="L612" t="str">
        <f>VLOOKUP(B612,товар!$A$1:$C$433,3,FALSE)</f>
        <v>Сырная долина</v>
      </c>
      <c r="M612" s="28">
        <f t="shared" si="77"/>
        <v>271</v>
      </c>
      <c r="N612" s="10">
        <f>VLOOKUP(H612,клиенты!$A$1:$G$435,5,FALSE)</f>
        <v>44775</v>
      </c>
      <c r="O612">
        <f t="shared" si="78"/>
        <v>237</v>
      </c>
      <c r="P612" s="50">
        <f ca="1">(TODAY()-Продажи[[#This Row],[Дата регистрации клиента]])/30</f>
        <v>27.566666666666666</v>
      </c>
      <c r="Q612" t="str">
        <f>VLOOKUP(H612,клиенты!$A$1:$G$435,3,FALSE)</f>
        <v>Ипатий Устинович Зимин</v>
      </c>
      <c r="R612" s="51" t="str">
        <f>VLOOKUP(H612,клиенты!$A$1:$G$435,4,FALSE)</f>
        <v>да</v>
      </c>
      <c r="S612" t="str">
        <f>VLOOKUP(H612,клиенты!$A$1:$G$435,7,FALSE)</f>
        <v>Таджикистан</v>
      </c>
      <c r="T612" t="str">
        <f t="shared" si="79"/>
        <v>Зимин Ипатий Устинович</v>
      </c>
      <c r="U612" t="str">
        <f t="shared" si="80"/>
        <v>Ипатий</v>
      </c>
      <c r="V612" t="str">
        <f>Продажи[[#This Row],[Имя1]]</f>
        <v>Ипатий</v>
      </c>
    </row>
    <row r="613" spans="1:22" x14ac:dyDescent="0.2">
      <c r="A613">
        <v>295</v>
      </c>
      <c r="B613">
        <v>17</v>
      </c>
      <c r="C613">
        <v>253</v>
      </c>
      <c r="D613">
        <v>3</v>
      </c>
      <c r="E613" s="40">
        <f t="shared" si="74"/>
        <v>759</v>
      </c>
      <c r="F613" s="25">
        <v>45369</v>
      </c>
      <c r="G613" t="s">
        <v>22</v>
      </c>
      <c r="H613">
        <v>290</v>
      </c>
      <c r="I613" t="str">
        <f>VLOOKUP(B613,товар!$A$1:$C$433,2,FALSE)</f>
        <v>Кофе</v>
      </c>
      <c r="J613" s="5">
        <f t="shared" si="75"/>
        <v>249.02380952380952</v>
      </c>
      <c r="K613" s="6">
        <f t="shared" si="76"/>
        <v>1.5967109666316093E-2</v>
      </c>
      <c r="L613" t="str">
        <f>VLOOKUP(B613,товар!$A$1:$C$433,3,FALSE)</f>
        <v>Jacobs</v>
      </c>
      <c r="M613" s="28">
        <f t="shared" si="77"/>
        <v>276.21052631578948</v>
      </c>
      <c r="N613" s="10">
        <f>VLOOKUP(H613,клиенты!$A$1:$G$435,5,FALSE)</f>
        <v>44777</v>
      </c>
      <c r="O613">
        <f t="shared" si="78"/>
        <v>592</v>
      </c>
      <c r="P613" s="50">
        <f ca="1">(TODAY()-Продажи[[#This Row],[Дата регистрации клиента]])/30</f>
        <v>27.5</v>
      </c>
      <c r="Q613" t="str">
        <f>VLOOKUP(H613,клиенты!$A$1:$G$435,3,FALSE)</f>
        <v>Николай Гавриилович Савин</v>
      </c>
      <c r="R613" s="51" t="str">
        <f>VLOOKUP(H613,клиенты!$A$1:$G$435,4,FALSE)</f>
        <v>да</v>
      </c>
      <c r="S613" t="str">
        <f>VLOOKUP(H613,клиенты!$A$1:$G$435,7,FALSE)</f>
        <v>Россия</v>
      </c>
      <c r="T613" t="str">
        <f t="shared" si="79"/>
        <v>Савин Николай Гавриилович</v>
      </c>
      <c r="U613" t="str">
        <f t="shared" si="80"/>
        <v>Николай</v>
      </c>
      <c r="V613" t="str">
        <f>Продажи[[#This Row],[Имя1]]</f>
        <v>Николай</v>
      </c>
    </row>
    <row r="614" spans="1:22" x14ac:dyDescent="0.2">
      <c r="A614">
        <v>347</v>
      </c>
      <c r="B614">
        <v>423</v>
      </c>
      <c r="C614">
        <v>218</v>
      </c>
      <c r="D614">
        <v>3</v>
      </c>
      <c r="E614" s="40">
        <f t="shared" si="74"/>
        <v>654</v>
      </c>
      <c r="F614" s="25">
        <v>45036</v>
      </c>
      <c r="G614" t="s">
        <v>15</v>
      </c>
      <c r="H614">
        <v>66</v>
      </c>
      <c r="I614" t="str">
        <f>VLOOKUP(B614,товар!$A$1:$C$433,2,FALSE)</f>
        <v>Чипсы</v>
      </c>
      <c r="J614" s="5">
        <f t="shared" si="75"/>
        <v>273.72549019607845</v>
      </c>
      <c r="K614" s="6">
        <f t="shared" si="76"/>
        <v>-0.20358166189111759</v>
      </c>
      <c r="L614" t="str">
        <f>VLOOKUP(B614,товар!$A$1:$C$433,3,FALSE)</f>
        <v>Pringles</v>
      </c>
      <c r="M614" s="28">
        <f t="shared" si="77"/>
        <v>280.23809523809524</v>
      </c>
      <c r="N614" s="10">
        <f>VLOOKUP(H614,клиенты!$A$1:$G$435,5,FALSE)</f>
        <v>44777</v>
      </c>
      <c r="O614">
        <f t="shared" si="78"/>
        <v>259</v>
      </c>
      <c r="P614" s="50">
        <f ca="1">(TODAY()-Продажи[[#This Row],[Дата регистрации клиента]])/30</f>
        <v>27.5</v>
      </c>
      <c r="Q614" t="str">
        <f>VLOOKUP(H614,клиенты!$A$1:$G$435,3,FALSE)</f>
        <v>Клавдия Богдановна Ковалева</v>
      </c>
      <c r="R614" s="51" t="str">
        <f>VLOOKUP(H614,клиенты!$A$1:$G$435,4,FALSE)</f>
        <v>нет</v>
      </c>
      <c r="S614" t="str">
        <f>VLOOKUP(H614,клиенты!$A$1:$G$435,7,FALSE)</f>
        <v>Россия</v>
      </c>
      <c r="T614" t="str">
        <f t="shared" si="79"/>
        <v>Ковалева Клавдия Богдановна</v>
      </c>
      <c r="U614" t="str">
        <f t="shared" si="80"/>
        <v>Клавдия</v>
      </c>
      <c r="V614" t="str">
        <f>Продажи[[#This Row],[Имя1]]</f>
        <v>Клавдия</v>
      </c>
    </row>
    <row r="615" spans="1:22" x14ac:dyDescent="0.2">
      <c r="A615">
        <v>523</v>
      </c>
      <c r="B615">
        <v>110</v>
      </c>
      <c r="C615">
        <v>279</v>
      </c>
      <c r="D615">
        <v>1</v>
      </c>
      <c r="E615" s="40">
        <f t="shared" si="74"/>
        <v>279</v>
      </c>
      <c r="F615" s="25">
        <v>45311</v>
      </c>
      <c r="G615" t="s">
        <v>17</v>
      </c>
      <c r="H615">
        <v>290</v>
      </c>
      <c r="I615" t="str">
        <f>VLOOKUP(B615,товар!$A$1:$C$433,2,FALSE)</f>
        <v>Макароны</v>
      </c>
      <c r="J615" s="5">
        <f t="shared" si="75"/>
        <v>265.47674418604652</v>
      </c>
      <c r="K615" s="6">
        <f t="shared" si="76"/>
        <v>5.0939512066926484E-2</v>
      </c>
      <c r="L615" t="str">
        <f>VLOOKUP(B615,товар!$A$1:$C$433,3,FALSE)</f>
        <v>Паста Зара</v>
      </c>
      <c r="M615" s="28">
        <f t="shared" si="77"/>
        <v>276.67567567567568</v>
      </c>
      <c r="N615" s="10">
        <f>VLOOKUP(H615,клиенты!$A$1:$G$435,5,FALSE)</f>
        <v>44777</v>
      </c>
      <c r="O615">
        <f t="shared" si="78"/>
        <v>534</v>
      </c>
      <c r="P615" s="50">
        <f ca="1">(TODAY()-Продажи[[#This Row],[Дата регистрации клиента]])/30</f>
        <v>27.5</v>
      </c>
      <c r="Q615" t="str">
        <f>VLOOKUP(H615,клиенты!$A$1:$G$435,3,FALSE)</f>
        <v>Николай Гавриилович Савин</v>
      </c>
      <c r="R615" s="51" t="str">
        <f>VLOOKUP(H615,клиенты!$A$1:$G$435,4,FALSE)</f>
        <v>да</v>
      </c>
      <c r="S615" t="str">
        <f>VLOOKUP(H615,клиенты!$A$1:$G$435,7,FALSE)</f>
        <v>Россия</v>
      </c>
      <c r="T615" t="str">
        <f t="shared" si="79"/>
        <v>Савин Николай Гавриилович</v>
      </c>
      <c r="U615" t="str">
        <f t="shared" si="80"/>
        <v>Николай</v>
      </c>
      <c r="V615" t="str">
        <f>Продажи[[#This Row],[Имя1]]</f>
        <v>Николай</v>
      </c>
    </row>
    <row r="616" spans="1:22" x14ac:dyDescent="0.2">
      <c r="A616">
        <v>731</v>
      </c>
      <c r="B616">
        <v>455</v>
      </c>
      <c r="C616">
        <v>72</v>
      </c>
      <c r="D616">
        <v>2</v>
      </c>
      <c r="E616" s="40">
        <f t="shared" si="74"/>
        <v>144</v>
      </c>
      <c r="F616" s="25">
        <v>45102</v>
      </c>
      <c r="G616" t="s">
        <v>12</v>
      </c>
      <c r="H616">
        <v>66</v>
      </c>
      <c r="I616" t="str">
        <f>VLOOKUP(B616,товар!$A$1:$C$433,2,FALSE)</f>
        <v>Соль</v>
      </c>
      <c r="J616" s="5">
        <f t="shared" si="75"/>
        <v>264.8679245283019</v>
      </c>
      <c r="K616" s="6">
        <f t="shared" si="76"/>
        <v>-0.72816640547086475</v>
      </c>
      <c r="L616" t="str">
        <f>VLOOKUP(B616,товар!$A$1:$C$433,3,FALSE)</f>
        <v>Славянская</v>
      </c>
      <c r="M616" s="28">
        <f t="shared" si="77"/>
        <v>236.91666666666666</v>
      </c>
      <c r="N616" s="10">
        <f>VLOOKUP(H616,клиенты!$A$1:$G$435,5,FALSE)</f>
        <v>44777</v>
      </c>
      <c r="O616">
        <f t="shared" si="78"/>
        <v>325</v>
      </c>
      <c r="P616" s="50">
        <f ca="1">(TODAY()-Продажи[[#This Row],[Дата регистрации клиента]])/30</f>
        <v>27.5</v>
      </c>
      <c r="Q616" t="str">
        <f>VLOOKUP(H616,клиенты!$A$1:$G$435,3,FALSE)</f>
        <v>Клавдия Богдановна Ковалева</v>
      </c>
      <c r="R616" s="51" t="str">
        <f>VLOOKUP(H616,клиенты!$A$1:$G$435,4,FALSE)</f>
        <v>нет</v>
      </c>
      <c r="S616" t="str">
        <f>VLOOKUP(H616,клиенты!$A$1:$G$435,7,FALSE)</f>
        <v>Россия</v>
      </c>
      <c r="T616" t="str">
        <f t="shared" si="79"/>
        <v>Ковалева Клавдия Богдановна</v>
      </c>
      <c r="U616" t="str">
        <f t="shared" si="80"/>
        <v>Клавдия</v>
      </c>
      <c r="V616" t="str">
        <f>Продажи[[#This Row],[Имя1]]</f>
        <v>Клавдия</v>
      </c>
    </row>
    <row r="617" spans="1:22" x14ac:dyDescent="0.2">
      <c r="A617">
        <v>735</v>
      </c>
      <c r="B617">
        <v>267</v>
      </c>
      <c r="C617">
        <v>54</v>
      </c>
      <c r="D617">
        <v>2</v>
      </c>
      <c r="E617" s="40">
        <f t="shared" si="74"/>
        <v>108</v>
      </c>
      <c r="F617" s="25">
        <v>45251</v>
      </c>
      <c r="G617" t="s">
        <v>22</v>
      </c>
      <c r="H617">
        <v>290</v>
      </c>
      <c r="I617" t="str">
        <f>VLOOKUP(B617,товар!$A$1:$C$433,2,FALSE)</f>
        <v>Овощи</v>
      </c>
      <c r="J617" s="5">
        <f t="shared" si="75"/>
        <v>250.48780487804879</v>
      </c>
      <c r="K617" s="6">
        <f t="shared" si="76"/>
        <v>-0.78442064264849076</v>
      </c>
      <c r="L617" t="str">
        <f>VLOOKUP(B617,товар!$A$1:$C$433,3,FALSE)</f>
        <v>Семко</v>
      </c>
      <c r="M617" s="28">
        <f t="shared" si="77"/>
        <v>208</v>
      </c>
      <c r="N617" s="10">
        <f>VLOOKUP(H617,клиенты!$A$1:$G$435,5,FALSE)</f>
        <v>44777</v>
      </c>
      <c r="O617">
        <f t="shared" si="78"/>
        <v>474</v>
      </c>
      <c r="P617" s="50">
        <f ca="1">(TODAY()-Продажи[[#This Row],[Дата регистрации клиента]])/30</f>
        <v>27.5</v>
      </c>
      <c r="Q617" t="str">
        <f>VLOOKUP(H617,клиенты!$A$1:$G$435,3,FALSE)</f>
        <v>Николай Гавриилович Савин</v>
      </c>
      <c r="R617" s="51" t="str">
        <f>VLOOKUP(H617,клиенты!$A$1:$G$435,4,FALSE)</f>
        <v>да</v>
      </c>
      <c r="S617" t="str">
        <f>VLOOKUP(H617,клиенты!$A$1:$G$435,7,FALSE)</f>
        <v>Россия</v>
      </c>
      <c r="T617" t="str">
        <f t="shared" si="79"/>
        <v>Савин Николай Гавриилович</v>
      </c>
      <c r="U617" t="str">
        <f t="shared" si="80"/>
        <v>Николай</v>
      </c>
      <c r="V617" t="str">
        <f>Продажи[[#This Row],[Имя1]]</f>
        <v>Николай</v>
      </c>
    </row>
    <row r="618" spans="1:22" x14ac:dyDescent="0.2">
      <c r="A618">
        <v>758</v>
      </c>
      <c r="B618">
        <v>67</v>
      </c>
      <c r="C618">
        <v>274</v>
      </c>
      <c r="D618">
        <v>4</v>
      </c>
      <c r="E618" s="40">
        <f t="shared" si="74"/>
        <v>1096</v>
      </c>
      <c r="F618" s="25">
        <v>45298</v>
      </c>
      <c r="G618" t="s">
        <v>9</v>
      </c>
      <c r="H618">
        <v>262</v>
      </c>
      <c r="I618" t="str">
        <f>VLOOKUP(B618,товар!$A$1:$C$433,2,FALSE)</f>
        <v>Йогурт</v>
      </c>
      <c r="J618" s="5">
        <f t="shared" si="75"/>
        <v>263.25423728813558</v>
      </c>
      <c r="K618" s="6">
        <f t="shared" si="76"/>
        <v>4.0818954416688147E-2</v>
      </c>
      <c r="L618" t="str">
        <f>VLOOKUP(B618,товар!$A$1:$C$433,3,FALSE)</f>
        <v>Чудо</v>
      </c>
      <c r="M618" s="28">
        <f t="shared" si="77"/>
        <v>287.10000000000002</v>
      </c>
      <c r="N618" s="10">
        <f>VLOOKUP(H618,клиенты!$A$1:$G$435,5,FALSE)</f>
        <v>44778</v>
      </c>
      <c r="O618">
        <f t="shared" si="78"/>
        <v>520</v>
      </c>
      <c r="P618" s="50">
        <f ca="1">(TODAY()-Продажи[[#This Row],[Дата регистрации клиента]])/30</f>
        <v>27.466666666666665</v>
      </c>
      <c r="Q618" t="str">
        <f>VLOOKUP(H618,клиенты!$A$1:$G$435,3,FALSE)</f>
        <v>г-жа Воробьева Иванна Юрьевна</v>
      </c>
      <c r="R618" s="51" t="str">
        <f>VLOOKUP(H618,клиенты!$A$1:$G$435,4,FALSE)</f>
        <v>да</v>
      </c>
      <c r="S618" t="str">
        <f>VLOOKUP(H618,клиенты!$A$1:$G$435,7,FALSE)</f>
        <v>Таджикистан</v>
      </c>
      <c r="T618" t="str">
        <f t="shared" si="79"/>
        <v>Иванна Юрьевна г-жа Воробьева</v>
      </c>
      <c r="U618" t="str">
        <f t="shared" si="80"/>
        <v>Юрьевна</v>
      </c>
      <c r="V618" t="str">
        <f>Продажи[[#This Row],[Имя1]]</f>
        <v>Юрьевна</v>
      </c>
    </row>
    <row r="619" spans="1:22" x14ac:dyDescent="0.2">
      <c r="A619">
        <v>885</v>
      </c>
      <c r="B619">
        <v>388</v>
      </c>
      <c r="C619">
        <v>205</v>
      </c>
      <c r="D619">
        <v>2</v>
      </c>
      <c r="E619" s="40">
        <f t="shared" si="74"/>
        <v>410</v>
      </c>
      <c r="F619" s="25">
        <v>45404</v>
      </c>
      <c r="G619" t="s">
        <v>20</v>
      </c>
      <c r="H619">
        <v>262</v>
      </c>
      <c r="I619" t="str">
        <f>VLOOKUP(B619,товар!$A$1:$C$433,2,FALSE)</f>
        <v>Рыба</v>
      </c>
      <c r="J619" s="5">
        <f t="shared" si="75"/>
        <v>258.5128205128205</v>
      </c>
      <c r="K619" s="6">
        <f t="shared" si="76"/>
        <v>-0.20700257885340201</v>
      </c>
      <c r="L619" t="str">
        <f>VLOOKUP(B619,товар!$A$1:$C$433,3,FALSE)</f>
        <v>Меридиан</v>
      </c>
      <c r="M619" s="28">
        <f t="shared" si="77"/>
        <v>260.64705882352939</v>
      </c>
      <c r="N619" s="10">
        <f>VLOOKUP(H619,клиенты!$A$1:$G$435,5,FALSE)</f>
        <v>44778</v>
      </c>
      <c r="O619">
        <f t="shared" si="78"/>
        <v>626</v>
      </c>
      <c r="P619" s="50">
        <f ca="1">(TODAY()-Продажи[[#This Row],[Дата регистрации клиента]])/30</f>
        <v>27.466666666666665</v>
      </c>
      <c r="Q619" t="str">
        <f>VLOOKUP(H619,клиенты!$A$1:$G$435,3,FALSE)</f>
        <v>г-жа Воробьева Иванна Юрьевна</v>
      </c>
      <c r="R619" s="51" t="str">
        <f>VLOOKUP(H619,клиенты!$A$1:$G$435,4,FALSE)</f>
        <v>да</v>
      </c>
      <c r="S619" t="str">
        <f>VLOOKUP(H619,клиенты!$A$1:$G$435,7,FALSE)</f>
        <v>Таджикистан</v>
      </c>
      <c r="T619" t="str">
        <f t="shared" si="79"/>
        <v>Иванна Юрьевна г-жа Воробьева</v>
      </c>
      <c r="U619" t="str">
        <f t="shared" si="80"/>
        <v>Юрьевна</v>
      </c>
      <c r="V619" t="str">
        <f>Продажи[[#This Row],[Имя1]]</f>
        <v>Юрьевна</v>
      </c>
    </row>
    <row r="620" spans="1:22" x14ac:dyDescent="0.2">
      <c r="A620">
        <v>989</v>
      </c>
      <c r="B620">
        <v>280</v>
      </c>
      <c r="C620">
        <v>459</v>
      </c>
      <c r="D620">
        <v>4</v>
      </c>
      <c r="E620" s="40">
        <f t="shared" si="74"/>
        <v>1836</v>
      </c>
      <c r="F620" s="25">
        <v>45273</v>
      </c>
      <c r="G620" t="s">
        <v>18</v>
      </c>
      <c r="H620">
        <v>262</v>
      </c>
      <c r="I620" t="str">
        <f>VLOOKUP(B620,товар!$A$1:$C$433,2,FALSE)</f>
        <v>Сыр</v>
      </c>
      <c r="J620" s="5">
        <f t="shared" si="75"/>
        <v>262.63492063492066</v>
      </c>
      <c r="K620" s="6">
        <f t="shared" si="76"/>
        <v>0.74767315363229758</v>
      </c>
      <c r="L620" t="str">
        <f>VLOOKUP(B620,товар!$A$1:$C$433,3,FALSE)</f>
        <v>President</v>
      </c>
      <c r="M620" s="28">
        <f t="shared" si="77"/>
        <v>238.72222222222223</v>
      </c>
      <c r="N620" s="10">
        <f>VLOOKUP(H620,клиенты!$A$1:$G$435,5,FALSE)</f>
        <v>44778</v>
      </c>
      <c r="O620">
        <f t="shared" si="78"/>
        <v>495</v>
      </c>
      <c r="P620" s="50">
        <f ca="1">(TODAY()-Продажи[[#This Row],[Дата регистрации клиента]])/30</f>
        <v>27.466666666666665</v>
      </c>
      <c r="Q620" t="str">
        <f>VLOOKUP(H620,клиенты!$A$1:$G$435,3,FALSE)</f>
        <v>г-жа Воробьева Иванна Юрьевна</v>
      </c>
      <c r="R620" s="51" t="str">
        <f>VLOOKUP(H620,клиенты!$A$1:$G$435,4,FALSE)</f>
        <v>да</v>
      </c>
      <c r="S620" t="str">
        <f>VLOOKUP(H620,клиенты!$A$1:$G$435,7,FALSE)</f>
        <v>Таджикистан</v>
      </c>
      <c r="T620" t="str">
        <f t="shared" si="79"/>
        <v>Иванна Юрьевна г-жа Воробьева</v>
      </c>
      <c r="U620" t="str">
        <f t="shared" si="80"/>
        <v>Юрьевна</v>
      </c>
      <c r="V620" t="str">
        <f>Продажи[[#This Row],[Имя1]]</f>
        <v>Юрьевна</v>
      </c>
    </row>
    <row r="621" spans="1:22" x14ac:dyDescent="0.2">
      <c r="A621">
        <v>363</v>
      </c>
      <c r="B621">
        <v>258</v>
      </c>
      <c r="C621">
        <v>181</v>
      </c>
      <c r="D621">
        <v>5</v>
      </c>
      <c r="E621" s="40">
        <f t="shared" si="74"/>
        <v>905</v>
      </c>
      <c r="F621" s="25">
        <v>45054</v>
      </c>
      <c r="G621" t="s">
        <v>26</v>
      </c>
      <c r="H621">
        <v>174</v>
      </c>
      <c r="I621" t="str">
        <f>VLOOKUP(B621,товар!$A$1:$C$433,2,FALSE)</f>
        <v>Рыба</v>
      </c>
      <c r="J621" s="5">
        <f t="shared" si="75"/>
        <v>258.5128205128205</v>
      </c>
      <c r="K621" s="6">
        <f t="shared" si="76"/>
        <v>-0.29984130132910136</v>
      </c>
      <c r="L621" t="str">
        <f>VLOOKUP(B621,товар!$A$1:$C$433,3,FALSE)</f>
        <v>Санта Бремор</v>
      </c>
      <c r="M621" s="28">
        <f t="shared" si="77"/>
        <v>216.4</v>
      </c>
      <c r="N621" s="10">
        <f>VLOOKUP(H621,клиенты!$A$1:$G$435,5,FALSE)</f>
        <v>44779</v>
      </c>
      <c r="O621">
        <f t="shared" si="78"/>
        <v>275</v>
      </c>
      <c r="P621" s="50">
        <f ca="1">(TODAY()-Продажи[[#This Row],[Дата регистрации клиента]])/30</f>
        <v>27.433333333333334</v>
      </c>
      <c r="Q621" t="str">
        <f>VLOOKUP(H621,клиенты!$A$1:$G$435,3,FALSE)</f>
        <v>Лазарев Аникей Венедиктович</v>
      </c>
      <c r="R621" s="51" t="str">
        <f>VLOOKUP(H621,клиенты!$A$1:$G$435,4,FALSE)</f>
        <v>да</v>
      </c>
      <c r="S621" t="str">
        <f>VLOOKUP(H621,клиенты!$A$1:$G$435,7,FALSE)</f>
        <v>Таджикистан</v>
      </c>
      <c r="T621" t="str">
        <f t="shared" si="79"/>
        <v>Венедиктович Лазарев Аникей</v>
      </c>
      <c r="U621" t="str">
        <f t="shared" si="80"/>
        <v>Лазарев</v>
      </c>
      <c r="V621" t="str">
        <f>MID(T621,SEARCH(" *",T621,SEARCH(" *",T621)+1)+1,LEN(T621))</f>
        <v>Аникей</v>
      </c>
    </row>
    <row r="622" spans="1:22" x14ac:dyDescent="0.2">
      <c r="A622">
        <v>250</v>
      </c>
      <c r="B622">
        <v>157</v>
      </c>
      <c r="C622">
        <v>52</v>
      </c>
      <c r="D622">
        <v>1</v>
      </c>
      <c r="E622" s="40">
        <f t="shared" si="74"/>
        <v>52</v>
      </c>
      <c r="F622" s="25">
        <v>44961</v>
      </c>
      <c r="G622" t="s">
        <v>7</v>
      </c>
      <c r="H622">
        <v>249</v>
      </c>
      <c r="I622" t="str">
        <f>VLOOKUP(B622,товар!$A$1:$C$433,2,FALSE)</f>
        <v>Сыр</v>
      </c>
      <c r="J622" s="5">
        <f t="shared" si="75"/>
        <v>262.63492063492066</v>
      </c>
      <c r="K622" s="6">
        <f t="shared" si="76"/>
        <v>-0.80200652725734312</v>
      </c>
      <c r="L622" t="str">
        <f>VLOOKUP(B622,товар!$A$1:$C$433,3,FALSE)</f>
        <v>President</v>
      </c>
      <c r="M622" s="28">
        <f t="shared" si="77"/>
        <v>238.72222222222223</v>
      </c>
      <c r="N622" s="10">
        <f>VLOOKUP(H622,клиенты!$A$1:$G$435,5,FALSE)</f>
        <v>44781</v>
      </c>
      <c r="O622">
        <f t="shared" si="78"/>
        <v>180</v>
      </c>
      <c r="P622" s="50">
        <f ca="1">(TODAY()-Продажи[[#This Row],[Дата регистрации клиента]])/30</f>
        <v>27.366666666666667</v>
      </c>
      <c r="Q622" t="str">
        <f>VLOOKUP(H622,клиенты!$A$1:$G$435,3,FALSE)</f>
        <v>Абрамов Адриан Фролович</v>
      </c>
      <c r="R622" s="51" t="str">
        <f>VLOOKUP(H622,клиенты!$A$1:$G$435,4,FALSE)</f>
        <v>да</v>
      </c>
      <c r="S622" t="str">
        <f>VLOOKUP(H622,клиенты!$A$1:$G$435,7,FALSE)</f>
        <v>Россия</v>
      </c>
      <c r="T622" t="str">
        <f t="shared" si="79"/>
        <v>Фролович Абрамов Адриан</v>
      </c>
      <c r="U622" t="str">
        <f t="shared" si="80"/>
        <v>Абрамов</v>
      </c>
      <c r="V622" t="str">
        <f>MID(T622,SEARCH(" *",T622,SEARCH(" *",T622)+1)+1,LEN(T622))</f>
        <v>Адриан</v>
      </c>
    </row>
    <row r="623" spans="1:22" x14ac:dyDescent="0.2">
      <c r="A623">
        <v>809</v>
      </c>
      <c r="B623">
        <v>384</v>
      </c>
      <c r="C623">
        <v>423</v>
      </c>
      <c r="D623">
        <v>5</v>
      </c>
      <c r="E623" s="40">
        <f t="shared" si="74"/>
        <v>2115</v>
      </c>
      <c r="F623" s="25">
        <v>45346</v>
      </c>
      <c r="G623" t="s">
        <v>24</v>
      </c>
      <c r="H623">
        <v>249</v>
      </c>
      <c r="I623" t="str">
        <f>VLOOKUP(B623,товар!$A$1:$C$433,2,FALSE)</f>
        <v>Сахар</v>
      </c>
      <c r="J623" s="5">
        <f t="shared" si="75"/>
        <v>252.76271186440678</v>
      </c>
      <c r="K623" s="6">
        <f t="shared" si="76"/>
        <v>0.6735063367531684</v>
      </c>
      <c r="L623" t="str">
        <f>VLOOKUP(B623,товар!$A$1:$C$433,3,FALSE)</f>
        <v>Сладов</v>
      </c>
      <c r="M623" s="28">
        <f t="shared" si="77"/>
        <v>240.26666666666668</v>
      </c>
      <c r="N623" s="10">
        <f>VLOOKUP(H623,клиенты!$A$1:$G$435,5,FALSE)</f>
        <v>44781</v>
      </c>
      <c r="O623">
        <f t="shared" si="78"/>
        <v>565</v>
      </c>
      <c r="P623" s="50">
        <f ca="1">(TODAY()-Продажи[[#This Row],[Дата регистрации клиента]])/30</f>
        <v>27.366666666666667</v>
      </c>
      <c r="Q623" t="str">
        <f>VLOOKUP(H623,клиенты!$A$1:$G$435,3,FALSE)</f>
        <v>Абрамов Адриан Фролович</v>
      </c>
      <c r="R623" s="51" t="str">
        <f>VLOOKUP(H623,клиенты!$A$1:$G$435,4,FALSE)</f>
        <v>да</v>
      </c>
      <c r="S623" t="str">
        <f>VLOOKUP(H623,клиенты!$A$1:$G$435,7,FALSE)</f>
        <v>Россия</v>
      </c>
      <c r="T623" t="str">
        <f t="shared" si="79"/>
        <v>Фролович Абрамов Адриан</v>
      </c>
      <c r="U623" t="str">
        <f t="shared" si="80"/>
        <v>Абрамов</v>
      </c>
      <c r="V623" t="str">
        <f>MID(T623,SEARCH(" *",T623,SEARCH(" *",T623)+1)+1,LEN(T623))</f>
        <v>Адриан</v>
      </c>
    </row>
    <row r="624" spans="1:22" x14ac:dyDescent="0.2">
      <c r="A624">
        <v>443</v>
      </c>
      <c r="B624">
        <v>217</v>
      </c>
      <c r="C624">
        <v>471</v>
      </c>
      <c r="D624">
        <v>3</v>
      </c>
      <c r="E624" s="40">
        <f t="shared" si="74"/>
        <v>1413</v>
      </c>
      <c r="F624" s="25">
        <v>45206</v>
      </c>
      <c r="G624" t="s">
        <v>13</v>
      </c>
      <c r="H624">
        <v>425</v>
      </c>
      <c r="I624" t="str">
        <f>VLOOKUP(B624,товар!$A$1:$C$433,2,FALSE)</f>
        <v>Мясо</v>
      </c>
      <c r="J624" s="5">
        <f t="shared" si="75"/>
        <v>271.74545454545455</v>
      </c>
      <c r="K624" s="6">
        <f t="shared" si="76"/>
        <v>0.73323966278602959</v>
      </c>
      <c r="L624" t="str">
        <f>VLOOKUP(B624,товар!$A$1:$C$433,3,FALSE)</f>
        <v>Агрокомплекс</v>
      </c>
      <c r="M624" s="28">
        <f t="shared" si="77"/>
        <v>311.2</v>
      </c>
      <c r="N624" s="10">
        <f>VLOOKUP(H624,клиенты!$A$1:$G$435,5,FALSE)</f>
        <v>44782</v>
      </c>
      <c r="O624">
        <f t="shared" si="78"/>
        <v>424</v>
      </c>
      <c r="P624" s="50">
        <f ca="1">(TODAY()-Продажи[[#This Row],[Дата регистрации клиента]])/30</f>
        <v>27.333333333333332</v>
      </c>
      <c r="Q624" t="str">
        <f>VLOOKUP(H624,клиенты!$A$1:$G$435,3,FALSE)</f>
        <v>Алевтина Ефимовна Белякова</v>
      </c>
      <c r="R624" s="51" t="str">
        <f>VLOOKUP(H624,клиенты!$A$1:$G$435,4,FALSE)</f>
        <v>нет</v>
      </c>
      <c r="S624" t="str">
        <f>VLOOKUP(H624,клиенты!$A$1:$G$435,7,FALSE)</f>
        <v>Узбекистан</v>
      </c>
      <c r="T624" t="str">
        <f t="shared" si="79"/>
        <v>Белякова Алевтина Ефимовна</v>
      </c>
      <c r="U624" t="str">
        <f t="shared" si="80"/>
        <v>Алевтина</v>
      </c>
      <c r="V624" t="str">
        <f>Продажи[[#This Row],[Имя1]]</f>
        <v>Алевтина</v>
      </c>
    </row>
    <row r="625" spans="1:22" x14ac:dyDescent="0.2">
      <c r="A625">
        <v>70</v>
      </c>
      <c r="B625">
        <v>337</v>
      </c>
      <c r="C625">
        <v>115</v>
      </c>
      <c r="D625">
        <v>3</v>
      </c>
      <c r="E625" s="40">
        <f t="shared" si="74"/>
        <v>345</v>
      </c>
      <c r="F625" s="25">
        <v>45046</v>
      </c>
      <c r="G625" t="s">
        <v>7</v>
      </c>
      <c r="H625">
        <v>42</v>
      </c>
      <c r="I625" t="str">
        <f>VLOOKUP(B625,товар!$A$1:$C$433,2,FALSE)</f>
        <v>Макароны</v>
      </c>
      <c r="J625" s="5">
        <f t="shared" si="75"/>
        <v>265.47674418604652</v>
      </c>
      <c r="K625" s="6">
        <f t="shared" si="76"/>
        <v>-0.56681704699750335</v>
      </c>
      <c r="L625" t="str">
        <f>VLOOKUP(B625,товар!$A$1:$C$433,3,FALSE)</f>
        <v>Паста Зара</v>
      </c>
      <c r="M625" s="28">
        <f t="shared" si="77"/>
        <v>276.67567567567568</v>
      </c>
      <c r="N625" s="10">
        <f>VLOOKUP(H625,клиенты!$A$1:$G$435,5,FALSE)</f>
        <v>44783</v>
      </c>
      <c r="O625">
        <f t="shared" si="78"/>
        <v>263</v>
      </c>
      <c r="P625" s="50">
        <f ca="1">(TODAY()-Продажи[[#This Row],[Дата регистрации клиента]])/30</f>
        <v>27.3</v>
      </c>
      <c r="Q625" t="str">
        <f>VLOOKUP(H625,клиенты!$A$1:$G$435,3,FALSE)</f>
        <v>Панфил Федотович Шаров</v>
      </c>
      <c r="R625" s="51" t="str">
        <f>VLOOKUP(H625,клиенты!$A$1:$G$435,4,FALSE)</f>
        <v>да</v>
      </c>
      <c r="S625" t="str">
        <f>VLOOKUP(H625,клиенты!$A$1:$G$435,7,FALSE)</f>
        <v>Таджикистан</v>
      </c>
      <c r="T625" t="str">
        <f t="shared" si="79"/>
        <v>Шаров Панфил Федотович</v>
      </c>
      <c r="U625" t="str">
        <f t="shared" si="80"/>
        <v>Панфил</v>
      </c>
      <c r="V625" t="str">
        <f>MID(T625,SEARCH(" *",T625,SEARCH(" *",T625)+1)+1,LEN(T625))</f>
        <v>Федотович</v>
      </c>
    </row>
    <row r="626" spans="1:22" x14ac:dyDescent="0.2">
      <c r="A626">
        <v>193</v>
      </c>
      <c r="B626">
        <v>348</v>
      </c>
      <c r="C626">
        <v>497</v>
      </c>
      <c r="D626">
        <v>3</v>
      </c>
      <c r="E626" s="40">
        <f t="shared" si="74"/>
        <v>1491</v>
      </c>
      <c r="F626" s="25">
        <v>45276</v>
      </c>
      <c r="G626" t="s">
        <v>7</v>
      </c>
      <c r="H626">
        <v>42</v>
      </c>
      <c r="I626" t="str">
        <f>VLOOKUP(B626,товар!$A$1:$C$433,2,FALSE)</f>
        <v>Чипсы</v>
      </c>
      <c r="J626" s="5">
        <f t="shared" si="75"/>
        <v>273.72549019607845</v>
      </c>
      <c r="K626" s="6">
        <f t="shared" si="76"/>
        <v>0.81568767908309447</v>
      </c>
      <c r="L626" t="str">
        <f>VLOOKUP(B626,товар!$A$1:$C$433,3,FALSE)</f>
        <v>Estrella</v>
      </c>
      <c r="M626" s="28">
        <f t="shared" si="77"/>
        <v>266.27272727272725</v>
      </c>
      <c r="N626" s="10">
        <f>VLOOKUP(H626,клиенты!$A$1:$G$435,5,FALSE)</f>
        <v>44783</v>
      </c>
      <c r="O626">
        <f t="shared" si="78"/>
        <v>493</v>
      </c>
      <c r="P626" s="50">
        <f ca="1">(TODAY()-Продажи[[#This Row],[Дата регистрации клиента]])/30</f>
        <v>27.3</v>
      </c>
      <c r="Q626" t="str">
        <f>VLOOKUP(H626,клиенты!$A$1:$G$435,3,FALSE)</f>
        <v>Панфил Федотович Шаров</v>
      </c>
      <c r="R626" s="51" t="str">
        <f>VLOOKUP(H626,клиенты!$A$1:$G$435,4,FALSE)</f>
        <v>да</v>
      </c>
      <c r="S626" t="str">
        <f>VLOOKUP(H626,клиенты!$A$1:$G$435,7,FALSE)</f>
        <v>Таджикистан</v>
      </c>
      <c r="T626" t="str">
        <f t="shared" si="79"/>
        <v>Шаров Панфил Федотович</v>
      </c>
      <c r="U626" t="str">
        <f t="shared" si="80"/>
        <v>Панфил</v>
      </c>
      <c r="V626" t="str">
        <f>MID(T626,SEARCH(" *",T626,SEARCH(" *",T626)+1)+1,LEN(T626))</f>
        <v>Федотович</v>
      </c>
    </row>
    <row r="627" spans="1:22" x14ac:dyDescent="0.2">
      <c r="A627">
        <v>355</v>
      </c>
      <c r="B627">
        <v>8</v>
      </c>
      <c r="C627">
        <v>404</v>
      </c>
      <c r="D627">
        <v>1</v>
      </c>
      <c r="E627" s="40">
        <f t="shared" si="74"/>
        <v>404</v>
      </c>
      <c r="F627" s="25">
        <v>45077</v>
      </c>
      <c r="G627" t="s">
        <v>21</v>
      </c>
      <c r="H627">
        <v>157</v>
      </c>
      <c r="I627" t="str">
        <f>VLOOKUP(B627,товар!$A$1:$C$433,2,FALSE)</f>
        <v>Макароны</v>
      </c>
      <c r="J627" s="5">
        <f t="shared" si="75"/>
        <v>265.47674418604652</v>
      </c>
      <c r="K627" s="6">
        <f t="shared" si="76"/>
        <v>0.52179054793920554</v>
      </c>
      <c r="L627" t="str">
        <f>VLOOKUP(B627,товар!$A$1:$C$433,3,FALSE)</f>
        <v>Паста Зара</v>
      </c>
      <c r="M627" s="28">
        <f t="shared" si="77"/>
        <v>276.67567567567568</v>
      </c>
      <c r="N627" s="10">
        <f>VLOOKUP(H627,клиенты!$A$1:$G$435,5,FALSE)</f>
        <v>44783</v>
      </c>
      <c r="O627">
        <f t="shared" si="78"/>
        <v>294</v>
      </c>
      <c r="P627" s="50">
        <f ca="1">(TODAY()-Продажи[[#This Row],[Дата регистрации клиента]])/30</f>
        <v>27.3</v>
      </c>
      <c r="Q627" t="str">
        <f>VLOOKUP(H627,клиенты!$A$1:$G$435,3,FALSE)</f>
        <v>Елена Эдуардовна Кудряшова</v>
      </c>
      <c r="R627" s="51" t="str">
        <f>VLOOKUP(H627,клиенты!$A$1:$G$435,4,FALSE)</f>
        <v>нет</v>
      </c>
      <c r="S627" t="str">
        <f>VLOOKUP(H627,клиенты!$A$1:$G$435,7,FALSE)</f>
        <v>Россия</v>
      </c>
      <c r="T627" t="str">
        <f t="shared" si="79"/>
        <v>Кудряшова Елена Эдуардовна</v>
      </c>
      <c r="U627" t="str">
        <f t="shared" si="80"/>
        <v>Елена</v>
      </c>
      <c r="V627" t="str">
        <f>Продажи[[#This Row],[Имя1]]</f>
        <v>Елена</v>
      </c>
    </row>
    <row r="628" spans="1:22" x14ac:dyDescent="0.2">
      <c r="A628">
        <v>360</v>
      </c>
      <c r="B628">
        <v>348</v>
      </c>
      <c r="C628">
        <v>147</v>
      </c>
      <c r="D628">
        <v>4</v>
      </c>
      <c r="E628" s="40">
        <f t="shared" si="74"/>
        <v>588</v>
      </c>
      <c r="F628" s="25">
        <v>45006</v>
      </c>
      <c r="G628" t="s">
        <v>21</v>
      </c>
      <c r="H628">
        <v>157</v>
      </c>
      <c r="I628" t="str">
        <f>VLOOKUP(B628,товар!$A$1:$C$433,2,FALSE)</f>
        <v>Чипсы</v>
      </c>
      <c r="J628" s="5">
        <f t="shared" si="75"/>
        <v>273.72549019607845</v>
      </c>
      <c r="K628" s="6">
        <f t="shared" si="76"/>
        <v>-0.4629656160458453</v>
      </c>
      <c r="L628" t="str">
        <f>VLOOKUP(B628,товар!$A$1:$C$433,3,FALSE)</f>
        <v>Estrella</v>
      </c>
      <c r="M628" s="28">
        <f t="shared" si="77"/>
        <v>266.27272727272725</v>
      </c>
      <c r="N628" s="10">
        <f>VLOOKUP(H628,клиенты!$A$1:$G$435,5,FALSE)</f>
        <v>44783</v>
      </c>
      <c r="O628">
        <f t="shared" si="78"/>
        <v>223</v>
      </c>
      <c r="P628" s="50">
        <f ca="1">(TODAY()-Продажи[[#This Row],[Дата регистрации клиента]])/30</f>
        <v>27.3</v>
      </c>
      <c r="Q628" t="str">
        <f>VLOOKUP(H628,клиенты!$A$1:$G$435,3,FALSE)</f>
        <v>Елена Эдуардовна Кудряшова</v>
      </c>
      <c r="R628" s="51" t="str">
        <f>VLOOKUP(H628,клиенты!$A$1:$G$435,4,FALSE)</f>
        <v>нет</v>
      </c>
      <c r="S628" t="str">
        <f>VLOOKUP(H628,клиенты!$A$1:$G$435,7,FALSE)</f>
        <v>Россия</v>
      </c>
      <c r="T628" t="str">
        <f t="shared" si="79"/>
        <v>Кудряшова Елена Эдуардовна</v>
      </c>
      <c r="U628" t="str">
        <f t="shared" si="80"/>
        <v>Елена</v>
      </c>
      <c r="V628" t="str">
        <f>Продажи[[#This Row],[Имя1]]</f>
        <v>Елена</v>
      </c>
    </row>
    <row r="629" spans="1:22" x14ac:dyDescent="0.2">
      <c r="A629">
        <v>368</v>
      </c>
      <c r="B629">
        <v>270</v>
      </c>
      <c r="C629">
        <v>78</v>
      </c>
      <c r="D629">
        <v>4</v>
      </c>
      <c r="E629" s="40">
        <f t="shared" si="74"/>
        <v>312</v>
      </c>
      <c r="F629" s="25">
        <v>44932</v>
      </c>
      <c r="G629" t="s">
        <v>23</v>
      </c>
      <c r="H629">
        <v>157</v>
      </c>
      <c r="I629" t="str">
        <f>VLOOKUP(B629,товар!$A$1:$C$433,2,FALSE)</f>
        <v>Соль</v>
      </c>
      <c r="J629" s="5">
        <f t="shared" si="75"/>
        <v>264.8679245283019</v>
      </c>
      <c r="K629" s="6">
        <f t="shared" si="76"/>
        <v>-0.70551360592677015</v>
      </c>
      <c r="L629" t="str">
        <f>VLOOKUP(B629,товар!$A$1:$C$433,3,FALSE)</f>
        <v>Славянская</v>
      </c>
      <c r="M629" s="28">
        <f t="shared" si="77"/>
        <v>236.91666666666666</v>
      </c>
      <c r="N629" s="10">
        <f>VLOOKUP(H629,клиенты!$A$1:$G$435,5,FALSE)</f>
        <v>44783</v>
      </c>
      <c r="O629">
        <f t="shared" si="78"/>
        <v>149</v>
      </c>
      <c r="P629" s="50">
        <f ca="1">(TODAY()-Продажи[[#This Row],[Дата регистрации клиента]])/30</f>
        <v>27.3</v>
      </c>
      <c r="Q629" t="str">
        <f>VLOOKUP(H629,клиенты!$A$1:$G$435,3,FALSE)</f>
        <v>Елена Эдуардовна Кудряшова</v>
      </c>
      <c r="R629" s="51" t="str">
        <f>VLOOKUP(H629,клиенты!$A$1:$G$435,4,FALSE)</f>
        <v>нет</v>
      </c>
      <c r="S629" t="str">
        <f>VLOOKUP(H629,клиенты!$A$1:$G$435,7,FALSE)</f>
        <v>Россия</v>
      </c>
      <c r="T629" t="str">
        <f t="shared" si="79"/>
        <v>Кудряшова Елена Эдуардовна</v>
      </c>
      <c r="U629" t="str">
        <f t="shared" si="80"/>
        <v>Елена</v>
      </c>
      <c r="V629" t="str">
        <f>Продажи[[#This Row],[Имя1]]</f>
        <v>Елена</v>
      </c>
    </row>
    <row r="630" spans="1:22" x14ac:dyDescent="0.2">
      <c r="A630">
        <v>645</v>
      </c>
      <c r="B630">
        <v>272</v>
      </c>
      <c r="C630">
        <v>207</v>
      </c>
      <c r="D630">
        <v>5</v>
      </c>
      <c r="E630" s="40">
        <f t="shared" si="74"/>
        <v>1035</v>
      </c>
      <c r="F630" s="25">
        <v>45074</v>
      </c>
      <c r="G630" t="s">
        <v>26</v>
      </c>
      <c r="H630">
        <v>42</v>
      </c>
      <c r="I630" t="str">
        <f>VLOOKUP(B630,товар!$A$1:$C$433,2,FALSE)</f>
        <v>Крупа</v>
      </c>
      <c r="J630" s="5">
        <f t="shared" si="75"/>
        <v>255.11627906976744</v>
      </c>
      <c r="K630" s="6">
        <f t="shared" si="76"/>
        <v>-0.18860528714676394</v>
      </c>
      <c r="L630" t="str">
        <f>VLOOKUP(B630,товар!$A$1:$C$433,3,FALSE)</f>
        <v>Ярмарка</v>
      </c>
      <c r="M630" s="28">
        <f t="shared" si="77"/>
        <v>252.09090909090909</v>
      </c>
      <c r="N630" s="10">
        <f>VLOOKUP(H630,клиенты!$A$1:$G$435,5,FALSE)</f>
        <v>44783</v>
      </c>
      <c r="O630">
        <f t="shared" si="78"/>
        <v>291</v>
      </c>
      <c r="P630" s="50">
        <f ca="1">(TODAY()-Продажи[[#This Row],[Дата регистрации клиента]])/30</f>
        <v>27.3</v>
      </c>
      <c r="Q630" t="str">
        <f>VLOOKUP(H630,клиенты!$A$1:$G$435,3,FALSE)</f>
        <v>Панфил Федотович Шаров</v>
      </c>
      <c r="R630" s="51" t="str">
        <f>VLOOKUP(H630,клиенты!$A$1:$G$435,4,FALSE)</f>
        <v>да</v>
      </c>
      <c r="S630" t="str">
        <f>VLOOKUP(H630,клиенты!$A$1:$G$435,7,FALSE)</f>
        <v>Таджикистан</v>
      </c>
      <c r="T630" t="str">
        <f t="shared" si="79"/>
        <v>Шаров Панфил Федотович</v>
      </c>
      <c r="U630" t="str">
        <f t="shared" si="80"/>
        <v>Панфил</v>
      </c>
      <c r="V630" t="str">
        <f>MID(T630,SEARCH(" *",T630,SEARCH(" *",T630)+1)+1,LEN(T630))</f>
        <v>Федотович</v>
      </c>
    </row>
    <row r="631" spans="1:22" x14ac:dyDescent="0.2">
      <c r="A631">
        <v>723</v>
      </c>
      <c r="B631">
        <v>485</v>
      </c>
      <c r="C631">
        <v>323</v>
      </c>
      <c r="D631">
        <v>1</v>
      </c>
      <c r="E631" s="40">
        <f t="shared" si="74"/>
        <v>323</v>
      </c>
      <c r="F631" s="25">
        <v>45144</v>
      </c>
      <c r="G631" t="s">
        <v>24</v>
      </c>
      <c r="H631">
        <v>157</v>
      </c>
      <c r="I631" t="str">
        <f>VLOOKUP(B631,товар!$A$1:$C$433,2,FALSE)</f>
        <v>Макароны</v>
      </c>
      <c r="J631" s="5">
        <f t="shared" si="75"/>
        <v>265.47674418604652</v>
      </c>
      <c r="K631" s="6">
        <f t="shared" si="76"/>
        <v>0.2166790766939688</v>
      </c>
      <c r="L631" t="str">
        <f>VLOOKUP(B631,товар!$A$1:$C$433,3,FALSE)</f>
        <v>Борилла</v>
      </c>
      <c r="M631" s="28">
        <f t="shared" si="77"/>
        <v>236.27586206896552</v>
      </c>
      <c r="N631" s="10">
        <f>VLOOKUP(H631,клиенты!$A$1:$G$435,5,FALSE)</f>
        <v>44783</v>
      </c>
      <c r="O631">
        <f t="shared" si="78"/>
        <v>361</v>
      </c>
      <c r="P631" s="50">
        <f ca="1">(TODAY()-Продажи[[#This Row],[Дата регистрации клиента]])/30</f>
        <v>27.3</v>
      </c>
      <c r="Q631" t="str">
        <f>VLOOKUP(H631,клиенты!$A$1:$G$435,3,FALSE)</f>
        <v>Елена Эдуардовна Кудряшова</v>
      </c>
      <c r="R631" s="51" t="str">
        <f>VLOOKUP(H631,клиенты!$A$1:$G$435,4,FALSE)</f>
        <v>нет</v>
      </c>
      <c r="S631" t="str">
        <f>VLOOKUP(H631,клиенты!$A$1:$G$435,7,FALSE)</f>
        <v>Россия</v>
      </c>
      <c r="T631" t="str">
        <f t="shared" si="79"/>
        <v>Кудряшова Елена Эдуардовна</v>
      </c>
      <c r="U631" t="str">
        <f t="shared" si="80"/>
        <v>Елена</v>
      </c>
      <c r="V631" t="str">
        <f>Продажи[[#This Row],[Имя1]]</f>
        <v>Елена</v>
      </c>
    </row>
    <row r="632" spans="1:22" x14ac:dyDescent="0.2">
      <c r="A632">
        <v>861</v>
      </c>
      <c r="B632">
        <v>266</v>
      </c>
      <c r="C632">
        <v>339</v>
      </c>
      <c r="D632">
        <v>5</v>
      </c>
      <c r="E632" s="40">
        <f t="shared" si="74"/>
        <v>1695</v>
      </c>
      <c r="F632" s="25">
        <v>45358</v>
      </c>
      <c r="G632" t="s">
        <v>8</v>
      </c>
      <c r="H632">
        <v>42</v>
      </c>
      <c r="I632" t="str">
        <f>VLOOKUP(B632,товар!$A$1:$C$433,2,FALSE)</f>
        <v>Рыба</v>
      </c>
      <c r="J632" s="5">
        <f t="shared" si="75"/>
        <v>258.5128205128205</v>
      </c>
      <c r="K632" s="6">
        <f t="shared" si="76"/>
        <v>0.31134695496925224</v>
      </c>
      <c r="L632" t="str">
        <f>VLOOKUP(B632,товар!$A$1:$C$433,3,FALSE)</f>
        <v>Меридиан</v>
      </c>
      <c r="M632" s="28">
        <f t="shared" si="77"/>
        <v>260.64705882352939</v>
      </c>
      <c r="N632" s="10">
        <f>VLOOKUP(H632,клиенты!$A$1:$G$435,5,FALSE)</f>
        <v>44783</v>
      </c>
      <c r="O632">
        <f t="shared" si="78"/>
        <v>575</v>
      </c>
      <c r="P632" s="50">
        <f ca="1">(TODAY()-Продажи[[#This Row],[Дата регистрации клиента]])/30</f>
        <v>27.3</v>
      </c>
      <c r="Q632" t="str">
        <f>VLOOKUP(H632,клиенты!$A$1:$G$435,3,FALSE)</f>
        <v>Панфил Федотович Шаров</v>
      </c>
      <c r="R632" s="51" t="str">
        <f>VLOOKUP(H632,клиенты!$A$1:$G$435,4,FALSE)</f>
        <v>да</v>
      </c>
      <c r="S632" t="str">
        <f>VLOOKUP(H632,клиенты!$A$1:$G$435,7,FALSE)</f>
        <v>Таджикистан</v>
      </c>
      <c r="T632" t="str">
        <f t="shared" si="79"/>
        <v>Шаров Панфил Федотович</v>
      </c>
      <c r="U632" t="str">
        <f t="shared" si="80"/>
        <v>Панфил</v>
      </c>
      <c r="V632" t="str">
        <f t="shared" ref="V632:V639" si="82">MID(T632,SEARCH(" *",T632,SEARCH(" *",T632)+1)+1,LEN(T632))</f>
        <v>Федотович</v>
      </c>
    </row>
    <row r="633" spans="1:22" x14ac:dyDescent="0.2">
      <c r="A633">
        <v>936</v>
      </c>
      <c r="B633">
        <v>302</v>
      </c>
      <c r="C633">
        <v>229</v>
      </c>
      <c r="D633">
        <v>5</v>
      </c>
      <c r="E633" s="40">
        <f t="shared" si="74"/>
        <v>1145</v>
      </c>
      <c r="F633" s="25">
        <v>45372</v>
      </c>
      <c r="G633" t="s">
        <v>11</v>
      </c>
      <c r="H633">
        <v>42</v>
      </c>
      <c r="I633" t="str">
        <f>VLOOKUP(B633,товар!$A$1:$C$433,2,FALSE)</f>
        <v>Молоко</v>
      </c>
      <c r="J633" s="5">
        <f t="shared" si="75"/>
        <v>294.95238095238096</v>
      </c>
      <c r="K633" s="6">
        <f t="shared" si="76"/>
        <v>-0.22360348724572165</v>
      </c>
      <c r="L633" t="str">
        <f>VLOOKUP(B633,товар!$A$1:$C$433,3,FALSE)</f>
        <v>Домик в деревне</v>
      </c>
      <c r="M633" s="28">
        <f t="shared" si="77"/>
        <v>274.77777777777777</v>
      </c>
      <c r="N633" s="10">
        <f>VLOOKUP(H633,клиенты!$A$1:$G$435,5,FALSE)</f>
        <v>44783</v>
      </c>
      <c r="O633">
        <f t="shared" si="78"/>
        <v>589</v>
      </c>
      <c r="P633" s="50">
        <f ca="1">(TODAY()-Продажи[[#This Row],[Дата регистрации клиента]])/30</f>
        <v>27.3</v>
      </c>
      <c r="Q633" t="str">
        <f>VLOOKUP(H633,клиенты!$A$1:$G$435,3,FALSE)</f>
        <v>Панфил Федотович Шаров</v>
      </c>
      <c r="R633" s="51" t="str">
        <f>VLOOKUP(H633,клиенты!$A$1:$G$435,4,FALSE)</f>
        <v>да</v>
      </c>
      <c r="S633" t="str">
        <f>VLOOKUP(H633,клиенты!$A$1:$G$435,7,FALSE)</f>
        <v>Таджикистан</v>
      </c>
      <c r="T633" t="str">
        <f t="shared" si="79"/>
        <v>Шаров Панфил Федотович</v>
      </c>
      <c r="U633" t="str">
        <f t="shared" si="80"/>
        <v>Панфил</v>
      </c>
      <c r="V633" t="str">
        <f t="shared" si="82"/>
        <v>Федотович</v>
      </c>
    </row>
    <row r="634" spans="1:22" x14ac:dyDescent="0.2">
      <c r="A634">
        <v>947</v>
      </c>
      <c r="B634">
        <v>3</v>
      </c>
      <c r="C634">
        <v>180</v>
      </c>
      <c r="D634">
        <v>3</v>
      </c>
      <c r="E634" s="40">
        <f t="shared" si="74"/>
        <v>540</v>
      </c>
      <c r="F634" s="25">
        <v>44940</v>
      </c>
      <c r="G634" t="s">
        <v>17</v>
      </c>
      <c r="H634">
        <v>200</v>
      </c>
      <c r="I634" t="str">
        <f>VLOOKUP(B634,товар!$A$1:$C$433,2,FALSE)</f>
        <v>Крупа</v>
      </c>
      <c r="J634" s="5">
        <f t="shared" si="75"/>
        <v>255.11627906976744</v>
      </c>
      <c r="K634" s="6">
        <f t="shared" si="76"/>
        <v>-0.29443938012762083</v>
      </c>
      <c r="L634" t="str">
        <f>VLOOKUP(B634,товар!$A$1:$C$433,3,FALSE)</f>
        <v>Ярмарка</v>
      </c>
      <c r="M634" s="28">
        <f t="shared" si="77"/>
        <v>252.09090909090909</v>
      </c>
      <c r="N634" s="10">
        <f>VLOOKUP(H634,клиенты!$A$1:$G$435,5,FALSE)</f>
        <v>44783</v>
      </c>
      <c r="O634">
        <f t="shared" si="78"/>
        <v>157</v>
      </c>
      <c r="P634" s="50">
        <f ca="1">(TODAY()-Продажи[[#This Row],[Дата регистрации клиента]])/30</f>
        <v>27.3</v>
      </c>
      <c r="Q634" t="str">
        <f>VLOOKUP(H634,клиенты!$A$1:$G$435,3,FALSE)</f>
        <v>Воробьева Анжела Аскольдовна</v>
      </c>
      <c r="R634" s="51" t="str">
        <f>VLOOKUP(H634,клиенты!$A$1:$G$435,4,FALSE)</f>
        <v>да</v>
      </c>
      <c r="S634" t="str">
        <f>VLOOKUP(H634,клиенты!$A$1:$G$435,7,FALSE)</f>
        <v>Узбекистан</v>
      </c>
      <c r="T634" t="str">
        <f t="shared" si="79"/>
        <v>Аскольдовна Воробьева Анжела</v>
      </c>
      <c r="U634" t="str">
        <f t="shared" si="80"/>
        <v>Воробьева</v>
      </c>
      <c r="V634" t="str">
        <f t="shared" si="82"/>
        <v>Анжела</v>
      </c>
    </row>
    <row r="635" spans="1:22" x14ac:dyDescent="0.2">
      <c r="A635">
        <v>958</v>
      </c>
      <c r="B635">
        <v>110</v>
      </c>
      <c r="C635">
        <v>148</v>
      </c>
      <c r="D635">
        <v>2</v>
      </c>
      <c r="E635" s="40">
        <f t="shared" si="74"/>
        <v>296</v>
      </c>
      <c r="F635" s="25">
        <v>44995</v>
      </c>
      <c r="G635" t="s">
        <v>9</v>
      </c>
      <c r="H635">
        <v>42</v>
      </c>
      <c r="I635" t="str">
        <f>VLOOKUP(B635,товар!$A$1:$C$433,2,FALSE)</f>
        <v>Макароны</v>
      </c>
      <c r="J635" s="5">
        <f t="shared" si="75"/>
        <v>265.47674418604652</v>
      </c>
      <c r="K635" s="6">
        <f t="shared" si="76"/>
        <v>-0.44251237352722173</v>
      </c>
      <c r="L635" t="str">
        <f>VLOOKUP(B635,товар!$A$1:$C$433,3,FALSE)</f>
        <v>Паста Зара</v>
      </c>
      <c r="M635" s="28">
        <f t="shared" si="77"/>
        <v>276.67567567567568</v>
      </c>
      <c r="N635" s="10">
        <f>VLOOKUP(H635,клиенты!$A$1:$G$435,5,FALSE)</f>
        <v>44783</v>
      </c>
      <c r="O635">
        <f t="shared" si="78"/>
        <v>212</v>
      </c>
      <c r="P635" s="50">
        <f ca="1">(TODAY()-Продажи[[#This Row],[Дата регистрации клиента]])/30</f>
        <v>27.3</v>
      </c>
      <c r="Q635" t="str">
        <f>VLOOKUP(H635,клиенты!$A$1:$G$435,3,FALSE)</f>
        <v>Панфил Федотович Шаров</v>
      </c>
      <c r="R635" s="51" t="str">
        <f>VLOOKUP(H635,клиенты!$A$1:$G$435,4,FALSE)</f>
        <v>да</v>
      </c>
      <c r="S635" t="str">
        <f>VLOOKUP(H635,клиенты!$A$1:$G$435,7,FALSE)</f>
        <v>Таджикистан</v>
      </c>
      <c r="T635" t="str">
        <f t="shared" si="79"/>
        <v>Шаров Панфил Федотович</v>
      </c>
      <c r="U635" t="str">
        <f t="shared" si="80"/>
        <v>Панфил</v>
      </c>
      <c r="V635" t="str">
        <f t="shared" si="82"/>
        <v>Федотович</v>
      </c>
    </row>
    <row r="636" spans="1:22" x14ac:dyDescent="0.2">
      <c r="A636">
        <v>973</v>
      </c>
      <c r="B636">
        <v>141</v>
      </c>
      <c r="C636">
        <v>112</v>
      </c>
      <c r="D636">
        <v>4</v>
      </c>
      <c r="E636" s="40">
        <f t="shared" si="74"/>
        <v>448</v>
      </c>
      <c r="F636" s="25">
        <v>45032</v>
      </c>
      <c r="G636" t="s">
        <v>20</v>
      </c>
      <c r="H636">
        <v>200</v>
      </c>
      <c r="I636" t="str">
        <f>VLOOKUP(B636,товар!$A$1:$C$433,2,FALSE)</f>
        <v>Фрукты</v>
      </c>
      <c r="J636" s="5">
        <f t="shared" si="75"/>
        <v>274.16279069767444</v>
      </c>
      <c r="K636" s="6">
        <f t="shared" si="76"/>
        <v>-0.59148358639409615</v>
      </c>
      <c r="L636" t="str">
        <f>VLOOKUP(B636,товар!$A$1:$C$433,3,FALSE)</f>
        <v>Фруктовый Рай</v>
      </c>
      <c r="M636" s="28">
        <f t="shared" si="77"/>
        <v>258.30769230769232</v>
      </c>
      <c r="N636" s="10">
        <f>VLOOKUP(H636,клиенты!$A$1:$G$435,5,FALSE)</f>
        <v>44783</v>
      </c>
      <c r="O636">
        <f t="shared" si="78"/>
        <v>249</v>
      </c>
      <c r="P636" s="50">
        <f ca="1">(TODAY()-Продажи[[#This Row],[Дата регистрации клиента]])/30</f>
        <v>27.3</v>
      </c>
      <c r="Q636" t="str">
        <f>VLOOKUP(H636,клиенты!$A$1:$G$435,3,FALSE)</f>
        <v>Воробьева Анжела Аскольдовна</v>
      </c>
      <c r="R636" s="51" t="str">
        <f>VLOOKUP(H636,клиенты!$A$1:$G$435,4,FALSE)</f>
        <v>да</v>
      </c>
      <c r="S636" t="str">
        <f>VLOOKUP(H636,клиенты!$A$1:$G$435,7,FALSE)</f>
        <v>Узбекистан</v>
      </c>
      <c r="T636" t="str">
        <f t="shared" si="79"/>
        <v>Аскольдовна Воробьева Анжела</v>
      </c>
      <c r="U636" t="str">
        <f t="shared" si="80"/>
        <v>Воробьева</v>
      </c>
      <c r="V636" t="str">
        <f t="shared" si="82"/>
        <v>Анжела</v>
      </c>
    </row>
    <row r="637" spans="1:22" x14ac:dyDescent="0.2">
      <c r="A637">
        <v>979</v>
      </c>
      <c r="B637">
        <v>195</v>
      </c>
      <c r="C637">
        <v>103</v>
      </c>
      <c r="D637">
        <v>1</v>
      </c>
      <c r="E637" s="40">
        <f t="shared" si="74"/>
        <v>103</v>
      </c>
      <c r="F637" s="25">
        <v>44997</v>
      </c>
      <c r="G637" t="s">
        <v>14</v>
      </c>
      <c r="H637">
        <v>42</v>
      </c>
      <c r="I637" t="str">
        <f>VLOOKUP(B637,товар!$A$1:$C$433,2,FALSE)</f>
        <v>Хлеб</v>
      </c>
      <c r="J637" s="5">
        <f t="shared" si="75"/>
        <v>300.31818181818181</v>
      </c>
      <c r="K637" s="6">
        <f t="shared" si="76"/>
        <v>-0.65703042227940056</v>
      </c>
      <c r="L637" t="str">
        <f>VLOOKUP(B637,товар!$A$1:$C$433,3,FALSE)</f>
        <v>Каравай</v>
      </c>
      <c r="M637" s="28">
        <f t="shared" si="77"/>
        <v>331.16666666666669</v>
      </c>
      <c r="N637" s="10">
        <f>VLOOKUP(H637,клиенты!$A$1:$G$435,5,FALSE)</f>
        <v>44783</v>
      </c>
      <c r="O637">
        <f t="shared" si="78"/>
        <v>214</v>
      </c>
      <c r="P637" s="50">
        <f ca="1">(TODAY()-Продажи[[#This Row],[Дата регистрации клиента]])/30</f>
        <v>27.3</v>
      </c>
      <c r="Q637" t="str">
        <f>VLOOKUP(H637,клиенты!$A$1:$G$435,3,FALSE)</f>
        <v>Панфил Федотович Шаров</v>
      </c>
      <c r="R637" s="51" t="str">
        <f>VLOOKUP(H637,клиенты!$A$1:$G$435,4,FALSE)</f>
        <v>да</v>
      </c>
      <c r="S637" t="str">
        <f>VLOOKUP(H637,клиенты!$A$1:$G$435,7,FALSE)</f>
        <v>Таджикистан</v>
      </c>
      <c r="T637" t="str">
        <f t="shared" si="79"/>
        <v>Шаров Панфил Федотович</v>
      </c>
      <c r="U637" t="str">
        <f t="shared" si="80"/>
        <v>Панфил</v>
      </c>
      <c r="V637" t="str">
        <f t="shared" si="82"/>
        <v>Федотович</v>
      </c>
    </row>
    <row r="638" spans="1:22" x14ac:dyDescent="0.2">
      <c r="A638">
        <v>26</v>
      </c>
      <c r="B638">
        <v>495</v>
      </c>
      <c r="C638">
        <v>312</v>
      </c>
      <c r="D638">
        <v>1</v>
      </c>
      <c r="E638" s="40">
        <f t="shared" si="74"/>
        <v>312</v>
      </c>
      <c r="F638" s="25">
        <v>45174</v>
      </c>
      <c r="G638" t="s">
        <v>15</v>
      </c>
      <c r="H638">
        <v>422</v>
      </c>
      <c r="I638" t="str">
        <f>VLOOKUP(B638,товар!$A$1:$C$433,2,FALSE)</f>
        <v>Чай</v>
      </c>
      <c r="J638" s="5">
        <f t="shared" si="75"/>
        <v>271.18181818181819</v>
      </c>
      <c r="K638" s="6">
        <f t="shared" si="76"/>
        <v>0.15051961112973511</v>
      </c>
      <c r="L638" t="str">
        <f>VLOOKUP(B638,товар!$A$1:$C$433,3,FALSE)</f>
        <v>Greenfield</v>
      </c>
      <c r="M638" s="28">
        <f t="shared" si="77"/>
        <v>291.45454545454544</v>
      </c>
      <c r="N638" s="10">
        <f>VLOOKUP(H638,клиенты!$A$1:$G$435,5,FALSE)</f>
        <v>44784</v>
      </c>
      <c r="O638">
        <f t="shared" si="78"/>
        <v>390</v>
      </c>
      <c r="P638" s="50">
        <f ca="1">(TODAY()-Продажи[[#This Row],[Дата регистрации клиента]])/30</f>
        <v>27.266666666666666</v>
      </c>
      <c r="Q638" t="str">
        <f>VLOOKUP(H638,клиенты!$A$1:$G$435,3,FALSE)</f>
        <v>Виноградов Карл Алексеевич</v>
      </c>
      <c r="R638" s="51" t="str">
        <f>VLOOKUP(H638,клиенты!$A$1:$G$435,4,FALSE)</f>
        <v>нет</v>
      </c>
      <c r="S638" t="str">
        <f>VLOOKUP(H638,клиенты!$A$1:$G$435,7,FALSE)</f>
        <v>Украина</v>
      </c>
      <c r="T638" t="str">
        <f t="shared" si="79"/>
        <v>Алексеевич Виноградов Карл</v>
      </c>
      <c r="U638" t="str">
        <f t="shared" si="80"/>
        <v>Виноградов</v>
      </c>
      <c r="V638" t="str">
        <f t="shared" si="82"/>
        <v>Карл</v>
      </c>
    </row>
    <row r="639" spans="1:22" x14ac:dyDescent="0.2">
      <c r="A639">
        <v>745</v>
      </c>
      <c r="B639">
        <v>357</v>
      </c>
      <c r="C639">
        <v>290</v>
      </c>
      <c r="D639">
        <v>4</v>
      </c>
      <c r="E639" s="40">
        <f t="shared" si="74"/>
        <v>1160</v>
      </c>
      <c r="F639" s="25">
        <v>45077</v>
      </c>
      <c r="G639" t="s">
        <v>12</v>
      </c>
      <c r="H639">
        <v>422</v>
      </c>
      <c r="I639" t="str">
        <f>VLOOKUP(B639,товар!$A$1:$C$433,2,FALSE)</f>
        <v>Мясо</v>
      </c>
      <c r="J639" s="5">
        <f t="shared" si="75"/>
        <v>271.74545454545455</v>
      </c>
      <c r="K639" s="6">
        <f t="shared" si="76"/>
        <v>6.7175163923457681E-2</v>
      </c>
      <c r="L639" t="str">
        <f>VLOOKUP(B639,товар!$A$1:$C$433,3,FALSE)</f>
        <v>Снежана</v>
      </c>
      <c r="M639" s="28">
        <f t="shared" si="77"/>
        <v>272.35294117647061</v>
      </c>
      <c r="N639" s="10">
        <f>VLOOKUP(H639,клиенты!$A$1:$G$435,5,FALSE)</f>
        <v>44784</v>
      </c>
      <c r="O639">
        <f t="shared" si="78"/>
        <v>293</v>
      </c>
      <c r="P639" s="50">
        <f ca="1">(TODAY()-Продажи[[#This Row],[Дата регистрации клиента]])/30</f>
        <v>27.266666666666666</v>
      </c>
      <c r="Q639" t="str">
        <f>VLOOKUP(H639,клиенты!$A$1:$G$435,3,FALSE)</f>
        <v>Виноградов Карл Алексеевич</v>
      </c>
      <c r="R639" s="51" t="str">
        <f>VLOOKUP(H639,клиенты!$A$1:$G$435,4,FALSE)</f>
        <v>нет</v>
      </c>
      <c r="S639" t="str">
        <f>VLOOKUP(H639,клиенты!$A$1:$G$435,7,FALSE)</f>
        <v>Украина</v>
      </c>
      <c r="T639" t="str">
        <f t="shared" si="79"/>
        <v>Алексеевич Виноградов Карл</v>
      </c>
      <c r="U639" t="str">
        <f t="shared" si="80"/>
        <v>Виноградов</v>
      </c>
      <c r="V639" t="str">
        <f t="shared" si="82"/>
        <v>Карл</v>
      </c>
    </row>
    <row r="640" spans="1:22" x14ac:dyDescent="0.2">
      <c r="A640">
        <v>637</v>
      </c>
      <c r="B640">
        <v>143</v>
      </c>
      <c r="C640">
        <v>339</v>
      </c>
      <c r="D640">
        <v>1</v>
      </c>
      <c r="E640" s="40">
        <f t="shared" si="74"/>
        <v>339</v>
      </c>
      <c r="F640" s="25">
        <v>45013</v>
      </c>
      <c r="G640" t="s">
        <v>10</v>
      </c>
      <c r="H640">
        <v>197</v>
      </c>
      <c r="I640" t="str">
        <f>VLOOKUP(B640,товар!$A$1:$C$433,2,FALSE)</f>
        <v>Сахар</v>
      </c>
      <c r="J640" s="5">
        <f t="shared" si="75"/>
        <v>252.76271186440678</v>
      </c>
      <c r="K640" s="6">
        <f t="shared" si="76"/>
        <v>0.34117883725608533</v>
      </c>
      <c r="L640" t="str">
        <f>VLOOKUP(B640,товар!$A$1:$C$433,3,FALSE)</f>
        <v>Агросахар</v>
      </c>
      <c r="M640" s="28">
        <f t="shared" si="77"/>
        <v>215.85714285714286</v>
      </c>
      <c r="N640" s="10">
        <f>VLOOKUP(H640,клиенты!$A$1:$G$435,5,FALSE)</f>
        <v>44785</v>
      </c>
      <c r="O640">
        <f t="shared" si="78"/>
        <v>228</v>
      </c>
      <c r="P640" s="50">
        <f ca="1">(TODAY()-Продажи[[#This Row],[Дата регистрации клиента]])/30</f>
        <v>27.233333333333334</v>
      </c>
      <c r="Q640" t="str">
        <f>VLOOKUP(H640,клиенты!$A$1:$G$435,3,FALSE)</f>
        <v>г-жа Миронова Клавдия Феликсовна</v>
      </c>
      <c r="R640" s="51" t="str">
        <f>VLOOKUP(H640,клиенты!$A$1:$G$435,4,FALSE)</f>
        <v>нет</v>
      </c>
      <c r="S640" t="str">
        <f>VLOOKUP(H640,клиенты!$A$1:$G$435,7,FALSE)</f>
        <v>Украина</v>
      </c>
      <c r="T640" t="str">
        <f t="shared" si="79"/>
        <v>Клавдия Феликсовна г-жа Миронова</v>
      </c>
      <c r="U640" t="str">
        <f t="shared" si="80"/>
        <v>Феликсовна</v>
      </c>
      <c r="V640" t="str">
        <f>Продажи[[#This Row],[Имя1]]</f>
        <v>Феликсовна</v>
      </c>
    </row>
    <row r="641" spans="1:22" x14ac:dyDescent="0.2">
      <c r="A641">
        <v>679</v>
      </c>
      <c r="B641">
        <v>446</v>
      </c>
      <c r="C641">
        <v>440</v>
      </c>
      <c r="D641">
        <v>5</v>
      </c>
      <c r="E641" s="40">
        <f t="shared" si="74"/>
        <v>2200</v>
      </c>
      <c r="F641" s="25">
        <v>45394</v>
      </c>
      <c r="G641" t="s">
        <v>23</v>
      </c>
      <c r="H641">
        <v>197</v>
      </c>
      <c r="I641" t="str">
        <f>VLOOKUP(B641,товар!$A$1:$C$433,2,FALSE)</f>
        <v>Чипсы</v>
      </c>
      <c r="J641" s="5">
        <f t="shared" si="75"/>
        <v>273.72549019607845</v>
      </c>
      <c r="K641" s="6">
        <f t="shared" si="76"/>
        <v>0.60744985673352425</v>
      </c>
      <c r="L641" t="str">
        <f>VLOOKUP(B641,товар!$A$1:$C$433,3,FALSE)</f>
        <v>Lay's</v>
      </c>
      <c r="M641" s="28">
        <f t="shared" si="77"/>
        <v>320.57142857142856</v>
      </c>
      <c r="N641" s="10">
        <f>VLOOKUP(H641,клиенты!$A$1:$G$435,5,FALSE)</f>
        <v>44785</v>
      </c>
      <c r="O641">
        <f t="shared" si="78"/>
        <v>609</v>
      </c>
      <c r="P641" s="50">
        <f ca="1">(TODAY()-Продажи[[#This Row],[Дата регистрации клиента]])/30</f>
        <v>27.233333333333334</v>
      </c>
      <c r="Q641" t="str">
        <f>VLOOKUP(H641,клиенты!$A$1:$G$435,3,FALSE)</f>
        <v>г-жа Миронова Клавдия Феликсовна</v>
      </c>
      <c r="R641" s="51" t="str">
        <f>VLOOKUP(H641,клиенты!$A$1:$G$435,4,FALSE)</f>
        <v>нет</v>
      </c>
      <c r="S641" t="str">
        <f>VLOOKUP(H641,клиенты!$A$1:$G$435,7,FALSE)</f>
        <v>Украина</v>
      </c>
      <c r="T641" t="str">
        <f t="shared" si="79"/>
        <v>Клавдия Феликсовна г-жа Миронова</v>
      </c>
      <c r="U641" t="str">
        <f t="shared" si="80"/>
        <v>Феликсовна</v>
      </c>
      <c r="V641" t="str">
        <f>Продажи[[#This Row],[Имя1]]</f>
        <v>Феликсовна</v>
      </c>
    </row>
    <row r="642" spans="1:22" x14ac:dyDescent="0.2">
      <c r="A642">
        <v>535</v>
      </c>
      <c r="B642">
        <v>121</v>
      </c>
      <c r="C642">
        <v>77</v>
      </c>
      <c r="D642">
        <v>1</v>
      </c>
      <c r="E642" s="40">
        <f t="shared" ref="E642:E705" si="83">C642*D642</f>
        <v>77</v>
      </c>
      <c r="F642" s="25">
        <v>45047</v>
      </c>
      <c r="G642" t="s">
        <v>10</v>
      </c>
      <c r="H642">
        <v>279</v>
      </c>
      <c r="I642" t="str">
        <f>VLOOKUP(B642,товар!$A$1:$C$433,2,FALSE)</f>
        <v>Чипсы</v>
      </c>
      <c r="J642" s="5">
        <f t="shared" ref="J642:J705" si="84">AVERAGEIF($I$2:$I$1001,I642,$C$2:$C$1001)</f>
        <v>273.72549019607845</v>
      </c>
      <c r="K642" s="6">
        <f t="shared" ref="K642:K705" si="85">C642/J642-1</f>
        <v>-0.71869627507163325</v>
      </c>
      <c r="L642" t="str">
        <f>VLOOKUP(B642,товар!$A$1:$C$433,3,FALSE)</f>
        <v>Pringles</v>
      </c>
      <c r="M642" s="28">
        <f t="shared" ref="M642:M705" si="86">AVERAGEIFS($C$2:$C$1001,$I$2:$I$1001,I642,$L$2:$L$1001,L642)</f>
        <v>280.23809523809524</v>
      </c>
      <c r="N642" s="10">
        <f>VLOOKUP(H642,клиенты!$A$1:$G$435,5,FALSE)</f>
        <v>44786</v>
      </c>
      <c r="O642">
        <f t="shared" ref="O642:O705" si="87">F642-N642</f>
        <v>261</v>
      </c>
      <c r="P642" s="50">
        <f ca="1">(TODAY()-Продажи[[#This Row],[Дата регистрации клиента]])/30</f>
        <v>27.2</v>
      </c>
      <c r="Q642" t="str">
        <f>VLOOKUP(H642,клиенты!$A$1:$G$435,3,FALSE)</f>
        <v>Наталья Геннадьевна Колесникова</v>
      </c>
      <c r="R642" s="51" t="str">
        <f>VLOOKUP(H642,клиенты!$A$1:$G$435,4,FALSE)</f>
        <v>да</v>
      </c>
      <c r="S642" t="str">
        <f>VLOOKUP(H642,клиенты!$A$1:$G$435,7,FALSE)</f>
        <v>Узбекистан</v>
      </c>
      <c r="T642" t="str">
        <f t="shared" ref="T642:T705" si="88">IF(OR(RIGHT(Q642,1)="ва", RIGHT(Q642,1)="я",RIGHT(Q642,1)="на"), Q642, MID(Q642, FIND(" ", Q642, FIND(" ", Q642) + 1) + 1, LEN(Q642) - FIND(" ", Q642, FIND(" ", Q642) + 1)) &amp; " " &amp; LEFT(Q642, FIND(" ", Q642) - 1) &amp; " " &amp; MID(Q642, FIND(" ", Q642) + 1, FIND(" ", Q642, FIND(" ", Q642) + 1) - FIND(" ", Q642) - 1))</f>
        <v>Колесникова Наталья Геннадьевна</v>
      </c>
      <c r="U642" t="str">
        <f t="shared" ref="U642:U705" si="89">MID(T642, FIND(" ", T642) + 1, FIND(" ", T642 &amp; " ", FIND(" ", T642) + 1) - FIND(" ", T642) - 1)</f>
        <v>Наталья</v>
      </c>
      <c r="V642" t="str">
        <f>Продажи[[#This Row],[Имя1]]</f>
        <v>Наталья</v>
      </c>
    </row>
    <row r="643" spans="1:22" x14ac:dyDescent="0.2">
      <c r="A643">
        <v>736</v>
      </c>
      <c r="B643">
        <v>52</v>
      </c>
      <c r="C643">
        <v>150</v>
      </c>
      <c r="D643">
        <v>4</v>
      </c>
      <c r="E643" s="40">
        <f t="shared" si="83"/>
        <v>600</v>
      </c>
      <c r="F643" s="25">
        <v>45303</v>
      </c>
      <c r="G643" t="s">
        <v>10</v>
      </c>
      <c r="H643">
        <v>279</v>
      </c>
      <c r="I643" t="str">
        <f>VLOOKUP(B643,товар!$A$1:$C$433,2,FALSE)</f>
        <v>Соль</v>
      </c>
      <c r="J643" s="5">
        <f t="shared" si="84"/>
        <v>264.8679245283019</v>
      </c>
      <c r="K643" s="6">
        <f t="shared" si="85"/>
        <v>-0.43368001139763501</v>
      </c>
      <c r="L643" t="str">
        <f>VLOOKUP(B643,товар!$A$1:$C$433,3,FALSE)</f>
        <v>Илецкая</v>
      </c>
      <c r="M643" s="28">
        <f t="shared" si="86"/>
        <v>238.16666666666666</v>
      </c>
      <c r="N643" s="10">
        <f>VLOOKUP(H643,клиенты!$A$1:$G$435,5,FALSE)</f>
        <v>44786</v>
      </c>
      <c r="O643">
        <f t="shared" si="87"/>
        <v>517</v>
      </c>
      <c r="P643" s="50">
        <f ca="1">(TODAY()-Продажи[[#This Row],[Дата регистрации клиента]])/30</f>
        <v>27.2</v>
      </c>
      <c r="Q643" t="str">
        <f>VLOOKUP(H643,клиенты!$A$1:$G$435,3,FALSE)</f>
        <v>Наталья Геннадьевна Колесникова</v>
      </c>
      <c r="R643" s="51" t="str">
        <f>VLOOKUP(H643,клиенты!$A$1:$G$435,4,FALSE)</f>
        <v>да</v>
      </c>
      <c r="S643" t="str">
        <f>VLOOKUP(H643,клиенты!$A$1:$G$435,7,FALSE)</f>
        <v>Узбекистан</v>
      </c>
      <c r="T643" t="str">
        <f t="shared" si="88"/>
        <v>Колесникова Наталья Геннадьевна</v>
      </c>
      <c r="U643" t="str">
        <f t="shared" si="89"/>
        <v>Наталья</v>
      </c>
      <c r="V643" t="str">
        <f>Продажи[[#This Row],[Имя1]]</f>
        <v>Наталья</v>
      </c>
    </row>
    <row r="644" spans="1:22" x14ac:dyDescent="0.2">
      <c r="A644">
        <v>213</v>
      </c>
      <c r="B644">
        <v>322</v>
      </c>
      <c r="C644">
        <v>79</v>
      </c>
      <c r="D644">
        <v>5</v>
      </c>
      <c r="E644" s="40">
        <f t="shared" si="83"/>
        <v>395</v>
      </c>
      <c r="F644" s="25">
        <v>45108</v>
      </c>
      <c r="G644" t="s">
        <v>12</v>
      </c>
      <c r="H644">
        <v>316</v>
      </c>
      <c r="I644" t="str">
        <f>VLOOKUP(B644,товар!$A$1:$C$433,2,FALSE)</f>
        <v>Крупа</v>
      </c>
      <c r="J644" s="5">
        <f t="shared" si="84"/>
        <v>255.11627906976744</v>
      </c>
      <c r="K644" s="6">
        <f t="shared" si="85"/>
        <v>-0.69033728350045576</v>
      </c>
      <c r="L644" t="str">
        <f>VLOOKUP(B644,товар!$A$1:$C$433,3,FALSE)</f>
        <v>Увелка</v>
      </c>
      <c r="M644" s="28">
        <f t="shared" si="86"/>
        <v>251.91666666666666</v>
      </c>
      <c r="N644" s="10">
        <f>VLOOKUP(H644,клиенты!$A$1:$G$435,5,FALSE)</f>
        <v>44787</v>
      </c>
      <c r="O644">
        <f t="shared" si="87"/>
        <v>321</v>
      </c>
      <c r="P644" s="50">
        <f ca="1">(TODAY()-Продажи[[#This Row],[Дата регистрации клиента]])/30</f>
        <v>27.166666666666668</v>
      </c>
      <c r="Q644" t="str">
        <f>VLOOKUP(H644,клиенты!$A$1:$G$435,3,FALSE)</f>
        <v>Брагина Полина Евгеньевна</v>
      </c>
      <c r="R644" s="51" t="str">
        <f>VLOOKUP(H644,клиенты!$A$1:$G$435,4,FALSE)</f>
        <v>да</v>
      </c>
      <c r="S644" t="str">
        <f>VLOOKUP(H644,клиенты!$A$1:$G$435,7,FALSE)</f>
        <v>Таджикистан</v>
      </c>
      <c r="T644" t="str">
        <f t="shared" si="88"/>
        <v>Евгеньевна Брагина Полина</v>
      </c>
      <c r="U644" t="str">
        <f t="shared" si="89"/>
        <v>Брагина</v>
      </c>
      <c r="V644" t="str">
        <f t="shared" ref="V644:V649" si="90">MID(T644,SEARCH(" *",T644,SEARCH(" *",T644)+1)+1,LEN(T644))</f>
        <v>Полина</v>
      </c>
    </row>
    <row r="645" spans="1:22" x14ac:dyDescent="0.2">
      <c r="A645">
        <v>430</v>
      </c>
      <c r="B645">
        <v>382</v>
      </c>
      <c r="C645">
        <v>278</v>
      </c>
      <c r="D645">
        <v>2</v>
      </c>
      <c r="E645" s="40">
        <f t="shared" si="83"/>
        <v>556</v>
      </c>
      <c r="F645" s="25">
        <v>45198</v>
      </c>
      <c r="G645" t="s">
        <v>24</v>
      </c>
      <c r="H645">
        <v>103</v>
      </c>
      <c r="I645" t="str">
        <f>VLOOKUP(B645,товар!$A$1:$C$433,2,FALSE)</f>
        <v>Овощи</v>
      </c>
      <c r="J645" s="5">
        <f t="shared" si="84"/>
        <v>250.48780487804879</v>
      </c>
      <c r="K645" s="6">
        <f t="shared" si="85"/>
        <v>0.10983446932814012</v>
      </c>
      <c r="L645" t="str">
        <f>VLOOKUP(B645,товар!$A$1:$C$433,3,FALSE)</f>
        <v>Овощной ряд</v>
      </c>
      <c r="M645" s="28">
        <f t="shared" si="86"/>
        <v>303.8235294117647</v>
      </c>
      <c r="N645" s="10">
        <f>VLOOKUP(H645,клиенты!$A$1:$G$435,5,FALSE)</f>
        <v>44787</v>
      </c>
      <c r="O645">
        <f t="shared" si="87"/>
        <v>411</v>
      </c>
      <c r="P645" s="50">
        <f ca="1">(TODAY()-Продажи[[#This Row],[Дата регистрации клиента]])/30</f>
        <v>27.166666666666668</v>
      </c>
      <c r="Q645" t="str">
        <f>VLOOKUP(H645,клиенты!$A$1:$G$435,3,FALSE)</f>
        <v>Сергеев Панкратий Теймуразович</v>
      </c>
      <c r="R645" s="51" t="str">
        <f>VLOOKUP(H645,клиенты!$A$1:$G$435,4,FALSE)</f>
        <v>да</v>
      </c>
      <c r="S645" t="str">
        <f>VLOOKUP(H645,клиенты!$A$1:$G$435,7,FALSE)</f>
        <v>Узбекистан</v>
      </c>
      <c r="T645" t="str">
        <f t="shared" si="88"/>
        <v>Теймуразович Сергеев Панкратий</v>
      </c>
      <c r="U645" t="str">
        <f t="shared" si="89"/>
        <v>Сергеев</v>
      </c>
      <c r="V645" t="str">
        <f t="shared" si="90"/>
        <v>Панкратий</v>
      </c>
    </row>
    <row r="646" spans="1:22" x14ac:dyDescent="0.2">
      <c r="A646">
        <v>650</v>
      </c>
      <c r="B646">
        <v>307</v>
      </c>
      <c r="C646">
        <v>407</v>
      </c>
      <c r="D646">
        <v>1</v>
      </c>
      <c r="E646" s="40">
        <f t="shared" si="83"/>
        <v>407</v>
      </c>
      <c r="F646" s="25">
        <v>44950</v>
      </c>
      <c r="G646" t="s">
        <v>19</v>
      </c>
      <c r="H646">
        <v>103</v>
      </c>
      <c r="I646" t="str">
        <f>VLOOKUP(B646,товар!$A$1:$C$433,2,FALSE)</f>
        <v>Сыр</v>
      </c>
      <c r="J646" s="5">
        <f t="shared" si="84"/>
        <v>262.63492063492066</v>
      </c>
      <c r="K646" s="6">
        <f t="shared" si="85"/>
        <v>0.54967968088964092</v>
      </c>
      <c r="L646" t="str">
        <f>VLOOKUP(B646,товар!$A$1:$C$433,3,FALSE)</f>
        <v>Карат</v>
      </c>
      <c r="M646" s="28">
        <f t="shared" si="86"/>
        <v>311.33333333333331</v>
      </c>
      <c r="N646" s="10">
        <f>VLOOKUP(H646,клиенты!$A$1:$G$435,5,FALSE)</f>
        <v>44787</v>
      </c>
      <c r="O646">
        <f t="shared" si="87"/>
        <v>163</v>
      </c>
      <c r="P646" s="50">
        <f ca="1">(TODAY()-Продажи[[#This Row],[Дата регистрации клиента]])/30</f>
        <v>27.166666666666668</v>
      </c>
      <c r="Q646" t="str">
        <f>VLOOKUP(H646,клиенты!$A$1:$G$435,3,FALSE)</f>
        <v>Сергеев Панкратий Теймуразович</v>
      </c>
      <c r="R646" s="51" t="str">
        <f>VLOOKUP(H646,клиенты!$A$1:$G$435,4,FALSE)</f>
        <v>да</v>
      </c>
      <c r="S646" t="str">
        <f>VLOOKUP(H646,клиенты!$A$1:$G$435,7,FALSE)</f>
        <v>Узбекистан</v>
      </c>
      <c r="T646" t="str">
        <f t="shared" si="88"/>
        <v>Теймуразович Сергеев Панкратий</v>
      </c>
      <c r="U646" t="str">
        <f t="shared" si="89"/>
        <v>Сергеев</v>
      </c>
      <c r="V646" t="str">
        <f t="shared" si="90"/>
        <v>Панкратий</v>
      </c>
    </row>
    <row r="647" spans="1:22" x14ac:dyDescent="0.2">
      <c r="A647">
        <v>740</v>
      </c>
      <c r="B647">
        <v>46</v>
      </c>
      <c r="C647">
        <v>370</v>
      </c>
      <c r="D647">
        <v>5</v>
      </c>
      <c r="E647" s="40">
        <f t="shared" si="83"/>
        <v>1850</v>
      </c>
      <c r="F647" s="25">
        <v>45034</v>
      </c>
      <c r="G647" t="s">
        <v>24</v>
      </c>
      <c r="H647">
        <v>103</v>
      </c>
      <c r="I647" t="str">
        <f>VLOOKUP(B647,товар!$A$1:$C$433,2,FALSE)</f>
        <v>Йогурт</v>
      </c>
      <c r="J647" s="5">
        <f t="shared" si="84"/>
        <v>263.25423728813558</v>
      </c>
      <c r="K647" s="6">
        <f t="shared" si="85"/>
        <v>0.40548544939479791</v>
      </c>
      <c r="L647" t="str">
        <f>VLOOKUP(B647,товар!$A$1:$C$433,3,FALSE)</f>
        <v>Активиа</v>
      </c>
      <c r="M647" s="28">
        <f t="shared" si="86"/>
        <v>293.66666666666669</v>
      </c>
      <c r="N647" s="10">
        <f>VLOOKUP(H647,клиенты!$A$1:$G$435,5,FALSE)</f>
        <v>44787</v>
      </c>
      <c r="O647">
        <f t="shared" si="87"/>
        <v>247</v>
      </c>
      <c r="P647" s="50">
        <f ca="1">(TODAY()-Продажи[[#This Row],[Дата регистрации клиента]])/30</f>
        <v>27.166666666666668</v>
      </c>
      <c r="Q647" t="str">
        <f>VLOOKUP(H647,клиенты!$A$1:$G$435,3,FALSE)</f>
        <v>Сергеев Панкратий Теймуразович</v>
      </c>
      <c r="R647" s="51" t="str">
        <f>VLOOKUP(H647,клиенты!$A$1:$G$435,4,FALSE)</f>
        <v>да</v>
      </c>
      <c r="S647" t="str">
        <f>VLOOKUP(H647,клиенты!$A$1:$G$435,7,FALSE)</f>
        <v>Узбекистан</v>
      </c>
      <c r="T647" t="str">
        <f t="shared" si="88"/>
        <v>Теймуразович Сергеев Панкратий</v>
      </c>
      <c r="U647" t="str">
        <f t="shared" si="89"/>
        <v>Сергеев</v>
      </c>
      <c r="V647" t="str">
        <f t="shared" si="90"/>
        <v>Панкратий</v>
      </c>
    </row>
    <row r="648" spans="1:22" x14ac:dyDescent="0.2">
      <c r="A648">
        <v>772</v>
      </c>
      <c r="B648">
        <v>200</v>
      </c>
      <c r="C648">
        <v>67</v>
      </c>
      <c r="D648">
        <v>1</v>
      </c>
      <c r="E648" s="40">
        <f t="shared" si="83"/>
        <v>67</v>
      </c>
      <c r="F648" s="25">
        <v>45163</v>
      </c>
      <c r="G648" t="s">
        <v>13</v>
      </c>
      <c r="H648">
        <v>103</v>
      </c>
      <c r="I648" t="str">
        <f>VLOOKUP(B648,товар!$A$1:$C$433,2,FALSE)</f>
        <v>Чипсы</v>
      </c>
      <c r="J648" s="5">
        <f t="shared" si="84"/>
        <v>273.72549019607845</v>
      </c>
      <c r="K648" s="6">
        <f t="shared" si="85"/>
        <v>-0.75522922636103151</v>
      </c>
      <c r="L648" t="str">
        <f>VLOOKUP(B648,товар!$A$1:$C$433,3,FALSE)</f>
        <v>Estrella</v>
      </c>
      <c r="M648" s="28">
        <f t="shared" si="86"/>
        <v>266.27272727272725</v>
      </c>
      <c r="N648" s="10">
        <f>VLOOKUP(H648,клиенты!$A$1:$G$435,5,FALSE)</f>
        <v>44787</v>
      </c>
      <c r="O648">
        <f t="shared" si="87"/>
        <v>376</v>
      </c>
      <c r="P648" s="50">
        <f ca="1">(TODAY()-Продажи[[#This Row],[Дата регистрации клиента]])/30</f>
        <v>27.166666666666668</v>
      </c>
      <c r="Q648" t="str">
        <f>VLOOKUP(H648,клиенты!$A$1:$G$435,3,FALSE)</f>
        <v>Сергеев Панкратий Теймуразович</v>
      </c>
      <c r="R648" s="51" t="str">
        <f>VLOOKUP(H648,клиенты!$A$1:$G$435,4,FALSE)</f>
        <v>да</v>
      </c>
      <c r="S648" t="str">
        <f>VLOOKUP(H648,клиенты!$A$1:$G$435,7,FALSE)</f>
        <v>Узбекистан</v>
      </c>
      <c r="T648" t="str">
        <f t="shared" si="88"/>
        <v>Теймуразович Сергеев Панкратий</v>
      </c>
      <c r="U648" t="str">
        <f t="shared" si="89"/>
        <v>Сергеев</v>
      </c>
      <c r="V648" t="str">
        <f t="shared" si="90"/>
        <v>Панкратий</v>
      </c>
    </row>
    <row r="649" spans="1:22" x14ac:dyDescent="0.2">
      <c r="A649">
        <v>959</v>
      </c>
      <c r="B649">
        <v>168</v>
      </c>
      <c r="C649">
        <v>391</v>
      </c>
      <c r="D649">
        <v>2</v>
      </c>
      <c r="E649" s="40">
        <f t="shared" si="83"/>
        <v>782</v>
      </c>
      <c r="F649" s="25">
        <v>45143</v>
      </c>
      <c r="G649" t="s">
        <v>25</v>
      </c>
      <c r="H649">
        <v>316</v>
      </c>
      <c r="I649" t="str">
        <f>VLOOKUP(B649,товар!$A$1:$C$433,2,FALSE)</f>
        <v>Крупа</v>
      </c>
      <c r="J649" s="5">
        <f t="shared" si="84"/>
        <v>255.11627906976744</v>
      </c>
      <c r="K649" s="6">
        <f t="shared" si="85"/>
        <v>0.53263445761166817</v>
      </c>
      <c r="L649" t="str">
        <f>VLOOKUP(B649,товар!$A$1:$C$433,3,FALSE)</f>
        <v>Ярмарка</v>
      </c>
      <c r="M649" s="28">
        <f t="shared" si="86"/>
        <v>252.09090909090909</v>
      </c>
      <c r="N649" s="10">
        <f>VLOOKUP(H649,клиенты!$A$1:$G$435,5,FALSE)</f>
        <v>44787</v>
      </c>
      <c r="O649">
        <f t="shared" si="87"/>
        <v>356</v>
      </c>
      <c r="P649" s="50">
        <f ca="1">(TODAY()-Продажи[[#This Row],[Дата регистрации клиента]])/30</f>
        <v>27.166666666666668</v>
      </c>
      <c r="Q649" t="str">
        <f>VLOOKUP(H649,клиенты!$A$1:$G$435,3,FALSE)</f>
        <v>Брагина Полина Евгеньевна</v>
      </c>
      <c r="R649" s="51" t="str">
        <f>VLOOKUP(H649,клиенты!$A$1:$G$435,4,FALSE)</f>
        <v>да</v>
      </c>
      <c r="S649" t="str">
        <f>VLOOKUP(H649,клиенты!$A$1:$G$435,7,FALSE)</f>
        <v>Таджикистан</v>
      </c>
      <c r="T649" t="str">
        <f t="shared" si="88"/>
        <v>Евгеньевна Брагина Полина</v>
      </c>
      <c r="U649" t="str">
        <f t="shared" si="89"/>
        <v>Брагина</v>
      </c>
      <c r="V649" t="str">
        <f t="shared" si="90"/>
        <v>Полина</v>
      </c>
    </row>
    <row r="650" spans="1:22" x14ac:dyDescent="0.2">
      <c r="A650">
        <v>395</v>
      </c>
      <c r="B650">
        <v>18</v>
      </c>
      <c r="C650">
        <v>459</v>
      </c>
      <c r="D650">
        <v>3</v>
      </c>
      <c r="E650" s="40">
        <f t="shared" si="83"/>
        <v>1377</v>
      </c>
      <c r="F650" s="25">
        <v>45342</v>
      </c>
      <c r="G650" t="s">
        <v>15</v>
      </c>
      <c r="H650">
        <v>152</v>
      </c>
      <c r="I650" t="str">
        <f>VLOOKUP(B650,товар!$A$1:$C$433,2,FALSE)</f>
        <v>Рыба</v>
      </c>
      <c r="J650" s="5">
        <f t="shared" si="84"/>
        <v>258.5128205128205</v>
      </c>
      <c r="K650" s="6">
        <f t="shared" si="85"/>
        <v>0.77554056734774868</v>
      </c>
      <c r="L650" t="str">
        <f>VLOOKUP(B650,товар!$A$1:$C$433,3,FALSE)</f>
        <v>Меридиан</v>
      </c>
      <c r="M650" s="28">
        <f t="shared" si="86"/>
        <v>260.64705882352939</v>
      </c>
      <c r="N650" s="10">
        <f>VLOOKUP(H650,клиенты!$A$1:$G$435,5,FALSE)</f>
        <v>44791</v>
      </c>
      <c r="O650">
        <f t="shared" si="87"/>
        <v>551</v>
      </c>
      <c r="P650" s="50">
        <f ca="1">(TODAY()-Продажи[[#This Row],[Дата регистрации клиента]])/30</f>
        <v>27.033333333333335</v>
      </c>
      <c r="Q650" t="str">
        <f>VLOOKUP(H650,клиенты!$A$1:$G$435,3,FALSE)</f>
        <v>Вероника Сергеевна Блинова</v>
      </c>
      <c r="R650" s="51" t="str">
        <f>VLOOKUP(H650,клиенты!$A$1:$G$435,4,FALSE)</f>
        <v>нет</v>
      </c>
      <c r="S650" t="str">
        <f>VLOOKUP(H650,клиенты!$A$1:$G$435,7,FALSE)</f>
        <v>Беларусь</v>
      </c>
      <c r="T650" t="str">
        <f t="shared" si="88"/>
        <v>Блинова Вероника Сергеевна</v>
      </c>
      <c r="U650" t="str">
        <f t="shared" si="89"/>
        <v>Вероника</v>
      </c>
      <c r="V650" t="str">
        <f>Продажи[[#This Row],[Имя1]]</f>
        <v>Вероника</v>
      </c>
    </row>
    <row r="651" spans="1:22" x14ac:dyDescent="0.2">
      <c r="A651">
        <v>707</v>
      </c>
      <c r="B651">
        <v>110</v>
      </c>
      <c r="C651">
        <v>473</v>
      </c>
      <c r="D651">
        <v>2</v>
      </c>
      <c r="E651" s="40">
        <f t="shared" si="83"/>
        <v>946</v>
      </c>
      <c r="F651" s="25">
        <v>45373</v>
      </c>
      <c r="G651" t="s">
        <v>24</v>
      </c>
      <c r="H651">
        <v>152</v>
      </c>
      <c r="I651" t="str">
        <f>VLOOKUP(B651,товар!$A$1:$C$433,2,FALSE)</f>
        <v>Макароны</v>
      </c>
      <c r="J651" s="5">
        <f t="shared" si="84"/>
        <v>265.47674418604652</v>
      </c>
      <c r="K651" s="6">
        <f t="shared" si="85"/>
        <v>0.78170031974070331</v>
      </c>
      <c r="L651" t="str">
        <f>VLOOKUP(B651,товар!$A$1:$C$433,3,FALSE)</f>
        <v>Паста Зара</v>
      </c>
      <c r="M651" s="28">
        <f t="shared" si="86"/>
        <v>276.67567567567568</v>
      </c>
      <c r="N651" s="10">
        <f>VLOOKUP(H651,клиенты!$A$1:$G$435,5,FALSE)</f>
        <v>44791</v>
      </c>
      <c r="O651">
        <f t="shared" si="87"/>
        <v>582</v>
      </c>
      <c r="P651" s="50">
        <f ca="1">(TODAY()-Продажи[[#This Row],[Дата регистрации клиента]])/30</f>
        <v>27.033333333333335</v>
      </c>
      <c r="Q651" t="str">
        <f>VLOOKUP(H651,клиенты!$A$1:$G$435,3,FALSE)</f>
        <v>Вероника Сергеевна Блинова</v>
      </c>
      <c r="R651" s="51" t="str">
        <f>VLOOKUP(H651,клиенты!$A$1:$G$435,4,FALSE)</f>
        <v>нет</v>
      </c>
      <c r="S651" t="str">
        <f>VLOOKUP(H651,клиенты!$A$1:$G$435,7,FALSE)</f>
        <v>Беларусь</v>
      </c>
      <c r="T651" t="str">
        <f t="shared" si="88"/>
        <v>Блинова Вероника Сергеевна</v>
      </c>
      <c r="U651" t="str">
        <f t="shared" si="89"/>
        <v>Вероника</v>
      </c>
      <c r="V651" t="str">
        <f>Продажи[[#This Row],[Имя1]]</f>
        <v>Вероника</v>
      </c>
    </row>
    <row r="652" spans="1:22" x14ac:dyDescent="0.2">
      <c r="A652">
        <v>854</v>
      </c>
      <c r="B652">
        <v>207</v>
      </c>
      <c r="C652">
        <v>57</v>
      </c>
      <c r="D652">
        <v>2</v>
      </c>
      <c r="E652" s="40">
        <f t="shared" si="83"/>
        <v>114</v>
      </c>
      <c r="F652" s="25">
        <v>45344</v>
      </c>
      <c r="G652" t="s">
        <v>20</v>
      </c>
      <c r="H652">
        <v>152</v>
      </c>
      <c r="I652" t="str">
        <f>VLOOKUP(B652,товар!$A$1:$C$433,2,FALSE)</f>
        <v>Сахар</v>
      </c>
      <c r="J652" s="5">
        <f t="shared" si="84"/>
        <v>252.76271186440678</v>
      </c>
      <c r="K652" s="6">
        <f t="shared" si="85"/>
        <v>-0.7744920539126936</v>
      </c>
      <c r="L652" t="str">
        <f>VLOOKUP(B652,товар!$A$1:$C$433,3,FALSE)</f>
        <v>Агросахар</v>
      </c>
      <c r="M652" s="28">
        <f t="shared" si="86"/>
        <v>215.85714285714286</v>
      </c>
      <c r="N652" s="10">
        <f>VLOOKUP(H652,клиенты!$A$1:$G$435,5,FALSE)</f>
        <v>44791</v>
      </c>
      <c r="O652">
        <f t="shared" si="87"/>
        <v>553</v>
      </c>
      <c r="P652" s="50">
        <f ca="1">(TODAY()-Продажи[[#This Row],[Дата регистрации клиента]])/30</f>
        <v>27.033333333333335</v>
      </c>
      <c r="Q652" t="str">
        <f>VLOOKUP(H652,клиенты!$A$1:$G$435,3,FALSE)</f>
        <v>Вероника Сергеевна Блинова</v>
      </c>
      <c r="R652" s="51" t="str">
        <f>VLOOKUP(H652,клиенты!$A$1:$G$435,4,FALSE)</f>
        <v>нет</v>
      </c>
      <c r="S652" t="str">
        <f>VLOOKUP(H652,клиенты!$A$1:$G$435,7,FALSE)</f>
        <v>Беларусь</v>
      </c>
      <c r="T652" t="str">
        <f t="shared" si="88"/>
        <v>Блинова Вероника Сергеевна</v>
      </c>
      <c r="U652" t="str">
        <f t="shared" si="89"/>
        <v>Вероника</v>
      </c>
      <c r="V652" t="str">
        <f>Продажи[[#This Row],[Имя1]]</f>
        <v>Вероника</v>
      </c>
    </row>
    <row r="653" spans="1:22" x14ac:dyDescent="0.2">
      <c r="A653">
        <v>192</v>
      </c>
      <c r="B653">
        <v>345</v>
      </c>
      <c r="C653">
        <v>257</v>
      </c>
      <c r="D653">
        <v>1</v>
      </c>
      <c r="E653" s="40">
        <f t="shared" si="83"/>
        <v>257</v>
      </c>
      <c r="F653" s="25">
        <v>44969</v>
      </c>
      <c r="G653" t="s">
        <v>8</v>
      </c>
      <c r="H653">
        <v>255</v>
      </c>
      <c r="I653" t="str">
        <f>VLOOKUP(B653,товар!$A$1:$C$433,2,FALSE)</f>
        <v>Конфеты</v>
      </c>
      <c r="J653" s="5">
        <f t="shared" si="84"/>
        <v>267.85483870967744</v>
      </c>
      <c r="K653" s="6">
        <f t="shared" si="85"/>
        <v>-4.0525079785632578E-2</v>
      </c>
      <c r="L653" t="str">
        <f>VLOOKUP(B653,товар!$A$1:$C$433,3,FALSE)</f>
        <v>Рот Фронт</v>
      </c>
      <c r="M653" s="28">
        <f t="shared" si="86"/>
        <v>288.23809523809524</v>
      </c>
      <c r="N653" s="10">
        <f>VLOOKUP(H653,клиенты!$A$1:$G$435,5,FALSE)</f>
        <v>44793</v>
      </c>
      <c r="O653">
        <f t="shared" si="87"/>
        <v>176</v>
      </c>
      <c r="P653" s="50">
        <f ca="1">(TODAY()-Продажи[[#This Row],[Дата регистрации клиента]])/30</f>
        <v>26.966666666666665</v>
      </c>
      <c r="Q653" t="str">
        <f>VLOOKUP(H653,клиенты!$A$1:$G$435,3,FALSE)</f>
        <v>Филимон Ефимьевич Беляков</v>
      </c>
      <c r="R653" s="51" t="str">
        <f>VLOOKUP(H653,клиенты!$A$1:$G$435,4,FALSE)</f>
        <v>да</v>
      </c>
      <c r="S653" t="str">
        <f>VLOOKUP(H653,клиенты!$A$1:$G$435,7,FALSE)</f>
        <v>Украина</v>
      </c>
      <c r="T653" t="str">
        <f t="shared" si="88"/>
        <v>Беляков Филимон Ефимьевич</v>
      </c>
      <c r="U653" t="str">
        <f t="shared" si="89"/>
        <v>Филимон</v>
      </c>
      <c r="V653" t="str">
        <f>Продажи[[#This Row],[Имя1]]</f>
        <v>Филимон</v>
      </c>
    </row>
    <row r="654" spans="1:22" x14ac:dyDescent="0.2">
      <c r="A654">
        <v>254</v>
      </c>
      <c r="B654">
        <v>296</v>
      </c>
      <c r="C654">
        <v>210</v>
      </c>
      <c r="D654">
        <v>1</v>
      </c>
      <c r="E654" s="40">
        <f t="shared" si="83"/>
        <v>210</v>
      </c>
      <c r="F654" s="25">
        <v>45010</v>
      </c>
      <c r="G654" t="s">
        <v>8</v>
      </c>
      <c r="H654">
        <v>255</v>
      </c>
      <c r="I654" t="str">
        <f>VLOOKUP(B654,товар!$A$1:$C$433,2,FALSE)</f>
        <v>Крупа</v>
      </c>
      <c r="J654" s="5">
        <f t="shared" si="84"/>
        <v>255.11627906976744</v>
      </c>
      <c r="K654" s="6">
        <f t="shared" si="85"/>
        <v>-0.17684594348222427</v>
      </c>
      <c r="L654" t="str">
        <f>VLOOKUP(B654,товар!$A$1:$C$433,3,FALSE)</f>
        <v>Мистраль</v>
      </c>
      <c r="M654" s="28">
        <f t="shared" si="86"/>
        <v>250.30769230769232</v>
      </c>
      <c r="N654" s="10">
        <f>VLOOKUP(H654,клиенты!$A$1:$G$435,5,FALSE)</f>
        <v>44793</v>
      </c>
      <c r="O654">
        <f t="shared" si="87"/>
        <v>217</v>
      </c>
      <c r="P654" s="50">
        <f ca="1">(TODAY()-Продажи[[#This Row],[Дата регистрации клиента]])/30</f>
        <v>26.966666666666665</v>
      </c>
      <c r="Q654" t="str">
        <f>VLOOKUP(H654,клиенты!$A$1:$G$435,3,FALSE)</f>
        <v>Филимон Ефимьевич Беляков</v>
      </c>
      <c r="R654" s="51" t="str">
        <f>VLOOKUP(H654,клиенты!$A$1:$G$435,4,FALSE)</f>
        <v>да</v>
      </c>
      <c r="S654" t="str">
        <f>VLOOKUP(H654,клиенты!$A$1:$G$435,7,FALSE)</f>
        <v>Украина</v>
      </c>
      <c r="T654" t="str">
        <f t="shared" si="88"/>
        <v>Беляков Филимон Ефимьевич</v>
      </c>
      <c r="U654" t="str">
        <f t="shared" si="89"/>
        <v>Филимон</v>
      </c>
      <c r="V654" t="str">
        <f>Продажи[[#This Row],[Имя1]]</f>
        <v>Филимон</v>
      </c>
    </row>
    <row r="655" spans="1:22" x14ac:dyDescent="0.2">
      <c r="A655">
        <v>358</v>
      </c>
      <c r="B655">
        <v>290</v>
      </c>
      <c r="C655">
        <v>470</v>
      </c>
      <c r="D655">
        <v>5</v>
      </c>
      <c r="E655" s="40">
        <f t="shared" si="83"/>
        <v>2350</v>
      </c>
      <c r="F655" s="25">
        <v>45039</v>
      </c>
      <c r="G655" t="s">
        <v>19</v>
      </c>
      <c r="H655">
        <v>479</v>
      </c>
      <c r="I655" t="str">
        <f>VLOOKUP(B655,товар!$A$1:$C$433,2,FALSE)</f>
        <v>Сахар</v>
      </c>
      <c r="J655" s="5">
        <f t="shared" si="84"/>
        <v>252.76271186440678</v>
      </c>
      <c r="K655" s="6">
        <f t="shared" si="85"/>
        <v>0.85945148528129822</v>
      </c>
      <c r="L655" t="str">
        <f>VLOOKUP(B655,товар!$A$1:$C$433,3,FALSE)</f>
        <v>Продимекс</v>
      </c>
      <c r="M655" s="28">
        <f t="shared" si="86"/>
        <v>240.5</v>
      </c>
      <c r="N655" s="10">
        <f>VLOOKUP(H655,клиенты!$A$1:$G$435,5,FALSE)</f>
        <v>44793</v>
      </c>
      <c r="O655">
        <f t="shared" si="87"/>
        <v>246</v>
      </c>
      <c r="P655" s="50">
        <f ca="1">(TODAY()-Продажи[[#This Row],[Дата регистрации клиента]])/30</f>
        <v>26.966666666666665</v>
      </c>
      <c r="Q655" t="str">
        <f>VLOOKUP(H655,клиенты!$A$1:$G$435,3,FALSE)</f>
        <v>Евпраксия Федоровна Фомина</v>
      </c>
      <c r="R655" s="51" t="str">
        <f>VLOOKUP(H655,клиенты!$A$1:$G$435,4,FALSE)</f>
        <v>да</v>
      </c>
      <c r="S655" t="str">
        <f>VLOOKUP(H655,клиенты!$A$1:$G$435,7,FALSE)</f>
        <v>Россия</v>
      </c>
      <c r="T655" t="str">
        <f t="shared" si="88"/>
        <v>Фомина Евпраксия Федоровна</v>
      </c>
      <c r="U655" t="str">
        <f t="shared" si="89"/>
        <v>Евпраксия</v>
      </c>
      <c r="V655" t="str">
        <f>Продажи[[#This Row],[Имя1]]</f>
        <v>Евпраксия</v>
      </c>
    </row>
    <row r="656" spans="1:22" x14ac:dyDescent="0.2">
      <c r="A656">
        <v>438</v>
      </c>
      <c r="B656">
        <v>406</v>
      </c>
      <c r="C656">
        <v>87</v>
      </c>
      <c r="D656">
        <v>2</v>
      </c>
      <c r="E656" s="40">
        <f t="shared" si="83"/>
        <v>174</v>
      </c>
      <c r="F656" s="25">
        <v>45066</v>
      </c>
      <c r="G656" t="s">
        <v>18</v>
      </c>
      <c r="H656">
        <v>255</v>
      </c>
      <c r="I656" t="str">
        <f>VLOOKUP(B656,товар!$A$1:$C$433,2,FALSE)</f>
        <v>Сок</v>
      </c>
      <c r="J656" s="5">
        <f t="shared" si="84"/>
        <v>268.60344827586209</v>
      </c>
      <c r="K656" s="6">
        <f t="shared" si="85"/>
        <v>-0.676102445599846</v>
      </c>
      <c r="L656" t="str">
        <f>VLOOKUP(B656,товар!$A$1:$C$433,3,FALSE)</f>
        <v>Фруктовый сад</v>
      </c>
      <c r="M656" s="28">
        <f t="shared" si="86"/>
        <v>281.96875</v>
      </c>
      <c r="N656" s="10">
        <f>VLOOKUP(H656,клиенты!$A$1:$G$435,5,FALSE)</f>
        <v>44793</v>
      </c>
      <c r="O656">
        <f t="shared" si="87"/>
        <v>273</v>
      </c>
      <c r="P656" s="50">
        <f ca="1">(TODAY()-Продажи[[#This Row],[Дата регистрации клиента]])/30</f>
        <v>26.966666666666665</v>
      </c>
      <c r="Q656" t="str">
        <f>VLOOKUP(H656,клиенты!$A$1:$G$435,3,FALSE)</f>
        <v>Филимон Ефимьевич Беляков</v>
      </c>
      <c r="R656" s="51" t="str">
        <f>VLOOKUP(H656,клиенты!$A$1:$G$435,4,FALSE)</f>
        <v>да</v>
      </c>
      <c r="S656" t="str">
        <f>VLOOKUP(H656,клиенты!$A$1:$G$435,7,FALSE)</f>
        <v>Украина</v>
      </c>
      <c r="T656" t="str">
        <f t="shared" si="88"/>
        <v>Беляков Филимон Ефимьевич</v>
      </c>
      <c r="U656" t="str">
        <f t="shared" si="89"/>
        <v>Филимон</v>
      </c>
      <c r="V656" t="str">
        <f>Продажи[[#This Row],[Имя1]]</f>
        <v>Филимон</v>
      </c>
    </row>
    <row r="657" spans="1:22" x14ac:dyDescent="0.2">
      <c r="A657">
        <v>497</v>
      </c>
      <c r="B657">
        <v>490</v>
      </c>
      <c r="C657">
        <v>58</v>
      </c>
      <c r="D657">
        <v>4</v>
      </c>
      <c r="E657" s="40">
        <f t="shared" si="83"/>
        <v>232</v>
      </c>
      <c r="F657" s="25">
        <v>45216</v>
      </c>
      <c r="G657" t="s">
        <v>25</v>
      </c>
      <c r="H657">
        <v>255</v>
      </c>
      <c r="I657" t="str">
        <f>VLOOKUP(B657,товар!$A$1:$C$433,2,FALSE)</f>
        <v>Сыр</v>
      </c>
      <c r="J657" s="5">
        <f t="shared" si="84"/>
        <v>262.63492063492066</v>
      </c>
      <c r="K657" s="6">
        <f t="shared" si="85"/>
        <v>-0.77916112655626746</v>
      </c>
      <c r="L657" t="str">
        <f>VLOOKUP(B657,товар!$A$1:$C$433,3,FALSE)</f>
        <v>Сырная долина</v>
      </c>
      <c r="M657" s="28">
        <f t="shared" si="86"/>
        <v>271</v>
      </c>
      <c r="N657" s="10">
        <f>VLOOKUP(H657,клиенты!$A$1:$G$435,5,FALSE)</f>
        <v>44793</v>
      </c>
      <c r="O657">
        <f t="shared" si="87"/>
        <v>423</v>
      </c>
      <c r="P657" s="50">
        <f ca="1">(TODAY()-Продажи[[#This Row],[Дата регистрации клиента]])/30</f>
        <v>26.966666666666665</v>
      </c>
      <c r="Q657" t="str">
        <f>VLOOKUP(H657,клиенты!$A$1:$G$435,3,FALSE)</f>
        <v>Филимон Ефимьевич Беляков</v>
      </c>
      <c r="R657" s="51" t="str">
        <f>VLOOKUP(H657,клиенты!$A$1:$G$435,4,FALSE)</f>
        <v>да</v>
      </c>
      <c r="S657" t="str">
        <f>VLOOKUP(H657,клиенты!$A$1:$G$435,7,FALSE)</f>
        <v>Украина</v>
      </c>
      <c r="T657" t="str">
        <f t="shared" si="88"/>
        <v>Беляков Филимон Ефимьевич</v>
      </c>
      <c r="U657" t="str">
        <f t="shared" si="89"/>
        <v>Филимон</v>
      </c>
      <c r="V657" t="str">
        <f>Продажи[[#This Row],[Имя1]]</f>
        <v>Филимон</v>
      </c>
    </row>
    <row r="658" spans="1:22" x14ac:dyDescent="0.2">
      <c r="A658">
        <v>579</v>
      </c>
      <c r="B658">
        <v>464</v>
      </c>
      <c r="C658">
        <v>356</v>
      </c>
      <c r="D658">
        <v>4</v>
      </c>
      <c r="E658" s="40">
        <f t="shared" si="83"/>
        <v>1424</v>
      </c>
      <c r="F658" s="25">
        <v>45031</v>
      </c>
      <c r="G658" t="s">
        <v>18</v>
      </c>
      <c r="H658">
        <v>255</v>
      </c>
      <c r="I658" t="str">
        <f>VLOOKUP(B658,товар!$A$1:$C$433,2,FALSE)</f>
        <v>Сыр</v>
      </c>
      <c r="J658" s="5">
        <f t="shared" si="84"/>
        <v>262.63492063492066</v>
      </c>
      <c r="K658" s="6">
        <f t="shared" si="85"/>
        <v>0.35549377493049672</v>
      </c>
      <c r="L658" t="str">
        <f>VLOOKUP(B658,товар!$A$1:$C$433,3,FALSE)</f>
        <v>Сырная долина</v>
      </c>
      <c r="M658" s="28">
        <f t="shared" si="86"/>
        <v>271</v>
      </c>
      <c r="N658" s="10">
        <f>VLOOKUP(H658,клиенты!$A$1:$G$435,5,FALSE)</f>
        <v>44793</v>
      </c>
      <c r="O658">
        <f t="shared" si="87"/>
        <v>238</v>
      </c>
      <c r="P658" s="50">
        <f ca="1">(TODAY()-Продажи[[#This Row],[Дата регистрации клиента]])/30</f>
        <v>26.966666666666665</v>
      </c>
      <c r="Q658" t="str">
        <f>VLOOKUP(H658,клиенты!$A$1:$G$435,3,FALSE)</f>
        <v>Филимон Ефимьевич Беляков</v>
      </c>
      <c r="R658" s="51" t="str">
        <f>VLOOKUP(H658,клиенты!$A$1:$G$435,4,FALSE)</f>
        <v>да</v>
      </c>
      <c r="S658" t="str">
        <f>VLOOKUP(H658,клиенты!$A$1:$G$435,7,FALSE)</f>
        <v>Украина</v>
      </c>
      <c r="T658" t="str">
        <f t="shared" si="88"/>
        <v>Беляков Филимон Ефимьевич</v>
      </c>
      <c r="U658" t="str">
        <f t="shared" si="89"/>
        <v>Филимон</v>
      </c>
      <c r="V658" t="str">
        <f>Продажи[[#This Row],[Имя1]]</f>
        <v>Филимон</v>
      </c>
    </row>
    <row r="659" spans="1:22" x14ac:dyDescent="0.2">
      <c r="A659">
        <v>627</v>
      </c>
      <c r="B659">
        <v>154</v>
      </c>
      <c r="C659">
        <v>75</v>
      </c>
      <c r="D659">
        <v>1</v>
      </c>
      <c r="E659" s="40">
        <f t="shared" si="83"/>
        <v>75</v>
      </c>
      <c r="F659" s="25">
        <v>45378</v>
      </c>
      <c r="G659" t="s">
        <v>13</v>
      </c>
      <c r="H659">
        <v>255</v>
      </c>
      <c r="I659" t="str">
        <f>VLOOKUP(B659,товар!$A$1:$C$433,2,FALSE)</f>
        <v>Овощи</v>
      </c>
      <c r="J659" s="5">
        <f t="shared" si="84"/>
        <v>250.48780487804879</v>
      </c>
      <c r="K659" s="6">
        <f t="shared" si="85"/>
        <v>-0.70058422590068159</v>
      </c>
      <c r="L659" t="str">
        <f>VLOOKUP(B659,товар!$A$1:$C$433,3,FALSE)</f>
        <v>Зеленая грядка</v>
      </c>
      <c r="M659" s="28">
        <f t="shared" si="86"/>
        <v>159.19999999999999</v>
      </c>
      <c r="N659" s="10">
        <f>VLOOKUP(H659,клиенты!$A$1:$G$435,5,FALSE)</f>
        <v>44793</v>
      </c>
      <c r="O659">
        <f t="shared" si="87"/>
        <v>585</v>
      </c>
      <c r="P659" s="50">
        <f ca="1">(TODAY()-Продажи[[#This Row],[Дата регистрации клиента]])/30</f>
        <v>26.966666666666665</v>
      </c>
      <c r="Q659" t="str">
        <f>VLOOKUP(H659,клиенты!$A$1:$G$435,3,FALSE)</f>
        <v>Филимон Ефимьевич Беляков</v>
      </c>
      <c r="R659" s="51" t="str">
        <f>VLOOKUP(H659,клиенты!$A$1:$G$435,4,FALSE)</f>
        <v>да</v>
      </c>
      <c r="S659" t="str">
        <f>VLOOKUP(H659,клиенты!$A$1:$G$435,7,FALSE)</f>
        <v>Украина</v>
      </c>
      <c r="T659" t="str">
        <f t="shared" si="88"/>
        <v>Беляков Филимон Ефимьевич</v>
      </c>
      <c r="U659" t="str">
        <f t="shared" si="89"/>
        <v>Филимон</v>
      </c>
      <c r="V659" t="str">
        <f>Продажи[[#This Row],[Имя1]]</f>
        <v>Филимон</v>
      </c>
    </row>
    <row r="660" spans="1:22" x14ac:dyDescent="0.2">
      <c r="A660">
        <v>744</v>
      </c>
      <c r="B660">
        <v>99</v>
      </c>
      <c r="C660">
        <v>92</v>
      </c>
      <c r="D660">
        <v>4</v>
      </c>
      <c r="E660" s="40">
        <f t="shared" si="83"/>
        <v>368</v>
      </c>
      <c r="F660" s="25">
        <v>45073</v>
      </c>
      <c r="G660" t="s">
        <v>13</v>
      </c>
      <c r="H660">
        <v>255</v>
      </c>
      <c r="I660" t="str">
        <f>VLOOKUP(B660,товар!$A$1:$C$433,2,FALSE)</f>
        <v>Овощи</v>
      </c>
      <c r="J660" s="5">
        <f t="shared" si="84"/>
        <v>250.48780487804879</v>
      </c>
      <c r="K660" s="6">
        <f t="shared" si="85"/>
        <v>-0.63271665043816938</v>
      </c>
      <c r="L660" t="str">
        <f>VLOOKUP(B660,товар!$A$1:$C$433,3,FALSE)</f>
        <v>Семко</v>
      </c>
      <c r="M660" s="28">
        <f t="shared" si="86"/>
        <v>208</v>
      </c>
      <c r="N660" s="10">
        <f>VLOOKUP(H660,клиенты!$A$1:$G$435,5,FALSE)</f>
        <v>44793</v>
      </c>
      <c r="O660">
        <f t="shared" si="87"/>
        <v>280</v>
      </c>
      <c r="P660" s="50">
        <f ca="1">(TODAY()-Продажи[[#This Row],[Дата регистрации клиента]])/30</f>
        <v>26.966666666666665</v>
      </c>
      <c r="Q660" t="str">
        <f>VLOOKUP(H660,клиенты!$A$1:$G$435,3,FALSE)</f>
        <v>Филимон Ефимьевич Беляков</v>
      </c>
      <c r="R660" s="51" t="str">
        <f>VLOOKUP(H660,клиенты!$A$1:$G$435,4,FALSE)</f>
        <v>да</v>
      </c>
      <c r="S660" t="str">
        <f>VLOOKUP(H660,клиенты!$A$1:$G$435,7,FALSE)</f>
        <v>Украина</v>
      </c>
      <c r="T660" t="str">
        <f t="shared" si="88"/>
        <v>Беляков Филимон Ефимьевич</v>
      </c>
      <c r="U660" t="str">
        <f t="shared" si="89"/>
        <v>Филимон</v>
      </c>
      <c r="V660" t="str">
        <f>Продажи[[#This Row],[Имя1]]</f>
        <v>Филимон</v>
      </c>
    </row>
    <row r="661" spans="1:22" x14ac:dyDescent="0.2">
      <c r="A661">
        <v>942</v>
      </c>
      <c r="B661">
        <v>128</v>
      </c>
      <c r="C661">
        <v>246</v>
      </c>
      <c r="D661">
        <v>4</v>
      </c>
      <c r="E661" s="40">
        <f t="shared" si="83"/>
        <v>984</v>
      </c>
      <c r="F661" s="25">
        <v>45310</v>
      </c>
      <c r="G661" t="s">
        <v>9</v>
      </c>
      <c r="H661">
        <v>479</v>
      </c>
      <c r="I661" t="str">
        <f>VLOOKUP(B661,товар!$A$1:$C$433,2,FALSE)</f>
        <v>Мясо</v>
      </c>
      <c r="J661" s="5">
        <f t="shared" si="84"/>
        <v>271.74545454545455</v>
      </c>
      <c r="K661" s="6">
        <f t="shared" si="85"/>
        <v>-9.4741067844239302E-2</v>
      </c>
      <c r="L661" t="str">
        <f>VLOOKUP(B661,товар!$A$1:$C$433,3,FALSE)</f>
        <v>Мираторг</v>
      </c>
      <c r="M661" s="28">
        <f t="shared" si="86"/>
        <v>316.58333333333331</v>
      </c>
      <c r="N661" s="10">
        <f>VLOOKUP(H661,клиенты!$A$1:$G$435,5,FALSE)</f>
        <v>44793</v>
      </c>
      <c r="O661">
        <f t="shared" si="87"/>
        <v>517</v>
      </c>
      <c r="P661" s="50">
        <f ca="1">(TODAY()-Продажи[[#This Row],[Дата регистрации клиента]])/30</f>
        <v>26.966666666666665</v>
      </c>
      <c r="Q661" t="str">
        <f>VLOOKUP(H661,клиенты!$A$1:$G$435,3,FALSE)</f>
        <v>Евпраксия Федоровна Фомина</v>
      </c>
      <c r="R661" s="51" t="str">
        <f>VLOOKUP(H661,клиенты!$A$1:$G$435,4,FALSE)</f>
        <v>да</v>
      </c>
      <c r="S661" t="str">
        <f>VLOOKUP(H661,клиенты!$A$1:$G$435,7,FALSE)</f>
        <v>Россия</v>
      </c>
      <c r="T661" t="str">
        <f t="shared" si="88"/>
        <v>Фомина Евпраксия Федоровна</v>
      </c>
      <c r="U661" t="str">
        <f t="shared" si="89"/>
        <v>Евпраксия</v>
      </c>
      <c r="V661" t="str">
        <f>Продажи[[#This Row],[Имя1]]</f>
        <v>Евпраксия</v>
      </c>
    </row>
    <row r="662" spans="1:22" x14ac:dyDescent="0.2">
      <c r="A662">
        <v>14</v>
      </c>
      <c r="B662">
        <v>116</v>
      </c>
      <c r="C662">
        <v>190</v>
      </c>
      <c r="D662">
        <v>4</v>
      </c>
      <c r="E662" s="40">
        <f t="shared" si="83"/>
        <v>760</v>
      </c>
      <c r="F662" s="25">
        <v>45133</v>
      </c>
      <c r="G662" t="s">
        <v>10</v>
      </c>
      <c r="H662">
        <v>414</v>
      </c>
      <c r="I662" t="str">
        <f>VLOOKUP(B662,товар!$A$1:$C$433,2,FALSE)</f>
        <v>Соль</v>
      </c>
      <c r="J662" s="5">
        <f t="shared" si="84"/>
        <v>264.8679245283019</v>
      </c>
      <c r="K662" s="6">
        <f t="shared" si="85"/>
        <v>-0.28266134777033769</v>
      </c>
      <c r="L662" t="str">
        <f>VLOOKUP(B662,товар!$A$1:$C$433,3,FALSE)</f>
        <v>Экстра</v>
      </c>
      <c r="M662" s="28">
        <f t="shared" si="86"/>
        <v>320.84615384615387</v>
      </c>
      <c r="N662" s="10">
        <f>VLOOKUP(H662,клиенты!$A$1:$G$435,5,FALSE)</f>
        <v>44794</v>
      </c>
      <c r="O662">
        <f t="shared" si="87"/>
        <v>339</v>
      </c>
      <c r="P662" s="50">
        <f ca="1">(TODAY()-Продажи[[#This Row],[Дата регистрации клиента]])/30</f>
        <v>26.933333333333334</v>
      </c>
      <c r="Q662" t="str">
        <f>VLOOKUP(H662,клиенты!$A$1:$G$435,3,FALSE)</f>
        <v>Юлия Леоновна Наумова</v>
      </c>
      <c r="R662" s="51" t="str">
        <f>VLOOKUP(H662,клиенты!$A$1:$G$435,4,FALSE)</f>
        <v>нет</v>
      </c>
      <c r="S662" t="str">
        <f>VLOOKUP(H662,клиенты!$A$1:$G$435,7,FALSE)</f>
        <v>Беларусь</v>
      </c>
      <c r="T662" t="str">
        <f t="shared" si="88"/>
        <v>Наумова Юлия Леоновна</v>
      </c>
      <c r="U662" t="str">
        <f t="shared" si="89"/>
        <v>Юлия</v>
      </c>
      <c r="V662" t="str">
        <f>Продажи[[#This Row],[Имя1]]</f>
        <v>Юлия</v>
      </c>
    </row>
    <row r="663" spans="1:22" x14ac:dyDescent="0.2">
      <c r="A663">
        <v>212</v>
      </c>
      <c r="B663">
        <v>279</v>
      </c>
      <c r="C663">
        <v>433</v>
      </c>
      <c r="D663">
        <v>4</v>
      </c>
      <c r="E663" s="40">
        <f t="shared" si="83"/>
        <v>1732</v>
      </c>
      <c r="F663" s="25">
        <v>45265</v>
      </c>
      <c r="G663" t="s">
        <v>24</v>
      </c>
      <c r="H663">
        <v>377</v>
      </c>
      <c r="I663" t="str">
        <f>VLOOKUP(B663,товар!$A$1:$C$433,2,FALSE)</f>
        <v>Крупа</v>
      </c>
      <c r="J663" s="5">
        <f t="shared" si="84"/>
        <v>255.11627906976744</v>
      </c>
      <c r="K663" s="6">
        <f t="shared" si="85"/>
        <v>0.69726526891522322</v>
      </c>
      <c r="L663" t="str">
        <f>VLOOKUP(B663,товар!$A$1:$C$433,3,FALSE)</f>
        <v>Увелка</v>
      </c>
      <c r="M663" s="28">
        <f t="shared" si="86"/>
        <v>251.91666666666666</v>
      </c>
      <c r="N663" s="10">
        <f>VLOOKUP(H663,клиенты!$A$1:$G$435,5,FALSE)</f>
        <v>44794</v>
      </c>
      <c r="O663">
        <f t="shared" si="87"/>
        <v>471</v>
      </c>
      <c r="P663" s="50">
        <f ca="1">(TODAY()-Продажи[[#This Row],[Дата регистрации клиента]])/30</f>
        <v>26.933333333333334</v>
      </c>
      <c r="Q663" t="str">
        <f>VLOOKUP(H663,клиенты!$A$1:$G$435,3,FALSE)</f>
        <v>Виктория Наумовна Никитина</v>
      </c>
      <c r="R663" s="51" t="str">
        <f>VLOOKUP(H663,клиенты!$A$1:$G$435,4,FALSE)</f>
        <v>нет</v>
      </c>
      <c r="S663" t="str">
        <f>VLOOKUP(H663,клиенты!$A$1:$G$435,7,FALSE)</f>
        <v>Узбекистан</v>
      </c>
      <c r="T663" t="str">
        <f t="shared" si="88"/>
        <v>Никитина Виктория Наумовна</v>
      </c>
      <c r="U663" t="str">
        <f t="shared" si="89"/>
        <v>Виктория</v>
      </c>
      <c r="V663" t="str">
        <f>Продажи[[#This Row],[Имя1]]</f>
        <v>Виктория</v>
      </c>
    </row>
    <row r="664" spans="1:22" x14ac:dyDescent="0.2">
      <c r="A664">
        <v>513</v>
      </c>
      <c r="B664">
        <v>60</v>
      </c>
      <c r="C664">
        <v>412</v>
      </c>
      <c r="D664">
        <v>5</v>
      </c>
      <c r="E664" s="40">
        <f t="shared" si="83"/>
        <v>2060</v>
      </c>
      <c r="F664" s="25">
        <v>44930</v>
      </c>
      <c r="G664" t="s">
        <v>16</v>
      </c>
      <c r="H664">
        <v>377</v>
      </c>
      <c r="I664" t="str">
        <f>VLOOKUP(B664,товар!$A$1:$C$433,2,FALSE)</f>
        <v>Кофе</v>
      </c>
      <c r="J664" s="5">
        <f t="shared" si="84"/>
        <v>249.02380952380952</v>
      </c>
      <c r="K664" s="6">
        <f t="shared" si="85"/>
        <v>0.65446027344870461</v>
      </c>
      <c r="L664" t="str">
        <f>VLOOKUP(B664,товар!$A$1:$C$433,3,FALSE)</f>
        <v>Jacobs</v>
      </c>
      <c r="M664" s="28">
        <f t="shared" si="86"/>
        <v>276.21052631578948</v>
      </c>
      <c r="N664" s="10">
        <f>VLOOKUP(H664,клиенты!$A$1:$G$435,5,FALSE)</f>
        <v>44794</v>
      </c>
      <c r="O664">
        <f t="shared" si="87"/>
        <v>136</v>
      </c>
      <c r="P664" s="50">
        <f ca="1">(TODAY()-Продажи[[#This Row],[Дата регистрации клиента]])/30</f>
        <v>26.933333333333334</v>
      </c>
      <c r="Q664" t="str">
        <f>VLOOKUP(H664,клиенты!$A$1:$G$435,3,FALSE)</f>
        <v>Виктория Наумовна Никитина</v>
      </c>
      <c r="R664" s="51" t="str">
        <f>VLOOKUP(H664,клиенты!$A$1:$G$435,4,FALSE)</f>
        <v>нет</v>
      </c>
      <c r="S664" t="str">
        <f>VLOOKUP(H664,клиенты!$A$1:$G$435,7,FALSE)</f>
        <v>Узбекистан</v>
      </c>
      <c r="T664" t="str">
        <f t="shared" si="88"/>
        <v>Никитина Виктория Наумовна</v>
      </c>
      <c r="U664" t="str">
        <f t="shared" si="89"/>
        <v>Виктория</v>
      </c>
      <c r="V664" t="str">
        <f>Продажи[[#This Row],[Имя1]]</f>
        <v>Виктория</v>
      </c>
    </row>
    <row r="665" spans="1:22" x14ac:dyDescent="0.2">
      <c r="A665">
        <v>706</v>
      </c>
      <c r="B665">
        <v>444</v>
      </c>
      <c r="C665">
        <v>315</v>
      </c>
      <c r="D665">
        <v>4</v>
      </c>
      <c r="E665" s="40">
        <f t="shared" si="83"/>
        <v>1260</v>
      </c>
      <c r="F665" s="25">
        <v>45041</v>
      </c>
      <c r="G665" t="s">
        <v>11</v>
      </c>
      <c r="H665">
        <v>414</v>
      </c>
      <c r="I665" t="str">
        <f>VLOOKUP(B665,товар!$A$1:$C$433,2,FALSE)</f>
        <v>Йогурт</v>
      </c>
      <c r="J665" s="5">
        <f t="shared" si="84"/>
        <v>263.25423728813558</v>
      </c>
      <c r="K665" s="6">
        <f t="shared" si="85"/>
        <v>0.19656193664692245</v>
      </c>
      <c r="L665" t="str">
        <f>VLOOKUP(B665,товар!$A$1:$C$433,3,FALSE)</f>
        <v>Эрманн</v>
      </c>
      <c r="M665" s="28">
        <f t="shared" si="86"/>
        <v>248.5</v>
      </c>
      <c r="N665" s="10">
        <f>VLOOKUP(H665,клиенты!$A$1:$G$435,5,FALSE)</f>
        <v>44794</v>
      </c>
      <c r="O665">
        <f t="shared" si="87"/>
        <v>247</v>
      </c>
      <c r="P665" s="50">
        <f ca="1">(TODAY()-Продажи[[#This Row],[Дата регистрации клиента]])/30</f>
        <v>26.933333333333334</v>
      </c>
      <c r="Q665" t="str">
        <f>VLOOKUP(H665,клиенты!$A$1:$G$435,3,FALSE)</f>
        <v>Юлия Леоновна Наумова</v>
      </c>
      <c r="R665" s="51" t="str">
        <f>VLOOKUP(H665,клиенты!$A$1:$G$435,4,FALSE)</f>
        <v>нет</v>
      </c>
      <c r="S665" t="str">
        <f>VLOOKUP(H665,клиенты!$A$1:$G$435,7,FALSE)</f>
        <v>Беларусь</v>
      </c>
      <c r="T665" t="str">
        <f t="shared" si="88"/>
        <v>Наумова Юлия Леоновна</v>
      </c>
      <c r="U665" t="str">
        <f t="shared" si="89"/>
        <v>Юлия</v>
      </c>
      <c r="V665" t="str">
        <f>Продажи[[#This Row],[Имя1]]</f>
        <v>Юлия</v>
      </c>
    </row>
    <row r="666" spans="1:22" x14ac:dyDescent="0.2">
      <c r="A666">
        <v>768</v>
      </c>
      <c r="B666">
        <v>468</v>
      </c>
      <c r="C666">
        <v>167</v>
      </c>
      <c r="D666">
        <v>4</v>
      </c>
      <c r="E666" s="40">
        <f t="shared" si="83"/>
        <v>668</v>
      </c>
      <c r="F666" s="25">
        <v>45211</v>
      </c>
      <c r="G666" t="s">
        <v>26</v>
      </c>
      <c r="H666">
        <v>377</v>
      </c>
      <c r="I666" t="str">
        <f>VLOOKUP(B666,товар!$A$1:$C$433,2,FALSE)</f>
        <v>Йогурт</v>
      </c>
      <c r="J666" s="5">
        <f t="shared" si="84"/>
        <v>263.25423728813558</v>
      </c>
      <c r="K666" s="6">
        <f t="shared" si="85"/>
        <v>-0.36563224311099662</v>
      </c>
      <c r="L666" t="str">
        <f>VLOOKUP(B666,товар!$A$1:$C$433,3,FALSE)</f>
        <v>Чудо</v>
      </c>
      <c r="M666" s="28">
        <f t="shared" si="86"/>
        <v>287.10000000000002</v>
      </c>
      <c r="N666" s="10">
        <f>VLOOKUP(H666,клиенты!$A$1:$G$435,5,FALSE)</f>
        <v>44794</v>
      </c>
      <c r="O666">
        <f t="shared" si="87"/>
        <v>417</v>
      </c>
      <c r="P666" s="50">
        <f ca="1">(TODAY()-Продажи[[#This Row],[Дата регистрации клиента]])/30</f>
        <v>26.933333333333334</v>
      </c>
      <c r="Q666" t="str">
        <f>VLOOKUP(H666,клиенты!$A$1:$G$435,3,FALSE)</f>
        <v>Виктория Наумовна Никитина</v>
      </c>
      <c r="R666" s="51" t="str">
        <f>VLOOKUP(H666,клиенты!$A$1:$G$435,4,FALSE)</f>
        <v>нет</v>
      </c>
      <c r="S666" t="str">
        <f>VLOOKUP(H666,клиенты!$A$1:$G$435,7,FALSE)</f>
        <v>Узбекистан</v>
      </c>
      <c r="T666" t="str">
        <f t="shared" si="88"/>
        <v>Никитина Виктория Наумовна</v>
      </c>
      <c r="U666" t="str">
        <f t="shared" si="89"/>
        <v>Виктория</v>
      </c>
      <c r="V666" t="str">
        <f>Продажи[[#This Row],[Имя1]]</f>
        <v>Виктория</v>
      </c>
    </row>
    <row r="667" spans="1:22" x14ac:dyDescent="0.2">
      <c r="A667">
        <v>931</v>
      </c>
      <c r="B667">
        <v>205</v>
      </c>
      <c r="C667">
        <v>212</v>
      </c>
      <c r="D667">
        <v>4</v>
      </c>
      <c r="E667" s="40">
        <f t="shared" si="83"/>
        <v>848</v>
      </c>
      <c r="F667" s="25">
        <v>45020</v>
      </c>
      <c r="G667" t="s">
        <v>16</v>
      </c>
      <c r="H667">
        <v>414</v>
      </c>
      <c r="I667" t="str">
        <f>VLOOKUP(B667,товар!$A$1:$C$433,2,FALSE)</f>
        <v>Макароны</v>
      </c>
      <c r="J667" s="5">
        <f t="shared" si="84"/>
        <v>265.47674418604652</v>
      </c>
      <c r="K667" s="6">
        <f t="shared" si="85"/>
        <v>-0.20143664316061494</v>
      </c>
      <c r="L667" t="str">
        <f>VLOOKUP(B667,товар!$A$1:$C$433,3,FALSE)</f>
        <v>Борилла</v>
      </c>
      <c r="M667" s="28">
        <f t="shared" si="86"/>
        <v>236.27586206896552</v>
      </c>
      <c r="N667" s="10">
        <f>VLOOKUP(H667,клиенты!$A$1:$G$435,5,FALSE)</f>
        <v>44794</v>
      </c>
      <c r="O667">
        <f t="shared" si="87"/>
        <v>226</v>
      </c>
      <c r="P667" s="50">
        <f ca="1">(TODAY()-Продажи[[#This Row],[Дата регистрации клиента]])/30</f>
        <v>26.933333333333334</v>
      </c>
      <c r="Q667" t="str">
        <f>VLOOKUP(H667,клиенты!$A$1:$G$435,3,FALSE)</f>
        <v>Юлия Леоновна Наумова</v>
      </c>
      <c r="R667" s="51" t="str">
        <f>VLOOKUP(H667,клиенты!$A$1:$G$435,4,FALSE)</f>
        <v>нет</v>
      </c>
      <c r="S667" t="str">
        <f>VLOOKUP(H667,клиенты!$A$1:$G$435,7,FALSE)</f>
        <v>Беларусь</v>
      </c>
      <c r="T667" t="str">
        <f t="shared" si="88"/>
        <v>Наумова Юлия Леоновна</v>
      </c>
      <c r="U667" t="str">
        <f t="shared" si="89"/>
        <v>Юлия</v>
      </c>
      <c r="V667" t="str">
        <f>Продажи[[#This Row],[Имя1]]</f>
        <v>Юлия</v>
      </c>
    </row>
    <row r="668" spans="1:22" x14ac:dyDescent="0.2">
      <c r="A668">
        <v>56</v>
      </c>
      <c r="B668">
        <v>338</v>
      </c>
      <c r="C668">
        <v>97</v>
      </c>
      <c r="D668">
        <v>1</v>
      </c>
      <c r="E668" s="40">
        <f t="shared" si="83"/>
        <v>97</v>
      </c>
      <c r="F668" s="25">
        <v>45234</v>
      </c>
      <c r="G668" t="s">
        <v>16</v>
      </c>
      <c r="H668">
        <v>266</v>
      </c>
      <c r="I668" t="str">
        <f>VLOOKUP(B668,товар!$A$1:$C$433,2,FALSE)</f>
        <v>Сыр</v>
      </c>
      <c r="J668" s="5">
        <f t="shared" si="84"/>
        <v>262.63492063492066</v>
      </c>
      <c r="K668" s="6">
        <f t="shared" si="85"/>
        <v>-0.6306660219992748</v>
      </c>
      <c r="L668" t="str">
        <f>VLOOKUP(B668,товар!$A$1:$C$433,3,FALSE)</f>
        <v>President</v>
      </c>
      <c r="M668" s="28">
        <f t="shared" si="86"/>
        <v>238.72222222222223</v>
      </c>
      <c r="N668" s="10">
        <f>VLOOKUP(H668,клиенты!$A$1:$G$435,5,FALSE)</f>
        <v>44795</v>
      </c>
      <c r="O668">
        <f t="shared" si="87"/>
        <v>439</v>
      </c>
      <c r="P668" s="50">
        <f ca="1">(TODAY()-Продажи[[#This Row],[Дата регистрации клиента]])/30</f>
        <v>26.9</v>
      </c>
      <c r="Q668" t="str">
        <f>VLOOKUP(H668,клиенты!$A$1:$G$435,3,FALSE)</f>
        <v>Горшкова Василиса Святославовна</v>
      </c>
      <c r="R668" s="51" t="str">
        <f>VLOOKUP(H668,клиенты!$A$1:$G$435,4,FALSE)</f>
        <v>нет</v>
      </c>
      <c r="S668" t="str">
        <f>VLOOKUP(H668,клиенты!$A$1:$G$435,7,FALSE)</f>
        <v>Россия</v>
      </c>
      <c r="T668" t="str">
        <f t="shared" si="88"/>
        <v>Святославовна Горшкова Василиса</v>
      </c>
      <c r="U668" t="str">
        <f t="shared" si="89"/>
        <v>Горшкова</v>
      </c>
      <c r="V668" t="str">
        <f>MID(T668,SEARCH(" *",T668,SEARCH(" *",T668)+1)+1,LEN(T668))</f>
        <v>Василиса</v>
      </c>
    </row>
    <row r="669" spans="1:22" x14ac:dyDescent="0.2">
      <c r="A669">
        <v>198</v>
      </c>
      <c r="B669">
        <v>473</v>
      </c>
      <c r="C669">
        <v>171</v>
      </c>
      <c r="D669">
        <v>4</v>
      </c>
      <c r="E669" s="40">
        <f t="shared" si="83"/>
        <v>684</v>
      </c>
      <c r="F669" s="25">
        <v>45058</v>
      </c>
      <c r="G669" t="s">
        <v>26</v>
      </c>
      <c r="H669">
        <v>266</v>
      </c>
      <c r="I669" t="str">
        <f>VLOOKUP(B669,товар!$A$1:$C$433,2,FALSE)</f>
        <v>Хлеб</v>
      </c>
      <c r="J669" s="5">
        <f t="shared" si="84"/>
        <v>300.31818181818181</v>
      </c>
      <c r="K669" s="6">
        <f t="shared" si="85"/>
        <v>-0.43060390494929623</v>
      </c>
      <c r="L669" t="str">
        <f>VLOOKUP(B669,товар!$A$1:$C$433,3,FALSE)</f>
        <v>Хлебный Дом</v>
      </c>
      <c r="M669" s="28">
        <f t="shared" si="86"/>
        <v>281.73333333333335</v>
      </c>
      <c r="N669" s="10">
        <f>VLOOKUP(H669,клиенты!$A$1:$G$435,5,FALSE)</f>
        <v>44795</v>
      </c>
      <c r="O669">
        <f t="shared" si="87"/>
        <v>263</v>
      </c>
      <c r="P669" s="50">
        <f ca="1">(TODAY()-Продажи[[#This Row],[Дата регистрации клиента]])/30</f>
        <v>26.9</v>
      </c>
      <c r="Q669" t="str">
        <f>VLOOKUP(H669,клиенты!$A$1:$G$435,3,FALSE)</f>
        <v>Горшкова Василиса Святославовна</v>
      </c>
      <c r="R669" s="51" t="str">
        <f>VLOOKUP(H669,клиенты!$A$1:$G$435,4,FALSE)</f>
        <v>нет</v>
      </c>
      <c r="S669" t="str">
        <f>VLOOKUP(H669,клиенты!$A$1:$G$435,7,FALSE)</f>
        <v>Россия</v>
      </c>
      <c r="T669" t="str">
        <f t="shared" si="88"/>
        <v>Святославовна Горшкова Василиса</v>
      </c>
      <c r="U669" t="str">
        <f t="shared" si="89"/>
        <v>Горшкова</v>
      </c>
      <c r="V669" t="str">
        <f>MID(T669,SEARCH(" *",T669,SEARCH(" *",T669)+1)+1,LEN(T669))</f>
        <v>Василиса</v>
      </c>
    </row>
    <row r="670" spans="1:22" x14ac:dyDescent="0.2">
      <c r="A670">
        <v>422</v>
      </c>
      <c r="B670">
        <v>312</v>
      </c>
      <c r="C670">
        <v>234</v>
      </c>
      <c r="D670">
        <v>1</v>
      </c>
      <c r="E670" s="40">
        <f t="shared" si="83"/>
        <v>234</v>
      </c>
      <c r="F670" s="25">
        <v>44954</v>
      </c>
      <c r="G670" t="s">
        <v>16</v>
      </c>
      <c r="H670">
        <v>124</v>
      </c>
      <c r="I670" t="str">
        <f>VLOOKUP(B670,товар!$A$1:$C$433,2,FALSE)</f>
        <v>Хлеб</v>
      </c>
      <c r="J670" s="5">
        <f t="shared" si="84"/>
        <v>300.31818181818181</v>
      </c>
      <c r="K670" s="6">
        <f t="shared" si="85"/>
        <v>-0.22082639624640532</v>
      </c>
      <c r="L670" t="str">
        <f>VLOOKUP(B670,товар!$A$1:$C$433,3,FALSE)</f>
        <v>Каравай</v>
      </c>
      <c r="M670" s="28">
        <f t="shared" si="86"/>
        <v>331.16666666666669</v>
      </c>
      <c r="N670" s="10">
        <f>VLOOKUP(H670,клиенты!$A$1:$G$435,5,FALSE)</f>
        <v>44795</v>
      </c>
      <c r="O670">
        <f t="shared" si="87"/>
        <v>159</v>
      </c>
      <c r="P670" s="50">
        <f ca="1">(TODAY()-Продажи[[#This Row],[Дата регистрации клиента]])/30</f>
        <v>26.9</v>
      </c>
      <c r="Q670" t="str">
        <f>VLOOKUP(H670,клиенты!$A$1:$G$435,3,FALSE)</f>
        <v>Ираклий Изотович Авдеев</v>
      </c>
      <c r="R670" s="51" t="str">
        <f>VLOOKUP(H670,клиенты!$A$1:$G$435,4,FALSE)</f>
        <v>да</v>
      </c>
      <c r="S670" t="str">
        <f>VLOOKUP(H670,клиенты!$A$1:$G$435,7,FALSE)</f>
        <v>Россия</v>
      </c>
      <c r="T670" t="str">
        <f t="shared" si="88"/>
        <v>Авдеев Ираклий Изотович</v>
      </c>
      <c r="U670" t="str">
        <f t="shared" si="89"/>
        <v>Ираклий</v>
      </c>
      <c r="V670" t="str">
        <f>Продажи[[#This Row],[Имя1]]</f>
        <v>Ираклий</v>
      </c>
    </row>
    <row r="671" spans="1:22" x14ac:dyDescent="0.2">
      <c r="A671">
        <v>782</v>
      </c>
      <c r="B671">
        <v>460</v>
      </c>
      <c r="C671">
        <v>103</v>
      </c>
      <c r="D671">
        <v>5</v>
      </c>
      <c r="E671" s="40">
        <f t="shared" si="83"/>
        <v>515</v>
      </c>
      <c r="F671" s="25">
        <v>45411</v>
      </c>
      <c r="G671" t="s">
        <v>19</v>
      </c>
      <c r="H671">
        <v>124</v>
      </c>
      <c r="I671" t="str">
        <f>VLOOKUP(B671,товар!$A$1:$C$433,2,FALSE)</f>
        <v>Кофе</v>
      </c>
      <c r="J671" s="5">
        <f t="shared" si="84"/>
        <v>249.02380952380952</v>
      </c>
      <c r="K671" s="6">
        <f t="shared" si="85"/>
        <v>-0.58638493163782379</v>
      </c>
      <c r="L671" t="str">
        <f>VLOOKUP(B671,товар!$A$1:$C$433,3,FALSE)</f>
        <v>Tchibo</v>
      </c>
      <c r="M671" s="28">
        <f t="shared" si="86"/>
        <v>140</v>
      </c>
      <c r="N671" s="10">
        <f>VLOOKUP(H671,клиенты!$A$1:$G$435,5,FALSE)</f>
        <v>44795</v>
      </c>
      <c r="O671">
        <f t="shared" si="87"/>
        <v>616</v>
      </c>
      <c r="P671" s="50">
        <f ca="1">(TODAY()-Продажи[[#This Row],[Дата регистрации клиента]])/30</f>
        <v>26.9</v>
      </c>
      <c r="Q671" t="str">
        <f>VLOOKUP(H671,клиенты!$A$1:$G$435,3,FALSE)</f>
        <v>Ираклий Изотович Авдеев</v>
      </c>
      <c r="R671" s="51" t="str">
        <f>VLOOKUP(H671,клиенты!$A$1:$G$435,4,FALSE)</f>
        <v>да</v>
      </c>
      <c r="S671" t="str">
        <f>VLOOKUP(H671,клиенты!$A$1:$G$435,7,FALSE)</f>
        <v>Россия</v>
      </c>
      <c r="T671" t="str">
        <f t="shared" si="88"/>
        <v>Авдеев Ираклий Изотович</v>
      </c>
      <c r="U671" t="str">
        <f t="shared" si="89"/>
        <v>Ираклий</v>
      </c>
      <c r="V671" t="str">
        <f>Продажи[[#This Row],[Имя1]]</f>
        <v>Ираклий</v>
      </c>
    </row>
    <row r="672" spans="1:22" x14ac:dyDescent="0.2">
      <c r="A672">
        <v>94</v>
      </c>
      <c r="B672">
        <v>102</v>
      </c>
      <c r="C672">
        <v>452</v>
      </c>
      <c r="D672">
        <v>1</v>
      </c>
      <c r="E672" s="40">
        <f t="shared" si="83"/>
        <v>452</v>
      </c>
      <c r="F672" s="25">
        <v>45218</v>
      </c>
      <c r="G672" t="s">
        <v>20</v>
      </c>
      <c r="H672">
        <v>75</v>
      </c>
      <c r="I672" t="str">
        <f>VLOOKUP(B672,товар!$A$1:$C$433,2,FALSE)</f>
        <v>Печенье</v>
      </c>
      <c r="J672" s="5">
        <f t="shared" si="84"/>
        <v>283.468085106383</v>
      </c>
      <c r="K672" s="6">
        <f t="shared" si="85"/>
        <v>0.59453576521804385</v>
      </c>
      <c r="L672" t="str">
        <f>VLOOKUP(B672,товар!$A$1:$C$433,3,FALSE)</f>
        <v>Белогорье</v>
      </c>
      <c r="M672" s="28">
        <f t="shared" si="86"/>
        <v>249.5</v>
      </c>
      <c r="N672" s="10">
        <f>VLOOKUP(H672,клиенты!$A$1:$G$435,5,FALSE)</f>
        <v>44796</v>
      </c>
      <c r="O672">
        <f t="shared" si="87"/>
        <v>422</v>
      </c>
      <c r="P672" s="50">
        <f ca="1">(TODAY()-Продажи[[#This Row],[Дата регистрации клиента]])/30</f>
        <v>26.866666666666667</v>
      </c>
      <c r="Q672" t="str">
        <f>VLOOKUP(H672,клиенты!$A$1:$G$435,3,FALSE)</f>
        <v>Леонид Арсенович Давыдов</v>
      </c>
      <c r="R672" s="51" t="str">
        <f>VLOOKUP(H672,клиенты!$A$1:$G$435,4,FALSE)</f>
        <v>нет</v>
      </c>
      <c r="S672" t="str">
        <f>VLOOKUP(H672,клиенты!$A$1:$G$435,7,FALSE)</f>
        <v>Украина</v>
      </c>
      <c r="T672" t="str">
        <f t="shared" si="88"/>
        <v>Давыдов Леонид Арсенович</v>
      </c>
      <c r="U672" t="str">
        <f t="shared" si="89"/>
        <v>Леонид</v>
      </c>
      <c r="V672" t="str">
        <f>Продажи[[#This Row],[Имя1]]</f>
        <v>Леонид</v>
      </c>
    </row>
    <row r="673" spans="1:22" x14ac:dyDescent="0.2">
      <c r="A673">
        <v>105</v>
      </c>
      <c r="B673">
        <v>37</v>
      </c>
      <c r="C673">
        <v>478</v>
      </c>
      <c r="D673">
        <v>4</v>
      </c>
      <c r="E673" s="40">
        <f t="shared" si="83"/>
        <v>1912</v>
      </c>
      <c r="F673" s="25">
        <v>45259</v>
      </c>
      <c r="G673" t="s">
        <v>11</v>
      </c>
      <c r="H673">
        <v>166</v>
      </c>
      <c r="I673" t="str">
        <f>VLOOKUP(B673,товар!$A$1:$C$433,2,FALSE)</f>
        <v>Соль</v>
      </c>
      <c r="J673" s="5">
        <f t="shared" si="84"/>
        <v>264.8679245283019</v>
      </c>
      <c r="K673" s="6">
        <f t="shared" si="85"/>
        <v>0.80467303034620308</v>
      </c>
      <c r="L673" t="str">
        <f>VLOOKUP(B673,товар!$A$1:$C$433,3,FALSE)</f>
        <v>Илецкая</v>
      </c>
      <c r="M673" s="28">
        <f t="shared" si="86"/>
        <v>238.16666666666666</v>
      </c>
      <c r="N673" s="10">
        <f>VLOOKUP(H673,клиенты!$A$1:$G$435,5,FALSE)</f>
        <v>44796</v>
      </c>
      <c r="O673">
        <f t="shared" si="87"/>
        <v>463</v>
      </c>
      <c r="P673" s="50">
        <f ca="1">(TODAY()-Продажи[[#This Row],[Дата регистрации клиента]])/30</f>
        <v>26.866666666666667</v>
      </c>
      <c r="Q673" t="str">
        <f>VLOOKUP(H673,клиенты!$A$1:$G$435,3,FALSE)</f>
        <v>Евдокимов Януарий Феликсович</v>
      </c>
      <c r="R673" s="51" t="str">
        <f>VLOOKUP(H673,клиенты!$A$1:$G$435,4,FALSE)</f>
        <v>да</v>
      </c>
      <c r="S673" t="str">
        <f>VLOOKUP(H673,клиенты!$A$1:$G$435,7,FALSE)</f>
        <v>Узбекистан</v>
      </c>
      <c r="T673" t="str">
        <f t="shared" si="88"/>
        <v>Феликсович Евдокимов Януарий</v>
      </c>
      <c r="U673" t="str">
        <f t="shared" si="89"/>
        <v>Евдокимов</v>
      </c>
      <c r="V673" t="str">
        <f>MID(T673,SEARCH(" *",T673,SEARCH(" *",T673)+1)+1,LEN(T673))</f>
        <v>Януарий</v>
      </c>
    </row>
    <row r="674" spans="1:22" x14ac:dyDescent="0.2">
      <c r="A674">
        <v>145</v>
      </c>
      <c r="B674">
        <v>209</v>
      </c>
      <c r="C674">
        <v>284</v>
      </c>
      <c r="D674">
        <v>5</v>
      </c>
      <c r="E674" s="40">
        <f t="shared" si="83"/>
        <v>1420</v>
      </c>
      <c r="F674" s="25">
        <v>45167</v>
      </c>
      <c r="G674" t="s">
        <v>11</v>
      </c>
      <c r="H674">
        <v>75</v>
      </c>
      <c r="I674" t="str">
        <f>VLOOKUP(B674,товар!$A$1:$C$433,2,FALSE)</f>
        <v>Хлеб</v>
      </c>
      <c r="J674" s="5">
        <f t="shared" si="84"/>
        <v>300.31818181818181</v>
      </c>
      <c r="K674" s="6">
        <f t="shared" si="85"/>
        <v>-5.4336309974269748E-2</v>
      </c>
      <c r="L674" t="str">
        <f>VLOOKUP(B674,товар!$A$1:$C$433,3,FALSE)</f>
        <v>Русский Хлеб</v>
      </c>
      <c r="M674" s="28">
        <f t="shared" si="86"/>
        <v>316.60000000000002</v>
      </c>
      <c r="N674" s="10">
        <f>VLOOKUP(H674,клиенты!$A$1:$G$435,5,FALSE)</f>
        <v>44796</v>
      </c>
      <c r="O674">
        <f t="shared" si="87"/>
        <v>371</v>
      </c>
      <c r="P674" s="50">
        <f ca="1">(TODAY()-Продажи[[#This Row],[Дата регистрации клиента]])/30</f>
        <v>26.866666666666667</v>
      </c>
      <c r="Q674" t="str">
        <f>VLOOKUP(H674,клиенты!$A$1:$G$435,3,FALSE)</f>
        <v>Леонид Арсенович Давыдов</v>
      </c>
      <c r="R674" s="51" t="str">
        <f>VLOOKUP(H674,клиенты!$A$1:$G$435,4,FALSE)</f>
        <v>нет</v>
      </c>
      <c r="S674" t="str">
        <f>VLOOKUP(H674,клиенты!$A$1:$G$435,7,FALSE)</f>
        <v>Украина</v>
      </c>
      <c r="T674" t="str">
        <f t="shared" si="88"/>
        <v>Давыдов Леонид Арсенович</v>
      </c>
      <c r="U674" t="str">
        <f t="shared" si="89"/>
        <v>Леонид</v>
      </c>
      <c r="V674" t="str">
        <f>Продажи[[#This Row],[Имя1]]</f>
        <v>Леонид</v>
      </c>
    </row>
    <row r="675" spans="1:22" x14ac:dyDescent="0.2">
      <c r="A675">
        <v>232</v>
      </c>
      <c r="B675">
        <v>436</v>
      </c>
      <c r="C675">
        <v>184</v>
      </c>
      <c r="D675">
        <v>4</v>
      </c>
      <c r="E675" s="40">
        <f t="shared" si="83"/>
        <v>736</v>
      </c>
      <c r="F675" s="25">
        <v>45147</v>
      </c>
      <c r="G675" t="s">
        <v>9</v>
      </c>
      <c r="H675">
        <v>166</v>
      </c>
      <c r="I675" t="str">
        <f>VLOOKUP(B675,товар!$A$1:$C$433,2,FALSE)</f>
        <v>Овощи</v>
      </c>
      <c r="J675" s="5">
        <f t="shared" si="84"/>
        <v>250.48780487804879</v>
      </c>
      <c r="K675" s="6">
        <f t="shared" si="85"/>
        <v>-0.26543330087633887</v>
      </c>
      <c r="L675" t="str">
        <f>VLOOKUP(B675,товар!$A$1:$C$433,3,FALSE)</f>
        <v>Гавриш</v>
      </c>
      <c r="M675" s="28">
        <f t="shared" si="86"/>
        <v>247.66666666666666</v>
      </c>
      <c r="N675" s="10">
        <f>VLOOKUP(H675,клиенты!$A$1:$G$435,5,FALSE)</f>
        <v>44796</v>
      </c>
      <c r="O675">
        <f t="shared" si="87"/>
        <v>351</v>
      </c>
      <c r="P675" s="50">
        <f ca="1">(TODAY()-Продажи[[#This Row],[Дата регистрации клиента]])/30</f>
        <v>26.866666666666667</v>
      </c>
      <c r="Q675" t="str">
        <f>VLOOKUP(H675,клиенты!$A$1:$G$435,3,FALSE)</f>
        <v>Евдокимов Януарий Феликсович</v>
      </c>
      <c r="R675" s="51" t="str">
        <f>VLOOKUP(H675,клиенты!$A$1:$G$435,4,FALSE)</f>
        <v>да</v>
      </c>
      <c r="S675" t="str">
        <f>VLOOKUP(H675,клиенты!$A$1:$G$435,7,FALSE)</f>
        <v>Узбекистан</v>
      </c>
      <c r="T675" t="str">
        <f t="shared" si="88"/>
        <v>Феликсович Евдокимов Януарий</v>
      </c>
      <c r="U675" t="str">
        <f t="shared" si="89"/>
        <v>Евдокимов</v>
      </c>
      <c r="V675" t="str">
        <f>MID(T675,SEARCH(" *",T675,SEARCH(" *",T675)+1)+1,LEN(T675))</f>
        <v>Януарий</v>
      </c>
    </row>
    <row r="676" spans="1:22" x14ac:dyDescent="0.2">
      <c r="A676">
        <v>320</v>
      </c>
      <c r="B676">
        <v>346</v>
      </c>
      <c r="C676">
        <v>178</v>
      </c>
      <c r="D676">
        <v>5</v>
      </c>
      <c r="E676" s="40">
        <f t="shared" si="83"/>
        <v>890</v>
      </c>
      <c r="F676" s="25">
        <v>45297</v>
      </c>
      <c r="G676" t="s">
        <v>21</v>
      </c>
      <c r="H676">
        <v>75</v>
      </c>
      <c r="I676" t="str">
        <f>VLOOKUP(B676,товар!$A$1:$C$433,2,FALSE)</f>
        <v>Чай</v>
      </c>
      <c r="J676" s="5">
        <f t="shared" si="84"/>
        <v>271.18181818181819</v>
      </c>
      <c r="K676" s="6">
        <f t="shared" si="85"/>
        <v>-0.34361381159906135</v>
      </c>
      <c r="L676" t="str">
        <f>VLOOKUP(B676,товар!$A$1:$C$433,3,FALSE)</f>
        <v>Greenfield</v>
      </c>
      <c r="M676" s="28">
        <f t="shared" si="86"/>
        <v>291.45454545454544</v>
      </c>
      <c r="N676" s="10">
        <f>VLOOKUP(H676,клиенты!$A$1:$G$435,5,FALSE)</f>
        <v>44796</v>
      </c>
      <c r="O676">
        <f t="shared" si="87"/>
        <v>501</v>
      </c>
      <c r="P676" s="50">
        <f ca="1">(TODAY()-Продажи[[#This Row],[Дата регистрации клиента]])/30</f>
        <v>26.866666666666667</v>
      </c>
      <c r="Q676" t="str">
        <f>VLOOKUP(H676,клиенты!$A$1:$G$435,3,FALSE)</f>
        <v>Леонид Арсенович Давыдов</v>
      </c>
      <c r="R676" s="51" t="str">
        <f>VLOOKUP(H676,клиенты!$A$1:$G$435,4,FALSE)</f>
        <v>нет</v>
      </c>
      <c r="S676" t="str">
        <f>VLOOKUP(H676,клиенты!$A$1:$G$435,7,FALSE)</f>
        <v>Украина</v>
      </c>
      <c r="T676" t="str">
        <f t="shared" si="88"/>
        <v>Давыдов Леонид Арсенович</v>
      </c>
      <c r="U676" t="str">
        <f t="shared" si="89"/>
        <v>Леонид</v>
      </c>
      <c r="V676" t="str">
        <f>Продажи[[#This Row],[Имя1]]</f>
        <v>Леонид</v>
      </c>
    </row>
    <row r="677" spans="1:22" x14ac:dyDescent="0.2">
      <c r="A677">
        <v>669</v>
      </c>
      <c r="B677">
        <v>101</v>
      </c>
      <c r="C677">
        <v>293</v>
      </c>
      <c r="D677">
        <v>1</v>
      </c>
      <c r="E677" s="40">
        <f t="shared" si="83"/>
        <v>293</v>
      </c>
      <c r="F677" s="25">
        <v>45165</v>
      </c>
      <c r="G677" t="s">
        <v>21</v>
      </c>
      <c r="H677">
        <v>75</v>
      </c>
      <c r="I677" t="str">
        <f>VLOOKUP(B677,товар!$A$1:$C$433,2,FALSE)</f>
        <v>Чай</v>
      </c>
      <c r="J677" s="5">
        <f t="shared" si="84"/>
        <v>271.18181818181819</v>
      </c>
      <c r="K677" s="6">
        <f t="shared" si="85"/>
        <v>8.0455916862219201E-2</v>
      </c>
      <c r="L677" t="str">
        <f>VLOOKUP(B677,товар!$A$1:$C$433,3,FALSE)</f>
        <v>Ахмад</v>
      </c>
      <c r="M677" s="28">
        <f t="shared" si="86"/>
        <v>243.3</v>
      </c>
      <c r="N677" s="10">
        <f>VLOOKUP(H677,клиенты!$A$1:$G$435,5,FALSE)</f>
        <v>44796</v>
      </c>
      <c r="O677">
        <f t="shared" si="87"/>
        <v>369</v>
      </c>
      <c r="P677" s="50">
        <f ca="1">(TODAY()-Продажи[[#This Row],[Дата регистрации клиента]])/30</f>
        <v>26.866666666666667</v>
      </c>
      <c r="Q677" t="str">
        <f>VLOOKUP(H677,клиенты!$A$1:$G$435,3,FALSE)</f>
        <v>Леонид Арсенович Давыдов</v>
      </c>
      <c r="R677" s="51" t="str">
        <f>VLOOKUP(H677,клиенты!$A$1:$G$435,4,FALSE)</f>
        <v>нет</v>
      </c>
      <c r="S677" t="str">
        <f>VLOOKUP(H677,клиенты!$A$1:$G$435,7,FALSE)</f>
        <v>Украина</v>
      </c>
      <c r="T677" t="str">
        <f t="shared" si="88"/>
        <v>Давыдов Леонид Арсенович</v>
      </c>
      <c r="U677" t="str">
        <f t="shared" si="89"/>
        <v>Леонид</v>
      </c>
      <c r="V677" t="str">
        <f>Продажи[[#This Row],[Имя1]]</f>
        <v>Леонид</v>
      </c>
    </row>
    <row r="678" spans="1:22" x14ac:dyDescent="0.2">
      <c r="A678">
        <v>956</v>
      </c>
      <c r="B678">
        <v>242</v>
      </c>
      <c r="C678">
        <v>313</v>
      </c>
      <c r="D678">
        <v>3</v>
      </c>
      <c r="E678" s="40">
        <f t="shared" si="83"/>
        <v>939</v>
      </c>
      <c r="F678" s="25">
        <v>45249</v>
      </c>
      <c r="G678" t="s">
        <v>24</v>
      </c>
      <c r="H678">
        <v>75</v>
      </c>
      <c r="I678" t="str">
        <f>VLOOKUP(B678,товар!$A$1:$C$433,2,FALSE)</f>
        <v>Овощи</v>
      </c>
      <c r="J678" s="5">
        <f t="shared" si="84"/>
        <v>250.48780487804879</v>
      </c>
      <c r="K678" s="6">
        <f t="shared" si="85"/>
        <v>0.24956183057448866</v>
      </c>
      <c r="L678" t="str">
        <f>VLOOKUP(B678,товар!$A$1:$C$433,3,FALSE)</f>
        <v>Овощной ряд</v>
      </c>
      <c r="M678" s="28">
        <f t="shared" si="86"/>
        <v>303.8235294117647</v>
      </c>
      <c r="N678" s="10">
        <f>VLOOKUP(H678,клиенты!$A$1:$G$435,5,FALSE)</f>
        <v>44796</v>
      </c>
      <c r="O678">
        <f t="shared" si="87"/>
        <v>453</v>
      </c>
      <c r="P678" s="50">
        <f ca="1">(TODAY()-Продажи[[#This Row],[Дата регистрации клиента]])/30</f>
        <v>26.866666666666667</v>
      </c>
      <c r="Q678" t="str">
        <f>VLOOKUP(H678,клиенты!$A$1:$G$435,3,FALSE)</f>
        <v>Леонид Арсенович Давыдов</v>
      </c>
      <c r="R678" s="51" t="str">
        <f>VLOOKUP(H678,клиенты!$A$1:$G$435,4,FALSE)</f>
        <v>нет</v>
      </c>
      <c r="S678" t="str">
        <f>VLOOKUP(H678,клиенты!$A$1:$G$435,7,FALSE)</f>
        <v>Украина</v>
      </c>
      <c r="T678" t="str">
        <f t="shared" si="88"/>
        <v>Давыдов Леонид Арсенович</v>
      </c>
      <c r="U678" t="str">
        <f t="shared" si="89"/>
        <v>Леонид</v>
      </c>
      <c r="V678" t="str">
        <f>Продажи[[#This Row],[Имя1]]</f>
        <v>Леонид</v>
      </c>
    </row>
    <row r="679" spans="1:22" x14ac:dyDescent="0.2">
      <c r="A679">
        <v>255</v>
      </c>
      <c r="B679">
        <v>116</v>
      </c>
      <c r="C679">
        <v>379</v>
      </c>
      <c r="D679">
        <v>4</v>
      </c>
      <c r="E679" s="40">
        <f t="shared" si="83"/>
        <v>1516</v>
      </c>
      <c r="F679" s="25">
        <v>45261</v>
      </c>
      <c r="G679" t="s">
        <v>21</v>
      </c>
      <c r="H679">
        <v>405</v>
      </c>
      <c r="I679" t="str">
        <f>VLOOKUP(B679,товар!$A$1:$C$433,2,FALSE)</f>
        <v>Соль</v>
      </c>
      <c r="J679" s="5">
        <f t="shared" si="84"/>
        <v>264.8679245283019</v>
      </c>
      <c r="K679" s="6">
        <f t="shared" si="85"/>
        <v>0.43090183786864222</v>
      </c>
      <c r="L679" t="str">
        <f>VLOOKUP(B679,товар!$A$1:$C$433,3,FALSE)</f>
        <v>Экстра</v>
      </c>
      <c r="M679" s="28">
        <f t="shared" si="86"/>
        <v>320.84615384615387</v>
      </c>
      <c r="N679" s="10">
        <f>VLOOKUP(H679,клиенты!$A$1:$G$435,5,FALSE)</f>
        <v>44798</v>
      </c>
      <c r="O679">
        <f t="shared" si="87"/>
        <v>463</v>
      </c>
      <c r="P679" s="50">
        <f ca="1">(TODAY()-Продажи[[#This Row],[Дата регистрации клиента]])/30</f>
        <v>26.8</v>
      </c>
      <c r="Q679" t="str">
        <f>VLOOKUP(H679,клиенты!$A$1:$G$435,3,FALSE)</f>
        <v>Ия Робертовна Белова</v>
      </c>
      <c r="R679" s="51" t="str">
        <f>VLOOKUP(H679,клиенты!$A$1:$G$435,4,FALSE)</f>
        <v>нет</v>
      </c>
      <c r="S679" t="str">
        <f>VLOOKUP(H679,клиенты!$A$1:$G$435,7,FALSE)</f>
        <v>Украина</v>
      </c>
      <c r="T679" t="str">
        <f t="shared" si="88"/>
        <v>Белова Ия Робертовна</v>
      </c>
      <c r="U679" t="str">
        <f t="shared" si="89"/>
        <v>Ия</v>
      </c>
      <c r="V679" t="str">
        <f>Продажи[[#This Row],[Имя1]]</f>
        <v>Ия</v>
      </c>
    </row>
    <row r="680" spans="1:22" x14ac:dyDescent="0.2">
      <c r="A680">
        <v>282</v>
      </c>
      <c r="B680">
        <v>225</v>
      </c>
      <c r="C680">
        <v>114</v>
      </c>
      <c r="D680">
        <v>3</v>
      </c>
      <c r="E680" s="40">
        <f t="shared" si="83"/>
        <v>342</v>
      </c>
      <c r="F680" s="25">
        <v>45126</v>
      </c>
      <c r="G680" t="s">
        <v>14</v>
      </c>
      <c r="H680">
        <v>405</v>
      </c>
      <c r="I680" t="str">
        <f>VLOOKUP(B680,товар!$A$1:$C$433,2,FALSE)</f>
        <v>Соль</v>
      </c>
      <c r="J680" s="5">
        <f t="shared" si="84"/>
        <v>264.8679245283019</v>
      </c>
      <c r="K680" s="6">
        <f t="shared" si="85"/>
        <v>-0.56959680866220264</v>
      </c>
      <c r="L680" t="str">
        <f>VLOOKUP(B680,товар!$A$1:$C$433,3,FALSE)</f>
        <v>Илецкая</v>
      </c>
      <c r="M680" s="28">
        <f t="shared" si="86"/>
        <v>238.16666666666666</v>
      </c>
      <c r="N680" s="10">
        <f>VLOOKUP(H680,клиенты!$A$1:$G$435,5,FALSE)</f>
        <v>44798</v>
      </c>
      <c r="O680">
        <f t="shared" si="87"/>
        <v>328</v>
      </c>
      <c r="P680" s="50">
        <f ca="1">(TODAY()-Продажи[[#This Row],[Дата регистрации клиента]])/30</f>
        <v>26.8</v>
      </c>
      <c r="Q680" t="str">
        <f>VLOOKUP(H680,клиенты!$A$1:$G$435,3,FALSE)</f>
        <v>Ия Робертовна Белова</v>
      </c>
      <c r="R680" s="51" t="str">
        <f>VLOOKUP(H680,клиенты!$A$1:$G$435,4,FALSE)</f>
        <v>нет</v>
      </c>
      <c r="S680" t="str">
        <f>VLOOKUP(H680,клиенты!$A$1:$G$435,7,FALSE)</f>
        <v>Украина</v>
      </c>
      <c r="T680" t="str">
        <f t="shared" si="88"/>
        <v>Белова Ия Робертовна</v>
      </c>
      <c r="U680" t="str">
        <f t="shared" si="89"/>
        <v>Ия</v>
      </c>
      <c r="V680" t="str">
        <f>Продажи[[#This Row],[Имя1]]</f>
        <v>Ия</v>
      </c>
    </row>
    <row r="681" spans="1:22" x14ac:dyDescent="0.2">
      <c r="A681">
        <v>915</v>
      </c>
      <c r="B681">
        <v>357</v>
      </c>
      <c r="C681">
        <v>279</v>
      </c>
      <c r="D681">
        <v>2</v>
      </c>
      <c r="E681" s="40">
        <f t="shared" si="83"/>
        <v>558</v>
      </c>
      <c r="F681" s="25">
        <v>45266</v>
      </c>
      <c r="G681" t="s">
        <v>22</v>
      </c>
      <c r="H681">
        <v>499</v>
      </c>
      <c r="I681" t="str">
        <f>VLOOKUP(B681,товар!$A$1:$C$433,2,FALSE)</f>
        <v>Мясо</v>
      </c>
      <c r="J681" s="5">
        <f t="shared" si="84"/>
        <v>271.74545454545455</v>
      </c>
      <c r="K681" s="6">
        <f t="shared" si="85"/>
        <v>2.6696105981533602E-2</v>
      </c>
      <c r="L681" t="str">
        <f>VLOOKUP(B681,товар!$A$1:$C$433,3,FALSE)</f>
        <v>Снежана</v>
      </c>
      <c r="M681" s="28">
        <f t="shared" si="86"/>
        <v>272.35294117647061</v>
      </c>
      <c r="N681" s="10">
        <f>VLOOKUP(H681,клиенты!$A$1:$G$435,5,FALSE)</f>
        <v>44798</v>
      </c>
      <c r="O681">
        <f t="shared" si="87"/>
        <v>468</v>
      </c>
      <c r="P681" s="50">
        <f ca="1">(TODAY()-Продажи[[#This Row],[Дата регистрации клиента]])/30</f>
        <v>26.8</v>
      </c>
      <c r="Q681" t="str">
        <f>VLOOKUP(H681,клиенты!$A$1:$G$435,3,FALSE)</f>
        <v>Якуб Филатович Молчанов</v>
      </c>
      <c r="R681" s="51" t="str">
        <f>VLOOKUP(H681,клиенты!$A$1:$G$435,4,FALSE)</f>
        <v>да</v>
      </c>
      <c r="S681" t="str">
        <f>VLOOKUP(H681,клиенты!$A$1:$G$435,7,FALSE)</f>
        <v>Беларусь</v>
      </c>
      <c r="T681" t="str">
        <f t="shared" si="88"/>
        <v>Молчанов Якуб Филатович</v>
      </c>
      <c r="U681" t="str">
        <f t="shared" si="89"/>
        <v>Якуб</v>
      </c>
      <c r="V681" t="str">
        <f>Продажи[[#This Row],[Имя1]]</f>
        <v>Якуб</v>
      </c>
    </row>
    <row r="682" spans="1:22" x14ac:dyDescent="0.2">
      <c r="A682">
        <v>969</v>
      </c>
      <c r="B682">
        <v>416</v>
      </c>
      <c r="C682">
        <v>202</v>
      </c>
      <c r="D682">
        <v>4</v>
      </c>
      <c r="E682" s="40">
        <f t="shared" si="83"/>
        <v>808</v>
      </c>
      <c r="F682" s="25">
        <v>45285</v>
      </c>
      <c r="G682" t="s">
        <v>10</v>
      </c>
      <c r="H682">
        <v>499</v>
      </c>
      <c r="I682" t="str">
        <f>VLOOKUP(B682,товар!$A$1:$C$433,2,FALSE)</f>
        <v>Рыба</v>
      </c>
      <c r="J682" s="5">
        <f t="shared" si="84"/>
        <v>258.5128205128205</v>
      </c>
      <c r="K682" s="6">
        <f t="shared" si="85"/>
        <v>-0.21860741916286441</v>
      </c>
      <c r="L682" t="str">
        <f>VLOOKUP(B682,товар!$A$1:$C$433,3,FALSE)</f>
        <v>Меридиан</v>
      </c>
      <c r="M682" s="28">
        <f t="shared" si="86"/>
        <v>260.64705882352939</v>
      </c>
      <c r="N682" s="10">
        <f>VLOOKUP(H682,клиенты!$A$1:$G$435,5,FALSE)</f>
        <v>44798</v>
      </c>
      <c r="O682">
        <f t="shared" si="87"/>
        <v>487</v>
      </c>
      <c r="P682" s="50">
        <f ca="1">(TODAY()-Продажи[[#This Row],[Дата регистрации клиента]])/30</f>
        <v>26.8</v>
      </c>
      <c r="Q682" t="str">
        <f>VLOOKUP(H682,клиенты!$A$1:$G$435,3,FALSE)</f>
        <v>Якуб Филатович Молчанов</v>
      </c>
      <c r="R682" s="51" t="str">
        <f>VLOOKUP(H682,клиенты!$A$1:$G$435,4,FALSE)</f>
        <v>да</v>
      </c>
      <c r="S682" t="str">
        <f>VLOOKUP(H682,клиенты!$A$1:$G$435,7,FALSE)</f>
        <v>Беларусь</v>
      </c>
      <c r="T682" t="str">
        <f t="shared" si="88"/>
        <v>Молчанов Якуб Филатович</v>
      </c>
      <c r="U682" t="str">
        <f t="shared" si="89"/>
        <v>Якуб</v>
      </c>
      <c r="V682" t="str">
        <f>Продажи[[#This Row],[Имя1]]</f>
        <v>Якуб</v>
      </c>
    </row>
    <row r="683" spans="1:22" x14ac:dyDescent="0.2">
      <c r="A683">
        <v>978</v>
      </c>
      <c r="B683">
        <v>236</v>
      </c>
      <c r="C683">
        <v>363</v>
      </c>
      <c r="D683">
        <v>4</v>
      </c>
      <c r="E683" s="40">
        <f t="shared" si="83"/>
        <v>1452</v>
      </c>
      <c r="F683" s="25">
        <v>45168</v>
      </c>
      <c r="G683" t="s">
        <v>8</v>
      </c>
      <c r="H683">
        <v>405</v>
      </c>
      <c r="I683" t="str">
        <f>VLOOKUP(B683,товар!$A$1:$C$433,2,FALSE)</f>
        <v>Печенье</v>
      </c>
      <c r="J683" s="5">
        <f t="shared" si="84"/>
        <v>283.468085106383</v>
      </c>
      <c r="K683" s="6">
        <f t="shared" si="85"/>
        <v>0.28056743976581844</v>
      </c>
      <c r="L683" t="str">
        <f>VLOOKUP(B683,товар!$A$1:$C$433,3,FALSE)</f>
        <v>Посиделкино</v>
      </c>
      <c r="M683" s="28">
        <f t="shared" si="86"/>
        <v>321.63636363636363</v>
      </c>
      <c r="N683" s="10">
        <f>VLOOKUP(H683,клиенты!$A$1:$G$435,5,FALSE)</f>
        <v>44798</v>
      </c>
      <c r="O683">
        <f t="shared" si="87"/>
        <v>370</v>
      </c>
      <c r="P683" s="50">
        <f ca="1">(TODAY()-Продажи[[#This Row],[Дата регистрации клиента]])/30</f>
        <v>26.8</v>
      </c>
      <c r="Q683" t="str">
        <f>VLOOKUP(H683,клиенты!$A$1:$G$435,3,FALSE)</f>
        <v>Ия Робертовна Белова</v>
      </c>
      <c r="R683" s="51" t="str">
        <f>VLOOKUP(H683,клиенты!$A$1:$G$435,4,FALSE)</f>
        <v>нет</v>
      </c>
      <c r="S683" t="str">
        <f>VLOOKUP(H683,клиенты!$A$1:$G$435,7,FALSE)</f>
        <v>Украина</v>
      </c>
      <c r="T683" t="str">
        <f t="shared" si="88"/>
        <v>Белова Ия Робертовна</v>
      </c>
      <c r="U683" t="str">
        <f t="shared" si="89"/>
        <v>Ия</v>
      </c>
      <c r="V683" t="str">
        <f>Продажи[[#This Row],[Имя1]]</f>
        <v>Ия</v>
      </c>
    </row>
    <row r="684" spans="1:22" x14ac:dyDescent="0.2">
      <c r="A684">
        <v>461</v>
      </c>
      <c r="B684">
        <v>345</v>
      </c>
      <c r="C684">
        <v>455</v>
      </c>
      <c r="D684">
        <v>5</v>
      </c>
      <c r="E684" s="40">
        <f t="shared" si="83"/>
        <v>2275</v>
      </c>
      <c r="F684" s="25">
        <v>45213</v>
      </c>
      <c r="G684" t="s">
        <v>10</v>
      </c>
      <c r="H684">
        <v>215</v>
      </c>
      <c r="I684" t="str">
        <f>VLOOKUP(B684,товар!$A$1:$C$433,2,FALSE)</f>
        <v>Конфеты</v>
      </c>
      <c r="J684" s="5">
        <f t="shared" si="84"/>
        <v>267.85483870967744</v>
      </c>
      <c r="K684" s="6">
        <f t="shared" si="85"/>
        <v>0.69868127897874377</v>
      </c>
      <c r="L684" t="str">
        <f>VLOOKUP(B684,товар!$A$1:$C$433,3,FALSE)</f>
        <v>Рот Фронт</v>
      </c>
      <c r="M684" s="28">
        <f t="shared" si="86"/>
        <v>288.23809523809524</v>
      </c>
      <c r="N684" s="10">
        <f>VLOOKUP(H684,клиенты!$A$1:$G$435,5,FALSE)</f>
        <v>44799</v>
      </c>
      <c r="O684">
        <f t="shared" si="87"/>
        <v>414</v>
      </c>
      <c r="P684" s="50">
        <f ca="1">(TODAY()-Продажи[[#This Row],[Дата регистрации клиента]])/30</f>
        <v>26.766666666666666</v>
      </c>
      <c r="Q684" t="str">
        <f>VLOOKUP(H684,клиенты!$A$1:$G$435,3,FALSE)</f>
        <v>Корнил Адрианович Комиссаров</v>
      </c>
      <c r="R684" s="51" t="str">
        <f>VLOOKUP(H684,клиенты!$A$1:$G$435,4,FALSE)</f>
        <v>нет</v>
      </c>
      <c r="S684" t="str">
        <f>VLOOKUP(H684,клиенты!$A$1:$G$435,7,FALSE)</f>
        <v>Россия</v>
      </c>
      <c r="T684" t="str">
        <f t="shared" si="88"/>
        <v>Комиссаров Корнил Адрианович</v>
      </c>
      <c r="U684" t="str">
        <f t="shared" si="89"/>
        <v>Корнил</v>
      </c>
      <c r="V684" t="str">
        <f>Продажи[[#This Row],[Имя1]]</f>
        <v>Корнил</v>
      </c>
    </row>
    <row r="685" spans="1:22" x14ac:dyDescent="0.2">
      <c r="A685">
        <v>824</v>
      </c>
      <c r="B685">
        <v>491</v>
      </c>
      <c r="C685">
        <v>111</v>
      </c>
      <c r="D685">
        <v>4</v>
      </c>
      <c r="E685" s="40">
        <f t="shared" si="83"/>
        <v>444</v>
      </c>
      <c r="F685" s="25">
        <v>45145</v>
      </c>
      <c r="G685" t="s">
        <v>8</v>
      </c>
      <c r="H685">
        <v>473</v>
      </c>
      <c r="I685" t="str">
        <f>VLOOKUP(B685,товар!$A$1:$C$433,2,FALSE)</f>
        <v>Овощи</v>
      </c>
      <c r="J685" s="5">
        <f t="shared" si="84"/>
        <v>250.48780487804879</v>
      </c>
      <c r="K685" s="6">
        <f t="shared" si="85"/>
        <v>-0.5568646543330088</v>
      </c>
      <c r="L685" t="str">
        <f>VLOOKUP(B685,товар!$A$1:$C$433,3,FALSE)</f>
        <v>Зеленая грядка</v>
      </c>
      <c r="M685" s="28">
        <f t="shared" si="86"/>
        <v>159.19999999999999</v>
      </c>
      <c r="N685" s="10">
        <f>VLOOKUP(H685,клиенты!$A$1:$G$435,5,FALSE)</f>
        <v>44799</v>
      </c>
      <c r="O685">
        <f t="shared" si="87"/>
        <v>346</v>
      </c>
      <c r="P685" s="50">
        <f ca="1">(TODAY()-Продажи[[#This Row],[Дата регистрации клиента]])/30</f>
        <v>26.766666666666666</v>
      </c>
      <c r="Q685" t="str">
        <f>VLOOKUP(H685,клиенты!$A$1:$G$435,3,FALSE)</f>
        <v>Ипат Дмитриевич Панов</v>
      </c>
      <c r="R685" s="51" t="str">
        <f>VLOOKUP(H685,клиенты!$A$1:$G$435,4,FALSE)</f>
        <v>да</v>
      </c>
      <c r="S685" t="str">
        <f>VLOOKUP(H685,клиенты!$A$1:$G$435,7,FALSE)</f>
        <v>Россия</v>
      </c>
      <c r="T685" t="str">
        <f t="shared" si="88"/>
        <v>Панов Ипат Дмитриевич</v>
      </c>
      <c r="U685" t="str">
        <f t="shared" si="89"/>
        <v>Ипат</v>
      </c>
      <c r="V685" t="str">
        <f>Продажи[[#This Row],[Имя1]]</f>
        <v>Ипат</v>
      </c>
    </row>
    <row r="686" spans="1:22" x14ac:dyDescent="0.2">
      <c r="A686">
        <v>857</v>
      </c>
      <c r="B686">
        <v>87</v>
      </c>
      <c r="C686">
        <v>191</v>
      </c>
      <c r="D686">
        <v>3</v>
      </c>
      <c r="E686" s="40">
        <f t="shared" si="83"/>
        <v>573</v>
      </c>
      <c r="F686" s="25">
        <v>45125</v>
      </c>
      <c r="G686" t="s">
        <v>25</v>
      </c>
      <c r="H686">
        <v>430</v>
      </c>
      <c r="I686" t="str">
        <f>VLOOKUP(B686,товар!$A$1:$C$433,2,FALSE)</f>
        <v>Кофе</v>
      </c>
      <c r="J686" s="5">
        <f t="shared" si="84"/>
        <v>249.02380952380952</v>
      </c>
      <c r="K686" s="6">
        <f t="shared" si="85"/>
        <v>-0.23300506740606175</v>
      </c>
      <c r="L686" t="str">
        <f>VLOOKUP(B686,товар!$A$1:$C$433,3,FALSE)</f>
        <v>Jacobs</v>
      </c>
      <c r="M686" s="28">
        <f t="shared" si="86"/>
        <v>276.21052631578948</v>
      </c>
      <c r="N686" s="10">
        <f>VLOOKUP(H686,клиенты!$A$1:$G$435,5,FALSE)</f>
        <v>44799</v>
      </c>
      <c r="O686">
        <f t="shared" si="87"/>
        <v>326</v>
      </c>
      <c r="P686" s="50">
        <f ca="1">(TODAY()-Продажи[[#This Row],[Дата регистрации клиента]])/30</f>
        <v>26.766666666666666</v>
      </c>
      <c r="Q686" t="str">
        <f>VLOOKUP(H686,клиенты!$A$1:$G$435,3,FALSE)</f>
        <v>Любосмысл Тихонович Веселов</v>
      </c>
      <c r="R686" s="51" t="str">
        <f>VLOOKUP(H686,клиенты!$A$1:$G$435,4,FALSE)</f>
        <v>нет</v>
      </c>
      <c r="S686" t="str">
        <f>VLOOKUP(H686,клиенты!$A$1:$G$435,7,FALSE)</f>
        <v>Таджикистан</v>
      </c>
      <c r="T686" t="str">
        <f t="shared" si="88"/>
        <v>Веселов Любосмысл Тихонович</v>
      </c>
      <c r="U686" t="str">
        <f t="shared" si="89"/>
        <v>Любосмысл</v>
      </c>
      <c r="V686" t="str">
        <f>MID(T686,SEARCH(" *",T686,SEARCH(" *",T686)+1)+1,LEN(T686))</f>
        <v>Тихонович</v>
      </c>
    </row>
    <row r="687" spans="1:22" x14ac:dyDescent="0.2">
      <c r="A687">
        <v>716</v>
      </c>
      <c r="B687">
        <v>296</v>
      </c>
      <c r="C687">
        <v>155</v>
      </c>
      <c r="D687">
        <v>1</v>
      </c>
      <c r="E687" s="40">
        <f t="shared" si="83"/>
        <v>155</v>
      </c>
      <c r="F687" s="25">
        <v>45349</v>
      </c>
      <c r="G687" t="s">
        <v>25</v>
      </c>
      <c r="H687">
        <v>188</v>
      </c>
      <c r="I687" t="str">
        <f>VLOOKUP(B687,товар!$A$1:$C$433,2,FALSE)</f>
        <v>Крупа</v>
      </c>
      <c r="J687" s="5">
        <f t="shared" si="84"/>
        <v>255.11627906976744</v>
      </c>
      <c r="K687" s="6">
        <f t="shared" si="85"/>
        <v>-0.39243391066545119</v>
      </c>
      <c r="L687" t="str">
        <f>VLOOKUP(B687,товар!$A$1:$C$433,3,FALSE)</f>
        <v>Мистраль</v>
      </c>
      <c r="M687" s="28">
        <f t="shared" si="86"/>
        <v>250.30769230769232</v>
      </c>
      <c r="N687" s="10">
        <f>VLOOKUP(H687,клиенты!$A$1:$G$435,5,FALSE)</f>
        <v>44801</v>
      </c>
      <c r="O687">
        <f t="shared" si="87"/>
        <v>548</v>
      </c>
      <c r="P687" s="50">
        <f ca="1">(TODAY()-Продажи[[#This Row],[Дата регистрации клиента]])/30</f>
        <v>26.7</v>
      </c>
      <c r="Q687" t="str">
        <f>VLOOKUP(H687,клиенты!$A$1:$G$435,3,FALSE)</f>
        <v>Харлампий Демьянович Алексеев</v>
      </c>
      <c r="R687" s="51" t="str">
        <f>VLOOKUP(H687,клиенты!$A$1:$G$435,4,FALSE)</f>
        <v>нет</v>
      </c>
      <c r="S687" t="str">
        <f>VLOOKUP(H687,клиенты!$A$1:$G$435,7,FALSE)</f>
        <v>Таджикистан</v>
      </c>
      <c r="T687" t="str">
        <f t="shared" si="88"/>
        <v>Алексеев Харлампий Демьянович</v>
      </c>
      <c r="U687" t="str">
        <f t="shared" si="89"/>
        <v>Харлампий</v>
      </c>
      <c r="V687" t="str">
        <f>Продажи[[#This Row],[Имя1]]</f>
        <v>Харлампий</v>
      </c>
    </row>
    <row r="688" spans="1:22" x14ac:dyDescent="0.2">
      <c r="A688">
        <v>853</v>
      </c>
      <c r="B688">
        <v>118</v>
      </c>
      <c r="C688">
        <v>466</v>
      </c>
      <c r="D688">
        <v>3</v>
      </c>
      <c r="E688" s="40">
        <f t="shared" si="83"/>
        <v>1398</v>
      </c>
      <c r="F688" s="25">
        <v>44980</v>
      </c>
      <c r="G688" t="s">
        <v>21</v>
      </c>
      <c r="H688">
        <v>188</v>
      </c>
      <c r="I688" t="str">
        <f>VLOOKUP(B688,товар!$A$1:$C$433,2,FALSE)</f>
        <v>Сахар</v>
      </c>
      <c r="J688" s="5">
        <f t="shared" si="84"/>
        <v>252.76271186440678</v>
      </c>
      <c r="K688" s="6">
        <f t="shared" si="85"/>
        <v>0.84362636625762755</v>
      </c>
      <c r="L688" t="str">
        <f>VLOOKUP(B688,товар!$A$1:$C$433,3,FALSE)</f>
        <v>Продимекс</v>
      </c>
      <c r="M688" s="28">
        <f t="shared" si="86"/>
        <v>240.5</v>
      </c>
      <c r="N688" s="10">
        <f>VLOOKUP(H688,клиенты!$A$1:$G$435,5,FALSE)</f>
        <v>44801</v>
      </c>
      <c r="O688">
        <f t="shared" si="87"/>
        <v>179</v>
      </c>
      <c r="P688" s="50">
        <f ca="1">(TODAY()-Продажи[[#This Row],[Дата регистрации клиента]])/30</f>
        <v>26.7</v>
      </c>
      <c r="Q688" t="str">
        <f>VLOOKUP(H688,клиенты!$A$1:$G$435,3,FALSE)</f>
        <v>Харлампий Демьянович Алексеев</v>
      </c>
      <c r="R688" s="51" t="str">
        <f>VLOOKUP(H688,клиенты!$A$1:$G$435,4,FALSE)</f>
        <v>нет</v>
      </c>
      <c r="S688" t="str">
        <f>VLOOKUP(H688,клиенты!$A$1:$G$435,7,FALSE)</f>
        <v>Таджикистан</v>
      </c>
      <c r="T688" t="str">
        <f t="shared" si="88"/>
        <v>Алексеев Харлампий Демьянович</v>
      </c>
      <c r="U688" t="str">
        <f t="shared" si="89"/>
        <v>Харлампий</v>
      </c>
      <c r="V688" t="str">
        <f>Продажи[[#This Row],[Имя1]]</f>
        <v>Харлампий</v>
      </c>
    </row>
    <row r="689" spans="1:22" x14ac:dyDescent="0.2">
      <c r="A689">
        <v>159</v>
      </c>
      <c r="B689">
        <v>126</v>
      </c>
      <c r="C689">
        <v>273</v>
      </c>
      <c r="D689">
        <v>3</v>
      </c>
      <c r="E689" s="40">
        <f t="shared" si="83"/>
        <v>819</v>
      </c>
      <c r="F689" s="25">
        <v>45051</v>
      </c>
      <c r="G689" t="s">
        <v>15</v>
      </c>
      <c r="H689">
        <v>153</v>
      </c>
      <c r="I689" t="str">
        <f>VLOOKUP(B689,товар!$A$1:$C$433,2,FALSE)</f>
        <v>Сахар</v>
      </c>
      <c r="J689" s="5">
        <f t="shared" si="84"/>
        <v>252.76271186440678</v>
      </c>
      <c r="K689" s="6">
        <f t="shared" si="85"/>
        <v>8.006437336551997E-2</v>
      </c>
      <c r="L689" t="str">
        <f>VLOOKUP(B689,товар!$A$1:$C$433,3,FALSE)</f>
        <v>Русский сахар</v>
      </c>
      <c r="M689" s="28">
        <f t="shared" si="86"/>
        <v>293.41176470588238</v>
      </c>
      <c r="N689" s="10">
        <f>VLOOKUP(H689,клиенты!$A$1:$G$435,5,FALSE)</f>
        <v>44802</v>
      </c>
      <c r="O689">
        <f t="shared" si="87"/>
        <v>249</v>
      </c>
      <c r="P689" s="50">
        <f ca="1">(TODAY()-Продажи[[#This Row],[Дата регистрации клиента]])/30</f>
        <v>26.666666666666668</v>
      </c>
      <c r="Q689" t="str">
        <f>VLOOKUP(H689,клиенты!$A$1:$G$435,3,FALSE)</f>
        <v>Маслов Сократ Анатольевич</v>
      </c>
      <c r="R689" s="51" t="str">
        <f>VLOOKUP(H689,клиенты!$A$1:$G$435,4,FALSE)</f>
        <v>нет</v>
      </c>
      <c r="S689" t="str">
        <f>VLOOKUP(H689,клиенты!$A$1:$G$435,7,FALSE)</f>
        <v>Россия</v>
      </c>
      <c r="T689" t="str">
        <f t="shared" si="88"/>
        <v>Анатольевич Маслов Сократ</v>
      </c>
      <c r="U689" t="str">
        <f t="shared" si="89"/>
        <v>Маслов</v>
      </c>
      <c r="V689" t="str">
        <f>MID(T689,SEARCH(" *",T689,SEARCH(" *",T689)+1)+1,LEN(T689))</f>
        <v>Сократ</v>
      </c>
    </row>
    <row r="690" spans="1:22" x14ac:dyDescent="0.2">
      <c r="A690">
        <v>179</v>
      </c>
      <c r="B690">
        <v>197</v>
      </c>
      <c r="C690">
        <v>177</v>
      </c>
      <c r="D690">
        <v>2</v>
      </c>
      <c r="E690" s="40">
        <f t="shared" si="83"/>
        <v>354</v>
      </c>
      <c r="F690" s="25">
        <v>45165</v>
      </c>
      <c r="G690" t="s">
        <v>22</v>
      </c>
      <c r="H690">
        <v>153</v>
      </c>
      <c r="I690" t="str">
        <f>VLOOKUP(B690,товар!$A$1:$C$433,2,FALSE)</f>
        <v>Печенье</v>
      </c>
      <c r="J690" s="5">
        <f t="shared" si="84"/>
        <v>283.468085106383</v>
      </c>
      <c r="K690" s="6">
        <f t="shared" si="85"/>
        <v>-0.37559108308939437</v>
      </c>
      <c r="L690" t="str">
        <f>VLOOKUP(B690,товар!$A$1:$C$433,3,FALSE)</f>
        <v>Юбилейное</v>
      </c>
      <c r="M690" s="28">
        <f t="shared" si="86"/>
        <v>232.44444444444446</v>
      </c>
      <c r="N690" s="10">
        <f>VLOOKUP(H690,клиенты!$A$1:$G$435,5,FALSE)</f>
        <v>44802</v>
      </c>
      <c r="O690">
        <f t="shared" si="87"/>
        <v>363</v>
      </c>
      <c r="P690" s="50">
        <f ca="1">(TODAY()-Продажи[[#This Row],[Дата регистрации клиента]])/30</f>
        <v>26.666666666666668</v>
      </c>
      <c r="Q690" t="str">
        <f>VLOOKUP(H690,клиенты!$A$1:$G$435,3,FALSE)</f>
        <v>Маслов Сократ Анатольевич</v>
      </c>
      <c r="R690" s="51" t="str">
        <f>VLOOKUP(H690,клиенты!$A$1:$G$435,4,FALSE)</f>
        <v>нет</v>
      </c>
      <c r="S690" t="str">
        <f>VLOOKUP(H690,клиенты!$A$1:$G$435,7,FALSE)</f>
        <v>Россия</v>
      </c>
      <c r="T690" t="str">
        <f t="shared" si="88"/>
        <v>Анатольевич Маслов Сократ</v>
      </c>
      <c r="U690" t="str">
        <f t="shared" si="89"/>
        <v>Маслов</v>
      </c>
      <c r="V690" t="str">
        <f>MID(T690,SEARCH(" *",T690,SEARCH(" *",T690)+1)+1,LEN(T690))</f>
        <v>Сократ</v>
      </c>
    </row>
    <row r="691" spans="1:22" x14ac:dyDescent="0.2">
      <c r="A691">
        <v>590</v>
      </c>
      <c r="B691">
        <v>474</v>
      </c>
      <c r="C691">
        <v>204</v>
      </c>
      <c r="D691">
        <v>2</v>
      </c>
      <c r="E691" s="40">
        <f t="shared" si="83"/>
        <v>408</v>
      </c>
      <c r="F691" s="25">
        <v>45349</v>
      </c>
      <c r="G691" t="s">
        <v>22</v>
      </c>
      <c r="H691">
        <v>153</v>
      </c>
      <c r="I691" t="str">
        <f>VLOOKUP(B691,товар!$A$1:$C$433,2,FALSE)</f>
        <v>Молоко</v>
      </c>
      <c r="J691" s="5">
        <f t="shared" si="84"/>
        <v>294.95238095238096</v>
      </c>
      <c r="K691" s="6">
        <f t="shared" si="85"/>
        <v>-0.30836293186955122</v>
      </c>
      <c r="L691" t="str">
        <f>VLOOKUP(B691,товар!$A$1:$C$433,3,FALSE)</f>
        <v>Простоквашино</v>
      </c>
      <c r="M691" s="28">
        <f t="shared" si="86"/>
        <v>318.81818181818181</v>
      </c>
      <c r="N691" s="10">
        <f>VLOOKUP(H691,клиенты!$A$1:$G$435,5,FALSE)</f>
        <v>44802</v>
      </c>
      <c r="O691">
        <f t="shared" si="87"/>
        <v>547</v>
      </c>
      <c r="P691" s="50">
        <f ca="1">(TODAY()-Продажи[[#This Row],[Дата регистрации клиента]])/30</f>
        <v>26.666666666666668</v>
      </c>
      <c r="Q691" t="str">
        <f>VLOOKUP(H691,клиенты!$A$1:$G$435,3,FALSE)</f>
        <v>Маслов Сократ Анатольевич</v>
      </c>
      <c r="R691" s="51" t="str">
        <f>VLOOKUP(H691,клиенты!$A$1:$G$435,4,FALSE)</f>
        <v>нет</v>
      </c>
      <c r="S691" t="str">
        <f>VLOOKUP(H691,клиенты!$A$1:$G$435,7,FALSE)</f>
        <v>Россия</v>
      </c>
      <c r="T691" t="str">
        <f t="shared" si="88"/>
        <v>Анатольевич Маслов Сократ</v>
      </c>
      <c r="U691" t="str">
        <f t="shared" si="89"/>
        <v>Маслов</v>
      </c>
      <c r="V691" t="str">
        <f>MID(T691,SEARCH(" *",T691,SEARCH(" *",T691)+1)+1,LEN(T691))</f>
        <v>Сократ</v>
      </c>
    </row>
    <row r="692" spans="1:22" x14ac:dyDescent="0.2">
      <c r="A692">
        <v>970</v>
      </c>
      <c r="B692">
        <v>25</v>
      </c>
      <c r="C692">
        <v>332</v>
      </c>
      <c r="D692">
        <v>3</v>
      </c>
      <c r="E692" s="40">
        <f t="shared" si="83"/>
        <v>996</v>
      </c>
      <c r="F692" s="25">
        <v>45164</v>
      </c>
      <c r="G692" t="s">
        <v>16</v>
      </c>
      <c r="H692">
        <v>153</v>
      </c>
      <c r="I692" t="str">
        <f>VLOOKUP(B692,товар!$A$1:$C$433,2,FALSE)</f>
        <v>Чипсы</v>
      </c>
      <c r="J692" s="5">
        <f t="shared" si="84"/>
        <v>273.72549019607845</v>
      </c>
      <c r="K692" s="6">
        <f t="shared" si="85"/>
        <v>0.21289398280802274</v>
      </c>
      <c r="L692" t="str">
        <f>VLOOKUP(B692,товар!$A$1:$C$433,3,FALSE)</f>
        <v>Русская картошка</v>
      </c>
      <c r="M692" s="28">
        <f t="shared" si="86"/>
        <v>241.83333333333334</v>
      </c>
      <c r="N692" s="10">
        <f>VLOOKUP(H692,клиенты!$A$1:$G$435,5,FALSE)</f>
        <v>44802</v>
      </c>
      <c r="O692">
        <f t="shared" si="87"/>
        <v>362</v>
      </c>
      <c r="P692" s="50">
        <f ca="1">(TODAY()-Продажи[[#This Row],[Дата регистрации клиента]])/30</f>
        <v>26.666666666666668</v>
      </c>
      <c r="Q692" t="str">
        <f>VLOOKUP(H692,клиенты!$A$1:$G$435,3,FALSE)</f>
        <v>Маслов Сократ Анатольевич</v>
      </c>
      <c r="R692" s="51" t="str">
        <f>VLOOKUP(H692,клиенты!$A$1:$G$435,4,FALSE)</f>
        <v>нет</v>
      </c>
      <c r="S692" t="str">
        <f>VLOOKUP(H692,клиенты!$A$1:$G$435,7,FALSE)</f>
        <v>Россия</v>
      </c>
      <c r="T692" t="str">
        <f t="shared" si="88"/>
        <v>Анатольевич Маслов Сократ</v>
      </c>
      <c r="U692" t="str">
        <f t="shared" si="89"/>
        <v>Маслов</v>
      </c>
      <c r="V692" t="str">
        <f>MID(T692,SEARCH(" *",T692,SEARCH(" *",T692)+1)+1,LEN(T692))</f>
        <v>Сократ</v>
      </c>
    </row>
    <row r="693" spans="1:22" x14ac:dyDescent="0.2">
      <c r="A693">
        <v>102</v>
      </c>
      <c r="B693">
        <v>212</v>
      </c>
      <c r="C693">
        <v>320</v>
      </c>
      <c r="D693">
        <v>5</v>
      </c>
      <c r="E693" s="40">
        <f t="shared" si="83"/>
        <v>1600</v>
      </c>
      <c r="F693" s="25">
        <v>45082</v>
      </c>
      <c r="G693" t="s">
        <v>9</v>
      </c>
      <c r="H693">
        <v>111</v>
      </c>
      <c r="I693" t="str">
        <f>VLOOKUP(B693,товар!$A$1:$C$433,2,FALSE)</f>
        <v>Чипсы</v>
      </c>
      <c r="J693" s="5">
        <f t="shared" si="84"/>
        <v>273.72549019607845</v>
      </c>
      <c r="K693" s="6">
        <f t="shared" si="85"/>
        <v>0.16905444126074487</v>
      </c>
      <c r="L693" t="str">
        <f>VLOOKUP(B693,товар!$A$1:$C$433,3,FALSE)</f>
        <v>Lay's</v>
      </c>
      <c r="M693" s="28">
        <f t="shared" si="86"/>
        <v>320.57142857142856</v>
      </c>
      <c r="N693" s="10">
        <f>VLOOKUP(H693,клиенты!$A$1:$G$435,5,FALSE)</f>
        <v>44804</v>
      </c>
      <c r="O693">
        <f t="shared" si="87"/>
        <v>278</v>
      </c>
      <c r="P693" s="50">
        <f ca="1">(TODAY()-Продажи[[#This Row],[Дата регистрации клиента]])/30</f>
        <v>26.6</v>
      </c>
      <c r="Q693" t="str">
        <f>VLOOKUP(H693,клиенты!$A$1:$G$435,3,FALSE)</f>
        <v>Эмилия Олеговна Калинина</v>
      </c>
      <c r="R693" s="51" t="str">
        <f>VLOOKUP(H693,клиенты!$A$1:$G$435,4,FALSE)</f>
        <v>да</v>
      </c>
      <c r="S693" t="str">
        <f>VLOOKUP(H693,клиенты!$A$1:$G$435,7,FALSE)</f>
        <v>Узбекистан</v>
      </c>
      <c r="T693" t="str">
        <f t="shared" si="88"/>
        <v>Калинина Эмилия Олеговна</v>
      </c>
      <c r="U693" t="str">
        <f t="shared" si="89"/>
        <v>Эмилия</v>
      </c>
      <c r="V693" t="str">
        <f>Продажи[[#This Row],[Имя1]]</f>
        <v>Эмилия</v>
      </c>
    </row>
    <row r="694" spans="1:22" x14ac:dyDescent="0.2">
      <c r="A694">
        <v>331</v>
      </c>
      <c r="B694">
        <v>17</v>
      </c>
      <c r="C694">
        <v>212</v>
      </c>
      <c r="D694">
        <v>3</v>
      </c>
      <c r="E694" s="40">
        <f t="shared" si="83"/>
        <v>636</v>
      </c>
      <c r="F694" s="25">
        <v>45366</v>
      </c>
      <c r="G694" t="s">
        <v>23</v>
      </c>
      <c r="H694">
        <v>111</v>
      </c>
      <c r="I694" t="str">
        <f>VLOOKUP(B694,товар!$A$1:$C$433,2,FALSE)</f>
        <v>Кофе</v>
      </c>
      <c r="J694" s="5">
        <f t="shared" si="84"/>
        <v>249.02380952380952</v>
      </c>
      <c r="K694" s="6">
        <f t="shared" si="85"/>
        <v>-0.14867578162348216</v>
      </c>
      <c r="L694" t="str">
        <f>VLOOKUP(B694,товар!$A$1:$C$433,3,FALSE)</f>
        <v>Jacobs</v>
      </c>
      <c r="M694" s="28">
        <f t="shared" si="86"/>
        <v>276.21052631578948</v>
      </c>
      <c r="N694" s="10">
        <f>VLOOKUP(H694,клиенты!$A$1:$G$435,5,FALSE)</f>
        <v>44804</v>
      </c>
      <c r="O694">
        <f t="shared" si="87"/>
        <v>562</v>
      </c>
      <c r="P694" s="50">
        <f ca="1">(TODAY()-Продажи[[#This Row],[Дата регистрации клиента]])/30</f>
        <v>26.6</v>
      </c>
      <c r="Q694" t="str">
        <f>VLOOKUP(H694,клиенты!$A$1:$G$435,3,FALSE)</f>
        <v>Эмилия Олеговна Калинина</v>
      </c>
      <c r="R694" s="51" t="str">
        <f>VLOOKUP(H694,клиенты!$A$1:$G$435,4,FALSE)</f>
        <v>да</v>
      </c>
      <c r="S694" t="str">
        <f>VLOOKUP(H694,клиенты!$A$1:$G$435,7,FALSE)</f>
        <v>Узбекистан</v>
      </c>
      <c r="T694" t="str">
        <f t="shared" si="88"/>
        <v>Калинина Эмилия Олеговна</v>
      </c>
      <c r="U694" t="str">
        <f t="shared" si="89"/>
        <v>Эмилия</v>
      </c>
      <c r="V694" t="str">
        <f>Продажи[[#This Row],[Имя1]]</f>
        <v>Эмилия</v>
      </c>
    </row>
    <row r="695" spans="1:22" x14ac:dyDescent="0.2">
      <c r="A695">
        <v>709</v>
      </c>
      <c r="B695">
        <v>198</v>
      </c>
      <c r="C695">
        <v>335</v>
      </c>
      <c r="D695">
        <v>3</v>
      </c>
      <c r="E695" s="40">
        <f t="shared" si="83"/>
        <v>1005</v>
      </c>
      <c r="F695" s="25">
        <v>45164</v>
      </c>
      <c r="G695" t="s">
        <v>17</v>
      </c>
      <c r="H695">
        <v>111</v>
      </c>
      <c r="I695" t="str">
        <f>VLOOKUP(B695,товар!$A$1:$C$433,2,FALSE)</f>
        <v>Мясо</v>
      </c>
      <c r="J695" s="5">
        <f t="shared" si="84"/>
        <v>271.74545454545455</v>
      </c>
      <c r="K695" s="6">
        <f t="shared" si="85"/>
        <v>0.23277131004951146</v>
      </c>
      <c r="L695" t="str">
        <f>VLOOKUP(B695,товар!$A$1:$C$433,3,FALSE)</f>
        <v>Мираторг</v>
      </c>
      <c r="M695" s="28">
        <f t="shared" si="86"/>
        <v>316.58333333333331</v>
      </c>
      <c r="N695" s="10">
        <f>VLOOKUP(H695,клиенты!$A$1:$G$435,5,FALSE)</f>
        <v>44804</v>
      </c>
      <c r="O695">
        <f t="shared" si="87"/>
        <v>360</v>
      </c>
      <c r="P695" s="50">
        <f ca="1">(TODAY()-Продажи[[#This Row],[Дата регистрации клиента]])/30</f>
        <v>26.6</v>
      </c>
      <c r="Q695" t="str">
        <f>VLOOKUP(H695,клиенты!$A$1:$G$435,3,FALSE)</f>
        <v>Эмилия Олеговна Калинина</v>
      </c>
      <c r="R695" s="51" t="str">
        <f>VLOOKUP(H695,клиенты!$A$1:$G$435,4,FALSE)</f>
        <v>да</v>
      </c>
      <c r="S695" t="str">
        <f>VLOOKUP(H695,клиенты!$A$1:$G$435,7,FALSE)</f>
        <v>Узбекистан</v>
      </c>
      <c r="T695" t="str">
        <f t="shared" si="88"/>
        <v>Калинина Эмилия Олеговна</v>
      </c>
      <c r="U695" t="str">
        <f t="shared" si="89"/>
        <v>Эмилия</v>
      </c>
      <c r="V695" t="str">
        <f>Продажи[[#This Row],[Имя1]]</f>
        <v>Эмилия</v>
      </c>
    </row>
    <row r="696" spans="1:22" x14ac:dyDescent="0.2">
      <c r="A696">
        <v>353</v>
      </c>
      <c r="B696">
        <v>23</v>
      </c>
      <c r="C696">
        <v>380</v>
      </c>
      <c r="D696">
        <v>1</v>
      </c>
      <c r="E696" s="40">
        <f t="shared" si="83"/>
        <v>380</v>
      </c>
      <c r="F696" s="25">
        <v>45199</v>
      </c>
      <c r="G696" t="s">
        <v>15</v>
      </c>
      <c r="H696">
        <v>84</v>
      </c>
      <c r="I696" t="str">
        <f>VLOOKUP(B696,товар!$A$1:$C$433,2,FALSE)</f>
        <v>Рыба</v>
      </c>
      <c r="J696" s="5">
        <f t="shared" si="84"/>
        <v>258.5128205128205</v>
      </c>
      <c r="K696" s="6">
        <f t="shared" si="85"/>
        <v>0.46994643919857171</v>
      </c>
      <c r="L696" t="str">
        <f>VLOOKUP(B696,товар!$A$1:$C$433,3,FALSE)</f>
        <v>Санта Бремор</v>
      </c>
      <c r="M696" s="28">
        <f t="shared" si="86"/>
        <v>216.4</v>
      </c>
      <c r="N696" s="10">
        <f>VLOOKUP(H696,клиенты!$A$1:$G$435,5,FALSE)</f>
        <v>44805</v>
      </c>
      <c r="O696">
        <f t="shared" si="87"/>
        <v>394</v>
      </c>
      <c r="P696" s="50">
        <f ca="1">(TODAY()-Продажи[[#This Row],[Дата регистрации клиента]])/30</f>
        <v>26.566666666666666</v>
      </c>
      <c r="Q696" t="str">
        <f>VLOOKUP(H696,клиенты!$A$1:$G$435,3,FALSE)</f>
        <v>Евгения Георгиевна Рожкова</v>
      </c>
      <c r="R696" s="51" t="str">
        <f>VLOOKUP(H696,клиенты!$A$1:$G$435,4,FALSE)</f>
        <v>нет</v>
      </c>
      <c r="S696" t="str">
        <f>VLOOKUP(H696,клиенты!$A$1:$G$435,7,FALSE)</f>
        <v>Таджикистан</v>
      </c>
      <c r="T696" t="str">
        <f t="shared" si="88"/>
        <v>Рожкова Евгения Георгиевна</v>
      </c>
      <c r="U696" t="str">
        <f t="shared" si="89"/>
        <v>Евгения</v>
      </c>
      <c r="V696" t="str">
        <f>Продажи[[#This Row],[Имя1]]</f>
        <v>Евгения</v>
      </c>
    </row>
    <row r="697" spans="1:22" x14ac:dyDescent="0.2">
      <c r="A697">
        <v>391</v>
      </c>
      <c r="B697">
        <v>313</v>
      </c>
      <c r="C697">
        <v>385</v>
      </c>
      <c r="D697">
        <v>4</v>
      </c>
      <c r="E697" s="40">
        <f t="shared" si="83"/>
        <v>1540</v>
      </c>
      <c r="F697" s="25">
        <v>44982</v>
      </c>
      <c r="G697" t="s">
        <v>17</v>
      </c>
      <c r="H697">
        <v>246</v>
      </c>
      <c r="I697" t="str">
        <f>VLOOKUP(B697,товар!$A$1:$C$433,2,FALSE)</f>
        <v>Конфеты</v>
      </c>
      <c r="J697" s="5">
        <f t="shared" si="84"/>
        <v>267.85483870967744</v>
      </c>
      <c r="K697" s="6">
        <f t="shared" si="85"/>
        <v>0.43734569759739861</v>
      </c>
      <c r="L697" t="str">
        <f>VLOOKUP(B697,товар!$A$1:$C$433,3,FALSE)</f>
        <v>Бабаевский</v>
      </c>
      <c r="M697" s="28">
        <f t="shared" si="86"/>
        <v>250.25925925925927</v>
      </c>
      <c r="N697" s="10">
        <f>VLOOKUP(H697,клиенты!$A$1:$G$435,5,FALSE)</f>
        <v>44805</v>
      </c>
      <c r="O697">
        <f t="shared" si="87"/>
        <v>177</v>
      </c>
      <c r="P697" s="50">
        <f ca="1">(TODAY()-Продажи[[#This Row],[Дата регистрации клиента]])/30</f>
        <v>26.566666666666666</v>
      </c>
      <c r="Q697" t="str">
        <f>VLOOKUP(H697,клиенты!$A$1:$G$435,3,FALSE)</f>
        <v>Евфросиния Тимофеевна Миронова</v>
      </c>
      <c r="R697" s="51" t="str">
        <f>VLOOKUP(H697,клиенты!$A$1:$G$435,4,FALSE)</f>
        <v>нет</v>
      </c>
      <c r="S697" t="str">
        <f>VLOOKUP(H697,клиенты!$A$1:$G$435,7,FALSE)</f>
        <v>Узбекистан</v>
      </c>
      <c r="T697" t="str">
        <f t="shared" si="88"/>
        <v>Миронова Евфросиния Тимофеевна</v>
      </c>
      <c r="U697" t="str">
        <f t="shared" si="89"/>
        <v>Евфросиния</v>
      </c>
      <c r="V697" t="str">
        <f>Продажи[[#This Row],[Имя1]]</f>
        <v>Евфросиния</v>
      </c>
    </row>
    <row r="698" spans="1:22" x14ac:dyDescent="0.2">
      <c r="A698">
        <v>653</v>
      </c>
      <c r="B698">
        <v>131</v>
      </c>
      <c r="C698">
        <v>116</v>
      </c>
      <c r="D698">
        <v>5</v>
      </c>
      <c r="E698" s="40">
        <f t="shared" si="83"/>
        <v>580</v>
      </c>
      <c r="F698" s="25">
        <v>45184</v>
      </c>
      <c r="G698" t="s">
        <v>8</v>
      </c>
      <c r="H698">
        <v>246</v>
      </c>
      <c r="I698" t="str">
        <f>VLOOKUP(B698,товар!$A$1:$C$433,2,FALSE)</f>
        <v>Сок</v>
      </c>
      <c r="J698" s="5">
        <f t="shared" si="84"/>
        <v>268.60344827586209</v>
      </c>
      <c r="K698" s="6">
        <f t="shared" si="85"/>
        <v>-0.568136594133128</v>
      </c>
      <c r="L698" t="str">
        <f>VLOOKUP(B698,товар!$A$1:$C$433,3,FALSE)</f>
        <v>Сады Придонья</v>
      </c>
      <c r="M698" s="28">
        <f t="shared" si="86"/>
        <v>254.18181818181819</v>
      </c>
      <c r="N698" s="10">
        <f>VLOOKUP(H698,клиенты!$A$1:$G$435,5,FALSE)</f>
        <v>44805</v>
      </c>
      <c r="O698">
        <f t="shared" si="87"/>
        <v>379</v>
      </c>
      <c r="P698" s="50">
        <f ca="1">(TODAY()-Продажи[[#This Row],[Дата регистрации клиента]])/30</f>
        <v>26.566666666666666</v>
      </c>
      <c r="Q698" t="str">
        <f>VLOOKUP(H698,клиенты!$A$1:$G$435,3,FALSE)</f>
        <v>Евфросиния Тимофеевна Миронова</v>
      </c>
      <c r="R698" s="51" t="str">
        <f>VLOOKUP(H698,клиенты!$A$1:$G$435,4,FALSE)</f>
        <v>нет</v>
      </c>
      <c r="S698" t="str">
        <f>VLOOKUP(H698,клиенты!$A$1:$G$435,7,FALSE)</f>
        <v>Узбекистан</v>
      </c>
      <c r="T698" t="str">
        <f t="shared" si="88"/>
        <v>Миронова Евфросиния Тимофеевна</v>
      </c>
      <c r="U698" t="str">
        <f t="shared" si="89"/>
        <v>Евфросиния</v>
      </c>
      <c r="V698" t="str">
        <f>Продажи[[#This Row],[Имя1]]</f>
        <v>Евфросиния</v>
      </c>
    </row>
    <row r="699" spans="1:22" x14ac:dyDescent="0.2">
      <c r="A699">
        <v>920</v>
      </c>
      <c r="B699">
        <v>173</v>
      </c>
      <c r="C699">
        <v>173</v>
      </c>
      <c r="D699">
        <v>2</v>
      </c>
      <c r="E699" s="40">
        <f t="shared" si="83"/>
        <v>346</v>
      </c>
      <c r="F699" s="25">
        <v>45097</v>
      </c>
      <c r="G699" t="s">
        <v>25</v>
      </c>
      <c r="H699">
        <v>246</v>
      </c>
      <c r="I699" t="str">
        <f>VLOOKUP(B699,товар!$A$1:$C$433,2,FALSE)</f>
        <v>Сок</v>
      </c>
      <c r="J699" s="5">
        <f t="shared" si="84"/>
        <v>268.60344827586209</v>
      </c>
      <c r="K699" s="6">
        <f t="shared" si="85"/>
        <v>-0.35592785159509599</v>
      </c>
      <c r="L699" t="str">
        <f>VLOOKUP(B699,товар!$A$1:$C$433,3,FALSE)</f>
        <v>Фруктовый сад</v>
      </c>
      <c r="M699" s="28">
        <f t="shared" si="86"/>
        <v>281.96875</v>
      </c>
      <c r="N699" s="10">
        <f>VLOOKUP(H699,клиенты!$A$1:$G$435,5,FALSE)</f>
        <v>44805</v>
      </c>
      <c r="O699">
        <f t="shared" si="87"/>
        <v>292</v>
      </c>
      <c r="P699" s="50">
        <f ca="1">(TODAY()-Продажи[[#This Row],[Дата регистрации клиента]])/30</f>
        <v>26.566666666666666</v>
      </c>
      <c r="Q699" t="str">
        <f>VLOOKUP(H699,клиенты!$A$1:$G$435,3,FALSE)</f>
        <v>Евфросиния Тимофеевна Миронова</v>
      </c>
      <c r="R699" s="51" t="str">
        <f>VLOOKUP(H699,клиенты!$A$1:$G$435,4,FALSE)</f>
        <v>нет</v>
      </c>
      <c r="S699" t="str">
        <f>VLOOKUP(H699,клиенты!$A$1:$G$435,7,FALSE)</f>
        <v>Узбекистан</v>
      </c>
      <c r="T699" t="str">
        <f t="shared" si="88"/>
        <v>Миронова Евфросиния Тимофеевна</v>
      </c>
      <c r="U699" t="str">
        <f t="shared" si="89"/>
        <v>Евфросиния</v>
      </c>
      <c r="V699" t="str">
        <f>Продажи[[#This Row],[Имя1]]</f>
        <v>Евфросиния</v>
      </c>
    </row>
    <row r="700" spans="1:22" x14ac:dyDescent="0.2">
      <c r="A700">
        <v>34</v>
      </c>
      <c r="B700">
        <v>213</v>
      </c>
      <c r="C700">
        <v>387</v>
      </c>
      <c r="D700">
        <v>1</v>
      </c>
      <c r="E700" s="40">
        <f t="shared" si="83"/>
        <v>387</v>
      </c>
      <c r="F700" s="25">
        <v>45267</v>
      </c>
      <c r="G700" t="s">
        <v>12</v>
      </c>
      <c r="H700">
        <v>310</v>
      </c>
      <c r="I700" t="str">
        <f>VLOOKUP(B700,товар!$A$1:$C$433,2,FALSE)</f>
        <v>Сахар</v>
      </c>
      <c r="J700" s="5">
        <f t="shared" si="84"/>
        <v>252.76271186440678</v>
      </c>
      <c r="K700" s="6">
        <f t="shared" si="85"/>
        <v>0.53108026554013277</v>
      </c>
      <c r="L700" t="str">
        <f>VLOOKUP(B700,товар!$A$1:$C$433,3,FALSE)</f>
        <v>Продимекс</v>
      </c>
      <c r="M700" s="28">
        <f t="shared" si="86"/>
        <v>240.5</v>
      </c>
      <c r="N700" s="10">
        <f>VLOOKUP(H700,клиенты!$A$1:$G$435,5,FALSE)</f>
        <v>44807</v>
      </c>
      <c r="O700">
        <f t="shared" si="87"/>
        <v>460</v>
      </c>
      <c r="P700" s="50">
        <f ca="1">(TODAY()-Продажи[[#This Row],[Дата регистрации клиента]])/30</f>
        <v>26.5</v>
      </c>
      <c r="Q700" t="str">
        <f>VLOOKUP(H700,клиенты!$A$1:$G$435,3,FALSE)</f>
        <v>Феофан Гурьевич Дорофеев</v>
      </c>
      <c r="R700" s="51" t="str">
        <f>VLOOKUP(H700,клиенты!$A$1:$G$435,4,FALSE)</f>
        <v>нет</v>
      </c>
      <c r="S700" t="str">
        <f>VLOOKUP(H700,клиенты!$A$1:$G$435,7,FALSE)</f>
        <v>Таджикистан</v>
      </c>
      <c r="T700" t="str">
        <f t="shared" si="88"/>
        <v>Дорофеев Феофан Гурьевич</v>
      </c>
      <c r="U700" t="str">
        <f t="shared" si="89"/>
        <v>Феофан</v>
      </c>
      <c r="V700" t="str">
        <f>Продажи[[#This Row],[Имя1]]</f>
        <v>Феофан</v>
      </c>
    </row>
    <row r="701" spans="1:22" x14ac:dyDescent="0.2">
      <c r="A701">
        <v>545</v>
      </c>
      <c r="B701">
        <v>91</v>
      </c>
      <c r="C701">
        <v>335</v>
      </c>
      <c r="D701">
        <v>2</v>
      </c>
      <c r="E701" s="40">
        <f t="shared" si="83"/>
        <v>670</v>
      </c>
      <c r="F701" s="25">
        <v>45186</v>
      </c>
      <c r="G701" t="s">
        <v>22</v>
      </c>
      <c r="H701">
        <v>310</v>
      </c>
      <c r="I701" t="str">
        <f>VLOOKUP(B701,товар!$A$1:$C$433,2,FALSE)</f>
        <v>Сыр</v>
      </c>
      <c r="J701" s="5">
        <f t="shared" si="84"/>
        <v>262.63492063492066</v>
      </c>
      <c r="K701" s="6">
        <f t="shared" si="85"/>
        <v>0.27553487247673147</v>
      </c>
      <c r="L701" t="str">
        <f>VLOOKUP(B701,товар!$A$1:$C$433,3,FALSE)</f>
        <v>Сырная долина</v>
      </c>
      <c r="M701" s="28">
        <f t="shared" si="86"/>
        <v>271</v>
      </c>
      <c r="N701" s="10">
        <f>VLOOKUP(H701,клиенты!$A$1:$G$435,5,FALSE)</f>
        <v>44807</v>
      </c>
      <c r="O701">
        <f t="shared" si="87"/>
        <v>379</v>
      </c>
      <c r="P701" s="50">
        <f ca="1">(TODAY()-Продажи[[#This Row],[Дата регистрации клиента]])/30</f>
        <v>26.5</v>
      </c>
      <c r="Q701" t="str">
        <f>VLOOKUP(H701,клиенты!$A$1:$G$435,3,FALSE)</f>
        <v>Феофан Гурьевич Дорофеев</v>
      </c>
      <c r="R701" s="51" t="str">
        <f>VLOOKUP(H701,клиенты!$A$1:$G$435,4,FALSE)</f>
        <v>нет</v>
      </c>
      <c r="S701" t="str">
        <f>VLOOKUP(H701,клиенты!$A$1:$G$435,7,FALSE)</f>
        <v>Таджикистан</v>
      </c>
      <c r="T701" t="str">
        <f t="shared" si="88"/>
        <v>Дорофеев Феофан Гурьевич</v>
      </c>
      <c r="U701" t="str">
        <f t="shared" si="89"/>
        <v>Феофан</v>
      </c>
      <c r="V701" t="str">
        <f>Продажи[[#This Row],[Имя1]]</f>
        <v>Феофан</v>
      </c>
    </row>
    <row r="702" spans="1:22" x14ac:dyDescent="0.2">
      <c r="A702">
        <v>208</v>
      </c>
      <c r="B702">
        <v>255</v>
      </c>
      <c r="C702">
        <v>214</v>
      </c>
      <c r="D702">
        <v>2</v>
      </c>
      <c r="E702" s="40">
        <f t="shared" si="83"/>
        <v>428</v>
      </c>
      <c r="F702" s="25">
        <v>45031</v>
      </c>
      <c r="G702" t="s">
        <v>11</v>
      </c>
      <c r="H702">
        <v>354</v>
      </c>
      <c r="I702" t="str">
        <f>VLOOKUP(B702,товар!$A$1:$C$433,2,FALSE)</f>
        <v>Кофе</v>
      </c>
      <c r="J702" s="5">
        <f t="shared" si="84"/>
        <v>249.02380952380952</v>
      </c>
      <c r="K702" s="6">
        <f t="shared" si="85"/>
        <v>-0.14064442107276032</v>
      </c>
      <c r="L702" t="str">
        <f>VLOOKUP(B702,товар!$A$1:$C$433,3,FALSE)</f>
        <v>Nescafe</v>
      </c>
      <c r="M702" s="28">
        <f t="shared" si="86"/>
        <v>256.89999999999998</v>
      </c>
      <c r="N702" s="10">
        <f>VLOOKUP(H702,клиенты!$A$1:$G$435,5,FALSE)</f>
        <v>44811</v>
      </c>
      <c r="O702">
        <f t="shared" si="87"/>
        <v>220</v>
      </c>
      <c r="P702" s="50">
        <f ca="1">(TODAY()-Продажи[[#This Row],[Дата регистрации клиента]])/30</f>
        <v>26.366666666666667</v>
      </c>
      <c r="Q702" t="str">
        <f>VLOOKUP(H702,клиенты!$A$1:$G$435,3,FALSE)</f>
        <v>Анжела Ивановна Григорьева</v>
      </c>
      <c r="R702" s="51" t="str">
        <f>VLOOKUP(H702,клиенты!$A$1:$G$435,4,FALSE)</f>
        <v>нет</v>
      </c>
      <c r="S702" t="str">
        <f>VLOOKUP(H702,клиенты!$A$1:$G$435,7,FALSE)</f>
        <v>Узбекистан</v>
      </c>
      <c r="T702" t="str">
        <f t="shared" si="88"/>
        <v>Григорьева Анжела Ивановна</v>
      </c>
      <c r="U702" t="str">
        <f t="shared" si="89"/>
        <v>Анжела</v>
      </c>
      <c r="V702" t="str">
        <f>Продажи[[#This Row],[Имя1]]</f>
        <v>Анжела</v>
      </c>
    </row>
    <row r="703" spans="1:22" x14ac:dyDescent="0.2">
      <c r="A703">
        <v>798</v>
      </c>
      <c r="B703">
        <v>407</v>
      </c>
      <c r="C703">
        <v>157</v>
      </c>
      <c r="D703">
        <v>3</v>
      </c>
      <c r="E703" s="40">
        <f t="shared" si="83"/>
        <v>471</v>
      </c>
      <c r="F703" s="25">
        <v>45275</v>
      </c>
      <c r="G703" t="s">
        <v>8</v>
      </c>
      <c r="H703">
        <v>354</v>
      </c>
      <c r="I703" t="str">
        <f>VLOOKUP(B703,товар!$A$1:$C$433,2,FALSE)</f>
        <v>Конфеты</v>
      </c>
      <c r="J703" s="5">
        <f t="shared" si="84"/>
        <v>267.85483870967744</v>
      </c>
      <c r="K703" s="6">
        <f t="shared" si="85"/>
        <v>-0.41386162461612575</v>
      </c>
      <c r="L703" t="str">
        <f>VLOOKUP(B703,товар!$A$1:$C$433,3,FALSE)</f>
        <v>Славянка</v>
      </c>
      <c r="M703" s="28">
        <f t="shared" si="86"/>
        <v>268</v>
      </c>
      <c r="N703" s="10">
        <f>VLOOKUP(H703,клиенты!$A$1:$G$435,5,FALSE)</f>
        <v>44811</v>
      </c>
      <c r="O703">
        <f t="shared" si="87"/>
        <v>464</v>
      </c>
      <c r="P703" s="50">
        <f ca="1">(TODAY()-Продажи[[#This Row],[Дата регистрации клиента]])/30</f>
        <v>26.366666666666667</v>
      </c>
      <c r="Q703" t="str">
        <f>VLOOKUP(H703,клиенты!$A$1:$G$435,3,FALSE)</f>
        <v>Анжела Ивановна Григорьева</v>
      </c>
      <c r="R703" s="51" t="str">
        <f>VLOOKUP(H703,клиенты!$A$1:$G$435,4,FALSE)</f>
        <v>нет</v>
      </c>
      <c r="S703" t="str">
        <f>VLOOKUP(H703,клиенты!$A$1:$G$435,7,FALSE)</f>
        <v>Узбекистан</v>
      </c>
      <c r="T703" t="str">
        <f t="shared" si="88"/>
        <v>Григорьева Анжела Ивановна</v>
      </c>
      <c r="U703" t="str">
        <f t="shared" si="89"/>
        <v>Анжела</v>
      </c>
      <c r="V703" t="str">
        <f>Продажи[[#This Row],[Имя1]]</f>
        <v>Анжела</v>
      </c>
    </row>
    <row r="704" spans="1:22" x14ac:dyDescent="0.2">
      <c r="A704">
        <v>700</v>
      </c>
      <c r="B704">
        <v>423</v>
      </c>
      <c r="C704">
        <v>277</v>
      </c>
      <c r="D704">
        <v>5</v>
      </c>
      <c r="E704" s="40">
        <f t="shared" si="83"/>
        <v>1385</v>
      </c>
      <c r="F704" s="25">
        <v>45143</v>
      </c>
      <c r="G704" t="s">
        <v>11</v>
      </c>
      <c r="H704">
        <v>331</v>
      </c>
      <c r="I704" t="str">
        <f>VLOOKUP(B704,товар!$A$1:$C$433,2,FALSE)</f>
        <v>Чипсы</v>
      </c>
      <c r="J704" s="5">
        <f t="shared" si="84"/>
        <v>273.72549019607845</v>
      </c>
      <c r="K704" s="6">
        <f t="shared" si="85"/>
        <v>1.1962750716332238E-2</v>
      </c>
      <c r="L704" t="str">
        <f>VLOOKUP(B704,товар!$A$1:$C$433,3,FALSE)</f>
        <v>Pringles</v>
      </c>
      <c r="M704" s="28">
        <f t="shared" si="86"/>
        <v>280.23809523809524</v>
      </c>
      <c r="N704" s="10">
        <f>VLOOKUP(H704,клиенты!$A$1:$G$435,5,FALSE)</f>
        <v>44813</v>
      </c>
      <c r="O704">
        <f t="shared" si="87"/>
        <v>330</v>
      </c>
      <c r="P704" s="50">
        <f ca="1">(TODAY()-Продажи[[#This Row],[Дата регистрации клиента]])/30</f>
        <v>26.3</v>
      </c>
      <c r="Q704" t="str">
        <f>VLOOKUP(H704,клиенты!$A$1:$G$435,3,FALSE)</f>
        <v>Мартынов Фома Гордеевич</v>
      </c>
      <c r="R704" s="51" t="str">
        <f>VLOOKUP(H704,клиенты!$A$1:$G$435,4,FALSE)</f>
        <v>нет</v>
      </c>
      <c r="S704" t="str">
        <f>VLOOKUP(H704,клиенты!$A$1:$G$435,7,FALSE)</f>
        <v>Узбекистан</v>
      </c>
      <c r="T704" t="str">
        <f t="shared" si="88"/>
        <v>Гордеевич Мартынов Фома</v>
      </c>
      <c r="U704" t="str">
        <f t="shared" si="89"/>
        <v>Мартынов</v>
      </c>
      <c r="V704" t="str">
        <f>MID(T704,SEARCH(" *",T704,SEARCH(" *",T704)+1)+1,LEN(T704))</f>
        <v>Фома</v>
      </c>
    </row>
    <row r="705" spans="1:22" x14ac:dyDescent="0.2">
      <c r="A705">
        <v>888</v>
      </c>
      <c r="B705">
        <v>295</v>
      </c>
      <c r="C705">
        <v>219</v>
      </c>
      <c r="D705">
        <v>5</v>
      </c>
      <c r="E705" s="40">
        <f t="shared" si="83"/>
        <v>1095</v>
      </c>
      <c r="F705" s="25">
        <v>45165</v>
      </c>
      <c r="G705" t="s">
        <v>18</v>
      </c>
      <c r="H705">
        <v>331</v>
      </c>
      <c r="I705" t="str">
        <f>VLOOKUP(B705,товар!$A$1:$C$433,2,FALSE)</f>
        <v>Печенье</v>
      </c>
      <c r="J705" s="5">
        <f t="shared" si="84"/>
        <v>283.468085106383</v>
      </c>
      <c r="K705" s="6">
        <f t="shared" si="85"/>
        <v>-0.22742625534789462</v>
      </c>
      <c r="L705" t="str">
        <f>VLOOKUP(B705,товар!$A$1:$C$433,3,FALSE)</f>
        <v>Белогорье</v>
      </c>
      <c r="M705" s="28">
        <f t="shared" si="86"/>
        <v>249.5</v>
      </c>
      <c r="N705" s="10">
        <f>VLOOKUP(H705,клиенты!$A$1:$G$435,5,FALSE)</f>
        <v>44813</v>
      </c>
      <c r="O705">
        <f t="shared" si="87"/>
        <v>352</v>
      </c>
      <c r="P705" s="50">
        <f ca="1">(TODAY()-Продажи[[#This Row],[Дата регистрации клиента]])/30</f>
        <v>26.3</v>
      </c>
      <c r="Q705" t="str">
        <f>VLOOKUP(H705,клиенты!$A$1:$G$435,3,FALSE)</f>
        <v>Мартынов Фома Гордеевич</v>
      </c>
      <c r="R705" s="51" t="str">
        <f>VLOOKUP(H705,клиенты!$A$1:$G$435,4,FALSE)</f>
        <v>нет</v>
      </c>
      <c r="S705" t="str">
        <f>VLOOKUP(H705,клиенты!$A$1:$G$435,7,FALSE)</f>
        <v>Узбекистан</v>
      </c>
      <c r="T705" t="str">
        <f t="shared" si="88"/>
        <v>Гордеевич Мартынов Фома</v>
      </c>
      <c r="U705" t="str">
        <f t="shared" si="89"/>
        <v>Мартынов</v>
      </c>
      <c r="V705" t="str">
        <f>MID(T705,SEARCH(" *",T705,SEARCH(" *",T705)+1)+1,LEN(T705))</f>
        <v>Фома</v>
      </c>
    </row>
    <row r="706" spans="1:22" x14ac:dyDescent="0.2">
      <c r="A706">
        <v>977</v>
      </c>
      <c r="B706">
        <v>175</v>
      </c>
      <c r="C706">
        <v>198</v>
      </c>
      <c r="D706">
        <v>3</v>
      </c>
      <c r="E706" s="40">
        <f t="shared" ref="E706:E769" si="91">C706*D706</f>
        <v>594</v>
      </c>
      <c r="F706" s="25">
        <v>45145</v>
      </c>
      <c r="G706" t="s">
        <v>10</v>
      </c>
      <c r="H706">
        <v>331</v>
      </c>
      <c r="I706" t="str">
        <f>VLOOKUP(B706,товар!$A$1:$C$433,2,FALSE)</f>
        <v>Овощи</v>
      </c>
      <c r="J706" s="5">
        <f t="shared" ref="J706:J769" si="92">AVERAGEIF($I$2:$I$1001,I706,$C$2:$C$1001)</f>
        <v>250.48780487804879</v>
      </c>
      <c r="K706" s="6">
        <f t="shared" ref="K706:K769" si="93">C706/J706-1</f>
        <v>-0.2095423563777995</v>
      </c>
      <c r="L706" t="str">
        <f>VLOOKUP(B706,товар!$A$1:$C$433,3,FALSE)</f>
        <v>Семко</v>
      </c>
      <c r="M706" s="28">
        <f t="shared" ref="M706:M769" si="94">AVERAGEIFS($C$2:$C$1001,$I$2:$I$1001,I706,$L$2:$L$1001,L706)</f>
        <v>208</v>
      </c>
      <c r="N706" s="10">
        <f>VLOOKUP(H706,клиенты!$A$1:$G$435,5,FALSE)</f>
        <v>44813</v>
      </c>
      <c r="O706">
        <f t="shared" ref="O706:O769" si="95">F706-N706</f>
        <v>332</v>
      </c>
      <c r="P706" s="50">
        <f ca="1">(TODAY()-Продажи[[#This Row],[Дата регистрации клиента]])/30</f>
        <v>26.3</v>
      </c>
      <c r="Q706" t="str">
        <f>VLOOKUP(H706,клиенты!$A$1:$G$435,3,FALSE)</f>
        <v>Мартынов Фома Гордеевич</v>
      </c>
      <c r="R706" s="51" t="str">
        <f>VLOOKUP(H706,клиенты!$A$1:$G$435,4,FALSE)</f>
        <v>нет</v>
      </c>
      <c r="S706" t="str">
        <f>VLOOKUP(H706,клиенты!$A$1:$G$435,7,FALSE)</f>
        <v>Узбекистан</v>
      </c>
      <c r="T706" t="str">
        <f t="shared" ref="T706:T769" si="96">IF(OR(RIGHT(Q706,1)="ва", RIGHT(Q706,1)="я",RIGHT(Q706,1)="на"), Q706, MID(Q706, FIND(" ", Q706, FIND(" ", Q706) + 1) + 1, LEN(Q706) - FIND(" ", Q706, FIND(" ", Q706) + 1)) &amp; " " &amp; LEFT(Q706, FIND(" ", Q706) - 1) &amp; " " &amp; MID(Q706, FIND(" ", Q706) + 1, FIND(" ", Q706, FIND(" ", Q706) + 1) - FIND(" ", Q706) - 1))</f>
        <v>Гордеевич Мартынов Фома</v>
      </c>
      <c r="U706" t="str">
        <f t="shared" ref="U706:U769" si="97">MID(T706, FIND(" ", T706) + 1, FIND(" ", T706 &amp; " ", FIND(" ", T706) + 1) - FIND(" ", T706) - 1)</f>
        <v>Мартынов</v>
      </c>
      <c r="V706" t="str">
        <f>MID(T706,SEARCH(" *",T706,SEARCH(" *",T706)+1)+1,LEN(T706))</f>
        <v>Фома</v>
      </c>
    </row>
    <row r="707" spans="1:22" x14ac:dyDescent="0.2">
      <c r="A707">
        <v>80</v>
      </c>
      <c r="B707">
        <v>64</v>
      </c>
      <c r="C707">
        <v>131</v>
      </c>
      <c r="D707">
        <v>5</v>
      </c>
      <c r="E707" s="40">
        <f t="shared" si="91"/>
        <v>655</v>
      </c>
      <c r="F707" s="25">
        <v>44946</v>
      </c>
      <c r="G707" t="s">
        <v>14</v>
      </c>
      <c r="H707">
        <v>487</v>
      </c>
      <c r="I707" t="str">
        <f>VLOOKUP(B707,товар!$A$1:$C$433,2,FALSE)</f>
        <v>Колбаса</v>
      </c>
      <c r="J707" s="5">
        <f t="shared" si="92"/>
        <v>286.92307692307691</v>
      </c>
      <c r="K707" s="6">
        <f t="shared" si="93"/>
        <v>-0.54343163538873984</v>
      </c>
      <c r="L707" t="str">
        <f>VLOOKUP(B707,товар!$A$1:$C$433,3,FALSE)</f>
        <v>Окраина</v>
      </c>
      <c r="M707" s="28">
        <f t="shared" si="94"/>
        <v>273.58333333333331</v>
      </c>
      <c r="N707" s="10">
        <f>VLOOKUP(H707,клиенты!$A$1:$G$435,5,FALSE)</f>
        <v>44815</v>
      </c>
      <c r="O707">
        <f t="shared" si="95"/>
        <v>131</v>
      </c>
      <c r="P707" s="50">
        <f ca="1">(TODAY()-Продажи[[#This Row],[Дата регистрации клиента]])/30</f>
        <v>26.233333333333334</v>
      </c>
      <c r="Q707" t="str">
        <f>VLOOKUP(H707,клиенты!$A$1:$G$435,3,FALSE)</f>
        <v>Сидор Вячеславович Зиновьев</v>
      </c>
      <c r="R707" s="51" t="str">
        <f>VLOOKUP(H707,клиенты!$A$1:$G$435,4,FALSE)</f>
        <v>да</v>
      </c>
      <c r="S707" t="str">
        <f>VLOOKUP(H707,клиенты!$A$1:$G$435,7,FALSE)</f>
        <v>Россия</v>
      </c>
      <c r="T707" t="str">
        <f t="shared" si="96"/>
        <v>Зиновьев Сидор Вячеславович</v>
      </c>
      <c r="U707" t="str">
        <f t="shared" si="97"/>
        <v>Сидор</v>
      </c>
      <c r="V707" t="str">
        <f>Продажи[[#This Row],[Имя1]]</f>
        <v>Сидор</v>
      </c>
    </row>
    <row r="708" spans="1:22" x14ac:dyDescent="0.2">
      <c r="A708">
        <v>87</v>
      </c>
      <c r="B708">
        <v>319</v>
      </c>
      <c r="C708">
        <v>247</v>
      </c>
      <c r="D708">
        <v>2</v>
      </c>
      <c r="E708" s="40">
        <f t="shared" si="91"/>
        <v>494</v>
      </c>
      <c r="F708" s="25">
        <v>45189</v>
      </c>
      <c r="G708" t="s">
        <v>7</v>
      </c>
      <c r="H708">
        <v>330</v>
      </c>
      <c r="I708" t="str">
        <f>VLOOKUP(B708,товар!$A$1:$C$433,2,FALSE)</f>
        <v>Йогурт</v>
      </c>
      <c r="J708" s="5">
        <f t="shared" si="92"/>
        <v>263.25423728813558</v>
      </c>
      <c r="K708" s="6">
        <f t="shared" si="93"/>
        <v>-6.1743497295905225E-2</v>
      </c>
      <c r="L708" t="str">
        <f>VLOOKUP(B708,товар!$A$1:$C$433,3,FALSE)</f>
        <v>Эрманн</v>
      </c>
      <c r="M708" s="28">
        <f t="shared" si="94"/>
        <v>248.5</v>
      </c>
      <c r="N708" s="10">
        <f>VLOOKUP(H708,клиенты!$A$1:$G$435,5,FALSE)</f>
        <v>44815</v>
      </c>
      <c r="O708">
        <f t="shared" si="95"/>
        <v>374</v>
      </c>
      <c r="P708" s="50">
        <f ca="1">(TODAY()-Продажи[[#This Row],[Дата регистрации клиента]])/30</f>
        <v>26.233333333333334</v>
      </c>
      <c r="Q708" t="str">
        <f>VLOOKUP(H708,клиенты!$A$1:$G$435,3,FALSE)</f>
        <v>Ратибор Андреевич Маслов</v>
      </c>
      <c r="R708" s="51" t="str">
        <f>VLOOKUP(H708,клиенты!$A$1:$G$435,4,FALSE)</f>
        <v>нет</v>
      </c>
      <c r="S708" t="str">
        <f>VLOOKUP(H708,клиенты!$A$1:$G$435,7,FALSE)</f>
        <v>Узбекистан</v>
      </c>
      <c r="T708" t="str">
        <f t="shared" si="96"/>
        <v>Маслов Ратибор Андреевич</v>
      </c>
      <c r="U708" t="str">
        <f t="shared" si="97"/>
        <v>Ратибор</v>
      </c>
      <c r="V708" t="str">
        <f>Продажи[[#This Row],[Имя1]]</f>
        <v>Ратибор</v>
      </c>
    </row>
    <row r="709" spans="1:22" x14ac:dyDescent="0.2">
      <c r="A709">
        <v>147</v>
      </c>
      <c r="B709">
        <v>441</v>
      </c>
      <c r="C709">
        <v>239</v>
      </c>
      <c r="D709">
        <v>2</v>
      </c>
      <c r="E709" s="40">
        <f t="shared" si="91"/>
        <v>478</v>
      </c>
      <c r="F709" s="25">
        <v>45103</v>
      </c>
      <c r="G709" t="s">
        <v>23</v>
      </c>
      <c r="H709">
        <v>487</v>
      </c>
      <c r="I709" t="str">
        <f>VLOOKUP(B709,товар!$A$1:$C$433,2,FALSE)</f>
        <v>Чай</v>
      </c>
      <c r="J709" s="5">
        <f t="shared" si="92"/>
        <v>271.18181818181819</v>
      </c>
      <c r="K709" s="6">
        <f t="shared" si="93"/>
        <v>-0.11867247737177344</v>
      </c>
      <c r="L709" t="str">
        <f>VLOOKUP(B709,товар!$A$1:$C$433,3,FALSE)</f>
        <v>Lipton</v>
      </c>
      <c r="M709" s="28">
        <f t="shared" si="94"/>
        <v>260.15789473684208</v>
      </c>
      <c r="N709" s="10">
        <f>VLOOKUP(H709,клиенты!$A$1:$G$435,5,FALSE)</f>
        <v>44815</v>
      </c>
      <c r="O709">
        <f t="shared" si="95"/>
        <v>288</v>
      </c>
      <c r="P709" s="50">
        <f ca="1">(TODAY()-Продажи[[#This Row],[Дата регистрации клиента]])/30</f>
        <v>26.233333333333334</v>
      </c>
      <c r="Q709" t="str">
        <f>VLOOKUP(H709,клиенты!$A$1:$G$435,3,FALSE)</f>
        <v>Сидор Вячеславович Зиновьев</v>
      </c>
      <c r="R709" s="51" t="str">
        <f>VLOOKUP(H709,клиенты!$A$1:$G$435,4,FALSE)</f>
        <v>да</v>
      </c>
      <c r="S709" t="str">
        <f>VLOOKUP(H709,клиенты!$A$1:$G$435,7,FALSE)</f>
        <v>Россия</v>
      </c>
      <c r="T709" t="str">
        <f t="shared" si="96"/>
        <v>Зиновьев Сидор Вячеславович</v>
      </c>
      <c r="U709" t="str">
        <f t="shared" si="97"/>
        <v>Сидор</v>
      </c>
      <c r="V709" t="str">
        <f>Продажи[[#This Row],[Имя1]]</f>
        <v>Сидор</v>
      </c>
    </row>
    <row r="710" spans="1:22" x14ac:dyDescent="0.2">
      <c r="A710">
        <v>228</v>
      </c>
      <c r="B710">
        <v>96</v>
      </c>
      <c r="C710">
        <v>362</v>
      </c>
      <c r="D710">
        <v>4</v>
      </c>
      <c r="E710" s="40">
        <f t="shared" si="91"/>
        <v>1448</v>
      </c>
      <c r="F710" s="25">
        <v>45398</v>
      </c>
      <c r="G710" t="s">
        <v>8</v>
      </c>
      <c r="H710">
        <v>330</v>
      </c>
      <c r="I710" t="str">
        <f>VLOOKUP(B710,товар!$A$1:$C$433,2,FALSE)</f>
        <v>Соль</v>
      </c>
      <c r="J710" s="5">
        <f t="shared" si="92"/>
        <v>264.8679245283019</v>
      </c>
      <c r="K710" s="6">
        <f t="shared" si="93"/>
        <v>0.36671890582704081</v>
      </c>
      <c r="L710" t="str">
        <f>VLOOKUP(B710,товар!$A$1:$C$433,3,FALSE)</f>
        <v>Салта</v>
      </c>
      <c r="M710" s="28">
        <f t="shared" si="94"/>
        <v>273.7</v>
      </c>
      <c r="N710" s="10">
        <f>VLOOKUP(H710,клиенты!$A$1:$G$435,5,FALSE)</f>
        <v>44815</v>
      </c>
      <c r="O710">
        <f t="shared" si="95"/>
        <v>583</v>
      </c>
      <c r="P710" s="50">
        <f ca="1">(TODAY()-Продажи[[#This Row],[Дата регистрации клиента]])/30</f>
        <v>26.233333333333334</v>
      </c>
      <c r="Q710" t="str">
        <f>VLOOKUP(H710,клиенты!$A$1:$G$435,3,FALSE)</f>
        <v>Ратибор Андреевич Маслов</v>
      </c>
      <c r="R710" s="51" t="str">
        <f>VLOOKUP(H710,клиенты!$A$1:$G$435,4,FALSE)</f>
        <v>нет</v>
      </c>
      <c r="S710" t="str">
        <f>VLOOKUP(H710,клиенты!$A$1:$G$435,7,FALSE)</f>
        <v>Узбекистан</v>
      </c>
      <c r="T710" t="str">
        <f t="shared" si="96"/>
        <v>Маслов Ратибор Андреевич</v>
      </c>
      <c r="U710" t="str">
        <f t="shared" si="97"/>
        <v>Ратибор</v>
      </c>
      <c r="V710" t="str">
        <f>Продажи[[#This Row],[Имя1]]</f>
        <v>Ратибор</v>
      </c>
    </row>
    <row r="711" spans="1:22" x14ac:dyDescent="0.2">
      <c r="A711">
        <v>914</v>
      </c>
      <c r="B711">
        <v>208</v>
      </c>
      <c r="C711">
        <v>412</v>
      </c>
      <c r="D711">
        <v>4</v>
      </c>
      <c r="E711" s="40">
        <f t="shared" si="91"/>
        <v>1648</v>
      </c>
      <c r="F711" s="25">
        <v>45319</v>
      </c>
      <c r="G711" t="s">
        <v>13</v>
      </c>
      <c r="H711">
        <v>212</v>
      </c>
      <c r="I711" t="str">
        <f>VLOOKUP(B711,товар!$A$1:$C$433,2,FALSE)</f>
        <v>Конфеты</v>
      </c>
      <c r="J711" s="5">
        <f t="shared" si="92"/>
        <v>267.85483870967744</v>
      </c>
      <c r="K711" s="6">
        <f t="shared" si="93"/>
        <v>0.53814656470163169</v>
      </c>
      <c r="L711" t="str">
        <f>VLOOKUP(B711,товар!$A$1:$C$433,3,FALSE)</f>
        <v>Славянка</v>
      </c>
      <c r="M711" s="28">
        <f t="shared" si="94"/>
        <v>268</v>
      </c>
      <c r="N711" s="10">
        <f>VLOOKUP(H711,клиенты!$A$1:$G$435,5,FALSE)</f>
        <v>44815</v>
      </c>
      <c r="O711">
        <f t="shared" si="95"/>
        <v>504</v>
      </c>
      <c r="P711" s="50">
        <f ca="1">(TODAY()-Продажи[[#This Row],[Дата регистрации клиента]])/30</f>
        <v>26.233333333333334</v>
      </c>
      <c r="Q711" t="str">
        <f>VLOOKUP(H711,клиенты!$A$1:$G$435,3,FALSE)</f>
        <v>Амос Гордеевич Евсеев</v>
      </c>
      <c r="R711" s="51" t="str">
        <f>VLOOKUP(H711,клиенты!$A$1:$G$435,4,FALSE)</f>
        <v>нет</v>
      </c>
      <c r="S711" t="str">
        <f>VLOOKUP(H711,клиенты!$A$1:$G$435,7,FALSE)</f>
        <v>Узбекистан</v>
      </c>
      <c r="T711" t="str">
        <f t="shared" si="96"/>
        <v>Евсеев Амос Гордеевич</v>
      </c>
      <c r="U711" t="str">
        <f t="shared" si="97"/>
        <v>Амос</v>
      </c>
      <c r="V711" t="str">
        <f>Продажи[[#This Row],[Имя1]]</f>
        <v>Амос</v>
      </c>
    </row>
    <row r="712" spans="1:22" x14ac:dyDescent="0.2">
      <c r="A712">
        <v>371</v>
      </c>
      <c r="B712">
        <v>293</v>
      </c>
      <c r="C712">
        <v>179</v>
      </c>
      <c r="D712">
        <v>4</v>
      </c>
      <c r="E712" s="40">
        <f t="shared" si="91"/>
        <v>716</v>
      </c>
      <c r="F712" s="25">
        <v>45258</v>
      </c>
      <c r="G712" t="s">
        <v>10</v>
      </c>
      <c r="H712">
        <v>38</v>
      </c>
      <c r="I712" t="str">
        <f>VLOOKUP(B712,товар!$A$1:$C$433,2,FALSE)</f>
        <v>Конфеты</v>
      </c>
      <c r="J712" s="5">
        <f t="shared" si="92"/>
        <v>267.85483870967744</v>
      </c>
      <c r="K712" s="6">
        <f t="shared" si="93"/>
        <v>-0.33172758475341724</v>
      </c>
      <c r="L712" t="str">
        <f>VLOOKUP(B712,товар!$A$1:$C$433,3,FALSE)</f>
        <v>Бабаевский</v>
      </c>
      <c r="M712" s="28">
        <f t="shared" si="94"/>
        <v>250.25925925925927</v>
      </c>
      <c r="N712" s="10">
        <f>VLOOKUP(H712,клиенты!$A$1:$G$435,5,FALSE)</f>
        <v>44819</v>
      </c>
      <c r="O712">
        <f t="shared" si="95"/>
        <v>439</v>
      </c>
      <c r="P712" s="50">
        <f ca="1">(TODAY()-Продажи[[#This Row],[Дата регистрации клиента]])/30</f>
        <v>26.1</v>
      </c>
      <c r="Q712" t="str">
        <f>VLOOKUP(H712,клиенты!$A$1:$G$435,3,FALSE)</f>
        <v>Ираида Феликсовна Белоусова</v>
      </c>
      <c r="R712" s="51" t="str">
        <f>VLOOKUP(H712,клиенты!$A$1:$G$435,4,FALSE)</f>
        <v>нет</v>
      </c>
      <c r="S712" t="str">
        <f>VLOOKUP(H712,клиенты!$A$1:$G$435,7,FALSE)</f>
        <v>Таджикистан</v>
      </c>
      <c r="T712" t="str">
        <f t="shared" si="96"/>
        <v>Белоусова Ираида Феликсовна</v>
      </c>
      <c r="U712" t="str">
        <f t="shared" si="97"/>
        <v>Ираида</v>
      </c>
      <c r="V712" t="str">
        <f>Продажи[[#This Row],[Имя1]]</f>
        <v>Ираида</v>
      </c>
    </row>
    <row r="713" spans="1:22" x14ac:dyDescent="0.2">
      <c r="A713">
        <v>543</v>
      </c>
      <c r="B713">
        <v>492</v>
      </c>
      <c r="C713">
        <v>469</v>
      </c>
      <c r="D713">
        <v>4</v>
      </c>
      <c r="E713" s="40">
        <f t="shared" si="91"/>
        <v>1876</v>
      </c>
      <c r="F713" s="25">
        <v>45386</v>
      </c>
      <c r="G713" t="s">
        <v>9</v>
      </c>
      <c r="H713">
        <v>38</v>
      </c>
      <c r="I713" t="str">
        <f>VLOOKUP(B713,товар!$A$1:$C$433,2,FALSE)</f>
        <v>Рыба</v>
      </c>
      <c r="J713" s="5">
        <f t="shared" si="92"/>
        <v>258.5128205128205</v>
      </c>
      <c r="K713" s="6">
        <f t="shared" si="93"/>
        <v>0.81422336837928988</v>
      </c>
      <c r="L713" t="str">
        <f>VLOOKUP(B713,товар!$A$1:$C$433,3,FALSE)</f>
        <v>Русское море</v>
      </c>
      <c r="M713" s="28">
        <f t="shared" si="94"/>
        <v>292.66666666666669</v>
      </c>
      <c r="N713" s="10">
        <f>VLOOKUP(H713,клиенты!$A$1:$G$435,5,FALSE)</f>
        <v>44819</v>
      </c>
      <c r="O713">
        <f t="shared" si="95"/>
        <v>567</v>
      </c>
      <c r="P713" s="50">
        <f ca="1">(TODAY()-Продажи[[#This Row],[Дата регистрации клиента]])/30</f>
        <v>26.1</v>
      </c>
      <c r="Q713" t="str">
        <f>VLOOKUP(H713,клиенты!$A$1:$G$435,3,FALSE)</f>
        <v>Ираида Феликсовна Белоусова</v>
      </c>
      <c r="R713" s="51" t="str">
        <f>VLOOKUP(H713,клиенты!$A$1:$G$435,4,FALSE)</f>
        <v>нет</v>
      </c>
      <c r="S713" t="str">
        <f>VLOOKUP(H713,клиенты!$A$1:$G$435,7,FALSE)</f>
        <v>Таджикистан</v>
      </c>
      <c r="T713" t="str">
        <f t="shared" si="96"/>
        <v>Белоусова Ираида Феликсовна</v>
      </c>
      <c r="U713" t="str">
        <f t="shared" si="97"/>
        <v>Ираида</v>
      </c>
      <c r="V713" t="str">
        <f>Продажи[[#This Row],[Имя1]]</f>
        <v>Ираида</v>
      </c>
    </row>
    <row r="714" spans="1:22" x14ac:dyDescent="0.2">
      <c r="A714">
        <v>837</v>
      </c>
      <c r="B714">
        <v>104</v>
      </c>
      <c r="C714">
        <v>420</v>
      </c>
      <c r="D714">
        <v>2</v>
      </c>
      <c r="E714" s="40">
        <f t="shared" si="91"/>
        <v>840</v>
      </c>
      <c r="F714" s="25">
        <v>45427</v>
      </c>
      <c r="G714" t="s">
        <v>9</v>
      </c>
      <c r="H714">
        <v>26</v>
      </c>
      <c r="I714" t="str">
        <f>VLOOKUP(B714,товар!$A$1:$C$433,2,FALSE)</f>
        <v>Йогурт</v>
      </c>
      <c r="J714" s="5">
        <f t="shared" si="92"/>
        <v>263.25423728813558</v>
      </c>
      <c r="K714" s="6">
        <f t="shared" si="93"/>
        <v>0.59541591552923001</v>
      </c>
      <c r="L714" t="str">
        <f>VLOOKUP(B714,товар!$A$1:$C$433,3,FALSE)</f>
        <v>Ростагроэкспорт</v>
      </c>
      <c r="M714" s="28">
        <f t="shared" si="94"/>
        <v>257.78260869565219</v>
      </c>
      <c r="N714" s="10">
        <f>VLOOKUP(H714,клиенты!$A$1:$G$435,5,FALSE)</f>
        <v>44819</v>
      </c>
      <c r="O714">
        <f t="shared" si="95"/>
        <v>608</v>
      </c>
      <c r="P714" s="50">
        <f ca="1">(TODAY()-Продажи[[#This Row],[Дата регистрации клиента]])/30</f>
        <v>26.1</v>
      </c>
      <c r="Q714" t="str">
        <f>VLOOKUP(H714,клиенты!$A$1:$G$435,3,FALSE)</f>
        <v>Корнилов Леон Иосипович</v>
      </c>
      <c r="R714" s="51" t="str">
        <f>VLOOKUP(H714,клиенты!$A$1:$G$435,4,FALSE)</f>
        <v>да</v>
      </c>
      <c r="S714" t="str">
        <f>VLOOKUP(H714,клиенты!$A$1:$G$435,7,FALSE)</f>
        <v>Таджикистан</v>
      </c>
      <c r="T714" t="str">
        <f t="shared" si="96"/>
        <v>Иосипович Корнилов Леон</v>
      </c>
      <c r="U714" t="str">
        <f t="shared" si="97"/>
        <v>Корнилов</v>
      </c>
      <c r="V714" t="str">
        <f>MID(T714,SEARCH(" *",T714,SEARCH(" *",T714)+1)+1,LEN(T714))</f>
        <v>Леон</v>
      </c>
    </row>
    <row r="715" spans="1:22" x14ac:dyDescent="0.2">
      <c r="A715">
        <v>850</v>
      </c>
      <c r="B715">
        <v>16</v>
      </c>
      <c r="C715">
        <v>207</v>
      </c>
      <c r="D715">
        <v>2</v>
      </c>
      <c r="E715" s="40">
        <f t="shared" si="91"/>
        <v>414</v>
      </c>
      <c r="F715" s="25">
        <v>45251</v>
      </c>
      <c r="G715" t="s">
        <v>10</v>
      </c>
      <c r="H715">
        <v>26</v>
      </c>
      <c r="I715" t="str">
        <f>VLOOKUP(B715,товар!$A$1:$C$433,2,FALSE)</f>
        <v>Сыр</v>
      </c>
      <c r="J715" s="5">
        <f t="shared" si="92"/>
        <v>262.63492063492066</v>
      </c>
      <c r="K715" s="6">
        <f t="shared" si="93"/>
        <v>-0.21183367581288537</v>
      </c>
      <c r="L715" t="str">
        <f>VLOOKUP(B715,товар!$A$1:$C$433,3,FALSE)</f>
        <v>Сырная долина</v>
      </c>
      <c r="M715" s="28">
        <f t="shared" si="94"/>
        <v>271</v>
      </c>
      <c r="N715" s="10">
        <f>VLOOKUP(H715,клиенты!$A$1:$G$435,5,FALSE)</f>
        <v>44819</v>
      </c>
      <c r="O715">
        <f t="shared" si="95"/>
        <v>432</v>
      </c>
      <c r="P715" s="50">
        <f ca="1">(TODAY()-Продажи[[#This Row],[Дата регистрации клиента]])/30</f>
        <v>26.1</v>
      </c>
      <c r="Q715" t="str">
        <f>VLOOKUP(H715,клиенты!$A$1:$G$435,3,FALSE)</f>
        <v>Корнилов Леон Иосипович</v>
      </c>
      <c r="R715" s="51" t="str">
        <f>VLOOKUP(H715,клиенты!$A$1:$G$435,4,FALSE)</f>
        <v>да</v>
      </c>
      <c r="S715" t="str">
        <f>VLOOKUP(H715,клиенты!$A$1:$G$435,7,FALSE)</f>
        <v>Таджикистан</v>
      </c>
      <c r="T715" t="str">
        <f t="shared" si="96"/>
        <v>Иосипович Корнилов Леон</v>
      </c>
      <c r="U715" t="str">
        <f t="shared" si="97"/>
        <v>Корнилов</v>
      </c>
      <c r="V715" t="str">
        <f>MID(T715,SEARCH(" *",T715,SEARCH(" *",T715)+1)+1,LEN(T715))</f>
        <v>Леон</v>
      </c>
    </row>
    <row r="716" spans="1:22" x14ac:dyDescent="0.2">
      <c r="A716">
        <v>15</v>
      </c>
      <c r="B716">
        <v>378</v>
      </c>
      <c r="C716">
        <v>237</v>
      </c>
      <c r="D716">
        <v>1</v>
      </c>
      <c r="E716" s="40">
        <f t="shared" si="91"/>
        <v>237</v>
      </c>
      <c r="F716" s="25">
        <v>44972</v>
      </c>
      <c r="G716" t="s">
        <v>12</v>
      </c>
      <c r="H716">
        <v>236</v>
      </c>
      <c r="I716" t="str">
        <f>VLOOKUP(B716,товар!$A$1:$C$433,2,FALSE)</f>
        <v>Сок</v>
      </c>
      <c r="J716" s="5">
        <f t="shared" si="92"/>
        <v>268.60344827586209</v>
      </c>
      <c r="K716" s="6">
        <f t="shared" si="93"/>
        <v>-0.11765838628923564</v>
      </c>
      <c r="L716" t="str">
        <f>VLOOKUP(B716,товар!$A$1:$C$433,3,FALSE)</f>
        <v>Фруктовый сад</v>
      </c>
      <c r="M716" s="28">
        <f t="shared" si="94"/>
        <v>281.96875</v>
      </c>
      <c r="N716" s="10">
        <f>VLOOKUP(H716,клиенты!$A$1:$G$435,5,FALSE)</f>
        <v>44820</v>
      </c>
      <c r="O716">
        <f t="shared" si="95"/>
        <v>152</v>
      </c>
      <c r="P716" s="50">
        <f ca="1">(TODAY()-Продажи[[#This Row],[Дата регистрации клиента]])/30</f>
        <v>26.066666666666666</v>
      </c>
      <c r="Q716" t="str">
        <f>VLOOKUP(H716,клиенты!$A$1:$G$435,3,FALSE)</f>
        <v>Лонгин Арсенович Никонов</v>
      </c>
      <c r="R716" s="51" t="str">
        <f>VLOOKUP(H716,клиенты!$A$1:$G$435,4,FALSE)</f>
        <v>да</v>
      </c>
      <c r="S716" t="str">
        <f>VLOOKUP(H716,клиенты!$A$1:$G$435,7,FALSE)</f>
        <v>Узбекистан</v>
      </c>
      <c r="T716" t="str">
        <f t="shared" si="96"/>
        <v>Никонов Лонгин Арсенович</v>
      </c>
      <c r="U716" t="str">
        <f t="shared" si="97"/>
        <v>Лонгин</v>
      </c>
      <c r="V716" t="str">
        <f>Продажи[[#This Row],[Имя1]]</f>
        <v>Лонгин</v>
      </c>
    </row>
    <row r="717" spans="1:22" x14ac:dyDescent="0.2">
      <c r="A717">
        <v>110</v>
      </c>
      <c r="B717">
        <v>132</v>
      </c>
      <c r="C717">
        <v>278</v>
      </c>
      <c r="D717">
        <v>3</v>
      </c>
      <c r="E717" s="40">
        <f t="shared" si="91"/>
        <v>834</v>
      </c>
      <c r="F717" s="25">
        <v>45013</v>
      </c>
      <c r="G717" t="s">
        <v>10</v>
      </c>
      <c r="H717">
        <v>236</v>
      </c>
      <c r="I717" t="str">
        <f>VLOOKUP(B717,товар!$A$1:$C$433,2,FALSE)</f>
        <v>Рыба</v>
      </c>
      <c r="J717" s="5">
        <f t="shared" si="92"/>
        <v>258.5128205128205</v>
      </c>
      <c r="K717" s="6">
        <f t="shared" si="93"/>
        <v>7.5381868676849928E-2</v>
      </c>
      <c r="L717" t="str">
        <f>VLOOKUP(B717,товар!$A$1:$C$433,3,FALSE)</f>
        <v>Меридиан</v>
      </c>
      <c r="M717" s="28">
        <f t="shared" si="94"/>
        <v>260.64705882352939</v>
      </c>
      <c r="N717" s="10">
        <f>VLOOKUP(H717,клиенты!$A$1:$G$435,5,FALSE)</f>
        <v>44820</v>
      </c>
      <c r="O717">
        <f t="shared" si="95"/>
        <v>193</v>
      </c>
      <c r="P717" s="50">
        <f ca="1">(TODAY()-Продажи[[#This Row],[Дата регистрации клиента]])/30</f>
        <v>26.066666666666666</v>
      </c>
      <c r="Q717" t="str">
        <f>VLOOKUP(H717,клиенты!$A$1:$G$435,3,FALSE)</f>
        <v>Лонгин Арсенович Никонов</v>
      </c>
      <c r="R717" s="51" t="str">
        <f>VLOOKUP(H717,клиенты!$A$1:$G$435,4,FALSE)</f>
        <v>да</v>
      </c>
      <c r="S717" t="str">
        <f>VLOOKUP(H717,клиенты!$A$1:$G$435,7,FALSE)</f>
        <v>Узбекистан</v>
      </c>
      <c r="T717" t="str">
        <f t="shared" si="96"/>
        <v>Никонов Лонгин Арсенович</v>
      </c>
      <c r="U717" t="str">
        <f t="shared" si="97"/>
        <v>Лонгин</v>
      </c>
      <c r="V717" t="str">
        <f>Продажи[[#This Row],[Имя1]]</f>
        <v>Лонгин</v>
      </c>
    </row>
    <row r="718" spans="1:22" x14ac:dyDescent="0.2">
      <c r="A718">
        <v>273</v>
      </c>
      <c r="B718">
        <v>445</v>
      </c>
      <c r="C718">
        <v>71</v>
      </c>
      <c r="D718">
        <v>4</v>
      </c>
      <c r="E718" s="40">
        <f t="shared" si="91"/>
        <v>284</v>
      </c>
      <c r="F718" s="25">
        <v>45250</v>
      </c>
      <c r="G718" t="s">
        <v>24</v>
      </c>
      <c r="H718">
        <v>455</v>
      </c>
      <c r="I718" t="str">
        <f>VLOOKUP(B718,товар!$A$1:$C$433,2,FALSE)</f>
        <v>Сахар</v>
      </c>
      <c r="J718" s="5">
        <f t="shared" si="92"/>
        <v>252.76271186440678</v>
      </c>
      <c r="K718" s="6">
        <f t="shared" si="93"/>
        <v>-0.71910413732984646</v>
      </c>
      <c r="L718" t="str">
        <f>VLOOKUP(B718,товар!$A$1:$C$433,3,FALSE)</f>
        <v>Сладов</v>
      </c>
      <c r="M718" s="28">
        <f t="shared" si="94"/>
        <v>240.26666666666668</v>
      </c>
      <c r="N718" s="10">
        <f>VLOOKUP(H718,клиенты!$A$1:$G$435,5,FALSE)</f>
        <v>44820</v>
      </c>
      <c r="O718">
        <f t="shared" si="95"/>
        <v>430</v>
      </c>
      <c r="P718" s="50">
        <f ca="1">(TODAY()-Продажи[[#This Row],[Дата регистрации клиента]])/30</f>
        <v>26.066666666666666</v>
      </c>
      <c r="Q718" t="str">
        <f>VLOOKUP(H718,клиенты!$A$1:$G$435,3,FALSE)</f>
        <v>Герман Арсеньевич Калинин</v>
      </c>
      <c r="R718" s="51" t="str">
        <f>VLOOKUP(H718,клиенты!$A$1:$G$435,4,FALSE)</f>
        <v>да</v>
      </c>
      <c r="S718" t="str">
        <f>VLOOKUP(H718,клиенты!$A$1:$G$435,7,FALSE)</f>
        <v>Украина</v>
      </c>
      <c r="T718" t="str">
        <f t="shared" si="96"/>
        <v>Калинин Герман Арсеньевич</v>
      </c>
      <c r="U718" t="str">
        <f t="shared" si="97"/>
        <v>Герман</v>
      </c>
      <c r="V718" t="str">
        <f>Продажи[[#This Row],[Имя1]]</f>
        <v>Герман</v>
      </c>
    </row>
    <row r="719" spans="1:22" x14ac:dyDescent="0.2">
      <c r="A719">
        <v>413</v>
      </c>
      <c r="B719">
        <v>51</v>
      </c>
      <c r="C719">
        <v>271</v>
      </c>
      <c r="D719">
        <v>4</v>
      </c>
      <c r="E719" s="40">
        <f t="shared" si="91"/>
        <v>1084</v>
      </c>
      <c r="F719" s="25">
        <v>45205</v>
      </c>
      <c r="G719" t="s">
        <v>14</v>
      </c>
      <c r="H719">
        <v>221</v>
      </c>
      <c r="I719" t="str">
        <f>VLOOKUP(B719,товар!$A$1:$C$433,2,FALSE)</f>
        <v>Колбаса</v>
      </c>
      <c r="J719" s="5">
        <f t="shared" si="92"/>
        <v>286.92307692307691</v>
      </c>
      <c r="K719" s="6">
        <f t="shared" si="93"/>
        <v>-5.5495978552278724E-2</v>
      </c>
      <c r="L719" t="str">
        <f>VLOOKUP(B719,товар!$A$1:$C$433,3,FALSE)</f>
        <v>Дымов</v>
      </c>
      <c r="M719" s="28">
        <f t="shared" si="94"/>
        <v>312.66666666666669</v>
      </c>
      <c r="N719" s="10">
        <f>VLOOKUP(H719,клиенты!$A$1:$G$435,5,FALSE)</f>
        <v>44820</v>
      </c>
      <c r="O719">
        <f t="shared" si="95"/>
        <v>385</v>
      </c>
      <c r="P719" s="50">
        <f ca="1">(TODAY()-Продажи[[#This Row],[Дата регистрации клиента]])/30</f>
        <v>26.066666666666666</v>
      </c>
      <c r="Q719" t="str">
        <f>VLOOKUP(H719,клиенты!$A$1:$G$435,3,FALSE)</f>
        <v>Демид Антонович Мясников</v>
      </c>
      <c r="R719" s="51" t="str">
        <f>VLOOKUP(H719,клиенты!$A$1:$G$435,4,FALSE)</f>
        <v>да</v>
      </c>
      <c r="S719" t="str">
        <f>VLOOKUP(H719,клиенты!$A$1:$G$435,7,FALSE)</f>
        <v>Таджикистан</v>
      </c>
      <c r="T719" t="str">
        <f t="shared" si="96"/>
        <v>Мясников Демид Антонович</v>
      </c>
      <c r="U719" t="str">
        <f t="shared" si="97"/>
        <v>Демид</v>
      </c>
      <c r="V719" t="str">
        <f>Продажи[[#This Row],[Имя1]]</f>
        <v>Демид</v>
      </c>
    </row>
    <row r="720" spans="1:22" x14ac:dyDescent="0.2">
      <c r="A720">
        <v>431</v>
      </c>
      <c r="B720">
        <v>477</v>
      </c>
      <c r="C720">
        <v>420</v>
      </c>
      <c r="D720">
        <v>1</v>
      </c>
      <c r="E720" s="40">
        <f t="shared" si="91"/>
        <v>420</v>
      </c>
      <c r="F720" s="25">
        <v>45232</v>
      </c>
      <c r="G720" t="s">
        <v>10</v>
      </c>
      <c r="H720">
        <v>221</v>
      </c>
      <c r="I720" t="str">
        <f>VLOOKUP(B720,товар!$A$1:$C$433,2,FALSE)</f>
        <v>Макароны</v>
      </c>
      <c r="J720" s="5">
        <f t="shared" si="92"/>
        <v>265.47674418604652</v>
      </c>
      <c r="K720" s="6">
        <f t="shared" si="93"/>
        <v>0.58205948053085721</v>
      </c>
      <c r="L720" t="str">
        <f>VLOOKUP(B720,товар!$A$1:$C$433,3,FALSE)</f>
        <v>Борилла</v>
      </c>
      <c r="M720" s="28">
        <f t="shared" si="94"/>
        <v>236.27586206896552</v>
      </c>
      <c r="N720" s="10">
        <f>VLOOKUP(H720,клиенты!$A$1:$G$435,5,FALSE)</f>
        <v>44820</v>
      </c>
      <c r="O720">
        <f t="shared" si="95"/>
        <v>412</v>
      </c>
      <c r="P720" s="50">
        <f ca="1">(TODAY()-Продажи[[#This Row],[Дата регистрации клиента]])/30</f>
        <v>26.066666666666666</v>
      </c>
      <c r="Q720" t="str">
        <f>VLOOKUP(H720,клиенты!$A$1:$G$435,3,FALSE)</f>
        <v>Демид Антонович Мясников</v>
      </c>
      <c r="R720" s="51" t="str">
        <f>VLOOKUP(H720,клиенты!$A$1:$G$435,4,FALSE)</f>
        <v>да</v>
      </c>
      <c r="S720" t="str">
        <f>VLOOKUP(H720,клиенты!$A$1:$G$435,7,FALSE)</f>
        <v>Таджикистан</v>
      </c>
      <c r="T720" t="str">
        <f t="shared" si="96"/>
        <v>Мясников Демид Антонович</v>
      </c>
      <c r="U720" t="str">
        <f t="shared" si="97"/>
        <v>Демид</v>
      </c>
      <c r="V720" t="str">
        <f>Продажи[[#This Row],[Имя1]]</f>
        <v>Демид</v>
      </c>
    </row>
    <row r="721" spans="1:22" x14ac:dyDescent="0.2">
      <c r="A721">
        <v>488</v>
      </c>
      <c r="B721">
        <v>12</v>
      </c>
      <c r="C721">
        <v>357</v>
      </c>
      <c r="D721">
        <v>1</v>
      </c>
      <c r="E721" s="40">
        <f t="shared" si="91"/>
        <v>357</v>
      </c>
      <c r="F721" s="25">
        <v>45369</v>
      </c>
      <c r="G721" t="s">
        <v>9</v>
      </c>
      <c r="H721">
        <v>221</v>
      </c>
      <c r="I721" t="str">
        <f>VLOOKUP(B721,товар!$A$1:$C$433,2,FALSE)</f>
        <v>Макароны</v>
      </c>
      <c r="J721" s="5">
        <f t="shared" si="92"/>
        <v>265.47674418604652</v>
      </c>
      <c r="K721" s="6">
        <f t="shared" si="93"/>
        <v>0.34475055845122848</v>
      </c>
      <c r="L721" t="str">
        <f>VLOOKUP(B721,товар!$A$1:$C$433,3,FALSE)</f>
        <v>Макфа</v>
      </c>
      <c r="M721" s="28">
        <f t="shared" si="94"/>
        <v>329.27272727272725</v>
      </c>
      <c r="N721" s="10">
        <f>VLOOKUP(H721,клиенты!$A$1:$G$435,5,FALSE)</f>
        <v>44820</v>
      </c>
      <c r="O721">
        <f t="shared" si="95"/>
        <v>549</v>
      </c>
      <c r="P721" s="50">
        <f ca="1">(TODAY()-Продажи[[#This Row],[Дата регистрации клиента]])/30</f>
        <v>26.066666666666666</v>
      </c>
      <c r="Q721" t="str">
        <f>VLOOKUP(H721,клиенты!$A$1:$G$435,3,FALSE)</f>
        <v>Демид Антонович Мясников</v>
      </c>
      <c r="R721" s="51" t="str">
        <f>VLOOKUP(H721,клиенты!$A$1:$G$435,4,FALSE)</f>
        <v>да</v>
      </c>
      <c r="S721" t="str">
        <f>VLOOKUP(H721,клиенты!$A$1:$G$435,7,FALSE)</f>
        <v>Таджикистан</v>
      </c>
      <c r="T721" t="str">
        <f t="shared" si="96"/>
        <v>Мясников Демид Антонович</v>
      </c>
      <c r="U721" t="str">
        <f t="shared" si="97"/>
        <v>Демид</v>
      </c>
      <c r="V721" t="str">
        <f>Продажи[[#This Row],[Имя1]]</f>
        <v>Демид</v>
      </c>
    </row>
    <row r="722" spans="1:22" x14ac:dyDescent="0.2">
      <c r="A722">
        <v>112</v>
      </c>
      <c r="B722">
        <v>250</v>
      </c>
      <c r="C722">
        <v>97</v>
      </c>
      <c r="D722">
        <v>5</v>
      </c>
      <c r="E722" s="40">
        <f t="shared" si="91"/>
        <v>485</v>
      </c>
      <c r="F722" s="25">
        <v>45214</v>
      </c>
      <c r="G722" t="s">
        <v>26</v>
      </c>
      <c r="H722">
        <v>298</v>
      </c>
      <c r="I722" t="str">
        <f>VLOOKUP(B722,товар!$A$1:$C$433,2,FALSE)</f>
        <v>Фрукты</v>
      </c>
      <c r="J722" s="5">
        <f t="shared" si="92"/>
        <v>274.16279069767444</v>
      </c>
      <c r="K722" s="6">
        <f t="shared" si="93"/>
        <v>-0.64619560607345838</v>
      </c>
      <c r="L722" t="str">
        <f>VLOOKUP(B722,товар!$A$1:$C$433,3,FALSE)</f>
        <v>Фрукты-Ягоды</v>
      </c>
      <c r="M722" s="28">
        <f t="shared" si="94"/>
        <v>280.66666666666669</v>
      </c>
      <c r="N722" s="10">
        <f>VLOOKUP(H722,клиенты!$A$1:$G$435,5,FALSE)</f>
        <v>44821</v>
      </c>
      <c r="O722">
        <f t="shared" si="95"/>
        <v>393</v>
      </c>
      <c r="P722" s="50">
        <f ca="1">(TODAY()-Продажи[[#This Row],[Дата регистрации клиента]])/30</f>
        <v>26.033333333333335</v>
      </c>
      <c r="Q722" t="str">
        <f>VLOOKUP(H722,клиенты!$A$1:$G$435,3,FALSE)</f>
        <v>Трофимова Василиса Матвеевна</v>
      </c>
      <c r="R722" s="51" t="str">
        <f>VLOOKUP(H722,клиенты!$A$1:$G$435,4,FALSE)</f>
        <v>да</v>
      </c>
      <c r="S722" t="str">
        <f>VLOOKUP(H722,клиенты!$A$1:$G$435,7,FALSE)</f>
        <v>Украина</v>
      </c>
      <c r="T722" t="str">
        <f t="shared" si="96"/>
        <v>Матвеевна Трофимова Василиса</v>
      </c>
      <c r="U722" t="str">
        <f t="shared" si="97"/>
        <v>Трофимова</v>
      </c>
      <c r="V722" t="str">
        <f>MID(T722,SEARCH(" *",T722,SEARCH(" *",T722)+1)+1,LEN(T722))</f>
        <v>Василиса</v>
      </c>
    </row>
    <row r="723" spans="1:22" x14ac:dyDescent="0.2">
      <c r="A723">
        <v>345</v>
      </c>
      <c r="B723">
        <v>404</v>
      </c>
      <c r="C723">
        <v>123</v>
      </c>
      <c r="D723">
        <v>1</v>
      </c>
      <c r="E723" s="40">
        <f t="shared" si="91"/>
        <v>123</v>
      </c>
      <c r="F723" s="25">
        <v>45346</v>
      </c>
      <c r="G723" t="s">
        <v>19</v>
      </c>
      <c r="H723">
        <v>298</v>
      </c>
      <c r="I723" t="str">
        <f>VLOOKUP(B723,товар!$A$1:$C$433,2,FALSE)</f>
        <v>Йогурт</v>
      </c>
      <c r="J723" s="5">
        <f t="shared" si="92"/>
        <v>263.25423728813558</v>
      </c>
      <c r="K723" s="6">
        <f t="shared" si="93"/>
        <v>-0.53277105330929686</v>
      </c>
      <c r="L723" t="str">
        <f>VLOOKUP(B723,товар!$A$1:$C$433,3,FALSE)</f>
        <v>Ростагроэкспорт</v>
      </c>
      <c r="M723" s="28">
        <f t="shared" si="94"/>
        <v>257.78260869565219</v>
      </c>
      <c r="N723" s="10">
        <f>VLOOKUP(H723,клиенты!$A$1:$G$435,5,FALSE)</f>
        <v>44821</v>
      </c>
      <c r="O723">
        <f t="shared" si="95"/>
        <v>525</v>
      </c>
      <c r="P723" s="50">
        <f ca="1">(TODAY()-Продажи[[#This Row],[Дата регистрации клиента]])/30</f>
        <v>26.033333333333335</v>
      </c>
      <c r="Q723" t="str">
        <f>VLOOKUP(H723,клиенты!$A$1:$G$435,3,FALSE)</f>
        <v>Трофимова Василиса Матвеевна</v>
      </c>
      <c r="R723" s="51" t="str">
        <f>VLOOKUP(H723,клиенты!$A$1:$G$435,4,FALSE)</f>
        <v>да</v>
      </c>
      <c r="S723" t="str">
        <f>VLOOKUP(H723,клиенты!$A$1:$G$435,7,FALSE)</f>
        <v>Украина</v>
      </c>
      <c r="T723" t="str">
        <f t="shared" si="96"/>
        <v>Матвеевна Трофимова Василиса</v>
      </c>
      <c r="U723" t="str">
        <f t="shared" si="97"/>
        <v>Трофимова</v>
      </c>
      <c r="V723" t="str">
        <f>MID(T723,SEARCH(" *",T723,SEARCH(" *",T723)+1)+1,LEN(T723))</f>
        <v>Василиса</v>
      </c>
    </row>
    <row r="724" spans="1:22" x14ac:dyDescent="0.2">
      <c r="A724">
        <v>396</v>
      </c>
      <c r="B724">
        <v>145</v>
      </c>
      <c r="C724">
        <v>455</v>
      </c>
      <c r="D724">
        <v>3</v>
      </c>
      <c r="E724" s="40">
        <f t="shared" si="91"/>
        <v>1365</v>
      </c>
      <c r="F724" s="25">
        <v>45373</v>
      </c>
      <c r="G724" t="s">
        <v>21</v>
      </c>
      <c r="H724">
        <v>323</v>
      </c>
      <c r="I724" t="str">
        <f>VLOOKUP(B724,товар!$A$1:$C$433,2,FALSE)</f>
        <v>Овощи</v>
      </c>
      <c r="J724" s="5">
        <f t="shared" si="92"/>
        <v>250.48780487804879</v>
      </c>
      <c r="K724" s="6">
        <f t="shared" si="93"/>
        <v>0.81645569620253156</v>
      </c>
      <c r="L724" t="str">
        <f>VLOOKUP(B724,товар!$A$1:$C$433,3,FALSE)</f>
        <v>Семко</v>
      </c>
      <c r="M724" s="28">
        <f t="shared" si="94"/>
        <v>208</v>
      </c>
      <c r="N724" s="10">
        <f>VLOOKUP(H724,клиенты!$A$1:$G$435,5,FALSE)</f>
        <v>44821</v>
      </c>
      <c r="O724">
        <f t="shared" si="95"/>
        <v>552</v>
      </c>
      <c r="P724" s="50">
        <f ca="1">(TODAY()-Продажи[[#This Row],[Дата регистрации клиента]])/30</f>
        <v>26.033333333333335</v>
      </c>
      <c r="Q724" t="str">
        <f>VLOOKUP(H724,клиенты!$A$1:$G$435,3,FALSE)</f>
        <v>Прасковья Яковлевна Белоусова</v>
      </c>
      <c r="R724" s="51" t="str">
        <f>VLOOKUP(H724,клиенты!$A$1:$G$435,4,FALSE)</f>
        <v>да</v>
      </c>
      <c r="S724" t="str">
        <f>VLOOKUP(H724,клиенты!$A$1:$G$435,7,FALSE)</f>
        <v>Таджикистан</v>
      </c>
      <c r="T724" t="str">
        <f t="shared" si="96"/>
        <v>Белоусова Прасковья Яковлевна</v>
      </c>
      <c r="U724" t="str">
        <f t="shared" si="97"/>
        <v>Прасковья</v>
      </c>
      <c r="V724" t="str">
        <f>Продажи[[#This Row],[Имя1]]</f>
        <v>Прасковья</v>
      </c>
    </row>
    <row r="725" spans="1:22" x14ac:dyDescent="0.2">
      <c r="A725">
        <v>494</v>
      </c>
      <c r="B725">
        <v>15</v>
      </c>
      <c r="C725">
        <v>318</v>
      </c>
      <c r="D725">
        <v>5</v>
      </c>
      <c r="E725" s="40">
        <f t="shared" si="91"/>
        <v>1590</v>
      </c>
      <c r="F725" s="25">
        <v>44982</v>
      </c>
      <c r="G725" t="s">
        <v>25</v>
      </c>
      <c r="H725">
        <v>323</v>
      </c>
      <c r="I725" t="str">
        <f>VLOOKUP(B725,товар!$A$1:$C$433,2,FALSE)</f>
        <v>Сахар</v>
      </c>
      <c r="J725" s="5">
        <f t="shared" si="92"/>
        <v>252.76271186440678</v>
      </c>
      <c r="K725" s="6">
        <f t="shared" si="93"/>
        <v>0.25809696238181457</v>
      </c>
      <c r="L725" t="str">
        <f>VLOOKUP(B725,товар!$A$1:$C$433,3,FALSE)</f>
        <v>Агросахар</v>
      </c>
      <c r="M725" s="28">
        <f t="shared" si="94"/>
        <v>215.85714285714286</v>
      </c>
      <c r="N725" s="10">
        <f>VLOOKUP(H725,клиенты!$A$1:$G$435,5,FALSE)</f>
        <v>44821</v>
      </c>
      <c r="O725">
        <f t="shared" si="95"/>
        <v>161</v>
      </c>
      <c r="P725" s="50">
        <f ca="1">(TODAY()-Продажи[[#This Row],[Дата регистрации клиента]])/30</f>
        <v>26.033333333333335</v>
      </c>
      <c r="Q725" t="str">
        <f>VLOOKUP(H725,клиенты!$A$1:$G$435,3,FALSE)</f>
        <v>Прасковья Яковлевна Белоусова</v>
      </c>
      <c r="R725" s="51" t="str">
        <f>VLOOKUP(H725,клиенты!$A$1:$G$435,4,FALSE)</f>
        <v>да</v>
      </c>
      <c r="S725" t="str">
        <f>VLOOKUP(H725,клиенты!$A$1:$G$435,7,FALSE)</f>
        <v>Таджикистан</v>
      </c>
      <c r="T725" t="str">
        <f t="shared" si="96"/>
        <v>Белоусова Прасковья Яковлевна</v>
      </c>
      <c r="U725" t="str">
        <f t="shared" si="97"/>
        <v>Прасковья</v>
      </c>
      <c r="V725" t="str">
        <f>Продажи[[#This Row],[Имя1]]</f>
        <v>Прасковья</v>
      </c>
    </row>
    <row r="726" spans="1:22" x14ac:dyDescent="0.2">
      <c r="A726">
        <v>530</v>
      </c>
      <c r="B726">
        <v>42</v>
      </c>
      <c r="C726">
        <v>332</v>
      </c>
      <c r="D726">
        <v>2</v>
      </c>
      <c r="E726" s="40">
        <f t="shared" si="91"/>
        <v>664</v>
      </c>
      <c r="F726" s="25">
        <v>45301</v>
      </c>
      <c r="G726" t="s">
        <v>7</v>
      </c>
      <c r="H726">
        <v>323</v>
      </c>
      <c r="I726" t="str">
        <f>VLOOKUP(B726,товар!$A$1:$C$433,2,FALSE)</f>
        <v>Рис</v>
      </c>
      <c r="J726" s="5">
        <f t="shared" si="92"/>
        <v>258.375</v>
      </c>
      <c r="K726" s="6">
        <f t="shared" si="93"/>
        <v>0.28495403967102084</v>
      </c>
      <c r="L726" t="str">
        <f>VLOOKUP(B726,товар!$A$1:$C$433,3,FALSE)</f>
        <v>Мистраль</v>
      </c>
      <c r="M726" s="28">
        <f t="shared" si="94"/>
        <v>181.57142857142858</v>
      </c>
      <c r="N726" s="10">
        <f>VLOOKUP(H726,клиенты!$A$1:$G$435,5,FALSE)</f>
        <v>44821</v>
      </c>
      <c r="O726">
        <f t="shared" si="95"/>
        <v>480</v>
      </c>
      <c r="P726" s="50">
        <f ca="1">(TODAY()-Продажи[[#This Row],[Дата регистрации клиента]])/30</f>
        <v>26.033333333333335</v>
      </c>
      <c r="Q726" t="str">
        <f>VLOOKUP(H726,клиенты!$A$1:$G$435,3,FALSE)</f>
        <v>Прасковья Яковлевна Белоусова</v>
      </c>
      <c r="R726" s="51" t="str">
        <f>VLOOKUP(H726,клиенты!$A$1:$G$435,4,FALSE)</f>
        <v>да</v>
      </c>
      <c r="S726" t="str">
        <f>VLOOKUP(H726,клиенты!$A$1:$G$435,7,FALSE)</f>
        <v>Таджикистан</v>
      </c>
      <c r="T726" t="str">
        <f t="shared" si="96"/>
        <v>Белоусова Прасковья Яковлевна</v>
      </c>
      <c r="U726" t="str">
        <f t="shared" si="97"/>
        <v>Прасковья</v>
      </c>
      <c r="V726" t="str">
        <f>Продажи[[#This Row],[Имя1]]</f>
        <v>Прасковья</v>
      </c>
    </row>
    <row r="727" spans="1:22" x14ac:dyDescent="0.2">
      <c r="A727">
        <v>631</v>
      </c>
      <c r="B727">
        <v>453</v>
      </c>
      <c r="C727">
        <v>404</v>
      </c>
      <c r="D727">
        <v>5</v>
      </c>
      <c r="E727" s="40">
        <f t="shared" si="91"/>
        <v>2020</v>
      </c>
      <c r="F727" s="25">
        <v>45108</v>
      </c>
      <c r="G727" t="s">
        <v>7</v>
      </c>
      <c r="H727">
        <v>460</v>
      </c>
      <c r="I727" t="str">
        <f>VLOOKUP(B727,товар!$A$1:$C$433,2,FALSE)</f>
        <v>Макароны</v>
      </c>
      <c r="J727" s="5">
        <f t="shared" si="92"/>
        <v>265.47674418604652</v>
      </c>
      <c r="K727" s="6">
        <f t="shared" si="93"/>
        <v>0.52179054793920554</v>
      </c>
      <c r="L727" t="str">
        <f>VLOOKUP(B727,товар!$A$1:$C$433,3,FALSE)</f>
        <v>Макфа</v>
      </c>
      <c r="M727" s="28">
        <f t="shared" si="94"/>
        <v>329.27272727272725</v>
      </c>
      <c r="N727" s="10">
        <f>VLOOKUP(H727,клиенты!$A$1:$G$435,5,FALSE)</f>
        <v>44821</v>
      </c>
      <c r="O727">
        <f t="shared" si="95"/>
        <v>287</v>
      </c>
      <c r="P727" s="50">
        <f ca="1">(TODAY()-Продажи[[#This Row],[Дата регистрации клиента]])/30</f>
        <v>26.033333333333335</v>
      </c>
      <c r="Q727" t="str">
        <f>VLOOKUP(H727,клиенты!$A$1:$G$435,3,FALSE)</f>
        <v>Алевтина Егоровна Кузнецова</v>
      </c>
      <c r="R727" s="51" t="str">
        <f>VLOOKUP(H727,клиенты!$A$1:$G$435,4,FALSE)</f>
        <v>нет</v>
      </c>
      <c r="S727" t="str">
        <f>VLOOKUP(H727,клиенты!$A$1:$G$435,7,FALSE)</f>
        <v>Россия</v>
      </c>
      <c r="T727" t="str">
        <f t="shared" si="96"/>
        <v>Кузнецова Алевтина Егоровна</v>
      </c>
      <c r="U727" t="str">
        <f t="shared" si="97"/>
        <v>Алевтина</v>
      </c>
      <c r="V727" t="str">
        <f>Продажи[[#This Row],[Имя1]]</f>
        <v>Алевтина</v>
      </c>
    </row>
    <row r="728" spans="1:22" x14ac:dyDescent="0.2">
      <c r="A728">
        <v>651</v>
      </c>
      <c r="B728">
        <v>473</v>
      </c>
      <c r="C728">
        <v>343</v>
      </c>
      <c r="D728">
        <v>5</v>
      </c>
      <c r="E728" s="40">
        <f t="shared" si="91"/>
        <v>1715</v>
      </c>
      <c r="F728" s="25">
        <v>45086</v>
      </c>
      <c r="G728" t="s">
        <v>10</v>
      </c>
      <c r="H728">
        <v>460</v>
      </c>
      <c r="I728" t="str">
        <f>VLOOKUP(B728,товар!$A$1:$C$433,2,FALSE)</f>
        <v>Хлеб</v>
      </c>
      <c r="J728" s="5">
        <f t="shared" si="92"/>
        <v>300.31818181818181</v>
      </c>
      <c r="K728" s="6">
        <f t="shared" si="93"/>
        <v>0.14212199182685037</v>
      </c>
      <c r="L728" t="str">
        <f>VLOOKUP(B728,товар!$A$1:$C$433,3,FALSE)</f>
        <v>Хлебный Дом</v>
      </c>
      <c r="M728" s="28">
        <f t="shared" si="94"/>
        <v>281.73333333333335</v>
      </c>
      <c r="N728" s="10">
        <f>VLOOKUP(H728,клиенты!$A$1:$G$435,5,FALSE)</f>
        <v>44821</v>
      </c>
      <c r="O728">
        <f t="shared" si="95"/>
        <v>265</v>
      </c>
      <c r="P728" s="50">
        <f ca="1">(TODAY()-Продажи[[#This Row],[Дата регистрации клиента]])/30</f>
        <v>26.033333333333335</v>
      </c>
      <c r="Q728" t="str">
        <f>VLOOKUP(H728,клиенты!$A$1:$G$435,3,FALSE)</f>
        <v>Алевтина Егоровна Кузнецова</v>
      </c>
      <c r="R728" s="51" t="str">
        <f>VLOOKUP(H728,клиенты!$A$1:$G$435,4,FALSE)</f>
        <v>нет</v>
      </c>
      <c r="S728" t="str">
        <f>VLOOKUP(H728,клиенты!$A$1:$G$435,7,FALSE)</f>
        <v>Россия</v>
      </c>
      <c r="T728" t="str">
        <f t="shared" si="96"/>
        <v>Кузнецова Алевтина Егоровна</v>
      </c>
      <c r="U728" t="str">
        <f t="shared" si="97"/>
        <v>Алевтина</v>
      </c>
      <c r="V728" t="str">
        <f>Продажи[[#This Row],[Имя1]]</f>
        <v>Алевтина</v>
      </c>
    </row>
    <row r="729" spans="1:22" x14ac:dyDescent="0.2">
      <c r="A729">
        <v>925</v>
      </c>
      <c r="B729">
        <v>46</v>
      </c>
      <c r="C729">
        <v>290</v>
      </c>
      <c r="D729">
        <v>3</v>
      </c>
      <c r="E729" s="40">
        <f t="shared" si="91"/>
        <v>870</v>
      </c>
      <c r="F729" s="25">
        <v>45059</v>
      </c>
      <c r="G729" t="s">
        <v>12</v>
      </c>
      <c r="H729">
        <v>460</v>
      </c>
      <c r="I729" t="str">
        <f>VLOOKUP(B729,товар!$A$1:$C$433,2,FALSE)</f>
        <v>Йогурт</v>
      </c>
      <c r="J729" s="5">
        <f t="shared" si="92"/>
        <v>263.25423728813558</v>
      </c>
      <c r="K729" s="6">
        <f t="shared" si="93"/>
        <v>0.10159670357970652</v>
      </c>
      <c r="L729" t="str">
        <f>VLOOKUP(B729,товар!$A$1:$C$433,3,FALSE)</f>
        <v>Активиа</v>
      </c>
      <c r="M729" s="28">
        <f t="shared" si="94"/>
        <v>293.66666666666669</v>
      </c>
      <c r="N729" s="10">
        <f>VLOOKUP(H729,клиенты!$A$1:$G$435,5,FALSE)</f>
        <v>44821</v>
      </c>
      <c r="O729">
        <f t="shared" si="95"/>
        <v>238</v>
      </c>
      <c r="P729" s="50">
        <f ca="1">(TODAY()-Продажи[[#This Row],[Дата регистрации клиента]])/30</f>
        <v>26.033333333333335</v>
      </c>
      <c r="Q729" t="str">
        <f>VLOOKUP(H729,клиенты!$A$1:$G$435,3,FALSE)</f>
        <v>Алевтина Егоровна Кузнецова</v>
      </c>
      <c r="R729" s="51" t="str">
        <f>VLOOKUP(H729,клиенты!$A$1:$G$435,4,FALSE)</f>
        <v>нет</v>
      </c>
      <c r="S729" t="str">
        <f>VLOOKUP(H729,клиенты!$A$1:$G$435,7,FALSE)</f>
        <v>Россия</v>
      </c>
      <c r="T729" t="str">
        <f t="shared" si="96"/>
        <v>Кузнецова Алевтина Егоровна</v>
      </c>
      <c r="U729" t="str">
        <f t="shared" si="97"/>
        <v>Алевтина</v>
      </c>
      <c r="V729" t="str">
        <f>Продажи[[#This Row],[Имя1]]</f>
        <v>Алевтина</v>
      </c>
    </row>
    <row r="730" spans="1:22" x14ac:dyDescent="0.2">
      <c r="A730">
        <v>983</v>
      </c>
      <c r="B730">
        <v>384</v>
      </c>
      <c r="C730">
        <v>100</v>
      </c>
      <c r="D730">
        <v>4</v>
      </c>
      <c r="E730" s="40">
        <f t="shared" si="91"/>
        <v>400</v>
      </c>
      <c r="F730" s="25">
        <v>45318</v>
      </c>
      <c r="G730" t="s">
        <v>10</v>
      </c>
      <c r="H730">
        <v>323</v>
      </c>
      <c r="I730" t="str">
        <f>VLOOKUP(B730,товар!$A$1:$C$433,2,FALSE)</f>
        <v>Сахар</v>
      </c>
      <c r="J730" s="5">
        <f t="shared" si="92"/>
        <v>252.76271186440678</v>
      </c>
      <c r="K730" s="6">
        <f t="shared" si="93"/>
        <v>-0.60437202440823445</v>
      </c>
      <c r="L730" t="str">
        <f>VLOOKUP(B730,товар!$A$1:$C$433,3,FALSE)</f>
        <v>Сладов</v>
      </c>
      <c r="M730" s="28">
        <f t="shared" si="94"/>
        <v>240.26666666666668</v>
      </c>
      <c r="N730" s="10">
        <f>VLOOKUP(H730,клиенты!$A$1:$G$435,5,FALSE)</f>
        <v>44821</v>
      </c>
      <c r="O730">
        <f t="shared" si="95"/>
        <v>497</v>
      </c>
      <c r="P730" s="50">
        <f ca="1">(TODAY()-Продажи[[#This Row],[Дата регистрации клиента]])/30</f>
        <v>26.033333333333335</v>
      </c>
      <c r="Q730" t="str">
        <f>VLOOKUP(H730,клиенты!$A$1:$G$435,3,FALSE)</f>
        <v>Прасковья Яковлевна Белоусова</v>
      </c>
      <c r="R730" s="51" t="str">
        <f>VLOOKUP(H730,клиенты!$A$1:$G$435,4,FALSE)</f>
        <v>да</v>
      </c>
      <c r="S730" t="str">
        <f>VLOOKUP(H730,клиенты!$A$1:$G$435,7,FALSE)</f>
        <v>Таджикистан</v>
      </c>
      <c r="T730" t="str">
        <f t="shared" si="96"/>
        <v>Белоусова Прасковья Яковлевна</v>
      </c>
      <c r="U730" t="str">
        <f t="shared" si="97"/>
        <v>Прасковья</v>
      </c>
      <c r="V730" t="str">
        <f>Продажи[[#This Row],[Имя1]]</f>
        <v>Прасковья</v>
      </c>
    </row>
    <row r="731" spans="1:22" x14ac:dyDescent="0.2">
      <c r="A731">
        <v>990</v>
      </c>
      <c r="B731">
        <v>43</v>
      </c>
      <c r="C731">
        <v>244</v>
      </c>
      <c r="D731">
        <v>4</v>
      </c>
      <c r="E731" s="40">
        <f t="shared" si="91"/>
        <v>976</v>
      </c>
      <c r="F731" s="25">
        <v>45392</v>
      </c>
      <c r="G731" t="s">
        <v>21</v>
      </c>
      <c r="H731">
        <v>323</v>
      </c>
      <c r="I731" t="str">
        <f>VLOOKUP(B731,товар!$A$1:$C$433,2,FALSE)</f>
        <v>Печенье</v>
      </c>
      <c r="J731" s="5">
        <f t="shared" si="92"/>
        <v>283.468085106383</v>
      </c>
      <c r="K731" s="6">
        <f t="shared" si="93"/>
        <v>-0.13923290550176393</v>
      </c>
      <c r="L731" t="str">
        <f>VLOOKUP(B731,товар!$A$1:$C$433,3,FALSE)</f>
        <v>КДВ</v>
      </c>
      <c r="M731" s="28">
        <f t="shared" si="94"/>
        <v>323.07692307692309</v>
      </c>
      <c r="N731" s="10">
        <f>VLOOKUP(H731,клиенты!$A$1:$G$435,5,FALSE)</f>
        <v>44821</v>
      </c>
      <c r="O731">
        <f t="shared" si="95"/>
        <v>571</v>
      </c>
      <c r="P731" s="50">
        <f ca="1">(TODAY()-Продажи[[#This Row],[Дата регистрации клиента]])/30</f>
        <v>26.033333333333335</v>
      </c>
      <c r="Q731" t="str">
        <f>VLOOKUP(H731,клиенты!$A$1:$G$435,3,FALSE)</f>
        <v>Прасковья Яковлевна Белоусова</v>
      </c>
      <c r="R731" s="51" t="str">
        <f>VLOOKUP(H731,клиенты!$A$1:$G$435,4,FALSE)</f>
        <v>да</v>
      </c>
      <c r="S731" t="str">
        <f>VLOOKUP(H731,клиенты!$A$1:$G$435,7,FALSE)</f>
        <v>Таджикистан</v>
      </c>
      <c r="T731" t="str">
        <f t="shared" si="96"/>
        <v>Белоусова Прасковья Яковлевна</v>
      </c>
      <c r="U731" t="str">
        <f t="shared" si="97"/>
        <v>Прасковья</v>
      </c>
      <c r="V731" t="str">
        <f>Продажи[[#This Row],[Имя1]]</f>
        <v>Прасковья</v>
      </c>
    </row>
    <row r="732" spans="1:22" x14ac:dyDescent="0.2">
      <c r="A732">
        <v>103</v>
      </c>
      <c r="B732">
        <v>434</v>
      </c>
      <c r="C732">
        <v>272</v>
      </c>
      <c r="D732">
        <v>2</v>
      </c>
      <c r="E732" s="40">
        <f t="shared" si="91"/>
        <v>544</v>
      </c>
      <c r="F732" s="25">
        <v>45174</v>
      </c>
      <c r="G732" t="s">
        <v>12</v>
      </c>
      <c r="H732">
        <v>126</v>
      </c>
      <c r="I732" t="str">
        <f>VLOOKUP(B732,товар!$A$1:$C$433,2,FALSE)</f>
        <v>Сыр</v>
      </c>
      <c r="J732" s="5">
        <f t="shared" si="92"/>
        <v>262.63492063492066</v>
      </c>
      <c r="K732" s="6">
        <f t="shared" si="93"/>
        <v>3.5658165115435736E-2</v>
      </c>
      <c r="L732" t="str">
        <f>VLOOKUP(B732,товар!$A$1:$C$433,3,FALSE)</f>
        <v>Сырная долина</v>
      </c>
      <c r="M732" s="28">
        <f t="shared" si="94"/>
        <v>271</v>
      </c>
      <c r="N732" s="10">
        <f>VLOOKUP(H732,клиенты!$A$1:$G$435,5,FALSE)</f>
        <v>44822</v>
      </c>
      <c r="O732">
        <f t="shared" si="95"/>
        <v>352</v>
      </c>
      <c r="P732" s="50">
        <f ca="1">(TODAY()-Продажи[[#This Row],[Дата регистрации клиента]])/30</f>
        <v>26</v>
      </c>
      <c r="Q732" t="str">
        <f>VLOOKUP(H732,клиенты!$A$1:$G$435,3,FALSE)</f>
        <v>тов. Копылова Жанна Архиповна</v>
      </c>
      <c r="R732" s="51" t="str">
        <f>VLOOKUP(H732,клиенты!$A$1:$G$435,4,FALSE)</f>
        <v>да</v>
      </c>
      <c r="S732" t="str">
        <f>VLOOKUP(H732,клиенты!$A$1:$G$435,7,FALSE)</f>
        <v>Узбекистан</v>
      </c>
      <c r="T732" t="str">
        <f t="shared" si="96"/>
        <v>Жанна Архиповна тов. Копылова</v>
      </c>
      <c r="U732" t="str">
        <f t="shared" si="97"/>
        <v>Архиповна</v>
      </c>
      <c r="V732" t="str">
        <f>Продажи[[#This Row],[Имя1]]</f>
        <v>Архиповна</v>
      </c>
    </row>
    <row r="733" spans="1:22" x14ac:dyDescent="0.2">
      <c r="A733">
        <v>123</v>
      </c>
      <c r="B733">
        <v>166</v>
      </c>
      <c r="C733">
        <v>73</v>
      </c>
      <c r="D733">
        <v>4</v>
      </c>
      <c r="E733" s="40">
        <f t="shared" si="91"/>
        <v>292</v>
      </c>
      <c r="F733" s="25">
        <v>45316</v>
      </c>
      <c r="G733" t="s">
        <v>23</v>
      </c>
      <c r="H733">
        <v>126</v>
      </c>
      <c r="I733" t="str">
        <f>VLOOKUP(B733,товар!$A$1:$C$433,2,FALSE)</f>
        <v>Сок</v>
      </c>
      <c r="J733" s="5">
        <f t="shared" si="92"/>
        <v>268.60344827586209</v>
      </c>
      <c r="K733" s="6">
        <f t="shared" si="93"/>
        <v>-0.72822389113550301</v>
      </c>
      <c r="L733" t="str">
        <f>VLOOKUP(B733,товар!$A$1:$C$433,3,FALSE)</f>
        <v>Добрый</v>
      </c>
      <c r="M733" s="28">
        <f t="shared" si="94"/>
        <v>242.81818181818181</v>
      </c>
      <c r="N733" s="10">
        <f>VLOOKUP(H733,клиенты!$A$1:$G$435,5,FALSE)</f>
        <v>44822</v>
      </c>
      <c r="O733">
        <f t="shared" si="95"/>
        <v>494</v>
      </c>
      <c r="P733" s="50">
        <f ca="1">(TODAY()-Продажи[[#This Row],[Дата регистрации клиента]])/30</f>
        <v>26</v>
      </c>
      <c r="Q733" t="str">
        <f>VLOOKUP(H733,клиенты!$A$1:$G$435,3,FALSE)</f>
        <v>тов. Копылова Жанна Архиповна</v>
      </c>
      <c r="R733" s="51" t="str">
        <f>VLOOKUP(H733,клиенты!$A$1:$G$435,4,FALSE)</f>
        <v>да</v>
      </c>
      <c r="S733" t="str">
        <f>VLOOKUP(H733,клиенты!$A$1:$G$435,7,FALSE)</f>
        <v>Узбекистан</v>
      </c>
      <c r="T733" t="str">
        <f t="shared" si="96"/>
        <v>Жанна Архиповна тов. Копылова</v>
      </c>
      <c r="U733" t="str">
        <f t="shared" si="97"/>
        <v>Архиповна</v>
      </c>
      <c r="V733" t="str">
        <f>Продажи[[#This Row],[Имя1]]</f>
        <v>Архиповна</v>
      </c>
    </row>
    <row r="734" spans="1:22" x14ac:dyDescent="0.2">
      <c r="A734">
        <v>468</v>
      </c>
      <c r="B734">
        <v>348</v>
      </c>
      <c r="C734">
        <v>212</v>
      </c>
      <c r="D734">
        <v>5</v>
      </c>
      <c r="E734" s="40">
        <f t="shared" si="91"/>
        <v>1060</v>
      </c>
      <c r="F734" s="25">
        <v>45231</v>
      </c>
      <c r="G734" t="s">
        <v>10</v>
      </c>
      <c r="H734">
        <v>126</v>
      </c>
      <c r="I734" t="str">
        <f>VLOOKUP(B734,товар!$A$1:$C$433,2,FALSE)</f>
        <v>Чипсы</v>
      </c>
      <c r="J734" s="5">
        <f t="shared" si="92"/>
        <v>273.72549019607845</v>
      </c>
      <c r="K734" s="6">
        <f t="shared" si="93"/>
        <v>-0.22550143266475653</v>
      </c>
      <c r="L734" t="str">
        <f>VLOOKUP(B734,товар!$A$1:$C$433,3,FALSE)</f>
        <v>Estrella</v>
      </c>
      <c r="M734" s="28">
        <f t="shared" si="94"/>
        <v>266.27272727272725</v>
      </c>
      <c r="N734" s="10">
        <f>VLOOKUP(H734,клиенты!$A$1:$G$435,5,FALSE)</f>
        <v>44822</v>
      </c>
      <c r="O734">
        <f t="shared" si="95"/>
        <v>409</v>
      </c>
      <c r="P734" s="50">
        <f ca="1">(TODAY()-Продажи[[#This Row],[Дата регистрации клиента]])/30</f>
        <v>26</v>
      </c>
      <c r="Q734" t="str">
        <f>VLOOKUP(H734,клиенты!$A$1:$G$435,3,FALSE)</f>
        <v>тов. Копылова Жанна Архиповна</v>
      </c>
      <c r="R734" s="51" t="str">
        <f>VLOOKUP(H734,клиенты!$A$1:$G$435,4,FALSE)</f>
        <v>да</v>
      </c>
      <c r="S734" t="str">
        <f>VLOOKUP(H734,клиенты!$A$1:$G$435,7,FALSE)</f>
        <v>Узбекистан</v>
      </c>
      <c r="T734" t="str">
        <f t="shared" si="96"/>
        <v>Жанна Архиповна тов. Копылова</v>
      </c>
      <c r="U734" t="str">
        <f t="shared" si="97"/>
        <v>Архиповна</v>
      </c>
      <c r="V734" t="str">
        <f>Продажи[[#This Row],[Имя1]]</f>
        <v>Архиповна</v>
      </c>
    </row>
    <row r="735" spans="1:22" x14ac:dyDescent="0.2">
      <c r="A735">
        <v>811</v>
      </c>
      <c r="B735">
        <v>328</v>
      </c>
      <c r="C735">
        <v>59</v>
      </c>
      <c r="D735">
        <v>1</v>
      </c>
      <c r="E735" s="40">
        <f t="shared" si="91"/>
        <v>59</v>
      </c>
      <c r="F735" s="25">
        <v>44991</v>
      </c>
      <c r="G735" t="s">
        <v>21</v>
      </c>
      <c r="H735">
        <v>126</v>
      </c>
      <c r="I735" t="str">
        <f>VLOOKUP(B735,товар!$A$1:$C$433,2,FALSE)</f>
        <v>Чипсы</v>
      </c>
      <c r="J735" s="5">
        <f t="shared" si="92"/>
        <v>273.72549019607845</v>
      </c>
      <c r="K735" s="6">
        <f t="shared" si="93"/>
        <v>-0.78445558739255017</v>
      </c>
      <c r="L735" t="str">
        <f>VLOOKUP(B735,товар!$A$1:$C$433,3,FALSE)</f>
        <v>Русская картошка</v>
      </c>
      <c r="M735" s="28">
        <f t="shared" si="94"/>
        <v>241.83333333333334</v>
      </c>
      <c r="N735" s="10">
        <f>VLOOKUP(H735,клиенты!$A$1:$G$435,5,FALSE)</f>
        <v>44822</v>
      </c>
      <c r="O735">
        <f t="shared" si="95"/>
        <v>169</v>
      </c>
      <c r="P735" s="50">
        <f ca="1">(TODAY()-Продажи[[#This Row],[Дата регистрации клиента]])/30</f>
        <v>26</v>
      </c>
      <c r="Q735" t="str">
        <f>VLOOKUP(H735,клиенты!$A$1:$G$435,3,FALSE)</f>
        <v>тов. Копылова Жанна Архиповна</v>
      </c>
      <c r="R735" s="51" t="str">
        <f>VLOOKUP(H735,клиенты!$A$1:$G$435,4,FALSE)</f>
        <v>да</v>
      </c>
      <c r="S735" t="str">
        <f>VLOOKUP(H735,клиенты!$A$1:$G$435,7,FALSE)</f>
        <v>Узбекистан</v>
      </c>
      <c r="T735" t="str">
        <f t="shared" si="96"/>
        <v>Жанна Архиповна тов. Копылова</v>
      </c>
      <c r="U735" t="str">
        <f t="shared" si="97"/>
        <v>Архиповна</v>
      </c>
      <c r="V735" t="str">
        <f>Продажи[[#This Row],[Имя1]]</f>
        <v>Архиповна</v>
      </c>
    </row>
    <row r="736" spans="1:22" x14ac:dyDescent="0.2">
      <c r="A736">
        <v>934</v>
      </c>
      <c r="B736">
        <v>187</v>
      </c>
      <c r="C736">
        <v>168</v>
      </c>
      <c r="D736">
        <v>3</v>
      </c>
      <c r="E736" s="40">
        <f t="shared" si="91"/>
        <v>504</v>
      </c>
      <c r="F736" s="25">
        <v>44946</v>
      </c>
      <c r="G736" t="s">
        <v>21</v>
      </c>
      <c r="H736">
        <v>126</v>
      </c>
      <c r="I736" t="str">
        <f>VLOOKUP(B736,товар!$A$1:$C$433,2,FALSE)</f>
        <v>Макароны</v>
      </c>
      <c r="J736" s="5">
        <f t="shared" si="92"/>
        <v>265.47674418604652</v>
      </c>
      <c r="K736" s="6">
        <f t="shared" si="93"/>
        <v>-0.36717620778765714</v>
      </c>
      <c r="L736" t="str">
        <f>VLOOKUP(B736,товар!$A$1:$C$433,3,FALSE)</f>
        <v>Паста Зара</v>
      </c>
      <c r="M736" s="28">
        <f t="shared" si="94"/>
        <v>276.67567567567568</v>
      </c>
      <c r="N736" s="10">
        <f>VLOOKUP(H736,клиенты!$A$1:$G$435,5,FALSE)</f>
        <v>44822</v>
      </c>
      <c r="O736">
        <f t="shared" si="95"/>
        <v>124</v>
      </c>
      <c r="P736" s="50">
        <f ca="1">(TODAY()-Продажи[[#This Row],[Дата регистрации клиента]])/30</f>
        <v>26</v>
      </c>
      <c r="Q736" t="str">
        <f>VLOOKUP(H736,клиенты!$A$1:$G$435,3,FALSE)</f>
        <v>тов. Копылова Жанна Архиповна</v>
      </c>
      <c r="R736" s="51" t="str">
        <f>VLOOKUP(H736,клиенты!$A$1:$G$435,4,FALSE)</f>
        <v>да</v>
      </c>
      <c r="S736" t="str">
        <f>VLOOKUP(H736,клиенты!$A$1:$G$435,7,FALSE)</f>
        <v>Узбекистан</v>
      </c>
      <c r="T736" t="str">
        <f t="shared" si="96"/>
        <v>Жанна Архиповна тов. Копылова</v>
      </c>
      <c r="U736" t="str">
        <f t="shared" si="97"/>
        <v>Архиповна</v>
      </c>
      <c r="V736" t="str">
        <f>Продажи[[#This Row],[Имя1]]</f>
        <v>Архиповна</v>
      </c>
    </row>
    <row r="737" spans="1:22" x14ac:dyDescent="0.2">
      <c r="A737">
        <v>554</v>
      </c>
      <c r="B737">
        <v>303</v>
      </c>
      <c r="C737">
        <v>258</v>
      </c>
      <c r="D737">
        <v>4</v>
      </c>
      <c r="E737" s="40">
        <f t="shared" si="91"/>
        <v>1032</v>
      </c>
      <c r="F737" s="25">
        <v>45076</v>
      </c>
      <c r="G737" t="s">
        <v>17</v>
      </c>
      <c r="H737">
        <v>300</v>
      </c>
      <c r="I737" t="str">
        <f>VLOOKUP(B737,товар!$A$1:$C$433,2,FALSE)</f>
        <v>Фрукты</v>
      </c>
      <c r="J737" s="5">
        <f t="shared" si="92"/>
        <v>274.16279069767444</v>
      </c>
      <c r="K737" s="6">
        <f t="shared" si="93"/>
        <v>-5.89532615149716E-2</v>
      </c>
      <c r="L737" t="str">
        <f>VLOOKUP(B737,товар!$A$1:$C$433,3,FALSE)</f>
        <v>Фруктовый Рай</v>
      </c>
      <c r="M737" s="28">
        <f t="shared" si="94"/>
        <v>258.30769230769232</v>
      </c>
      <c r="N737" s="10">
        <f>VLOOKUP(H737,клиенты!$A$1:$G$435,5,FALSE)</f>
        <v>44824</v>
      </c>
      <c r="O737">
        <f t="shared" si="95"/>
        <v>252</v>
      </c>
      <c r="P737" s="50">
        <f ca="1">(TODAY()-Продажи[[#This Row],[Дата регистрации клиента]])/30</f>
        <v>25.933333333333334</v>
      </c>
      <c r="Q737" t="str">
        <f>VLOOKUP(H737,клиенты!$A$1:$G$435,3,FALSE)</f>
        <v>Копылов Мартьян Августович</v>
      </c>
      <c r="R737" s="51" t="str">
        <f>VLOOKUP(H737,клиенты!$A$1:$G$435,4,FALSE)</f>
        <v>да</v>
      </c>
      <c r="S737" t="str">
        <f>VLOOKUP(H737,клиенты!$A$1:$G$435,7,FALSE)</f>
        <v>Украина</v>
      </c>
      <c r="T737" t="str">
        <f t="shared" si="96"/>
        <v>Августович Копылов Мартьян</v>
      </c>
      <c r="U737" t="str">
        <f t="shared" si="97"/>
        <v>Копылов</v>
      </c>
      <c r="V737" t="str">
        <f>MID(T737,SEARCH(" *",T737,SEARCH(" *",T737)+1)+1,LEN(T737))</f>
        <v>Мартьян</v>
      </c>
    </row>
    <row r="738" spans="1:22" x14ac:dyDescent="0.2">
      <c r="A738">
        <v>354</v>
      </c>
      <c r="B738">
        <v>398</v>
      </c>
      <c r="C738">
        <v>417</v>
      </c>
      <c r="D738">
        <v>4</v>
      </c>
      <c r="E738" s="40">
        <f t="shared" si="91"/>
        <v>1668</v>
      </c>
      <c r="F738" s="25">
        <v>45167</v>
      </c>
      <c r="G738" t="s">
        <v>22</v>
      </c>
      <c r="H738">
        <v>81</v>
      </c>
      <c r="I738" t="str">
        <f>VLOOKUP(B738,товар!$A$1:$C$433,2,FALSE)</f>
        <v>Сок</v>
      </c>
      <c r="J738" s="5">
        <f t="shared" si="92"/>
        <v>268.60344827586209</v>
      </c>
      <c r="K738" s="6">
        <f t="shared" si="93"/>
        <v>0.55247448488349682</v>
      </c>
      <c r="L738" t="str">
        <f>VLOOKUP(B738,товар!$A$1:$C$433,3,FALSE)</f>
        <v>Фруктовый сад</v>
      </c>
      <c r="M738" s="28">
        <f t="shared" si="94"/>
        <v>281.96875</v>
      </c>
      <c r="N738" s="10">
        <f>VLOOKUP(H738,клиенты!$A$1:$G$435,5,FALSE)</f>
        <v>44825</v>
      </c>
      <c r="O738">
        <f t="shared" si="95"/>
        <v>342</v>
      </c>
      <c r="P738" s="50">
        <f ca="1">(TODAY()-Продажи[[#This Row],[Дата регистрации клиента]])/30</f>
        <v>25.9</v>
      </c>
      <c r="Q738" t="str">
        <f>VLOOKUP(H738,клиенты!$A$1:$G$435,3,FALSE)</f>
        <v>Ксения Кузьминична Авдеева</v>
      </c>
      <c r="R738" s="51" t="str">
        <f>VLOOKUP(H738,клиенты!$A$1:$G$435,4,FALSE)</f>
        <v>да</v>
      </c>
      <c r="S738" t="str">
        <f>VLOOKUP(H738,клиенты!$A$1:$G$435,7,FALSE)</f>
        <v>Россия</v>
      </c>
      <c r="T738" t="str">
        <f t="shared" si="96"/>
        <v>Авдеева Ксения Кузьминична</v>
      </c>
      <c r="U738" t="str">
        <f t="shared" si="97"/>
        <v>Ксения</v>
      </c>
      <c r="V738" t="str">
        <f>Продажи[[#This Row],[Имя1]]</f>
        <v>Ксения</v>
      </c>
    </row>
    <row r="739" spans="1:22" x14ac:dyDescent="0.2">
      <c r="A739">
        <v>884</v>
      </c>
      <c r="B739">
        <v>453</v>
      </c>
      <c r="C739">
        <v>437</v>
      </c>
      <c r="D739">
        <v>2</v>
      </c>
      <c r="E739" s="40">
        <f t="shared" si="91"/>
        <v>874</v>
      </c>
      <c r="F739" s="25">
        <v>45394</v>
      </c>
      <c r="G739" t="s">
        <v>24</v>
      </c>
      <c r="H739">
        <v>81</v>
      </c>
      <c r="I739" t="str">
        <f>VLOOKUP(B739,товар!$A$1:$C$433,2,FALSE)</f>
        <v>Макароны</v>
      </c>
      <c r="J739" s="5">
        <f t="shared" si="92"/>
        <v>265.47674418604652</v>
      </c>
      <c r="K739" s="6">
        <f t="shared" si="93"/>
        <v>0.64609522140948705</v>
      </c>
      <c r="L739" t="str">
        <f>VLOOKUP(B739,товар!$A$1:$C$433,3,FALSE)</f>
        <v>Макфа</v>
      </c>
      <c r="M739" s="28">
        <f t="shared" si="94"/>
        <v>329.27272727272725</v>
      </c>
      <c r="N739" s="10">
        <f>VLOOKUP(H739,клиенты!$A$1:$G$435,5,FALSE)</f>
        <v>44825</v>
      </c>
      <c r="O739">
        <f t="shared" si="95"/>
        <v>569</v>
      </c>
      <c r="P739" s="50">
        <f ca="1">(TODAY()-Продажи[[#This Row],[Дата регистрации клиента]])/30</f>
        <v>25.9</v>
      </c>
      <c r="Q739" t="str">
        <f>VLOOKUP(H739,клиенты!$A$1:$G$435,3,FALSE)</f>
        <v>Ксения Кузьминична Авдеева</v>
      </c>
      <c r="R739" s="51" t="str">
        <f>VLOOKUP(H739,клиенты!$A$1:$G$435,4,FALSE)</f>
        <v>да</v>
      </c>
      <c r="S739" t="str">
        <f>VLOOKUP(H739,клиенты!$A$1:$G$435,7,FALSE)</f>
        <v>Россия</v>
      </c>
      <c r="T739" t="str">
        <f t="shared" si="96"/>
        <v>Авдеева Ксения Кузьминична</v>
      </c>
      <c r="U739" t="str">
        <f t="shared" si="97"/>
        <v>Ксения</v>
      </c>
      <c r="V739" t="str">
        <f>Продажи[[#This Row],[Имя1]]</f>
        <v>Ксения</v>
      </c>
    </row>
    <row r="740" spans="1:22" x14ac:dyDescent="0.2">
      <c r="A740">
        <v>323</v>
      </c>
      <c r="B740">
        <v>360</v>
      </c>
      <c r="C740">
        <v>463</v>
      </c>
      <c r="D740">
        <v>3</v>
      </c>
      <c r="E740" s="40">
        <f t="shared" si="91"/>
        <v>1389</v>
      </c>
      <c r="F740" s="25">
        <v>45258</v>
      </c>
      <c r="G740" t="s">
        <v>26</v>
      </c>
      <c r="H740">
        <v>497</v>
      </c>
      <c r="I740" t="str">
        <f>VLOOKUP(B740,товар!$A$1:$C$433,2,FALSE)</f>
        <v>Соль</v>
      </c>
      <c r="J740" s="5">
        <f t="shared" si="92"/>
        <v>264.8679245283019</v>
      </c>
      <c r="K740" s="6">
        <f t="shared" si="93"/>
        <v>0.74804103148596668</v>
      </c>
      <c r="L740" t="str">
        <f>VLOOKUP(B740,товар!$A$1:$C$433,3,FALSE)</f>
        <v>Славянская</v>
      </c>
      <c r="M740" s="28">
        <f t="shared" si="94"/>
        <v>236.91666666666666</v>
      </c>
      <c r="N740" s="10">
        <f>VLOOKUP(H740,клиенты!$A$1:$G$435,5,FALSE)</f>
        <v>44826</v>
      </c>
      <c r="O740">
        <f t="shared" si="95"/>
        <v>432</v>
      </c>
      <c r="P740" s="50">
        <f ca="1">(TODAY()-Продажи[[#This Row],[Дата регистрации клиента]])/30</f>
        <v>25.866666666666667</v>
      </c>
      <c r="Q740" t="str">
        <f>VLOOKUP(H740,клиенты!$A$1:$G$435,3,FALSE)</f>
        <v>Валерьян Федосеевич Цветков</v>
      </c>
      <c r="R740" s="51" t="str">
        <f>VLOOKUP(H740,клиенты!$A$1:$G$435,4,FALSE)</f>
        <v>нет</v>
      </c>
      <c r="S740" t="str">
        <f>VLOOKUP(H740,клиенты!$A$1:$G$435,7,FALSE)</f>
        <v>Узбекистан</v>
      </c>
      <c r="T740" t="str">
        <f t="shared" si="96"/>
        <v>Цветков Валерьян Федосеевич</v>
      </c>
      <c r="U740" t="str">
        <f t="shared" si="97"/>
        <v>Валерьян</v>
      </c>
      <c r="V740" t="str">
        <f>Продажи[[#This Row],[Имя1]]</f>
        <v>Валерьян</v>
      </c>
    </row>
    <row r="741" spans="1:22" x14ac:dyDescent="0.2">
      <c r="A741">
        <v>441</v>
      </c>
      <c r="B741">
        <v>420</v>
      </c>
      <c r="C741">
        <v>390</v>
      </c>
      <c r="D741">
        <v>3</v>
      </c>
      <c r="E741" s="40">
        <f t="shared" si="91"/>
        <v>1170</v>
      </c>
      <c r="F741" s="25">
        <v>45183</v>
      </c>
      <c r="G741" t="s">
        <v>8</v>
      </c>
      <c r="H741">
        <v>217</v>
      </c>
      <c r="I741" t="str">
        <f>VLOOKUP(B741,товар!$A$1:$C$433,2,FALSE)</f>
        <v>Хлеб</v>
      </c>
      <c r="J741" s="5">
        <f t="shared" si="92"/>
        <v>300.31818181818181</v>
      </c>
      <c r="K741" s="6">
        <f t="shared" si="93"/>
        <v>0.29862267292265776</v>
      </c>
      <c r="L741" t="str">
        <f>VLOOKUP(B741,товар!$A$1:$C$433,3,FALSE)</f>
        <v>Хлебный Дом</v>
      </c>
      <c r="M741" s="28">
        <f t="shared" si="94"/>
        <v>281.73333333333335</v>
      </c>
      <c r="N741" s="10">
        <f>VLOOKUP(H741,клиенты!$A$1:$G$435,5,FALSE)</f>
        <v>44826</v>
      </c>
      <c r="O741">
        <f t="shared" si="95"/>
        <v>357</v>
      </c>
      <c r="P741" s="50">
        <f ca="1">(TODAY()-Продажи[[#This Row],[Дата регистрации клиента]])/30</f>
        <v>25.866666666666667</v>
      </c>
      <c r="Q741" t="str">
        <f>VLOOKUP(H741,клиенты!$A$1:$G$435,3,FALSE)</f>
        <v>Фомичев Ипполит Артурович</v>
      </c>
      <c r="R741" s="51" t="str">
        <f>VLOOKUP(H741,клиенты!$A$1:$G$435,4,FALSE)</f>
        <v>нет</v>
      </c>
      <c r="S741" t="str">
        <f>VLOOKUP(H741,клиенты!$A$1:$G$435,7,FALSE)</f>
        <v>Россия</v>
      </c>
      <c r="T741" t="str">
        <f t="shared" si="96"/>
        <v>Артурович Фомичев Ипполит</v>
      </c>
      <c r="U741" t="str">
        <f t="shared" si="97"/>
        <v>Фомичев</v>
      </c>
      <c r="V741" t="str">
        <f>MID(T741,SEARCH(" *",T741,SEARCH(" *",T741)+1)+1,LEN(T741))</f>
        <v>Ипполит</v>
      </c>
    </row>
    <row r="742" spans="1:22" x14ac:dyDescent="0.2">
      <c r="A742">
        <v>812</v>
      </c>
      <c r="B742">
        <v>74</v>
      </c>
      <c r="C742">
        <v>332</v>
      </c>
      <c r="D742">
        <v>3</v>
      </c>
      <c r="E742" s="40">
        <f t="shared" si="91"/>
        <v>996</v>
      </c>
      <c r="F742" s="25">
        <v>45000</v>
      </c>
      <c r="G742" t="s">
        <v>23</v>
      </c>
      <c r="H742">
        <v>497</v>
      </c>
      <c r="I742" t="str">
        <f>VLOOKUP(B742,товар!$A$1:$C$433,2,FALSE)</f>
        <v>Колбаса</v>
      </c>
      <c r="J742" s="5">
        <f t="shared" si="92"/>
        <v>286.92307692307691</v>
      </c>
      <c r="K742" s="6">
        <f t="shared" si="93"/>
        <v>0.15710455764075082</v>
      </c>
      <c r="L742" t="str">
        <f>VLOOKUP(B742,товар!$A$1:$C$433,3,FALSE)</f>
        <v>Черкизово</v>
      </c>
      <c r="M742" s="28">
        <f t="shared" si="94"/>
        <v>320.25</v>
      </c>
      <c r="N742" s="10">
        <f>VLOOKUP(H742,клиенты!$A$1:$G$435,5,FALSE)</f>
        <v>44826</v>
      </c>
      <c r="O742">
        <f t="shared" si="95"/>
        <v>174</v>
      </c>
      <c r="P742" s="50">
        <f ca="1">(TODAY()-Продажи[[#This Row],[Дата регистрации клиента]])/30</f>
        <v>25.866666666666667</v>
      </c>
      <c r="Q742" t="str">
        <f>VLOOKUP(H742,клиенты!$A$1:$G$435,3,FALSE)</f>
        <v>Валерьян Федосеевич Цветков</v>
      </c>
      <c r="R742" s="51" t="str">
        <f>VLOOKUP(H742,клиенты!$A$1:$G$435,4,FALSE)</f>
        <v>нет</v>
      </c>
      <c r="S742" t="str">
        <f>VLOOKUP(H742,клиенты!$A$1:$G$435,7,FALSE)</f>
        <v>Узбекистан</v>
      </c>
      <c r="T742" t="str">
        <f t="shared" si="96"/>
        <v>Цветков Валерьян Федосеевич</v>
      </c>
      <c r="U742" t="str">
        <f t="shared" si="97"/>
        <v>Валерьян</v>
      </c>
      <c r="V742" t="str">
        <f>Продажи[[#This Row],[Имя1]]</f>
        <v>Валерьян</v>
      </c>
    </row>
    <row r="743" spans="1:22" x14ac:dyDescent="0.2">
      <c r="A743">
        <v>935</v>
      </c>
      <c r="B743">
        <v>9</v>
      </c>
      <c r="C743">
        <v>321</v>
      </c>
      <c r="D743">
        <v>1</v>
      </c>
      <c r="E743" s="40">
        <f t="shared" si="91"/>
        <v>321</v>
      </c>
      <c r="F743" s="25">
        <v>45173</v>
      </c>
      <c r="G743" t="s">
        <v>22</v>
      </c>
      <c r="H743">
        <v>217</v>
      </c>
      <c r="I743" t="str">
        <f>VLOOKUP(B743,товар!$A$1:$C$433,2,FALSE)</f>
        <v>Йогурт</v>
      </c>
      <c r="J743" s="5">
        <f t="shared" si="92"/>
        <v>263.25423728813558</v>
      </c>
      <c r="K743" s="6">
        <f t="shared" si="93"/>
        <v>0.21935359258305431</v>
      </c>
      <c r="L743" t="str">
        <f>VLOOKUP(B743,товар!$A$1:$C$433,3,FALSE)</f>
        <v>Чудо</v>
      </c>
      <c r="M743" s="28">
        <f t="shared" si="94"/>
        <v>287.10000000000002</v>
      </c>
      <c r="N743" s="10">
        <f>VLOOKUP(H743,клиенты!$A$1:$G$435,5,FALSE)</f>
        <v>44826</v>
      </c>
      <c r="O743">
        <f t="shared" si="95"/>
        <v>347</v>
      </c>
      <c r="P743" s="50">
        <f ca="1">(TODAY()-Продажи[[#This Row],[Дата регистрации клиента]])/30</f>
        <v>25.866666666666667</v>
      </c>
      <c r="Q743" t="str">
        <f>VLOOKUP(H743,клиенты!$A$1:$G$435,3,FALSE)</f>
        <v>Фомичев Ипполит Артурович</v>
      </c>
      <c r="R743" s="51" t="str">
        <f>VLOOKUP(H743,клиенты!$A$1:$G$435,4,FALSE)</f>
        <v>нет</v>
      </c>
      <c r="S743" t="str">
        <f>VLOOKUP(H743,клиенты!$A$1:$G$435,7,FALSE)</f>
        <v>Россия</v>
      </c>
      <c r="T743" t="str">
        <f t="shared" si="96"/>
        <v>Артурович Фомичев Ипполит</v>
      </c>
      <c r="U743" t="str">
        <f t="shared" si="97"/>
        <v>Фомичев</v>
      </c>
      <c r="V743" t="str">
        <f>MID(T743,SEARCH(" *",T743,SEARCH(" *",T743)+1)+1,LEN(T743))</f>
        <v>Ипполит</v>
      </c>
    </row>
    <row r="744" spans="1:22" x14ac:dyDescent="0.2">
      <c r="A744">
        <v>993</v>
      </c>
      <c r="B744">
        <v>224</v>
      </c>
      <c r="C744">
        <v>421</v>
      </c>
      <c r="D744">
        <v>3</v>
      </c>
      <c r="E744" s="40">
        <f t="shared" si="91"/>
        <v>1263</v>
      </c>
      <c r="F744" s="25">
        <v>45093</v>
      </c>
      <c r="G744" t="s">
        <v>18</v>
      </c>
      <c r="H744">
        <v>497</v>
      </c>
      <c r="I744" t="str">
        <f>VLOOKUP(B744,товар!$A$1:$C$433,2,FALSE)</f>
        <v>Чипсы</v>
      </c>
      <c r="J744" s="5">
        <f t="shared" si="92"/>
        <v>273.72549019607845</v>
      </c>
      <c r="K744" s="6">
        <f t="shared" si="93"/>
        <v>0.53803724928366758</v>
      </c>
      <c r="L744" t="str">
        <f>VLOOKUP(B744,товар!$A$1:$C$433,3,FALSE)</f>
        <v>Pringles</v>
      </c>
      <c r="M744" s="28">
        <f t="shared" si="94"/>
        <v>280.23809523809524</v>
      </c>
      <c r="N744" s="10">
        <f>VLOOKUP(H744,клиенты!$A$1:$G$435,5,FALSE)</f>
        <v>44826</v>
      </c>
      <c r="O744">
        <f t="shared" si="95"/>
        <v>267</v>
      </c>
      <c r="P744" s="50">
        <f ca="1">(TODAY()-Продажи[[#This Row],[Дата регистрации клиента]])/30</f>
        <v>25.866666666666667</v>
      </c>
      <c r="Q744" t="str">
        <f>VLOOKUP(H744,клиенты!$A$1:$G$435,3,FALSE)</f>
        <v>Валерьян Федосеевич Цветков</v>
      </c>
      <c r="R744" s="51" t="str">
        <f>VLOOKUP(H744,клиенты!$A$1:$G$435,4,FALSE)</f>
        <v>нет</v>
      </c>
      <c r="S744" t="str">
        <f>VLOOKUP(H744,клиенты!$A$1:$G$435,7,FALSE)</f>
        <v>Узбекистан</v>
      </c>
      <c r="T744" t="str">
        <f t="shared" si="96"/>
        <v>Цветков Валерьян Федосеевич</v>
      </c>
      <c r="U744" t="str">
        <f t="shared" si="97"/>
        <v>Валерьян</v>
      </c>
      <c r="V744" t="str">
        <f>Продажи[[#This Row],[Имя1]]</f>
        <v>Валерьян</v>
      </c>
    </row>
    <row r="745" spans="1:22" x14ac:dyDescent="0.2">
      <c r="A745">
        <v>45</v>
      </c>
      <c r="B745">
        <v>7</v>
      </c>
      <c r="C745">
        <v>162</v>
      </c>
      <c r="D745">
        <v>4</v>
      </c>
      <c r="E745" s="40">
        <f t="shared" si="91"/>
        <v>648</v>
      </c>
      <c r="F745" s="25">
        <v>45387</v>
      </c>
      <c r="G745" t="s">
        <v>15</v>
      </c>
      <c r="H745">
        <v>270</v>
      </c>
      <c r="I745" t="str">
        <f>VLOOKUP(B745,товар!$A$1:$C$433,2,FALSE)</f>
        <v>Сыр</v>
      </c>
      <c r="J745" s="5">
        <f t="shared" si="92"/>
        <v>262.63492063492066</v>
      </c>
      <c r="K745" s="6">
        <f t="shared" si="93"/>
        <v>-0.3831741810709538</v>
      </c>
      <c r="L745" t="str">
        <f>VLOOKUP(B745,товар!$A$1:$C$433,3,FALSE)</f>
        <v>President</v>
      </c>
      <c r="M745" s="28">
        <f t="shared" si="94"/>
        <v>238.72222222222223</v>
      </c>
      <c r="N745" s="10">
        <f>VLOOKUP(H745,клиенты!$A$1:$G$435,5,FALSE)</f>
        <v>44827</v>
      </c>
      <c r="O745">
        <f t="shared" si="95"/>
        <v>560</v>
      </c>
      <c r="P745" s="50">
        <f ca="1">(TODAY()-Продажи[[#This Row],[Дата регистрации клиента]])/30</f>
        <v>25.833333333333332</v>
      </c>
      <c r="Q745" t="str">
        <f>VLOOKUP(H745,клиенты!$A$1:$G$435,3,FALSE)</f>
        <v>Дементий Антипович Мухин</v>
      </c>
      <c r="R745" s="51" t="str">
        <f>VLOOKUP(H745,клиенты!$A$1:$G$435,4,FALSE)</f>
        <v>да</v>
      </c>
      <c r="S745" t="str">
        <f>VLOOKUP(H745,клиенты!$A$1:$G$435,7,FALSE)</f>
        <v>Таджикистан</v>
      </c>
      <c r="T745" t="str">
        <f t="shared" si="96"/>
        <v>Мухин Дементий Антипович</v>
      </c>
      <c r="U745" t="str">
        <f t="shared" si="97"/>
        <v>Дементий</v>
      </c>
      <c r="V745" t="str">
        <f>Продажи[[#This Row],[Имя1]]</f>
        <v>Дементий</v>
      </c>
    </row>
    <row r="746" spans="1:22" x14ac:dyDescent="0.2">
      <c r="A746">
        <v>60</v>
      </c>
      <c r="B746">
        <v>147</v>
      </c>
      <c r="C746">
        <v>238</v>
      </c>
      <c r="D746">
        <v>5</v>
      </c>
      <c r="E746" s="40">
        <f t="shared" si="91"/>
        <v>1190</v>
      </c>
      <c r="F746" s="25">
        <v>44981</v>
      </c>
      <c r="G746" t="s">
        <v>14</v>
      </c>
      <c r="H746">
        <v>270</v>
      </c>
      <c r="I746" t="str">
        <f>VLOOKUP(B746,товар!$A$1:$C$433,2,FALSE)</f>
        <v>Конфеты</v>
      </c>
      <c r="J746" s="5">
        <f t="shared" si="92"/>
        <v>267.85483870967744</v>
      </c>
      <c r="K746" s="6">
        <f t="shared" si="93"/>
        <v>-0.11145902330342627</v>
      </c>
      <c r="L746" t="str">
        <f>VLOOKUP(B746,товар!$A$1:$C$433,3,FALSE)</f>
        <v>Бабаевский</v>
      </c>
      <c r="M746" s="28">
        <f t="shared" si="94"/>
        <v>250.25925925925927</v>
      </c>
      <c r="N746" s="10">
        <f>VLOOKUP(H746,клиенты!$A$1:$G$435,5,FALSE)</f>
        <v>44827</v>
      </c>
      <c r="O746">
        <f t="shared" si="95"/>
        <v>154</v>
      </c>
      <c r="P746" s="50">
        <f ca="1">(TODAY()-Продажи[[#This Row],[Дата регистрации клиента]])/30</f>
        <v>25.833333333333332</v>
      </c>
      <c r="Q746" t="str">
        <f>VLOOKUP(H746,клиенты!$A$1:$G$435,3,FALSE)</f>
        <v>Дементий Антипович Мухин</v>
      </c>
      <c r="R746" s="51" t="str">
        <f>VLOOKUP(H746,клиенты!$A$1:$G$435,4,FALSE)</f>
        <v>да</v>
      </c>
      <c r="S746" t="str">
        <f>VLOOKUP(H746,клиенты!$A$1:$G$435,7,FALSE)</f>
        <v>Таджикистан</v>
      </c>
      <c r="T746" t="str">
        <f t="shared" si="96"/>
        <v>Мухин Дементий Антипович</v>
      </c>
      <c r="U746" t="str">
        <f t="shared" si="97"/>
        <v>Дементий</v>
      </c>
      <c r="V746" t="str">
        <f>Продажи[[#This Row],[Имя1]]</f>
        <v>Дементий</v>
      </c>
    </row>
    <row r="747" spans="1:22" x14ac:dyDescent="0.2">
      <c r="A747">
        <v>141</v>
      </c>
      <c r="B747">
        <v>309</v>
      </c>
      <c r="C747">
        <v>498</v>
      </c>
      <c r="D747">
        <v>1</v>
      </c>
      <c r="E747" s="40">
        <f t="shared" si="91"/>
        <v>498</v>
      </c>
      <c r="F747" s="25">
        <v>45372</v>
      </c>
      <c r="G747" t="s">
        <v>17</v>
      </c>
      <c r="H747">
        <v>464</v>
      </c>
      <c r="I747" t="str">
        <f>VLOOKUP(B747,товар!$A$1:$C$433,2,FALSE)</f>
        <v>Конфеты</v>
      </c>
      <c r="J747" s="5">
        <f t="shared" si="92"/>
        <v>267.85483870967744</v>
      </c>
      <c r="K747" s="6">
        <f t="shared" si="93"/>
        <v>0.85921599325585585</v>
      </c>
      <c r="L747" t="str">
        <f>VLOOKUP(B747,товар!$A$1:$C$433,3,FALSE)</f>
        <v>Рот Фронт</v>
      </c>
      <c r="M747" s="28">
        <f t="shared" si="94"/>
        <v>288.23809523809524</v>
      </c>
      <c r="N747" s="10">
        <f>VLOOKUP(H747,клиенты!$A$1:$G$435,5,FALSE)</f>
        <v>44827</v>
      </c>
      <c r="O747">
        <f t="shared" si="95"/>
        <v>545</v>
      </c>
      <c r="P747" s="50">
        <f ca="1">(TODAY()-Продажи[[#This Row],[Дата регистрации клиента]])/30</f>
        <v>25.833333333333332</v>
      </c>
      <c r="Q747" t="str">
        <f>VLOOKUP(H747,клиенты!$A$1:$G$435,3,FALSE)</f>
        <v>Носкова Ольга Ждановна</v>
      </c>
      <c r="R747" s="51" t="str">
        <f>VLOOKUP(H747,клиенты!$A$1:$G$435,4,FALSE)</f>
        <v>нет</v>
      </c>
      <c r="S747" t="str">
        <f>VLOOKUP(H747,клиенты!$A$1:$G$435,7,FALSE)</f>
        <v>Россия</v>
      </c>
      <c r="T747" t="str">
        <f t="shared" si="96"/>
        <v>Ждановна Носкова Ольга</v>
      </c>
      <c r="U747" t="str">
        <f t="shared" si="97"/>
        <v>Носкова</v>
      </c>
      <c r="V747" t="str">
        <f>MID(T747,SEARCH(" *",T747,SEARCH(" *",T747)+1)+1,LEN(T747))</f>
        <v>Ольга</v>
      </c>
    </row>
    <row r="748" spans="1:22" x14ac:dyDescent="0.2">
      <c r="A748">
        <v>169</v>
      </c>
      <c r="B748">
        <v>402</v>
      </c>
      <c r="C748">
        <v>426</v>
      </c>
      <c r="D748">
        <v>2</v>
      </c>
      <c r="E748" s="40">
        <f t="shared" si="91"/>
        <v>852</v>
      </c>
      <c r="F748" s="25">
        <v>45099</v>
      </c>
      <c r="G748" t="s">
        <v>24</v>
      </c>
      <c r="H748">
        <v>366</v>
      </c>
      <c r="I748" t="str">
        <f>VLOOKUP(B748,товар!$A$1:$C$433,2,FALSE)</f>
        <v>Хлеб</v>
      </c>
      <c r="J748" s="5">
        <f t="shared" si="92"/>
        <v>300.31818181818181</v>
      </c>
      <c r="K748" s="6">
        <f t="shared" si="93"/>
        <v>0.41849553503859549</v>
      </c>
      <c r="L748" t="str">
        <f>VLOOKUP(B748,товар!$A$1:$C$433,3,FALSE)</f>
        <v>Каравай</v>
      </c>
      <c r="M748" s="28">
        <f t="shared" si="94"/>
        <v>331.16666666666669</v>
      </c>
      <c r="N748" s="10">
        <f>VLOOKUP(H748,клиенты!$A$1:$G$435,5,FALSE)</f>
        <v>44827</v>
      </c>
      <c r="O748">
        <f t="shared" si="95"/>
        <v>272</v>
      </c>
      <c r="P748" s="50">
        <f ca="1">(TODAY()-Продажи[[#This Row],[Дата регистрации клиента]])/30</f>
        <v>25.833333333333332</v>
      </c>
      <c r="Q748" t="str">
        <f>VLOOKUP(H748,клиенты!$A$1:$G$435,3,FALSE)</f>
        <v>Анна Альбертовна Никифорова</v>
      </c>
      <c r="R748" s="51" t="str">
        <f>VLOOKUP(H748,клиенты!$A$1:$G$435,4,FALSE)</f>
        <v>нет</v>
      </c>
      <c r="S748" t="str">
        <f>VLOOKUP(H748,клиенты!$A$1:$G$435,7,FALSE)</f>
        <v>Узбекистан</v>
      </c>
      <c r="T748" t="str">
        <f t="shared" si="96"/>
        <v>Никифорова Анна Альбертовна</v>
      </c>
      <c r="U748" t="str">
        <f t="shared" si="97"/>
        <v>Анна</v>
      </c>
      <c r="V748" t="str">
        <f>Продажи[[#This Row],[Имя1]]</f>
        <v>Анна</v>
      </c>
    </row>
    <row r="749" spans="1:22" x14ac:dyDescent="0.2">
      <c r="A749">
        <v>238</v>
      </c>
      <c r="B749">
        <v>131</v>
      </c>
      <c r="C749">
        <v>382</v>
      </c>
      <c r="D749">
        <v>5</v>
      </c>
      <c r="E749" s="40">
        <f t="shared" si="91"/>
        <v>1910</v>
      </c>
      <c r="F749" s="25">
        <v>45365</v>
      </c>
      <c r="G749" t="s">
        <v>12</v>
      </c>
      <c r="H749">
        <v>147</v>
      </c>
      <c r="I749" t="str">
        <f>VLOOKUP(B749,товар!$A$1:$C$433,2,FALSE)</f>
        <v>Сок</v>
      </c>
      <c r="J749" s="5">
        <f t="shared" si="92"/>
        <v>268.60344827586209</v>
      </c>
      <c r="K749" s="6">
        <f t="shared" si="93"/>
        <v>0.42217087104435436</v>
      </c>
      <c r="L749" t="str">
        <f>VLOOKUP(B749,товар!$A$1:$C$433,3,FALSE)</f>
        <v>Сады Придонья</v>
      </c>
      <c r="M749" s="28">
        <f t="shared" si="94"/>
        <v>254.18181818181819</v>
      </c>
      <c r="N749" s="10">
        <f>VLOOKUP(H749,клиенты!$A$1:$G$435,5,FALSE)</f>
        <v>44827</v>
      </c>
      <c r="O749">
        <f t="shared" si="95"/>
        <v>538</v>
      </c>
      <c r="P749" s="50">
        <f ca="1">(TODAY()-Продажи[[#This Row],[Дата регистрации клиента]])/30</f>
        <v>25.833333333333332</v>
      </c>
      <c r="Q749" t="str">
        <f>VLOOKUP(H749,клиенты!$A$1:$G$435,3,FALSE)</f>
        <v>Бирюкова Агафья Артемовна</v>
      </c>
      <c r="R749" s="51" t="str">
        <f>VLOOKUP(H749,клиенты!$A$1:$G$435,4,FALSE)</f>
        <v>да</v>
      </c>
      <c r="S749" t="str">
        <f>VLOOKUP(H749,клиенты!$A$1:$G$435,7,FALSE)</f>
        <v>Россия</v>
      </c>
      <c r="T749" t="str">
        <f t="shared" si="96"/>
        <v>Артемовна Бирюкова Агафья</v>
      </c>
      <c r="U749" t="str">
        <f t="shared" si="97"/>
        <v>Бирюкова</v>
      </c>
      <c r="V749" t="str">
        <f>MID(T749,SEARCH(" *",T749,SEARCH(" *",T749)+1)+1,LEN(T749))</f>
        <v>Агафья</v>
      </c>
    </row>
    <row r="750" spans="1:22" x14ac:dyDescent="0.2">
      <c r="A750">
        <v>289</v>
      </c>
      <c r="B750">
        <v>237</v>
      </c>
      <c r="C750">
        <v>157</v>
      </c>
      <c r="D750">
        <v>5</v>
      </c>
      <c r="E750" s="40">
        <f t="shared" si="91"/>
        <v>785</v>
      </c>
      <c r="F750" s="25">
        <v>44946</v>
      </c>
      <c r="G750" t="s">
        <v>23</v>
      </c>
      <c r="H750">
        <v>366</v>
      </c>
      <c r="I750" t="str">
        <f>VLOOKUP(B750,товар!$A$1:$C$433,2,FALSE)</f>
        <v>Конфеты</v>
      </c>
      <c r="J750" s="5">
        <f t="shared" si="92"/>
        <v>267.85483870967744</v>
      </c>
      <c r="K750" s="6">
        <f t="shared" si="93"/>
        <v>-0.41386162461612575</v>
      </c>
      <c r="L750" t="str">
        <f>VLOOKUP(B750,товар!$A$1:$C$433,3,FALSE)</f>
        <v>Рот Фронт</v>
      </c>
      <c r="M750" s="28">
        <f t="shared" si="94"/>
        <v>288.23809523809524</v>
      </c>
      <c r="N750" s="10">
        <f>VLOOKUP(H750,клиенты!$A$1:$G$435,5,FALSE)</f>
        <v>44827</v>
      </c>
      <c r="O750">
        <f t="shared" si="95"/>
        <v>119</v>
      </c>
      <c r="P750" s="50">
        <f ca="1">(TODAY()-Продажи[[#This Row],[Дата регистрации клиента]])/30</f>
        <v>25.833333333333332</v>
      </c>
      <c r="Q750" t="str">
        <f>VLOOKUP(H750,клиенты!$A$1:$G$435,3,FALSE)</f>
        <v>Анна Альбертовна Никифорова</v>
      </c>
      <c r="R750" s="51" t="str">
        <f>VLOOKUP(H750,клиенты!$A$1:$G$435,4,FALSE)</f>
        <v>нет</v>
      </c>
      <c r="S750" t="str">
        <f>VLOOKUP(H750,клиенты!$A$1:$G$435,7,FALSE)</f>
        <v>Узбекистан</v>
      </c>
      <c r="T750" t="str">
        <f t="shared" si="96"/>
        <v>Никифорова Анна Альбертовна</v>
      </c>
      <c r="U750" t="str">
        <f t="shared" si="97"/>
        <v>Анна</v>
      </c>
      <c r="V750" t="str">
        <f>Продажи[[#This Row],[Имя1]]</f>
        <v>Анна</v>
      </c>
    </row>
    <row r="751" spans="1:22" x14ac:dyDescent="0.2">
      <c r="A751">
        <v>369</v>
      </c>
      <c r="B751">
        <v>233</v>
      </c>
      <c r="C751">
        <v>478</v>
      </c>
      <c r="D751">
        <v>2</v>
      </c>
      <c r="E751" s="40">
        <f t="shared" si="91"/>
        <v>956</v>
      </c>
      <c r="F751" s="25">
        <v>45129</v>
      </c>
      <c r="G751" t="s">
        <v>21</v>
      </c>
      <c r="H751">
        <v>270</v>
      </c>
      <c r="I751" t="str">
        <f>VLOOKUP(B751,товар!$A$1:$C$433,2,FALSE)</f>
        <v>Йогурт</v>
      </c>
      <c r="J751" s="5">
        <f t="shared" si="92"/>
        <v>263.25423728813558</v>
      </c>
      <c r="K751" s="6">
        <f t="shared" si="93"/>
        <v>0.8157352562451714</v>
      </c>
      <c r="L751" t="str">
        <f>VLOOKUP(B751,товар!$A$1:$C$433,3,FALSE)</f>
        <v>Ростагроэкспорт</v>
      </c>
      <c r="M751" s="28">
        <f t="shared" si="94"/>
        <v>257.78260869565219</v>
      </c>
      <c r="N751" s="10">
        <f>VLOOKUP(H751,клиенты!$A$1:$G$435,5,FALSE)</f>
        <v>44827</v>
      </c>
      <c r="O751">
        <f t="shared" si="95"/>
        <v>302</v>
      </c>
      <c r="P751" s="50">
        <f ca="1">(TODAY()-Продажи[[#This Row],[Дата регистрации клиента]])/30</f>
        <v>25.833333333333332</v>
      </c>
      <c r="Q751" t="str">
        <f>VLOOKUP(H751,клиенты!$A$1:$G$435,3,FALSE)</f>
        <v>Дементий Антипович Мухин</v>
      </c>
      <c r="R751" s="51" t="str">
        <f>VLOOKUP(H751,клиенты!$A$1:$G$435,4,FALSE)</f>
        <v>да</v>
      </c>
      <c r="S751" t="str">
        <f>VLOOKUP(H751,клиенты!$A$1:$G$435,7,FALSE)</f>
        <v>Таджикистан</v>
      </c>
      <c r="T751" t="str">
        <f t="shared" si="96"/>
        <v>Мухин Дементий Антипович</v>
      </c>
      <c r="U751" t="str">
        <f t="shared" si="97"/>
        <v>Дементий</v>
      </c>
      <c r="V751" t="str">
        <f>Продажи[[#This Row],[Имя1]]</f>
        <v>Дементий</v>
      </c>
    </row>
    <row r="752" spans="1:22" x14ac:dyDescent="0.2">
      <c r="A752">
        <v>384</v>
      </c>
      <c r="B752">
        <v>480</v>
      </c>
      <c r="C752">
        <v>70</v>
      </c>
      <c r="D752">
        <v>1</v>
      </c>
      <c r="E752" s="40">
        <f t="shared" si="91"/>
        <v>70</v>
      </c>
      <c r="F752" s="25">
        <v>44945</v>
      </c>
      <c r="G752" t="s">
        <v>9</v>
      </c>
      <c r="H752">
        <v>464</v>
      </c>
      <c r="I752" t="str">
        <f>VLOOKUP(B752,товар!$A$1:$C$433,2,FALSE)</f>
        <v>Молоко</v>
      </c>
      <c r="J752" s="5">
        <f t="shared" si="92"/>
        <v>294.95238095238096</v>
      </c>
      <c r="K752" s="6">
        <f t="shared" si="93"/>
        <v>-0.76267355505327739</v>
      </c>
      <c r="L752" t="str">
        <f>VLOOKUP(B752,товар!$A$1:$C$433,3,FALSE)</f>
        <v>Беллакт</v>
      </c>
      <c r="M752" s="28">
        <f t="shared" si="94"/>
        <v>322.54545454545456</v>
      </c>
      <c r="N752" s="10">
        <f>VLOOKUP(H752,клиенты!$A$1:$G$435,5,FALSE)</f>
        <v>44827</v>
      </c>
      <c r="O752">
        <f t="shared" si="95"/>
        <v>118</v>
      </c>
      <c r="P752" s="50">
        <f ca="1">(TODAY()-Продажи[[#This Row],[Дата регистрации клиента]])/30</f>
        <v>25.833333333333332</v>
      </c>
      <c r="Q752" t="str">
        <f>VLOOKUP(H752,клиенты!$A$1:$G$435,3,FALSE)</f>
        <v>Носкова Ольга Ждановна</v>
      </c>
      <c r="R752" s="51" t="str">
        <f>VLOOKUP(H752,клиенты!$A$1:$G$435,4,FALSE)</f>
        <v>нет</v>
      </c>
      <c r="S752" t="str">
        <f>VLOOKUP(H752,клиенты!$A$1:$G$435,7,FALSE)</f>
        <v>Россия</v>
      </c>
      <c r="T752" t="str">
        <f t="shared" si="96"/>
        <v>Ждановна Носкова Ольга</v>
      </c>
      <c r="U752" t="str">
        <f t="shared" si="97"/>
        <v>Носкова</v>
      </c>
      <c r="V752" t="str">
        <f>MID(T752,SEARCH(" *",T752,SEARCH(" *",T752)+1)+1,LEN(T752))</f>
        <v>Ольга</v>
      </c>
    </row>
    <row r="753" spans="1:22" x14ac:dyDescent="0.2">
      <c r="A753">
        <v>456</v>
      </c>
      <c r="B753">
        <v>427</v>
      </c>
      <c r="C753">
        <v>240</v>
      </c>
      <c r="D753">
        <v>1</v>
      </c>
      <c r="E753" s="40">
        <f t="shared" si="91"/>
        <v>240</v>
      </c>
      <c r="F753" s="25">
        <v>45420</v>
      </c>
      <c r="G753" t="s">
        <v>9</v>
      </c>
      <c r="H753">
        <v>225</v>
      </c>
      <c r="I753" t="str">
        <f>VLOOKUP(B753,товар!$A$1:$C$433,2,FALSE)</f>
        <v>Хлеб</v>
      </c>
      <c r="J753" s="5">
        <f t="shared" si="92"/>
        <v>300.31818181818181</v>
      </c>
      <c r="K753" s="6">
        <f t="shared" si="93"/>
        <v>-0.20084758589374907</v>
      </c>
      <c r="L753" t="str">
        <f>VLOOKUP(B753,товар!$A$1:$C$433,3,FALSE)</f>
        <v>Русский Хлеб</v>
      </c>
      <c r="M753" s="28">
        <f t="shared" si="94"/>
        <v>316.60000000000002</v>
      </c>
      <c r="N753" s="10">
        <f>VLOOKUP(H753,клиенты!$A$1:$G$435,5,FALSE)</f>
        <v>44827</v>
      </c>
      <c r="O753">
        <f t="shared" si="95"/>
        <v>593</v>
      </c>
      <c r="P753" s="50">
        <f ca="1">(TODAY()-Продажи[[#This Row],[Дата регистрации клиента]])/30</f>
        <v>25.833333333333332</v>
      </c>
      <c r="Q753" t="str">
        <f>VLOOKUP(H753,клиенты!$A$1:$G$435,3,FALSE)</f>
        <v>Зоя Вячеславовна Панова</v>
      </c>
      <c r="R753" s="51" t="str">
        <f>VLOOKUP(H753,клиенты!$A$1:$G$435,4,FALSE)</f>
        <v>да</v>
      </c>
      <c r="S753" t="str">
        <f>VLOOKUP(H753,клиенты!$A$1:$G$435,7,FALSE)</f>
        <v>Беларусь</v>
      </c>
      <c r="T753" t="str">
        <f t="shared" si="96"/>
        <v>Панова Зоя Вячеславовна</v>
      </c>
      <c r="U753" t="str">
        <f t="shared" si="97"/>
        <v>Зоя</v>
      </c>
      <c r="V753" t="str">
        <f>Продажи[[#This Row],[Имя1]]</f>
        <v>Зоя</v>
      </c>
    </row>
    <row r="754" spans="1:22" x14ac:dyDescent="0.2">
      <c r="A754">
        <v>567</v>
      </c>
      <c r="B754">
        <v>395</v>
      </c>
      <c r="C754">
        <v>454</v>
      </c>
      <c r="D754">
        <v>5</v>
      </c>
      <c r="E754" s="40">
        <f t="shared" si="91"/>
        <v>2270</v>
      </c>
      <c r="F754" s="25">
        <v>45278</v>
      </c>
      <c r="G754" t="s">
        <v>11</v>
      </c>
      <c r="H754">
        <v>147</v>
      </c>
      <c r="I754" t="str">
        <f>VLOOKUP(B754,товар!$A$1:$C$433,2,FALSE)</f>
        <v>Соль</v>
      </c>
      <c r="J754" s="5">
        <f t="shared" si="92"/>
        <v>264.8679245283019</v>
      </c>
      <c r="K754" s="6">
        <f t="shared" si="93"/>
        <v>0.71406183216982466</v>
      </c>
      <c r="L754" t="str">
        <f>VLOOKUP(B754,товар!$A$1:$C$433,3,FALSE)</f>
        <v>Славянская</v>
      </c>
      <c r="M754" s="28">
        <f t="shared" si="94"/>
        <v>236.91666666666666</v>
      </c>
      <c r="N754" s="10">
        <f>VLOOKUP(H754,клиенты!$A$1:$G$435,5,FALSE)</f>
        <v>44827</v>
      </c>
      <c r="O754">
        <f t="shared" si="95"/>
        <v>451</v>
      </c>
      <c r="P754" s="50">
        <f ca="1">(TODAY()-Продажи[[#This Row],[Дата регистрации клиента]])/30</f>
        <v>25.833333333333332</v>
      </c>
      <c r="Q754" t="str">
        <f>VLOOKUP(H754,клиенты!$A$1:$G$435,3,FALSE)</f>
        <v>Бирюкова Агафья Артемовна</v>
      </c>
      <c r="R754" s="51" t="str">
        <f>VLOOKUP(H754,клиенты!$A$1:$G$435,4,FALSE)</f>
        <v>да</v>
      </c>
      <c r="S754" t="str">
        <f>VLOOKUP(H754,клиенты!$A$1:$G$435,7,FALSE)</f>
        <v>Россия</v>
      </c>
      <c r="T754" t="str">
        <f t="shared" si="96"/>
        <v>Артемовна Бирюкова Агафья</v>
      </c>
      <c r="U754" t="str">
        <f t="shared" si="97"/>
        <v>Бирюкова</v>
      </c>
      <c r="V754" t="str">
        <f>MID(T754,SEARCH(" *",T754,SEARCH(" *",T754)+1)+1,LEN(T754))</f>
        <v>Агафья</v>
      </c>
    </row>
    <row r="755" spans="1:22" x14ac:dyDescent="0.2">
      <c r="A755">
        <v>655</v>
      </c>
      <c r="B755">
        <v>39</v>
      </c>
      <c r="C755">
        <v>375</v>
      </c>
      <c r="D755">
        <v>2</v>
      </c>
      <c r="E755" s="40">
        <f t="shared" si="91"/>
        <v>750</v>
      </c>
      <c r="F755" s="25">
        <v>45289</v>
      </c>
      <c r="G755" t="s">
        <v>21</v>
      </c>
      <c r="H755">
        <v>366</v>
      </c>
      <c r="I755" t="str">
        <f>VLOOKUP(B755,товар!$A$1:$C$433,2,FALSE)</f>
        <v>Сыр</v>
      </c>
      <c r="J755" s="5">
        <f t="shared" si="92"/>
        <v>262.63492063492066</v>
      </c>
      <c r="K755" s="6">
        <f t="shared" si="93"/>
        <v>0.4278375438172366</v>
      </c>
      <c r="L755" t="str">
        <f>VLOOKUP(B755,товар!$A$1:$C$433,3,FALSE)</f>
        <v>Сырная долина</v>
      </c>
      <c r="M755" s="28">
        <f t="shared" si="94"/>
        <v>271</v>
      </c>
      <c r="N755" s="10">
        <f>VLOOKUP(H755,клиенты!$A$1:$G$435,5,FALSE)</f>
        <v>44827</v>
      </c>
      <c r="O755">
        <f t="shared" si="95"/>
        <v>462</v>
      </c>
      <c r="P755" s="50">
        <f ca="1">(TODAY()-Продажи[[#This Row],[Дата регистрации клиента]])/30</f>
        <v>25.833333333333332</v>
      </c>
      <c r="Q755" t="str">
        <f>VLOOKUP(H755,клиенты!$A$1:$G$435,3,FALSE)</f>
        <v>Анна Альбертовна Никифорова</v>
      </c>
      <c r="R755" s="51" t="str">
        <f>VLOOKUP(H755,клиенты!$A$1:$G$435,4,FALSE)</f>
        <v>нет</v>
      </c>
      <c r="S755" t="str">
        <f>VLOOKUP(H755,клиенты!$A$1:$G$435,7,FALSE)</f>
        <v>Узбекистан</v>
      </c>
      <c r="T755" t="str">
        <f t="shared" si="96"/>
        <v>Никифорова Анна Альбертовна</v>
      </c>
      <c r="U755" t="str">
        <f t="shared" si="97"/>
        <v>Анна</v>
      </c>
      <c r="V755" t="str">
        <f>Продажи[[#This Row],[Имя1]]</f>
        <v>Анна</v>
      </c>
    </row>
    <row r="756" spans="1:22" x14ac:dyDescent="0.2">
      <c r="A756">
        <v>660</v>
      </c>
      <c r="B756">
        <v>228</v>
      </c>
      <c r="C756">
        <v>247</v>
      </c>
      <c r="D756">
        <v>4</v>
      </c>
      <c r="E756" s="40">
        <f t="shared" si="91"/>
        <v>988</v>
      </c>
      <c r="F756" s="25">
        <v>45415</v>
      </c>
      <c r="G756" t="s">
        <v>18</v>
      </c>
      <c r="H756">
        <v>147</v>
      </c>
      <c r="I756" t="str">
        <f>VLOOKUP(B756,товар!$A$1:$C$433,2,FALSE)</f>
        <v>Рис</v>
      </c>
      <c r="J756" s="5">
        <f t="shared" si="92"/>
        <v>258.375</v>
      </c>
      <c r="K756" s="6">
        <f t="shared" si="93"/>
        <v>-4.4025157232704393E-2</v>
      </c>
      <c r="L756" t="str">
        <f>VLOOKUP(B756,товар!$A$1:$C$433,3,FALSE)</f>
        <v>Мистраль</v>
      </c>
      <c r="M756" s="28">
        <f t="shared" si="94"/>
        <v>181.57142857142858</v>
      </c>
      <c r="N756" s="10">
        <f>VLOOKUP(H756,клиенты!$A$1:$G$435,5,FALSE)</f>
        <v>44827</v>
      </c>
      <c r="O756">
        <f t="shared" si="95"/>
        <v>588</v>
      </c>
      <c r="P756" s="50">
        <f ca="1">(TODAY()-Продажи[[#This Row],[Дата регистрации клиента]])/30</f>
        <v>25.833333333333332</v>
      </c>
      <c r="Q756" t="str">
        <f>VLOOKUP(H756,клиенты!$A$1:$G$435,3,FALSE)</f>
        <v>Бирюкова Агафья Артемовна</v>
      </c>
      <c r="R756" s="51" t="str">
        <f>VLOOKUP(H756,клиенты!$A$1:$G$435,4,FALSE)</f>
        <v>да</v>
      </c>
      <c r="S756" t="str">
        <f>VLOOKUP(H756,клиенты!$A$1:$G$435,7,FALSE)</f>
        <v>Россия</v>
      </c>
      <c r="T756" t="str">
        <f t="shared" si="96"/>
        <v>Артемовна Бирюкова Агафья</v>
      </c>
      <c r="U756" t="str">
        <f t="shared" si="97"/>
        <v>Бирюкова</v>
      </c>
      <c r="V756" t="str">
        <f>MID(T756,SEARCH(" *",T756,SEARCH(" *",T756)+1)+1,LEN(T756))</f>
        <v>Агафья</v>
      </c>
    </row>
    <row r="757" spans="1:22" x14ac:dyDescent="0.2">
      <c r="A757">
        <v>682</v>
      </c>
      <c r="B757">
        <v>110</v>
      </c>
      <c r="C757">
        <v>84</v>
      </c>
      <c r="D757">
        <v>5</v>
      </c>
      <c r="E757" s="40">
        <f t="shared" si="91"/>
        <v>420</v>
      </c>
      <c r="F757" s="25">
        <v>45029</v>
      </c>
      <c r="G757" t="s">
        <v>12</v>
      </c>
      <c r="H757">
        <v>225</v>
      </c>
      <c r="I757" t="str">
        <f>VLOOKUP(B757,товар!$A$1:$C$433,2,FALSE)</f>
        <v>Макароны</v>
      </c>
      <c r="J757" s="5">
        <f t="shared" si="92"/>
        <v>265.47674418604652</v>
      </c>
      <c r="K757" s="6">
        <f t="shared" si="93"/>
        <v>-0.68358810389382851</v>
      </c>
      <c r="L757" t="str">
        <f>VLOOKUP(B757,товар!$A$1:$C$433,3,FALSE)</f>
        <v>Паста Зара</v>
      </c>
      <c r="M757" s="28">
        <f t="shared" si="94"/>
        <v>276.67567567567568</v>
      </c>
      <c r="N757" s="10">
        <f>VLOOKUP(H757,клиенты!$A$1:$G$435,5,FALSE)</f>
        <v>44827</v>
      </c>
      <c r="O757">
        <f t="shared" si="95"/>
        <v>202</v>
      </c>
      <c r="P757" s="50">
        <f ca="1">(TODAY()-Продажи[[#This Row],[Дата регистрации клиента]])/30</f>
        <v>25.833333333333332</v>
      </c>
      <c r="Q757" t="str">
        <f>VLOOKUP(H757,клиенты!$A$1:$G$435,3,FALSE)</f>
        <v>Зоя Вячеславовна Панова</v>
      </c>
      <c r="R757" s="51" t="str">
        <f>VLOOKUP(H757,клиенты!$A$1:$G$435,4,FALSE)</f>
        <v>да</v>
      </c>
      <c r="S757" t="str">
        <f>VLOOKUP(H757,клиенты!$A$1:$G$435,7,FALSE)</f>
        <v>Беларусь</v>
      </c>
      <c r="T757" t="str">
        <f t="shared" si="96"/>
        <v>Панова Зоя Вячеславовна</v>
      </c>
      <c r="U757" t="str">
        <f t="shared" si="97"/>
        <v>Зоя</v>
      </c>
      <c r="V757" t="str">
        <f>Продажи[[#This Row],[Имя1]]</f>
        <v>Зоя</v>
      </c>
    </row>
    <row r="758" spans="1:22" x14ac:dyDescent="0.2">
      <c r="A758">
        <v>898</v>
      </c>
      <c r="B758">
        <v>52</v>
      </c>
      <c r="C758">
        <v>142</v>
      </c>
      <c r="D758">
        <v>3</v>
      </c>
      <c r="E758" s="40">
        <f t="shared" si="91"/>
        <v>426</v>
      </c>
      <c r="F758" s="25">
        <v>44929</v>
      </c>
      <c r="G758" t="s">
        <v>17</v>
      </c>
      <c r="H758">
        <v>366</v>
      </c>
      <c r="I758" t="str">
        <f>VLOOKUP(B758,товар!$A$1:$C$433,2,FALSE)</f>
        <v>Соль</v>
      </c>
      <c r="J758" s="5">
        <f t="shared" si="92"/>
        <v>264.8679245283019</v>
      </c>
      <c r="K758" s="6">
        <f t="shared" si="93"/>
        <v>-0.46388374412309452</v>
      </c>
      <c r="L758" t="str">
        <f>VLOOKUP(B758,товар!$A$1:$C$433,3,FALSE)</f>
        <v>Илецкая</v>
      </c>
      <c r="M758" s="28">
        <f t="shared" si="94"/>
        <v>238.16666666666666</v>
      </c>
      <c r="N758" s="10">
        <f>VLOOKUP(H758,клиенты!$A$1:$G$435,5,FALSE)</f>
        <v>44827</v>
      </c>
      <c r="O758">
        <f t="shared" si="95"/>
        <v>102</v>
      </c>
      <c r="P758" s="50">
        <f ca="1">(TODAY()-Продажи[[#This Row],[Дата регистрации клиента]])/30</f>
        <v>25.833333333333332</v>
      </c>
      <c r="Q758" t="str">
        <f>VLOOKUP(H758,клиенты!$A$1:$G$435,3,FALSE)</f>
        <v>Анна Альбертовна Никифорова</v>
      </c>
      <c r="R758" s="51" t="str">
        <f>VLOOKUP(H758,клиенты!$A$1:$G$435,4,FALSE)</f>
        <v>нет</v>
      </c>
      <c r="S758" t="str">
        <f>VLOOKUP(H758,клиенты!$A$1:$G$435,7,FALSE)</f>
        <v>Узбекистан</v>
      </c>
      <c r="T758" t="str">
        <f t="shared" si="96"/>
        <v>Никифорова Анна Альбертовна</v>
      </c>
      <c r="U758" t="str">
        <f t="shared" si="97"/>
        <v>Анна</v>
      </c>
      <c r="V758" t="str">
        <f>Продажи[[#This Row],[Имя1]]</f>
        <v>Анна</v>
      </c>
    </row>
    <row r="759" spans="1:22" x14ac:dyDescent="0.2">
      <c r="A759">
        <v>175</v>
      </c>
      <c r="B759">
        <v>82</v>
      </c>
      <c r="C759">
        <v>233</v>
      </c>
      <c r="D759">
        <v>2</v>
      </c>
      <c r="E759" s="40">
        <f t="shared" si="91"/>
        <v>466</v>
      </c>
      <c r="F759" s="25">
        <v>45369</v>
      </c>
      <c r="G759" t="s">
        <v>23</v>
      </c>
      <c r="H759">
        <v>361</v>
      </c>
      <c r="I759" t="str">
        <f>VLOOKUP(B759,товар!$A$1:$C$433,2,FALSE)</f>
        <v>Сыр</v>
      </c>
      <c r="J759" s="5">
        <f t="shared" si="92"/>
        <v>262.63492063492066</v>
      </c>
      <c r="K759" s="6">
        <f t="shared" si="93"/>
        <v>-0.11283693944155693</v>
      </c>
      <c r="L759" t="str">
        <f>VLOOKUP(B759,товар!$A$1:$C$433,3,FALSE)</f>
        <v>Hochland</v>
      </c>
      <c r="M759" s="28">
        <f t="shared" si="94"/>
        <v>168</v>
      </c>
      <c r="N759" s="10">
        <f>VLOOKUP(H759,клиенты!$A$1:$G$435,5,FALSE)</f>
        <v>44831</v>
      </c>
      <c r="O759">
        <f t="shared" si="95"/>
        <v>538</v>
      </c>
      <c r="P759" s="50">
        <f ca="1">(TODAY()-Продажи[[#This Row],[Дата регистрации клиента]])/30</f>
        <v>25.7</v>
      </c>
      <c r="Q759" t="str">
        <f>VLOOKUP(H759,клиенты!$A$1:$G$435,3,FALSE)</f>
        <v>Федорова Жанна Вадимовна</v>
      </c>
      <c r="R759" s="51" t="str">
        <f>VLOOKUP(H759,клиенты!$A$1:$G$435,4,FALSE)</f>
        <v>да</v>
      </c>
      <c r="S759" t="str">
        <f>VLOOKUP(H759,клиенты!$A$1:$G$435,7,FALSE)</f>
        <v>Узбекистан</v>
      </c>
      <c r="T759" t="str">
        <f t="shared" si="96"/>
        <v>Вадимовна Федорова Жанна</v>
      </c>
      <c r="U759" t="str">
        <f t="shared" si="97"/>
        <v>Федорова</v>
      </c>
      <c r="V759" t="str">
        <f>MID(T759,SEARCH(" *",T759,SEARCH(" *",T759)+1)+1,LEN(T759))</f>
        <v>Жанна</v>
      </c>
    </row>
    <row r="760" spans="1:22" x14ac:dyDescent="0.2">
      <c r="A760">
        <v>69</v>
      </c>
      <c r="B760">
        <v>130</v>
      </c>
      <c r="C760">
        <v>208</v>
      </c>
      <c r="D760">
        <v>5</v>
      </c>
      <c r="E760" s="40">
        <f t="shared" si="91"/>
        <v>1040</v>
      </c>
      <c r="F760" s="25">
        <v>44975</v>
      </c>
      <c r="G760" t="s">
        <v>14</v>
      </c>
      <c r="H760">
        <v>115</v>
      </c>
      <c r="I760" t="str">
        <f>VLOOKUP(B760,товар!$A$1:$C$433,2,FALSE)</f>
        <v>Соль</v>
      </c>
      <c r="J760" s="5">
        <f t="shared" si="92"/>
        <v>264.8679245283019</v>
      </c>
      <c r="K760" s="6">
        <f t="shared" si="93"/>
        <v>-0.21470294913805388</v>
      </c>
      <c r="L760" t="str">
        <f>VLOOKUP(B760,товар!$A$1:$C$433,3,FALSE)</f>
        <v>Илецкая</v>
      </c>
      <c r="M760" s="28">
        <f t="shared" si="94"/>
        <v>238.16666666666666</v>
      </c>
      <c r="N760" s="10">
        <f>VLOOKUP(H760,клиенты!$A$1:$G$435,5,FALSE)</f>
        <v>44832</v>
      </c>
      <c r="O760">
        <f t="shared" si="95"/>
        <v>143</v>
      </c>
      <c r="P760" s="50">
        <f ca="1">(TODAY()-Продажи[[#This Row],[Дата регистрации клиента]])/30</f>
        <v>25.666666666666668</v>
      </c>
      <c r="Q760" t="str">
        <f>VLOOKUP(H760,клиенты!$A$1:$G$435,3,FALSE)</f>
        <v>Галина Кирилловна Прохорова</v>
      </c>
      <c r="R760" s="51" t="str">
        <f>VLOOKUP(H760,клиенты!$A$1:$G$435,4,FALSE)</f>
        <v>да</v>
      </c>
      <c r="S760" t="str">
        <f>VLOOKUP(H760,клиенты!$A$1:$G$435,7,FALSE)</f>
        <v>Беларусь</v>
      </c>
      <c r="T760" t="str">
        <f t="shared" si="96"/>
        <v>Прохорова Галина Кирилловна</v>
      </c>
      <c r="U760" t="str">
        <f t="shared" si="97"/>
        <v>Галина</v>
      </c>
      <c r="V760" t="str">
        <f>Продажи[[#This Row],[Имя1]]</f>
        <v>Галина</v>
      </c>
    </row>
    <row r="761" spans="1:22" x14ac:dyDescent="0.2">
      <c r="A761">
        <v>151</v>
      </c>
      <c r="B761">
        <v>206</v>
      </c>
      <c r="C761">
        <v>73</v>
      </c>
      <c r="D761">
        <v>5</v>
      </c>
      <c r="E761" s="40">
        <f t="shared" si="91"/>
        <v>365</v>
      </c>
      <c r="F761" s="25">
        <v>45310</v>
      </c>
      <c r="G761" t="s">
        <v>9</v>
      </c>
      <c r="H761">
        <v>115</v>
      </c>
      <c r="I761" t="str">
        <f>VLOOKUP(B761,товар!$A$1:$C$433,2,FALSE)</f>
        <v>Молоко</v>
      </c>
      <c r="J761" s="5">
        <f t="shared" si="92"/>
        <v>294.95238095238096</v>
      </c>
      <c r="K761" s="6">
        <f t="shared" si="93"/>
        <v>-0.75250242169841786</v>
      </c>
      <c r="L761" t="str">
        <f>VLOOKUP(B761,товар!$A$1:$C$433,3,FALSE)</f>
        <v>Домик в деревне</v>
      </c>
      <c r="M761" s="28">
        <f t="shared" si="94"/>
        <v>274.77777777777777</v>
      </c>
      <c r="N761" s="10">
        <f>VLOOKUP(H761,клиенты!$A$1:$G$435,5,FALSE)</f>
        <v>44832</v>
      </c>
      <c r="O761">
        <f t="shared" si="95"/>
        <v>478</v>
      </c>
      <c r="P761" s="50">
        <f ca="1">(TODAY()-Продажи[[#This Row],[Дата регистрации клиента]])/30</f>
        <v>25.666666666666668</v>
      </c>
      <c r="Q761" t="str">
        <f>VLOOKUP(H761,клиенты!$A$1:$G$435,3,FALSE)</f>
        <v>Галина Кирилловна Прохорова</v>
      </c>
      <c r="R761" s="51" t="str">
        <f>VLOOKUP(H761,клиенты!$A$1:$G$435,4,FALSE)</f>
        <v>да</v>
      </c>
      <c r="S761" t="str">
        <f>VLOOKUP(H761,клиенты!$A$1:$G$435,7,FALSE)</f>
        <v>Беларусь</v>
      </c>
      <c r="T761" t="str">
        <f t="shared" si="96"/>
        <v>Прохорова Галина Кирилловна</v>
      </c>
      <c r="U761" t="str">
        <f t="shared" si="97"/>
        <v>Галина</v>
      </c>
      <c r="V761" t="str">
        <f>Продажи[[#This Row],[Имя1]]</f>
        <v>Галина</v>
      </c>
    </row>
    <row r="762" spans="1:22" x14ac:dyDescent="0.2">
      <c r="A762">
        <v>164</v>
      </c>
      <c r="B762">
        <v>356</v>
      </c>
      <c r="C762">
        <v>373</v>
      </c>
      <c r="D762">
        <v>1</v>
      </c>
      <c r="E762" s="40">
        <f t="shared" si="91"/>
        <v>373</v>
      </c>
      <c r="F762" s="25">
        <v>45291</v>
      </c>
      <c r="G762" t="s">
        <v>9</v>
      </c>
      <c r="H762">
        <v>115</v>
      </c>
      <c r="I762" t="str">
        <f>VLOOKUP(B762,товар!$A$1:$C$433,2,FALSE)</f>
        <v>Печенье</v>
      </c>
      <c r="J762" s="5">
        <f t="shared" si="92"/>
        <v>283.468085106383</v>
      </c>
      <c r="K762" s="6">
        <f t="shared" si="93"/>
        <v>0.31584477970427072</v>
      </c>
      <c r="L762" t="str">
        <f>VLOOKUP(B762,товар!$A$1:$C$433,3,FALSE)</f>
        <v>Посиделкино</v>
      </c>
      <c r="M762" s="28">
        <f t="shared" si="94"/>
        <v>321.63636363636363</v>
      </c>
      <c r="N762" s="10">
        <f>VLOOKUP(H762,клиенты!$A$1:$G$435,5,FALSE)</f>
        <v>44832</v>
      </c>
      <c r="O762">
        <f t="shared" si="95"/>
        <v>459</v>
      </c>
      <c r="P762" s="50">
        <f ca="1">(TODAY()-Продажи[[#This Row],[Дата регистрации клиента]])/30</f>
        <v>25.666666666666668</v>
      </c>
      <c r="Q762" t="str">
        <f>VLOOKUP(H762,клиенты!$A$1:$G$435,3,FALSE)</f>
        <v>Галина Кирилловна Прохорова</v>
      </c>
      <c r="R762" s="51" t="str">
        <f>VLOOKUP(H762,клиенты!$A$1:$G$435,4,FALSE)</f>
        <v>да</v>
      </c>
      <c r="S762" t="str">
        <f>VLOOKUP(H762,клиенты!$A$1:$G$435,7,FALSE)</f>
        <v>Беларусь</v>
      </c>
      <c r="T762" t="str">
        <f t="shared" si="96"/>
        <v>Прохорова Галина Кирилловна</v>
      </c>
      <c r="U762" t="str">
        <f t="shared" si="97"/>
        <v>Галина</v>
      </c>
      <c r="V762" t="str">
        <f>Продажи[[#This Row],[Имя1]]</f>
        <v>Галина</v>
      </c>
    </row>
    <row r="763" spans="1:22" x14ac:dyDescent="0.2">
      <c r="A763">
        <v>746</v>
      </c>
      <c r="B763">
        <v>337</v>
      </c>
      <c r="C763">
        <v>453</v>
      </c>
      <c r="D763">
        <v>4</v>
      </c>
      <c r="E763" s="40">
        <f t="shared" si="91"/>
        <v>1812</v>
      </c>
      <c r="F763" s="25">
        <v>45415</v>
      </c>
      <c r="G763" t="s">
        <v>25</v>
      </c>
      <c r="H763">
        <v>115</v>
      </c>
      <c r="I763" t="str">
        <f>VLOOKUP(B763,товар!$A$1:$C$433,2,FALSE)</f>
        <v>Макароны</v>
      </c>
      <c r="J763" s="5">
        <f t="shared" si="92"/>
        <v>265.47674418604652</v>
      </c>
      <c r="K763" s="6">
        <f t="shared" si="93"/>
        <v>0.70636415400113872</v>
      </c>
      <c r="L763" t="str">
        <f>VLOOKUP(B763,товар!$A$1:$C$433,3,FALSE)</f>
        <v>Паста Зара</v>
      </c>
      <c r="M763" s="28">
        <f t="shared" si="94"/>
        <v>276.67567567567568</v>
      </c>
      <c r="N763" s="10">
        <f>VLOOKUP(H763,клиенты!$A$1:$G$435,5,FALSE)</f>
        <v>44832</v>
      </c>
      <c r="O763">
        <f t="shared" si="95"/>
        <v>583</v>
      </c>
      <c r="P763" s="50">
        <f ca="1">(TODAY()-Продажи[[#This Row],[Дата регистрации клиента]])/30</f>
        <v>25.666666666666668</v>
      </c>
      <c r="Q763" t="str">
        <f>VLOOKUP(H763,клиенты!$A$1:$G$435,3,FALSE)</f>
        <v>Галина Кирилловна Прохорова</v>
      </c>
      <c r="R763" s="51" t="str">
        <f>VLOOKUP(H763,клиенты!$A$1:$G$435,4,FALSE)</f>
        <v>да</v>
      </c>
      <c r="S763" t="str">
        <f>VLOOKUP(H763,клиенты!$A$1:$G$435,7,FALSE)</f>
        <v>Беларусь</v>
      </c>
      <c r="T763" t="str">
        <f t="shared" si="96"/>
        <v>Прохорова Галина Кирилловна</v>
      </c>
      <c r="U763" t="str">
        <f t="shared" si="97"/>
        <v>Галина</v>
      </c>
      <c r="V763" t="str">
        <f>Продажи[[#This Row],[Имя1]]</f>
        <v>Галина</v>
      </c>
    </row>
    <row r="764" spans="1:22" x14ac:dyDescent="0.2">
      <c r="A764">
        <v>904</v>
      </c>
      <c r="B764">
        <v>6</v>
      </c>
      <c r="C764">
        <v>70</v>
      </c>
      <c r="D764">
        <v>5</v>
      </c>
      <c r="E764" s="40">
        <f t="shared" si="91"/>
        <v>350</v>
      </c>
      <c r="F764" s="25">
        <v>45364</v>
      </c>
      <c r="G764" t="s">
        <v>11</v>
      </c>
      <c r="H764">
        <v>433</v>
      </c>
      <c r="I764" t="str">
        <f>VLOOKUP(B764,товар!$A$1:$C$433,2,FALSE)</f>
        <v>Фрукты</v>
      </c>
      <c r="J764" s="5">
        <f t="shared" si="92"/>
        <v>274.16279069767444</v>
      </c>
      <c r="K764" s="6">
        <f t="shared" si="93"/>
        <v>-0.74467724149631009</v>
      </c>
      <c r="L764" t="str">
        <f>VLOOKUP(B764,товар!$A$1:$C$433,3,FALSE)</f>
        <v>Фрукты-Ягоды</v>
      </c>
      <c r="M764" s="28">
        <f t="shared" si="94"/>
        <v>280.66666666666669</v>
      </c>
      <c r="N764" s="10">
        <f>VLOOKUP(H764,клиенты!$A$1:$G$435,5,FALSE)</f>
        <v>44832</v>
      </c>
      <c r="O764">
        <f t="shared" si="95"/>
        <v>532</v>
      </c>
      <c r="P764" s="50">
        <f ca="1">(TODAY()-Продажи[[#This Row],[Дата регистрации клиента]])/30</f>
        <v>25.666666666666668</v>
      </c>
      <c r="Q764" t="str">
        <f>VLOOKUP(H764,клиенты!$A$1:$G$435,3,FALSE)</f>
        <v>Людмила Борисовна Иванова</v>
      </c>
      <c r="R764" s="51" t="str">
        <f>VLOOKUP(H764,клиенты!$A$1:$G$435,4,FALSE)</f>
        <v>да</v>
      </c>
      <c r="S764" t="str">
        <f>VLOOKUP(H764,клиенты!$A$1:$G$435,7,FALSE)</f>
        <v>Таджикистан</v>
      </c>
      <c r="T764" t="str">
        <f t="shared" si="96"/>
        <v>Иванова Людмила Борисовна</v>
      </c>
      <c r="U764" t="str">
        <f t="shared" si="97"/>
        <v>Людмила</v>
      </c>
      <c r="V764" t="str">
        <f>Продажи[[#This Row],[Имя1]]</f>
        <v>Людмила</v>
      </c>
    </row>
    <row r="765" spans="1:22" x14ac:dyDescent="0.2">
      <c r="A765">
        <v>35</v>
      </c>
      <c r="B765">
        <v>157</v>
      </c>
      <c r="C765">
        <v>55</v>
      </c>
      <c r="D765">
        <v>2</v>
      </c>
      <c r="E765" s="40">
        <f t="shared" si="91"/>
        <v>110</v>
      </c>
      <c r="F765" s="25">
        <v>45381</v>
      </c>
      <c r="G765" t="s">
        <v>9</v>
      </c>
      <c r="H765">
        <v>179</v>
      </c>
      <c r="I765" t="str">
        <f>VLOOKUP(B765,товар!$A$1:$C$433,2,FALSE)</f>
        <v>Сыр</v>
      </c>
      <c r="J765" s="5">
        <f t="shared" si="92"/>
        <v>262.63492063492066</v>
      </c>
      <c r="K765" s="6">
        <f t="shared" si="93"/>
        <v>-0.79058382690680529</v>
      </c>
      <c r="L765" t="str">
        <f>VLOOKUP(B765,товар!$A$1:$C$433,3,FALSE)</f>
        <v>President</v>
      </c>
      <c r="M765" s="28">
        <f t="shared" si="94"/>
        <v>238.72222222222223</v>
      </c>
      <c r="N765" s="10">
        <f>VLOOKUP(H765,клиенты!$A$1:$G$435,5,FALSE)</f>
        <v>44833</v>
      </c>
      <c r="O765">
        <f t="shared" si="95"/>
        <v>548</v>
      </c>
      <c r="P765" s="50">
        <f ca="1">(TODAY()-Продажи[[#This Row],[Дата регистрации клиента]])/30</f>
        <v>25.633333333333333</v>
      </c>
      <c r="Q765" t="str">
        <f>VLOOKUP(H765,клиенты!$A$1:$G$435,3,FALSE)</f>
        <v>Капустина Тамара Валериевна</v>
      </c>
      <c r="R765" s="51" t="str">
        <f>VLOOKUP(H765,клиенты!$A$1:$G$435,4,FALSE)</f>
        <v>да</v>
      </c>
      <c r="S765" t="str">
        <f>VLOOKUP(H765,клиенты!$A$1:$G$435,7,FALSE)</f>
        <v>Россия</v>
      </c>
      <c r="T765" t="str">
        <f t="shared" si="96"/>
        <v>Валериевна Капустина Тамара</v>
      </c>
      <c r="U765" t="str">
        <f t="shared" si="97"/>
        <v>Капустина</v>
      </c>
      <c r="V765" t="str">
        <f>MID(T765,SEARCH(" *",T765,SEARCH(" *",T765)+1)+1,LEN(T765))</f>
        <v>Тамара</v>
      </c>
    </row>
    <row r="766" spans="1:22" x14ac:dyDescent="0.2">
      <c r="A766">
        <v>553</v>
      </c>
      <c r="B766">
        <v>388</v>
      </c>
      <c r="C766">
        <v>107</v>
      </c>
      <c r="D766">
        <v>1</v>
      </c>
      <c r="E766" s="40">
        <f t="shared" si="91"/>
        <v>107</v>
      </c>
      <c r="F766" s="25">
        <v>45137</v>
      </c>
      <c r="G766" t="s">
        <v>11</v>
      </c>
      <c r="H766">
        <v>179</v>
      </c>
      <c r="I766" t="str">
        <f>VLOOKUP(B766,товар!$A$1:$C$433,2,FALSE)</f>
        <v>Рыба</v>
      </c>
      <c r="J766" s="5">
        <f t="shared" si="92"/>
        <v>258.5128205128205</v>
      </c>
      <c r="K766" s="6">
        <f t="shared" si="93"/>
        <v>-0.5860940289625074</v>
      </c>
      <c r="L766" t="str">
        <f>VLOOKUP(B766,товар!$A$1:$C$433,3,FALSE)</f>
        <v>Меридиан</v>
      </c>
      <c r="M766" s="28">
        <f t="shared" si="94"/>
        <v>260.64705882352939</v>
      </c>
      <c r="N766" s="10">
        <f>VLOOKUP(H766,клиенты!$A$1:$G$435,5,FALSE)</f>
        <v>44833</v>
      </c>
      <c r="O766">
        <f t="shared" si="95"/>
        <v>304</v>
      </c>
      <c r="P766" s="50">
        <f ca="1">(TODAY()-Продажи[[#This Row],[Дата регистрации клиента]])/30</f>
        <v>25.633333333333333</v>
      </c>
      <c r="Q766" t="str">
        <f>VLOOKUP(H766,клиенты!$A$1:$G$435,3,FALSE)</f>
        <v>Капустина Тамара Валериевна</v>
      </c>
      <c r="R766" s="51" t="str">
        <f>VLOOKUP(H766,клиенты!$A$1:$G$435,4,FALSE)</f>
        <v>да</v>
      </c>
      <c r="S766" t="str">
        <f>VLOOKUP(H766,клиенты!$A$1:$G$435,7,FALSE)</f>
        <v>Россия</v>
      </c>
      <c r="T766" t="str">
        <f t="shared" si="96"/>
        <v>Валериевна Капустина Тамара</v>
      </c>
      <c r="U766" t="str">
        <f t="shared" si="97"/>
        <v>Капустина</v>
      </c>
      <c r="V766" t="str">
        <f>MID(T766,SEARCH(" *",T766,SEARCH(" *",T766)+1)+1,LEN(T766))</f>
        <v>Тамара</v>
      </c>
    </row>
    <row r="767" spans="1:22" x14ac:dyDescent="0.2">
      <c r="A767">
        <v>629</v>
      </c>
      <c r="B767">
        <v>310</v>
      </c>
      <c r="C767">
        <v>404</v>
      </c>
      <c r="D767">
        <v>4</v>
      </c>
      <c r="E767" s="40">
        <f t="shared" si="91"/>
        <v>1616</v>
      </c>
      <c r="F767" s="25">
        <v>45031</v>
      </c>
      <c r="G767" t="s">
        <v>10</v>
      </c>
      <c r="H767">
        <v>179</v>
      </c>
      <c r="I767" t="str">
        <f>VLOOKUP(B767,товар!$A$1:$C$433,2,FALSE)</f>
        <v>Макароны</v>
      </c>
      <c r="J767" s="5">
        <f t="shared" si="92"/>
        <v>265.47674418604652</v>
      </c>
      <c r="K767" s="6">
        <f t="shared" si="93"/>
        <v>0.52179054793920554</v>
      </c>
      <c r="L767" t="str">
        <f>VLOOKUP(B767,товар!$A$1:$C$433,3,FALSE)</f>
        <v>Паста Зара</v>
      </c>
      <c r="M767" s="28">
        <f t="shared" si="94"/>
        <v>276.67567567567568</v>
      </c>
      <c r="N767" s="10">
        <f>VLOOKUP(H767,клиенты!$A$1:$G$435,5,FALSE)</f>
        <v>44833</v>
      </c>
      <c r="O767">
        <f t="shared" si="95"/>
        <v>198</v>
      </c>
      <c r="P767" s="50">
        <f ca="1">(TODAY()-Продажи[[#This Row],[Дата регистрации клиента]])/30</f>
        <v>25.633333333333333</v>
      </c>
      <c r="Q767" t="str">
        <f>VLOOKUP(H767,клиенты!$A$1:$G$435,3,FALSE)</f>
        <v>Капустина Тамара Валериевна</v>
      </c>
      <c r="R767" s="51" t="str">
        <f>VLOOKUP(H767,клиенты!$A$1:$G$435,4,FALSE)</f>
        <v>да</v>
      </c>
      <c r="S767" t="str">
        <f>VLOOKUP(H767,клиенты!$A$1:$G$435,7,FALSE)</f>
        <v>Россия</v>
      </c>
      <c r="T767" t="str">
        <f t="shared" si="96"/>
        <v>Валериевна Капустина Тамара</v>
      </c>
      <c r="U767" t="str">
        <f t="shared" si="97"/>
        <v>Капустина</v>
      </c>
      <c r="V767" t="str">
        <f>MID(T767,SEARCH(" *",T767,SEARCH(" *",T767)+1)+1,LEN(T767))</f>
        <v>Тамара</v>
      </c>
    </row>
    <row r="768" spans="1:22" x14ac:dyDescent="0.2">
      <c r="A768">
        <v>982</v>
      </c>
      <c r="B768">
        <v>149</v>
      </c>
      <c r="C768">
        <v>468</v>
      </c>
      <c r="D768">
        <v>1</v>
      </c>
      <c r="E768" s="40">
        <f t="shared" si="91"/>
        <v>468</v>
      </c>
      <c r="F768" s="25">
        <v>45377</v>
      </c>
      <c r="G768" t="s">
        <v>9</v>
      </c>
      <c r="H768">
        <v>427</v>
      </c>
      <c r="I768" t="str">
        <f>VLOOKUP(B768,товар!$A$1:$C$433,2,FALSE)</f>
        <v>Конфеты</v>
      </c>
      <c r="J768" s="5">
        <f t="shared" si="92"/>
        <v>267.85483870967744</v>
      </c>
      <c r="K768" s="6">
        <f t="shared" si="93"/>
        <v>0.74721502980670795</v>
      </c>
      <c r="L768" t="str">
        <f>VLOOKUP(B768,товар!$A$1:$C$433,3,FALSE)</f>
        <v>Бабаевский</v>
      </c>
      <c r="M768" s="28">
        <f t="shared" si="94"/>
        <v>250.25925925925927</v>
      </c>
      <c r="N768" s="10">
        <f>VLOOKUP(H768,клиенты!$A$1:$G$435,5,FALSE)</f>
        <v>44834</v>
      </c>
      <c r="O768">
        <f t="shared" si="95"/>
        <v>543</v>
      </c>
      <c r="P768" s="50">
        <f ca="1">(TODAY()-Продажи[[#This Row],[Дата регистрации клиента]])/30</f>
        <v>25.6</v>
      </c>
      <c r="Q768" t="str">
        <f>VLOOKUP(H768,клиенты!$A$1:$G$435,3,FALSE)</f>
        <v>Лидия Андреевна Крюкова</v>
      </c>
      <c r="R768" s="51" t="str">
        <f>VLOOKUP(H768,клиенты!$A$1:$G$435,4,FALSE)</f>
        <v>нет</v>
      </c>
      <c r="S768" t="str">
        <f>VLOOKUP(H768,клиенты!$A$1:$G$435,7,FALSE)</f>
        <v>Россия</v>
      </c>
      <c r="T768" t="str">
        <f t="shared" si="96"/>
        <v>Крюкова Лидия Андреевна</v>
      </c>
      <c r="U768" t="str">
        <f t="shared" si="97"/>
        <v>Лидия</v>
      </c>
      <c r="V768" t="str">
        <f>Продажи[[#This Row],[Имя1]]</f>
        <v>Лидия</v>
      </c>
    </row>
    <row r="769" spans="1:22" x14ac:dyDescent="0.2">
      <c r="A769">
        <v>701</v>
      </c>
      <c r="B769">
        <v>138</v>
      </c>
      <c r="C769">
        <v>427</v>
      </c>
      <c r="D769">
        <v>5</v>
      </c>
      <c r="E769" s="40">
        <f t="shared" si="91"/>
        <v>2135</v>
      </c>
      <c r="F769" s="25">
        <v>45145</v>
      </c>
      <c r="G769" t="s">
        <v>11</v>
      </c>
      <c r="H769">
        <v>196</v>
      </c>
      <c r="I769" t="str">
        <f>VLOOKUP(B769,товар!$A$1:$C$433,2,FALSE)</f>
        <v>Сыр</v>
      </c>
      <c r="J769" s="5">
        <f t="shared" si="92"/>
        <v>262.63492063492066</v>
      </c>
      <c r="K769" s="6">
        <f t="shared" si="93"/>
        <v>0.62583101655989348</v>
      </c>
      <c r="L769" t="str">
        <f>VLOOKUP(B769,товар!$A$1:$C$433,3,FALSE)</f>
        <v>Сырная долина</v>
      </c>
      <c r="M769" s="28">
        <f t="shared" si="94"/>
        <v>271</v>
      </c>
      <c r="N769" s="10">
        <f>VLOOKUP(H769,клиенты!$A$1:$G$435,5,FALSE)</f>
        <v>44835</v>
      </c>
      <c r="O769">
        <f t="shared" si="95"/>
        <v>310</v>
      </c>
      <c r="P769" s="50">
        <f ca="1">(TODAY()-Продажи[[#This Row],[Дата регистрации клиента]])/30</f>
        <v>25.566666666666666</v>
      </c>
      <c r="Q769" t="str">
        <f>VLOOKUP(H769,клиенты!$A$1:$G$435,3,FALSE)</f>
        <v>Петрова Майя Богдановна</v>
      </c>
      <c r="R769" s="51" t="str">
        <f>VLOOKUP(H769,клиенты!$A$1:$G$435,4,FALSE)</f>
        <v>да</v>
      </c>
      <c r="S769" t="str">
        <f>VLOOKUP(H769,клиенты!$A$1:$G$435,7,FALSE)</f>
        <v>Россия</v>
      </c>
      <c r="T769" t="str">
        <f t="shared" si="96"/>
        <v>Богдановна Петрова Майя</v>
      </c>
      <c r="U769" t="str">
        <f t="shared" si="97"/>
        <v>Петрова</v>
      </c>
      <c r="V769" t="str">
        <f>MID(T769,SEARCH(" *",T769,SEARCH(" *",T769)+1)+1,LEN(T769))</f>
        <v>Майя</v>
      </c>
    </row>
    <row r="770" spans="1:22" x14ac:dyDescent="0.2">
      <c r="A770">
        <v>805</v>
      </c>
      <c r="B770">
        <v>35</v>
      </c>
      <c r="C770">
        <v>277</v>
      </c>
      <c r="D770">
        <v>4</v>
      </c>
      <c r="E770" s="40">
        <f t="shared" ref="E770:E833" si="98">C770*D770</f>
        <v>1108</v>
      </c>
      <c r="F770" s="25">
        <v>45422</v>
      </c>
      <c r="G770" t="s">
        <v>9</v>
      </c>
      <c r="H770">
        <v>108</v>
      </c>
      <c r="I770" t="str">
        <f>VLOOKUP(B770,товар!$A$1:$C$433,2,FALSE)</f>
        <v>Крупа</v>
      </c>
      <c r="J770" s="5">
        <f t="shared" ref="J770:J833" si="99">AVERAGEIF($I$2:$I$1001,I770,$C$2:$C$1001)</f>
        <v>255.11627906976744</v>
      </c>
      <c r="K770" s="6">
        <f t="shared" ref="K770:K833" si="100">C770/J770-1</f>
        <v>8.5779398359161263E-2</v>
      </c>
      <c r="L770" t="str">
        <f>VLOOKUP(B770,товар!$A$1:$C$433,3,FALSE)</f>
        <v>Мистраль</v>
      </c>
      <c r="M770" s="28">
        <f t="shared" ref="M770:M833" si="101">AVERAGEIFS($C$2:$C$1001,$I$2:$I$1001,I770,$L$2:$L$1001,L770)</f>
        <v>250.30769230769232</v>
      </c>
      <c r="N770" s="10">
        <f>VLOOKUP(H770,клиенты!$A$1:$G$435,5,FALSE)</f>
        <v>44835</v>
      </c>
      <c r="O770">
        <f t="shared" ref="O770:O833" si="102">F770-N770</f>
        <v>587</v>
      </c>
      <c r="P770" s="50">
        <f ca="1">(TODAY()-Продажи[[#This Row],[Дата регистрации клиента]])/30</f>
        <v>25.566666666666666</v>
      </c>
      <c r="Q770" t="str">
        <f>VLOOKUP(H770,клиенты!$A$1:$G$435,3,FALSE)</f>
        <v>Алла Рудольфовна Сидорова</v>
      </c>
      <c r="R770" s="51" t="str">
        <f>VLOOKUP(H770,клиенты!$A$1:$G$435,4,FALSE)</f>
        <v>да</v>
      </c>
      <c r="S770" t="str">
        <f>VLOOKUP(H770,клиенты!$A$1:$G$435,7,FALSE)</f>
        <v>Узбекистан</v>
      </c>
      <c r="T770" t="str">
        <f t="shared" ref="T770:T833" si="103">IF(OR(RIGHT(Q770,1)="ва", RIGHT(Q770,1)="я",RIGHT(Q770,1)="на"), Q770, MID(Q770, FIND(" ", Q770, FIND(" ", Q770) + 1) + 1, LEN(Q770) - FIND(" ", Q770, FIND(" ", Q770) + 1)) &amp; " " &amp; LEFT(Q770, FIND(" ", Q770) - 1) &amp; " " &amp; MID(Q770, FIND(" ", Q770) + 1, FIND(" ", Q770, FIND(" ", Q770) + 1) - FIND(" ", Q770) - 1))</f>
        <v>Сидорова Алла Рудольфовна</v>
      </c>
      <c r="U770" t="str">
        <f t="shared" ref="U770:U833" si="104">MID(T770, FIND(" ", T770) + 1, FIND(" ", T770 &amp; " ", FIND(" ", T770) + 1) - FIND(" ", T770) - 1)</f>
        <v>Алла</v>
      </c>
      <c r="V770" t="str">
        <f>Продажи[[#This Row],[Имя1]]</f>
        <v>Алла</v>
      </c>
    </row>
    <row r="771" spans="1:22" x14ac:dyDescent="0.2">
      <c r="A771">
        <v>894</v>
      </c>
      <c r="B771">
        <v>148</v>
      </c>
      <c r="C771">
        <v>270</v>
      </c>
      <c r="D771">
        <v>2</v>
      </c>
      <c r="E771" s="40">
        <f t="shared" si="98"/>
        <v>540</v>
      </c>
      <c r="F771" s="25">
        <v>45206</v>
      </c>
      <c r="G771" t="s">
        <v>12</v>
      </c>
      <c r="H771">
        <v>196</v>
      </c>
      <c r="I771" t="str">
        <f>VLOOKUP(B771,товар!$A$1:$C$433,2,FALSE)</f>
        <v>Сок</v>
      </c>
      <c r="J771" s="5">
        <f t="shared" si="99"/>
        <v>268.60344827586209</v>
      </c>
      <c r="K771" s="6">
        <f t="shared" si="100"/>
        <v>5.199306759098743E-3</v>
      </c>
      <c r="L771" t="str">
        <f>VLOOKUP(B771,товар!$A$1:$C$433,3,FALSE)</f>
        <v>Фруктовый сад</v>
      </c>
      <c r="M771" s="28">
        <f t="shared" si="101"/>
        <v>281.96875</v>
      </c>
      <c r="N771" s="10">
        <f>VLOOKUP(H771,клиенты!$A$1:$G$435,5,FALSE)</f>
        <v>44835</v>
      </c>
      <c r="O771">
        <f t="shared" si="102"/>
        <v>371</v>
      </c>
      <c r="P771" s="50">
        <f ca="1">(TODAY()-Продажи[[#This Row],[Дата регистрации клиента]])/30</f>
        <v>25.566666666666666</v>
      </c>
      <c r="Q771" t="str">
        <f>VLOOKUP(H771,клиенты!$A$1:$G$435,3,FALSE)</f>
        <v>Петрова Майя Богдановна</v>
      </c>
      <c r="R771" s="51" t="str">
        <f>VLOOKUP(H771,клиенты!$A$1:$G$435,4,FALSE)</f>
        <v>да</v>
      </c>
      <c r="S771" t="str">
        <f>VLOOKUP(H771,клиенты!$A$1:$G$435,7,FALSE)</f>
        <v>Россия</v>
      </c>
      <c r="T771" t="str">
        <f t="shared" si="103"/>
        <v>Богдановна Петрова Майя</v>
      </c>
      <c r="U771" t="str">
        <f t="shared" si="104"/>
        <v>Петрова</v>
      </c>
      <c r="V771" t="str">
        <f>MID(T771,SEARCH(" *",T771,SEARCH(" *",T771)+1)+1,LEN(T771))</f>
        <v>Майя</v>
      </c>
    </row>
    <row r="772" spans="1:22" x14ac:dyDescent="0.2">
      <c r="A772">
        <v>90</v>
      </c>
      <c r="B772">
        <v>30</v>
      </c>
      <c r="C772">
        <v>142</v>
      </c>
      <c r="D772">
        <v>5</v>
      </c>
      <c r="E772" s="40">
        <f t="shared" si="98"/>
        <v>710</v>
      </c>
      <c r="F772" s="25">
        <v>45226</v>
      </c>
      <c r="G772" t="s">
        <v>22</v>
      </c>
      <c r="H772">
        <v>423</v>
      </c>
      <c r="I772" t="str">
        <f>VLOOKUP(B772,товар!$A$1:$C$433,2,FALSE)</f>
        <v>Чипсы</v>
      </c>
      <c r="J772" s="5">
        <f t="shared" si="99"/>
        <v>273.72549019607845</v>
      </c>
      <c r="K772" s="6">
        <f t="shared" si="100"/>
        <v>-0.48123209169054448</v>
      </c>
      <c r="L772" t="str">
        <f>VLOOKUP(B772,товар!$A$1:$C$433,3,FALSE)</f>
        <v>Pringles</v>
      </c>
      <c r="M772" s="28">
        <f t="shared" si="101"/>
        <v>280.23809523809524</v>
      </c>
      <c r="N772" s="10">
        <f>VLOOKUP(H772,клиенты!$A$1:$G$435,5,FALSE)</f>
        <v>44841</v>
      </c>
      <c r="O772">
        <f t="shared" si="102"/>
        <v>385</v>
      </c>
      <c r="P772" s="50">
        <f ca="1">(TODAY()-Продажи[[#This Row],[Дата регистрации клиента]])/30</f>
        <v>25.366666666666667</v>
      </c>
      <c r="Q772" t="str">
        <f>VLOOKUP(H772,клиенты!$A$1:$G$435,3,FALSE)</f>
        <v>Виктор Марсович Игнатов</v>
      </c>
      <c r="R772" s="51" t="str">
        <f>VLOOKUP(H772,клиенты!$A$1:$G$435,4,FALSE)</f>
        <v>нет</v>
      </c>
      <c r="S772" t="str">
        <f>VLOOKUP(H772,клиенты!$A$1:$G$435,7,FALSE)</f>
        <v>Беларусь</v>
      </c>
      <c r="T772" t="str">
        <f t="shared" si="103"/>
        <v>Игнатов Виктор Марсович</v>
      </c>
      <c r="U772" t="str">
        <f t="shared" si="104"/>
        <v>Виктор</v>
      </c>
      <c r="V772" t="str">
        <f>Продажи[[#This Row],[Имя1]]</f>
        <v>Виктор</v>
      </c>
    </row>
    <row r="773" spans="1:22" x14ac:dyDescent="0.2">
      <c r="A773">
        <v>91</v>
      </c>
      <c r="B773">
        <v>24</v>
      </c>
      <c r="C773">
        <v>414</v>
      </c>
      <c r="D773">
        <v>1</v>
      </c>
      <c r="E773" s="40">
        <f t="shared" si="98"/>
        <v>414</v>
      </c>
      <c r="F773" s="25">
        <v>45388</v>
      </c>
      <c r="G773" t="s">
        <v>11</v>
      </c>
      <c r="H773">
        <v>365</v>
      </c>
      <c r="I773" t="str">
        <f>VLOOKUP(B773,товар!$A$1:$C$433,2,FALSE)</f>
        <v>Йогурт</v>
      </c>
      <c r="J773" s="5">
        <f t="shared" si="99"/>
        <v>263.25423728813558</v>
      </c>
      <c r="K773" s="6">
        <f t="shared" si="100"/>
        <v>0.57262425959309815</v>
      </c>
      <c r="L773" t="str">
        <f>VLOOKUP(B773,товар!$A$1:$C$433,3,FALSE)</f>
        <v>Чудо</v>
      </c>
      <c r="M773" s="28">
        <f t="shared" si="101"/>
        <v>287.10000000000002</v>
      </c>
      <c r="N773" s="10">
        <f>VLOOKUP(H773,клиенты!$A$1:$G$435,5,FALSE)</f>
        <v>44841</v>
      </c>
      <c r="O773">
        <f t="shared" si="102"/>
        <v>547</v>
      </c>
      <c r="P773" s="50">
        <f ca="1">(TODAY()-Продажи[[#This Row],[Дата регистрации клиента]])/30</f>
        <v>25.366666666666667</v>
      </c>
      <c r="Q773" t="str">
        <f>VLOOKUP(H773,клиенты!$A$1:$G$435,3,FALSE)</f>
        <v>Абрамова Елизавета Эдуардовна</v>
      </c>
      <c r="R773" s="51" t="str">
        <f>VLOOKUP(H773,клиенты!$A$1:$G$435,4,FALSE)</f>
        <v>нет</v>
      </c>
      <c r="S773" t="str">
        <f>VLOOKUP(H773,клиенты!$A$1:$G$435,7,FALSE)</f>
        <v>Беларусь</v>
      </c>
      <c r="T773" t="str">
        <f t="shared" si="103"/>
        <v>Эдуардовна Абрамова Елизавета</v>
      </c>
      <c r="U773" t="str">
        <f t="shared" si="104"/>
        <v>Абрамова</v>
      </c>
      <c r="V773" t="str">
        <f>MID(T773,SEARCH(" *",T773,SEARCH(" *",T773)+1)+1,LEN(T773))</f>
        <v>Елизавета</v>
      </c>
    </row>
    <row r="774" spans="1:22" x14ac:dyDescent="0.2">
      <c r="A774">
        <v>623</v>
      </c>
      <c r="B774">
        <v>49</v>
      </c>
      <c r="C774">
        <v>465</v>
      </c>
      <c r="D774">
        <v>2</v>
      </c>
      <c r="E774" s="40">
        <f t="shared" si="98"/>
        <v>930</v>
      </c>
      <c r="F774" s="25">
        <v>45150</v>
      </c>
      <c r="G774" t="s">
        <v>9</v>
      </c>
      <c r="H774">
        <v>365</v>
      </c>
      <c r="I774" t="str">
        <f>VLOOKUP(B774,товар!$A$1:$C$433,2,FALSE)</f>
        <v>Рис</v>
      </c>
      <c r="J774" s="5">
        <f t="shared" si="99"/>
        <v>258.375</v>
      </c>
      <c r="K774" s="6">
        <f t="shared" si="100"/>
        <v>0.79970972423802622</v>
      </c>
      <c r="L774" t="str">
        <f>VLOOKUP(B774,товар!$A$1:$C$433,3,FALSE)</f>
        <v>Агро-Альянс</v>
      </c>
      <c r="M774" s="28">
        <f t="shared" si="101"/>
        <v>317.85714285714283</v>
      </c>
      <c r="N774" s="10">
        <f>VLOOKUP(H774,клиенты!$A$1:$G$435,5,FALSE)</f>
        <v>44841</v>
      </c>
      <c r="O774">
        <f t="shared" si="102"/>
        <v>309</v>
      </c>
      <c r="P774" s="50">
        <f ca="1">(TODAY()-Продажи[[#This Row],[Дата регистрации клиента]])/30</f>
        <v>25.366666666666667</v>
      </c>
      <c r="Q774" t="str">
        <f>VLOOKUP(H774,клиенты!$A$1:$G$435,3,FALSE)</f>
        <v>Абрамова Елизавета Эдуардовна</v>
      </c>
      <c r="R774" s="51" t="str">
        <f>VLOOKUP(H774,клиенты!$A$1:$G$435,4,FALSE)</f>
        <v>нет</v>
      </c>
      <c r="S774" t="str">
        <f>VLOOKUP(H774,клиенты!$A$1:$G$435,7,FALSE)</f>
        <v>Беларусь</v>
      </c>
      <c r="T774" t="str">
        <f t="shared" si="103"/>
        <v>Эдуардовна Абрамова Елизавета</v>
      </c>
      <c r="U774" t="str">
        <f t="shared" si="104"/>
        <v>Абрамова</v>
      </c>
      <c r="V774" t="str">
        <f>MID(T774,SEARCH(" *",T774,SEARCH(" *",T774)+1)+1,LEN(T774))</f>
        <v>Елизавета</v>
      </c>
    </row>
    <row r="775" spans="1:22" x14ac:dyDescent="0.2">
      <c r="A775">
        <v>881</v>
      </c>
      <c r="B775">
        <v>144</v>
      </c>
      <c r="C775">
        <v>337</v>
      </c>
      <c r="D775">
        <v>3</v>
      </c>
      <c r="E775" s="40">
        <f t="shared" si="98"/>
        <v>1011</v>
      </c>
      <c r="F775" s="25">
        <v>45039</v>
      </c>
      <c r="G775" t="s">
        <v>23</v>
      </c>
      <c r="H775">
        <v>365</v>
      </c>
      <c r="I775" t="str">
        <f>VLOOKUP(B775,товар!$A$1:$C$433,2,FALSE)</f>
        <v>Макароны</v>
      </c>
      <c r="J775" s="5">
        <f t="shared" si="99"/>
        <v>265.47674418604652</v>
      </c>
      <c r="K775" s="6">
        <f t="shared" si="100"/>
        <v>0.2694143927116639</v>
      </c>
      <c r="L775" t="str">
        <f>VLOOKUP(B775,товар!$A$1:$C$433,3,FALSE)</f>
        <v>Роллтон</v>
      </c>
      <c r="M775" s="28">
        <f t="shared" si="101"/>
        <v>235.55555555555554</v>
      </c>
      <c r="N775" s="10">
        <f>VLOOKUP(H775,клиенты!$A$1:$G$435,5,FALSE)</f>
        <v>44841</v>
      </c>
      <c r="O775">
        <f t="shared" si="102"/>
        <v>198</v>
      </c>
      <c r="P775" s="50">
        <f ca="1">(TODAY()-Продажи[[#This Row],[Дата регистрации клиента]])/30</f>
        <v>25.366666666666667</v>
      </c>
      <c r="Q775" t="str">
        <f>VLOOKUP(H775,клиенты!$A$1:$G$435,3,FALSE)</f>
        <v>Абрамова Елизавета Эдуардовна</v>
      </c>
      <c r="R775" s="51" t="str">
        <f>VLOOKUP(H775,клиенты!$A$1:$G$435,4,FALSE)</f>
        <v>нет</v>
      </c>
      <c r="S775" t="str">
        <f>VLOOKUP(H775,клиенты!$A$1:$G$435,7,FALSE)</f>
        <v>Беларусь</v>
      </c>
      <c r="T775" t="str">
        <f t="shared" si="103"/>
        <v>Эдуардовна Абрамова Елизавета</v>
      </c>
      <c r="U775" t="str">
        <f t="shared" si="104"/>
        <v>Абрамова</v>
      </c>
      <c r="V775" t="str">
        <f>MID(T775,SEARCH(" *",T775,SEARCH(" *",T775)+1)+1,LEN(T775))</f>
        <v>Елизавета</v>
      </c>
    </row>
    <row r="776" spans="1:22" x14ac:dyDescent="0.2">
      <c r="A776">
        <v>3</v>
      </c>
      <c r="B776">
        <v>76</v>
      </c>
      <c r="C776">
        <v>139</v>
      </c>
      <c r="D776">
        <v>5</v>
      </c>
      <c r="E776" s="40">
        <f t="shared" si="98"/>
        <v>695</v>
      </c>
      <c r="F776" s="25">
        <v>45363</v>
      </c>
      <c r="G776" t="s">
        <v>9</v>
      </c>
      <c r="H776">
        <v>12</v>
      </c>
      <c r="I776" t="str">
        <f>VLOOKUP(B776,товар!$A$1:$C$433,2,FALSE)</f>
        <v>Печенье</v>
      </c>
      <c r="J776" s="5">
        <f t="shared" si="99"/>
        <v>283.468085106383</v>
      </c>
      <c r="K776" s="6">
        <f t="shared" si="100"/>
        <v>-0.50964497485551308</v>
      </c>
      <c r="L776" t="str">
        <f>VLOOKUP(B776,товар!$A$1:$C$433,3,FALSE)</f>
        <v>Юбилейное</v>
      </c>
      <c r="M776" s="28">
        <f t="shared" si="101"/>
        <v>232.44444444444446</v>
      </c>
      <c r="N776" s="10">
        <f>VLOOKUP(H776,клиенты!$A$1:$G$435,5,FALSE)</f>
        <v>44842</v>
      </c>
      <c r="O776">
        <f t="shared" si="102"/>
        <v>521</v>
      </c>
      <c r="P776" s="50">
        <f ca="1">(TODAY()-Продажи[[#This Row],[Дата регистрации клиента]])/30</f>
        <v>25.333333333333332</v>
      </c>
      <c r="Q776" t="str">
        <f>VLOOKUP(H776,клиенты!$A$1:$G$435,3,FALSE)</f>
        <v>Никодим Игоревич Бобров</v>
      </c>
      <c r="R776" s="51" t="str">
        <f>VLOOKUP(H776,клиенты!$A$1:$G$435,4,FALSE)</f>
        <v>да</v>
      </c>
      <c r="S776" t="str">
        <f>VLOOKUP(H776,клиенты!$A$1:$G$435,7,FALSE)</f>
        <v>Беларусь</v>
      </c>
      <c r="T776" t="str">
        <f t="shared" si="103"/>
        <v>Бобров Никодим Игоревич</v>
      </c>
      <c r="U776" t="str">
        <f t="shared" si="104"/>
        <v>Никодим</v>
      </c>
      <c r="V776" t="str">
        <f>Продажи[[#This Row],[Имя1]]</f>
        <v>Никодим</v>
      </c>
    </row>
    <row r="777" spans="1:22" x14ac:dyDescent="0.2">
      <c r="A777">
        <v>242</v>
      </c>
      <c r="B777">
        <v>275</v>
      </c>
      <c r="C777">
        <v>219</v>
      </c>
      <c r="D777">
        <v>1</v>
      </c>
      <c r="E777" s="40">
        <f t="shared" si="98"/>
        <v>219</v>
      </c>
      <c r="F777" s="25">
        <v>45028</v>
      </c>
      <c r="G777" t="s">
        <v>23</v>
      </c>
      <c r="H777">
        <v>41</v>
      </c>
      <c r="I777" t="str">
        <f>VLOOKUP(B777,товар!$A$1:$C$433,2,FALSE)</f>
        <v>Сыр</v>
      </c>
      <c r="J777" s="5">
        <f t="shared" si="99"/>
        <v>262.63492063492066</v>
      </c>
      <c r="K777" s="6">
        <f t="shared" si="100"/>
        <v>-0.16614287441073383</v>
      </c>
      <c r="L777" t="str">
        <f>VLOOKUP(B777,товар!$A$1:$C$433,3,FALSE)</f>
        <v>Сырная долина</v>
      </c>
      <c r="M777" s="28">
        <f t="shared" si="101"/>
        <v>271</v>
      </c>
      <c r="N777" s="10">
        <f>VLOOKUP(H777,клиенты!$A$1:$G$435,5,FALSE)</f>
        <v>44842</v>
      </c>
      <c r="O777">
        <f t="shared" si="102"/>
        <v>186</v>
      </c>
      <c r="P777" s="50">
        <f ca="1">(TODAY()-Продажи[[#This Row],[Дата регистрации клиента]])/30</f>
        <v>25.333333333333332</v>
      </c>
      <c r="Q777" t="str">
        <f>VLOOKUP(H777,клиенты!$A$1:$G$435,3,FALSE)</f>
        <v>Волкова Валентина Николаевна</v>
      </c>
      <c r="R777" s="51" t="str">
        <f>VLOOKUP(H777,клиенты!$A$1:$G$435,4,FALSE)</f>
        <v>да</v>
      </c>
      <c r="S777" t="str">
        <f>VLOOKUP(H777,клиенты!$A$1:$G$435,7,FALSE)</f>
        <v>Россия</v>
      </c>
      <c r="T777" t="str">
        <f t="shared" si="103"/>
        <v>Николаевна Волкова Валентина</v>
      </c>
      <c r="U777" t="str">
        <f t="shared" si="104"/>
        <v>Волкова</v>
      </c>
      <c r="V777" t="str">
        <f>MID(T777,SEARCH(" *",T777,SEARCH(" *",T777)+1)+1,LEN(T777))</f>
        <v>Валентина</v>
      </c>
    </row>
    <row r="778" spans="1:22" x14ac:dyDescent="0.2">
      <c r="A778">
        <v>478</v>
      </c>
      <c r="B778">
        <v>399</v>
      </c>
      <c r="C778">
        <v>379</v>
      </c>
      <c r="D778">
        <v>1</v>
      </c>
      <c r="E778" s="40">
        <f t="shared" si="98"/>
        <v>379</v>
      </c>
      <c r="F778" s="25">
        <v>45188</v>
      </c>
      <c r="G778" t="s">
        <v>17</v>
      </c>
      <c r="H778">
        <v>12</v>
      </c>
      <c r="I778" t="str">
        <f>VLOOKUP(B778,товар!$A$1:$C$433,2,FALSE)</f>
        <v>Хлеб</v>
      </c>
      <c r="J778" s="5">
        <f t="shared" si="99"/>
        <v>300.31818181818181</v>
      </c>
      <c r="K778" s="6">
        <f t="shared" si="100"/>
        <v>0.26199485394278788</v>
      </c>
      <c r="L778" t="str">
        <f>VLOOKUP(B778,товар!$A$1:$C$433,3,FALSE)</f>
        <v>Хлебный Дом</v>
      </c>
      <c r="M778" s="28">
        <f t="shared" si="101"/>
        <v>281.73333333333335</v>
      </c>
      <c r="N778" s="10">
        <f>VLOOKUP(H778,клиенты!$A$1:$G$435,5,FALSE)</f>
        <v>44842</v>
      </c>
      <c r="O778">
        <f t="shared" si="102"/>
        <v>346</v>
      </c>
      <c r="P778" s="50">
        <f ca="1">(TODAY()-Продажи[[#This Row],[Дата регистрации клиента]])/30</f>
        <v>25.333333333333332</v>
      </c>
      <c r="Q778" t="str">
        <f>VLOOKUP(H778,клиенты!$A$1:$G$435,3,FALSE)</f>
        <v>Никодим Игоревич Бобров</v>
      </c>
      <c r="R778" s="51" t="str">
        <f>VLOOKUP(H778,клиенты!$A$1:$G$435,4,FALSE)</f>
        <v>да</v>
      </c>
      <c r="S778" t="str">
        <f>VLOOKUP(H778,клиенты!$A$1:$G$435,7,FALSE)</f>
        <v>Беларусь</v>
      </c>
      <c r="T778" t="str">
        <f t="shared" si="103"/>
        <v>Бобров Никодим Игоревич</v>
      </c>
      <c r="U778" t="str">
        <f t="shared" si="104"/>
        <v>Никодим</v>
      </c>
      <c r="V778" t="str">
        <f>Продажи[[#This Row],[Имя1]]</f>
        <v>Никодим</v>
      </c>
    </row>
    <row r="779" spans="1:22" x14ac:dyDescent="0.2">
      <c r="A779">
        <v>549</v>
      </c>
      <c r="B779">
        <v>431</v>
      </c>
      <c r="C779">
        <v>149</v>
      </c>
      <c r="D779">
        <v>5</v>
      </c>
      <c r="E779" s="40">
        <f t="shared" si="98"/>
        <v>745</v>
      </c>
      <c r="F779" s="25">
        <v>45271</v>
      </c>
      <c r="G779" t="s">
        <v>22</v>
      </c>
      <c r="H779">
        <v>12</v>
      </c>
      <c r="I779" t="str">
        <f>VLOOKUP(B779,товар!$A$1:$C$433,2,FALSE)</f>
        <v>Овощи</v>
      </c>
      <c r="J779" s="5">
        <f t="shared" si="99"/>
        <v>250.48780487804879</v>
      </c>
      <c r="K779" s="6">
        <f t="shared" si="100"/>
        <v>-0.40516066212268742</v>
      </c>
      <c r="L779" t="str">
        <f>VLOOKUP(B779,товар!$A$1:$C$433,3,FALSE)</f>
        <v>Гавриш</v>
      </c>
      <c r="M779" s="28">
        <f t="shared" si="101"/>
        <v>247.66666666666666</v>
      </c>
      <c r="N779" s="10">
        <f>VLOOKUP(H779,клиенты!$A$1:$G$435,5,FALSE)</f>
        <v>44842</v>
      </c>
      <c r="O779">
        <f t="shared" si="102"/>
        <v>429</v>
      </c>
      <c r="P779" s="50">
        <f ca="1">(TODAY()-Продажи[[#This Row],[Дата регистрации клиента]])/30</f>
        <v>25.333333333333332</v>
      </c>
      <c r="Q779" t="str">
        <f>VLOOKUP(H779,клиенты!$A$1:$G$435,3,FALSE)</f>
        <v>Никодим Игоревич Бобров</v>
      </c>
      <c r="R779" s="51" t="str">
        <f>VLOOKUP(H779,клиенты!$A$1:$G$435,4,FALSE)</f>
        <v>да</v>
      </c>
      <c r="S779" t="str">
        <f>VLOOKUP(H779,клиенты!$A$1:$G$435,7,FALSE)</f>
        <v>Беларусь</v>
      </c>
      <c r="T779" t="str">
        <f t="shared" si="103"/>
        <v>Бобров Никодим Игоревич</v>
      </c>
      <c r="U779" t="str">
        <f t="shared" si="104"/>
        <v>Никодим</v>
      </c>
      <c r="V779" t="str">
        <f>Продажи[[#This Row],[Имя1]]</f>
        <v>Никодим</v>
      </c>
    </row>
    <row r="780" spans="1:22" x14ac:dyDescent="0.2">
      <c r="A780">
        <v>906</v>
      </c>
      <c r="B780">
        <v>269</v>
      </c>
      <c r="C780">
        <v>315</v>
      </c>
      <c r="D780">
        <v>1</v>
      </c>
      <c r="E780" s="40">
        <f t="shared" si="98"/>
        <v>315</v>
      </c>
      <c r="F780" s="25">
        <v>45355</v>
      </c>
      <c r="G780" t="s">
        <v>9</v>
      </c>
      <c r="H780">
        <v>41</v>
      </c>
      <c r="I780" t="str">
        <f>VLOOKUP(B780,товар!$A$1:$C$433,2,FALSE)</f>
        <v>Сахар</v>
      </c>
      <c r="J780" s="5">
        <f t="shared" si="99"/>
        <v>252.76271186440678</v>
      </c>
      <c r="K780" s="6">
        <f t="shared" si="100"/>
        <v>0.2462281231140615</v>
      </c>
      <c r="L780" t="str">
        <f>VLOOKUP(B780,товар!$A$1:$C$433,3,FALSE)</f>
        <v>Русский сахар</v>
      </c>
      <c r="M780" s="28">
        <f t="shared" si="101"/>
        <v>293.41176470588238</v>
      </c>
      <c r="N780" s="10">
        <f>VLOOKUP(H780,клиенты!$A$1:$G$435,5,FALSE)</f>
        <v>44842</v>
      </c>
      <c r="O780">
        <f t="shared" si="102"/>
        <v>513</v>
      </c>
      <c r="P780" s="50">
        <f ca="1">(TODAY()-Продажи[[#This Row],[Дата регистрации клиента]])/30</f>
        <v>25.333333333333332</v>
      </c>
      <c r="Q780" t="str">
        <f>VLOOKUP(H780,клиенты!$A$1:$G$435,3,FALSE)</f>
        <v>Волкова Валентина Николаевна</v>
      </c>
      <c r="R780" s="51" t="str">
        <f>VLOOKUP(H780,клиенты!$A$1:$G$435,4,FALSE)</f>
        <v>да</v>
      </c>
      <c r="S780" t="str">
        <f>VLOOKUP(H780,клиенты!$A$1:$G$435,7,FALSE)</f>
        <v>Россия</v>
      </c>
      <c r="T780" t="str">
        <f t="shared" si="103"/>
        <v>Николаевна Волкова Валентина</v>
      </c>
      <c r="U780" t="str">
        <f t="shared" si="104"/>
        <v>Волкова</v>
      </c>
      <c r="V780" t="str">
        <f>MID(T780,SEARCH(" *",T780,SEARCH(" *",T780)+1)+1,LEN(T780))</f>
        <v>Валентина</v>
      </c>
    </row>
    <row r="781" spans="1:22" x14ac:dyDescent="0.2">
      <c r="A781">
        <v>618</v>
      </c>
      <c r="B781">
        <v>150</v>
      </c>
      <c r="C781">
        <v>347</v>
      </c>
      <c r="D781">
        <v>3</v>
      </c>
      <c r="E781" s="40">
        <f t="shared" si="98"/>
        <v>1041</v>
      </c>
      <c r="F781" s="25">
        <v>44979</v>
      </c>
      <c r="G781" t="s">
        <v>9</v>
      </c>
      <c r="H781">
        <v>201</v>
      </c>
      <c r="I781" t="str">
        <f>VLOOKUP(B781,товар!$A$1:$C$433,2,FALSE)</f>
        <v>Рыба</v>
      </c>
      <c r="J781" s="5">
        <f t="shared" si="99"/>
        <v>258.5128205128205</v>
      </c>
      <c r="K781" s="6">
        <f t="shared" si="100"/>
        <v>0.34229319579448525</v>
      </c>
      <c r="L781" t="str">
        <f>VLOOKUP(B781,товар!$A$1:$C$433,3,FALSE)</f>
        <v>Меридиан</v>
      </c>
      <c r="M781" s="28">
        <f t="shared" si="101"/>
        <v>260.64705882352939</v>
      </c>
      <c r="N781" s="10">
        <f>VLOOKUP(H781,клиенты!$A$1:$G$435,5,FALSE)</f>
        <v>44843</v>
      </c>
      <c r="O781">
        <f t="shared" si="102"/>
        <v>136</v>
      </c>
      <c r="P781" s="50">
        <f ca="1">(TODAY()-Продажи[[#This Row],[Дата регистрации клиента]])/30</f>
        <v>25.3</v>
      </c>
      <c r="Q781" t="str">
        <f>VLOOKUP(H781,клиенты!$A$1:$G$435,3,FALSE)</f>
        <v>Новиков Ростислав Августович</v>
      </c>
      <c r="R781" s="51" t="str">
        <f>VLOOKUP(H781,клиенты!$A$1:$G$435,4,FALSE)</f>
        <v>да</v>
      </c>
      <c r="S781" t="str">
        <f>VLOOKUP(H781,клиенты!$A$1:$G$435,7,FALSE)</f>
        <v>Таджикистан</v>
      </c>
      <c r="T781" t="str">
        <f t="shared" si="103"/>
        <v>Августович Новиков Ростислав</v>
      </c>
      <c r="U781" t="str">
        <f t="shared" si="104"/>
        <v>Новиков</v>
      </c>
      <c r="V781" t="str">
        <f>MID(T781,SEARCH(" *",T781,SEARCH(" *",T781)+1)+1,LEN(T781))</f>
        <v>Ростислав</v>
      </c>
    </row>
    <row r="782" spans="1:22" x14ac:dyDescent="0.2">
      <c r="A782">
        <v>749</v>
      </c>
      <c r="B782">
        <v>254</v>
      </c>
      <c r="C782">
        <v>326</v>
      </c>
      <c r="D782">
        <v>1</v>
      </c>
      <c r="E782" s="40">
        <f t="shared" si="98"/>
        <v>326</v>
      </c>
      <c r="F782" s="25">
        <v>45372</v>
      </c>
      <c r="G782" t="s">
        <v>9</v>
      </c>
      <c r="H782">
        <v>201</v>
      </c>
      <c r="I782" t="str">
        <f>VLOOKUP(B782,товар!$A$1:$C$433,2,FALSE)</f>
        <v>Соль</v>
      </c>
      <c r="J782" s="5">
        <f t="shared" si="99"/>
        <v>264.8679245283019</v>
      </c>
      <c r="K782" s="6">
        <f t="shared" si="100"/>
        <v>0.23080210856247318</v>
      </c>
      <c r="L782" t="str">
        <f>VLOOKUP(B782,товар!$A$1:$C$433,3,FALSE)</f>
        <v>Илецкая</v>
      </c>
      <c r="M782" s="28">
        <f t="shared" si="101"/>
        <v>238.16666666666666</v>
      </c>
      <c r="N782" s="10">
        <f>VLOOKUP(H782,клиенты!$A$1:$G$435,5,FALSE)</f>
        <v>44843</v>
      </c>
      <c r="O782">
        <f t="shared" si="102"/>
        <v>529</v>
      </c>
      <c r="P782" s="50">
        <f ca="1">(TODAY()-Продажи[[#This Row],[Дата регистрации клиента]])/30</f>
        <v>25.3</v>
      </c>
      <c r="Q782" t="str">
        <f>VLOOKUP(H782,клиенты!$A$1:$G$435,3,FALSE)</f>
        <v>Новиков Ростислав Августович</v>
      </c>
      <c r="R782" s="51" t="str">
        <f>VLOOKUP(H782,клиенты!$A$1:$G$435,4,FALSE)</f>
        <v>да</v>
      </c>
      <c r="S782" t="str">
        <f>VLOOKUP(H782,клиенты!$A$1:$G$435,7,FALSE)</f>
        <v>Таджикистан</v>
      </c>
      <c r="T782" t="str">
        <f t="shared" si="103"/>
        <v>Августович Новиков Ростислав</v>
      </c>
      <c r="U782" t="str">
        <f t="shared" si="104"/>
        <v>Новиков</v>
      </c>
      <c r="V782" t="str">
        <f>MID(T782,SEARCH(" *",T782,SEARCH(" *",T782)+1)+1,LEN(T782))</f>
        <v>Ростислав</v>
      </c>
    </row>
    <row r="783" spans="1:22" x14ac:dyDescent="0.2">
      <c r="A783">
        <v>63</v>
      </c>
      <c r="B783">
        <v>449</v>
      </c>
      <c r="C783">
        <v>392</v>
      </c>
      <c r="D783">
        <v>3</v>
      </c>
      <c r="E783" s="40">
        <f t="shared" si="98"/>
        <v>1176</v>
      </c>
      <c r="F783" s="25">
        <v>45267</v>
      </c>
      <c r="G783" t="s">
        <v>18</v>
      </c>
      <c r="H783">
        <v>371</v>
      </c>
      <c r="I783" t="str">
        <f>VLOOKUP(B783,товар!$A$1:$C$433,2,FALSE)</f>
        <v>Мясо</v>
      </c>
      <c r="J783" s="5">
        <f t="shared" si="99"/>
        <v>271.74545454545455</v>
      </c>
      <c r="K783" s="6">
        <f t="shared" si="100"/>
        <v>0.44252642847584633</v>
      </c>
      <c r="L783" t="str">
        <f>VLOOKUP(B783,товар!$A$1:$C$433,3,FALSE)</f>
        <v>Агрокомплекс</v>
      </c>
      <c r="M783" s="28">
        <f t="shared" si="101"/>
        <v>311.2</v>
      </c>
      <c r="N783" s="10">
        <f>VLOOKUP(H783,клиенты!$A$1:$G$435,5,FALSE)</f>
        <v>44844</v>
      </c>
      <c r="O783">
        <f t="shared" si="102"/>
        <v>423</v>
      </c>
      <c r="P783" s="50">
        <f ca="1">(TODAY()-Продажи[[#This Row],[Дата регистрации клиента]])/30</f>
        <v>25.266666666666666</v>
      </c>
      <c r="Q783" t="str">
        <f>VLOOKUP(H783,клиенты!$A$1:$G$435,3,FALSE)</f>
        <v>Регина Сергеевна Ефимова</v>
      </c>
      <c r="R783" s="51" t="str">
        <f>VLOOKUP(H783,клиенты!$A$1:$G$435,4,FALSE)</f>
        <v>нет</v>
      </c>
      <c r="S783" t="str">
        <f>VLOOKUP(H783,клиенты!$A$1:$G$435,7,FALSE)</f>
        <v>Украина</v>
      </c>
      <c r="T783" t="str">
        <f t="shared" si="103"/>
        <v>Ефимова Регина Сергеевна</v>
      </c>
      <c r="U783" t="str">
        <f t="shared" si="104"/>
        <v>Регина</v>
      </c>
      <c r="V783" t="str">
        <f>Продажи[[#This Row],[Имя1]]</f>
        <v>Регина</v>
      </c>
    </row>
    <row r="784" spans="1:22" x14ac:dyDescent="0.2">
      <c r="A784">
        <v>794</v>
      </c>
      <c r="B784">
        <v>371</v>
      </c>
      <c r="C784">
        <v>126</v>
      </c>
      <c r="D784">
        <v>5</v>
      </c>
      <c r="E784" s="40">
        <f t="shared" si="98"/>
        <v>630</v>
      </c>
      <c r="F784" s="25">
        <v>45230</v>
      </c>
      <c r="G784" t="s">
        <v>12</v>
      </c>
      <c r="H784">
        <v>371</v>
      </c>
      <c r="I784" t="str">
        <f>VLOOKUP(B784,товар!$A$1:$C$433,2,FALSE)</f>
        <v>Сахар</v>
      </c>
      <c r="J784" s="5">
        <f t="shared" si="99"/>
        <v>252.76271186440678</v>
      </c>
      <c r="K784" s="6">
        <f t="shared" si="100"/>
        <v>-0.5015087507543754</v>
      </c>
      <c r="L784" t="str">
        <f>VLOOKUP(B784,товар!$A$1:$C$433,3,FALSE)</f>
        <v>Русский сахар</v>
      </c>
      <c r="M784" s="28">
        <f t="shared" si="101"/>
        <v>293.41176470588238</v>
      </c>
      <c r="N784" s="10">
        <f>VLOOKUP(H784,клиенты!$A$1:$G$435,5,FALSE)</f>
        <v>44844</v>
      </c>
      <c r="O784">
        <f t="shared" si="102"/>
        <v>386</v>
      </c>
      <c r="P784" s="50">
        <f ca="1">(TODAY()-Продажи[[#This Row],[Дата регистрации клиента]])/30</f>
        <v>25.266666666666666</v>
      </c>
      <c r="Q784" t="str">
        <f>VLOOKUP(H784,клиенты!$A$1:$G$435,3,FALSE)</f>
        <v>Регина Сергеевна Ефимова</v>
      </c>
      <c r="R784" s="51" t="str">
        <f>VLOOKUP(H784,клиенты!$A$1:$G$435,4,FALSE)</f>
        <v>нет</v>
      </c>
      <c r="S784" t="str">
        <f>VLOOKUP(H784,клиенты!$A$1:$G$435,7,FALSE)</f>
        <v>Украина</v>
      </c>
      <c r="T784" t="str">
        <f t="shared" si="103"/>
        <v>Ефимова Регина Сергеевна</v>
      </c>
      <c r="U784" t="str">
        <f t="shared" si="104"/>
        <v>Регина</v>
      </c>
      <c r="V784" t="str">
        <f>Продажи[[#This Row],[Имя1]]</f>
        <v>Регина</v>
      </c>
    </row>
    <row r="785" spans="1:22" x14ac:dyDescent="0.2">
      <c r="A785">
        <v>557</v>
      </c>
      <c r="B785">
        <v>125</v>
      </c>
      <c r="C785">
        <v>187</v>
      </c>
      <c r="D785">
        <v>5</v>
      </c>
      <c r="E785" s="40">
        <f t="shared" si="98"/>
        <v>935</v>
      </c>
      <c r="F785" s="25">
        <v>45027</v>
      </c>
      <c r="G785" t="s">
        <v>22</v>
      </c>
      <c r="H785">
        <v>54</v>
      </c>
      <c r="I785" t="str">
        <f>VLOOKUP(B785,товар!$A$1:$C$433,2,FALSE)</f>
        <v>Рис</v>
      </c>
      <c r="J785" s="5">
        <f t="shared" si="99"/>
        <v>258.375</v>
      </c>
      <c r="K785" s="6">
        <f t="shared" si="100"/>
        <v>-0.27624576681180457</v>
      </c>
      <c r="L785" t="str">
        <f>VLOOKUP(B785,товар!$A$1:$C$433,3,FALSE)</f>
        <v>Националь</v>
      </c>
      <c r="M785" s="28">
        <f t="shared" si="101"/>
        <v>187</v>
      </c>
      <c r="N785" s="10">
        <f>VLOOKUP(H785,клиенты!$A$1:$G$435,5,FALSE)</f>
        <v>44847</v>
      </c>
      <c r="O785">
        <f t="shared" si="102"/>
        <v>180</v>
      </c>
      <c r="P785" s="50">
        <f ca="1">(TODAY()-Продажи[[#This Row],[Дата регистрации клиента]])/30</f>
        <v>25.166666666666668</v>
      </c>
      <c r="Q785" t="str">
        <f>VLOOKUP(H785,клиенты!$A$1:$G$435,3,FALSE)</f>
        <v>Рогов Сила Гордеевич</v>
      </c>
      <c r="R785" s="51" t="str">
        <f>VLOOKUP(H785,клиенты!$A$1:$G$435,4,FALSE)</f>
        <v>нет</v>
      </c>
      <c r="S785" t="str">
        <f>VLOOKUP(H785,клиенты!$A$1:$G$435,7,FALSE)</f>
        <v>Беларусь</v>
      </c>
      <c r="T785" t="str">
        <f t="shared" si="103"/>
        <v>Гордеевич Рогов Сила</v>
      </c>
      <c r="U785" t="str">
        <f t="shared" si="104"/>
        <v>Рогов</v>
      </c>
      <c r="V785" t="str">
        <f>MID(T785,SEARCH(" *",T785,SEARCH(" *",T785)+1)+1,LEN(T785))</f>
        <v>Сила</v>
      </c>
    </row>
    <row r="786" spans="1:22" x14ac:dyDescent="0.2">
      <c r="A786">
        <v>919</v>
      </c>
      <c r="B786">
        <v>289</v>
      </c>
      <c r="C786">
        <v>258</v>
      </c>
      <c r="D786">
        <v>2</v>
      </c>
      <c r="E786" s="40">
        <f t="shared" si="98"/>
        <v>516</v>
      </c>
      <c r="F786" s="25">
        <v>45392</v>
      </c>
      <c r="G786" t="s">
        <v>8</v>
      </c>
      <c r="H786">
        <v>54</v>
      </c>
      <c r="I786" t="str">
        <f>VLOOKUP(B786,товар!$A$1:$C$433,2,FALSE)</f>
        <v>Сок</v>
      </c>
      <c r="J786" s="5">
        <f t="shared" si="99"/>
        <v>268.60344827586209</v>
      </c>
      <c r="K786" s="6">
        <f t="shared" si="100"/>
        <v>-3.9476217985750184E-2</v>
      </c>
      <c r="L786" t="str">
        <f>VLOOKUP(B786,товар!$A$1:$C$433,3,FALSE)</f>
        <v>Добрый</v>
      </c>
      <c r="M786" s="28">
        <f t="shared" si="101"/>
        <v>242.81818181818181</v>
      </c>
      <c r="N786" s="10">
        <f>VLOOKUP(H786,клиенты!$A$1:$G$435,5,FALSE)</f>
        <v>44847</v>
      </c>
      <c r="O786">
        <f t="shared" si="102"/>
        <v>545</v>
      </c>
      <c r="P786" s="50">
        <f ca="1">(TODAY()-Продажи[[#This Row],[Дата регистрации клиента]])/30</f>
        <v>25.166666666666668</v>
      </c>
      <c r="Q786" t="str">
        <f>VLOOKUP(H786,клиенты!$A$1:$G$435,3,FALSE)</f>
        <v>Рогов Сила Гордеевич</v>
      </c>
      <c r="R786" s="51" t="str">
        <f>VLOOKUP(H786,клиенты!$A$1:$G$435,4,FALSE)</f>
        <v>нет</v>
      </c>
      <c r="S786" t="str">
        <f>VLOOKUP(H786,клиенты!$A$1:$G$435,7,FALSE)</f>
        <v>Беларусь</v>
      </c>
      <c r="T786" t="str">
        <f t="shared" si="103"/>
        <v>Гордеевич Рогов Сила</v>
      </c>
      <c r="U786" t="str">
        <f t="shared" si="104"/>
        <v>Рогов</v>
      </c>
      <c r="V786" t="str">
        <f>MID(T786,SEARCH(" *",T786,SEARCH(" *",T786)+1)+1,LEN(T786))</f>
        <v>Сила</v>
      </c>
    </row>
    <row r="787" spans="1:22" x14ac:dyDescent="0.2">
      <c r="A787">
        <v>330</v>
      </c>
      <c r="B787">
        <v>188</v>
      </c>
      <c r="C787">
        <v>154</v>
      </c>
      <c r="D787">
        <v>4</v>
      </c>
      <c r="E787" s="40">
        <f t="shared" si="98"/>
        <v>616</v>
      </c>
      <c r="F787" s="25">
        <v>45243</v>
      </c>
      <c r="G787" t="s">
        <v>25</v>
      </c>
      <c r="H787">
        <v>187</v>
      </c>
      <c r="I787" t="str">
        <f>VLOOKUP(B787,товар!$A$1:$C$433,2,FALSE)</f>
        <v>Молоко</v>
      </c>
      <c r="J787" s="5">
        <f t="shared" si="99"/>
        <v>294.95238095238096</v>
      </c>
      <c r="K787" s="6">
        <f t="shared" si="100"/>
        <v>-0.47788182111721023</v>
      </c>
      <c r="L787" t="str">
        <f>VLOOKUP(B787,товар!$A$1:$C$433,3,FALSE)</f>
        <v>Вимм-Билль-Данн</v>
      </c>
      <c r="M787" s="28">
        <f t="shared" si="101"/>
        <v>193.5</v>
      </c>
      <c r="N787" s="10">
        <f>VLOOKUP(H787,клиенты!$A$1:$G$435,5,FALSE)</f>
        <v>44848</v>
      </c>
      <c r="O787">
        <f t="shared" si="102"/>
        <v>395</v>
      </c>
      <c r="P787" s="50">
        <f ca="1">(TODAY()-Продажи[[#This Row],[Дата регистрации клиента]])/30</f>
        <v>25.133333333333333</v>
      </c>
      <c r="Q787" t="str">
        <f>VLOOKUP(H787,клиенты!$A$1:$G$435,3,FALSE)</f>
        <v>Юлия Геннадиевна Белякова</v>
      </c>
      <c r="R787" s="51" t="str">
        <f>VLOOKUP(H787,клиенты!$A$1:$G$435,4,FALSE)</f>
        <v>да</v>
      </c>
      <c r="S787" t="str">
        <f>VLOOKUP(H787,клиенты!$A$1:$G$435,7,FALSE)</f>
        <v>Россия</v>
      </c>
      <c r="T787" t="str">
        <f t="shared" si="103"/>
        <v>Белякова Юлия Геннадиевна</v>
      </c>
      <c r="U787" t="str">
        <f t="shared" si="104"/>
        <v>Юлия</v>
      </c>
      <c r="V787" t="str">
        <f>Продажи[[#This Row],[Имя1]]</f>
        <v>Юлия</v>
      </c>
    </row>
    <row r="788" spans="1:22" x14ac:dyDescent="0.2">
      <c r="A788">
        <v>348</v>
      </c>
      <c r="B788">
        <v>70</v>
      </c>
      <c r="C788">
        <v>51</v>
      </c>
      <c r="D788">
        <v>1</v>
      </c>
      <c r="E788" s="40">
        <f t="shared" si="98"/>
        <v>51</v>
      </c>
      <c r="F788" s="25">
        <v>45314</v>
      </c>
      <c r="G788" t="s">
        <v>8</v>
      </c>
      <c r="H788">
        <v>261</v>
      </c>
      <c r="I788" t="str">
        <f>VLOOKUP(B788,товар!$A$1:$C$433,2,FALSE)</f>
        <v>Рис</v>
      </c>
      <c r="J788" s="5">
        <f t="shared" si="99"/>
        <v>258.375</v>
      </c>
      <c r="K788" s="6">
        <f t="shared" si="100"/>
        <v>-0.8026124818577649</v>
      </c>
      <c r="L788" t="str">
        <f>VLOOKUP(B788,товар!$A$1:$C$433,3,FALSE)</f>
        <v>Мистраль</v>
      </c>
      <c r="M788" s="28">
        <f t="shared" si="101"/>
        <v>181.57142857142858</v>
      </c>
      <c r="N788" s="10">
        <f>VLOOKUP(H788,клиенты!$A$1:$G$435,5,FALSE)</f>
        <v>44848</v>
      </c>
      <c r="O788">
        <f t="shared" si="102"/>
        <v>466</v>
      </c>
      <c r="P788" s="50">
        <f ca="1">(TODAY()-Продажи[[#This Row],[Дата регистрации клиента]])/30</f>
        <v>25.133333333333333</v>
      </c>
      <c r="Q788" t="str">
        <f>VLOOKUP(H788,клиенты!$A$1:$G$435,3,FALSE)</f>
        <v>Евсеев Ратмир Артемьевич</v>
      </c>
      <c r="R788" s="51" t="str">
        <f>VLOOKUP(H788,клиенты!$A$1:$G$435,4,FALSE)</f>
        <v>да</v>
      </c>
      <c r="S788" t="str">
        <f>VLOOKUP(H788,клиенты!$A$1:$G$435,7,FALSE)</f>
        <v>Россия</v>
      </c>
      <c r="T788" t="str">
        <f t="shared" si="103"/>
        <v>Артемьевич Евсеев Ратмир</v>
      </c>
      <c r="U788" t="str">
        <f t="shared" si="104"/>
        <v>Евсеев</v>
      </c>
      <c r="V788" t="str">
        <f>MID(T788,SEARCH(" *",T788,SEARCH(" *",T788)+1)+1,LEN(T788))</f>
        <v>Ратмир</v>
      </c>
    </row>
    <row r="789" spans="1:22" x14ac:dyDescent="0.2">
      <c r="A789">
        <v>458</v>
      </c>
      <c r="B789">
        <v>473</v>
      </c>
      <c r="C789">
        <v>474</v>
      </c>
      <c r="D789">
        <v>2</v>
      </c>
      <c r="E789" s="40">
        <f t="shared" si="98"/>
        <v>948</v>
      </c>
      <c r="F789" s="25">
        <v>44976</v>
      </c>
      <c r="G789" t="s">
        <v>11</v>
      </c>
      <c r="H789">
        <v>428</v>
      </c>
      <c r="I789" t="str">
        <f>VLOOKUP(B789,товар!$A$1:$C$433,2,FALSE)</f>
        <v>Хлеб</v>
      </c>
      <c r="J789" s="5">
        <f t="shared" si="99"/>
        <v>300.31818181818181</v>
      </c>
      <c r="K789" s="6">
        <f t="shared" si="100"/>
        <v>0.57832601785984572</v>
      </c>
      <c r="L789" t="str">
        <f>VLOOKUP(B789,товар!$A$1:$C$433,3,FALSE)</f>
        <v>Хлебный Дом</v>
      </c>
      <c r="M789" s="28">
        <f t="shared" si="101"/>
        <v>281.73333333333335</v>
      </c>
      <c r="N789" s="10">
        <f>VLOOKUP(H789,клиенты!$A$1:$G$435,5,FALSE)</f>
        <v>44848</v>
      </c>
      <c r="O789">
        <f t="shared" si="102"/>
        <v>128</v>
      </c>
      <c r="P789" s="50">
        <f ca="1">(TODAY()-Продажи[[#This Row],[Дата регистрации клиента]])/30</f>
        <v>25.133333333333333</v>
      </c>
      <c r="Q789" t="str">
        <f>VLOOKUP(H789,клиенты!$A$1:$G$435,3,FALSE)</f>
        <v>Лавр Харлампович Беляков</v>
      </c>
      <c r="R789" s="51" t="str">
        <f>VLOOKUP(H789,клиенты!$A$1:$G$435,4,FALSE)</f>
        <v>нет</v>
      </c>
      <c r="S789" t="str">
        <f>VLOOKUP(H789,клиенты!$A$1:$G$435,7,FALSE)</f>
        <v>Беларусь</v>
      </c>
      <c r="T789" t="str">
        <f t="shared" si="103"/>
        <v>Беляков Лавр Харлампович</v>
      </c>
      <c r="U789" t="str">
        <f t="shared" si="104"/>
        <v>Лавр</v>
      </c>
      <c r="V789" t="str">
        <f>Продажи[[#This Row],[Имя1]]</f>
        <v>Лавр</v>
      </c>
    </row>
    <row r="790" spans="1:22" x14ac:dyDescent="0.2">
      <c r="A790">
        <v>738</v>
      </c>
      <c r="B790">
        <v>118</v>
      </c>
      <c r="C790">
        <v>156</v>
      </c>
      <c r="D790">
        <v>5</v>
      </c>
      <c r="E790" s="40">
        <f t="shared" si="98"/>
        <v>780</v>
      </c>
      <c r="F790" s="25">
        <v>45303</v>
      </c>
      <c r="G790" t="s">
        <v>20</v>
      </c>
      <c r="H790">
        <v>261</v>
      </c>
      <c r="I790" t="str">
        <f>VLOOKUP(B790,товар!$A$1:$C$433,2,FALSE)</f>
        <v>Сахар</v>
      </c>
      <c r="J790" s="5">
        <f t="shared" si="99"/>
        <v>252.76271186440678</v>
      </c>
      <c r="K790" s="6">
        <f t="shared" si="100"/>
        <v>-0.38282035807684567</v>
      </c>
      <c r="L790" t="str">
        <f>VLOOKUP(B790,товар!$A$1:$C$433,3,FALSE)</f>
        <v>Продимекс</v>
      </c>
      <c r="M790" s="28">
        <f t="shared" si="101"/>
        <v>240.5</v>
      </c>
      <c r="N790" s="10">
        <f>VLOOKUP(H790,клиенты!$A$1:$G$435,5,FALSE)</f>
        <v>44848</v>
      </c>
      <c r="O790">
        <f t="shared" si="102"/>
        <v>455</v>
      </c>
      <c r="P790" s="50">
        <f ca="1">(TODAY()-Продажи[[#This Row],[Дата регистрации клиента]])/30</f>
        <v>25.133333333333333</v>
      </c>
      <c r="Q790" t="str">
        <f>VLOOKUP(H790,клиенты!$A$1:$G$435,3,FALSE)</f>
        <v>Евсеев Ратмир Артемьевич</v>
      </c>
      <c r="R790" s="51" t="str">
        <f>VLOOKUP(H790,клиенты!$A$1:$G$435,4,FALSE)</f>
        <v>да</v>
      </c>
      <c r="S790" t="str">
        <f>VLOOKUP(H790,клиенты!$A$1:$G$435,7,FALSE)</f>
        <v>Россия</v>
      </c>
      <c r="T790" t="str">
        <f t="shared" si="103"/>
        <v>Артемьевич Евсеев Ратмир</v>
      </c>
      <c r="U790" t="str">
        <f t="shared" si="104"/>
        <v>Евсеев</v>
      </c>
      <c r="V790" t="str">
        <f>MID(T790,SEARCH(" *",T790,SEARCH(" *",T790)+1)+1,LEN(T790))</f>
        <v>Ратмир</v>
      </c>
    </row>
    <row r="791" spans="1:22" x14ac:dyDescent="0.2">
      <c r="A791">
        <v>58</v>
      </c>
      <c r="B791">
        <v>239</v>
      </c>
      <c r="C791">
        <v>59</v>
      </c>
      <c r="D791">
        <v>1</v>
      </c>
      <c r="E791" s="40">
        <f t="shared" si="98"/>
        <v>59</v>
      </c>
      <c r="F791" s="25">
        <v>45214</v>
      </c>
      <c r="G791" t="s">
        <v>24</v>
      </c>
      <c r="H791">
        <v>382</v>
      </c>
      <c r="I791" t="str">
        <f>VLOOKUP(B791,товар!$A$1:$C$433,2,FALSE)</f>
        <v>Йогурт</v>
      </c>
      <c r="J791" s="5">
        <f t="shared" si="99"/>
        <v>263.25423728813558</v>
      </c>
      <c r="K791" s="6">
        <f t="shared" si="100"/>
        <v>-0.77588204996137011</v>
      </c>
      <c r="L791" t="str">
        <f>VLOOKUP(B791,товар!$A$1:$C$433,3,FALSE)</f>
        <v>Эрманн</v>
      </c>
      <c r="M791" s="28">
        <f t="shared" si="101"/>
        <v>248.5</v>
      </c>
      <c r="N791" s="10">
        <f>VLOOKUP(H791,клиенты!$A$1:$G$435,5,FALSE)</f>
        <v>44850</v>
      </c>
      <c r="O791">
        <f t="shared" si="102"/>
        <v>364</v>
      </c>
      <c r="P791" s="50">
        <f ca="1">(TODAY()-Продажи[[#This Row],[Дата регистрации клиента]])/30</f>
        <v>25.066666666666666</v>
      </c>
      <c r="Q791" t="str">
        <f>VLOOKUP(H791,клиенты!$A$1:$G$435,3,FALSE)</f>
        <v>Алина Михайловна Шестакова</v>
      </c>
      <c r="R791" s="51" t="str">
        <f>VLOOKUP(H791,клиенты!$A$1:$G$435,4,FALSE)</f>
        <v>да</v>
      </c>
      <c r="S791" t="str">
        <f>VLOOKUP(H791,клиенты!$A$1:$G$435,7,FALSE)</f>
        <v>Беларусь</v>
      </c>
      <c r="T791" t="str">
        <f t="shared" si="103"/>
        <v>Шестакова Алина Михайловна</v>
      </c>
      <c r="U791" t="str">
        <f t="shared" si="104"/>
        <v>Алина</v>
      </c>
      <c r="V791" t="str">
        <f>Продажи[[#This Row],[Имя1]]</f>
        <v>Алина</v>
      </c>
    </row>
    <row r="792" spans="1:22" x14ac:dyDescent="0.2">
      <c r="A792">
        <v>905</v>
      </c>
      <c r="B792">
        <v>318</v>
      </c>
      <c r="C792">
        <v>280</v>
      </c>
      <c r="D792">
        <v>1</v>
      </c>
      <c r="E792" s="40">
        <f t="shared" si="98"/>
        <v>280</v>
      </c>
      <c r="F792" s="25">
        <v>45213</v>
      </c>
      <c r="G792" t="s">
        <v>8</v>
      </c>
      <c r="H792">
        <v>382</v>
      </c>
      <c r="I792" t="str">
        <f>VLOOKUP(B792,товар!$A$1:$C$433,2,FALSE)</f>
        <v>Молоко</v>
      </c>
      <c r="J792" s="5">
        <f t="shared" si="99"/>
        <v>294.95238095238096</v>
      </c>
      <c r="K792" s="6">
        <f t="shared" si="100"/>
        <v>-5.0694220213109542E-2</v>
      </c>
      <c r="L792" t="str">
        <f>VLOOKUP(B792,товар!$A$1:$C$433,3,FALSE)</f>
        <v>Домик в деревне</v>
      </c>
      <c r="M792" s="28">
        <f t="shared" si="101"/>
        <v>274.77777777777777</v>
      </c>
      <c r="N792" s="10">
        <f>VLOOKUP(H792,клиенты!$A$1:$G$435,5,FALSE)</f>
        <v>44850</v>
      </c>
      <c r="O792">
        <f t="shared" si="102"/>
        <v>363</v>
      </c>
      <c r="P792" s="50">
        <f ca="1">(TODAY()-Продажи[[#This Row],[Дата регистрации клиента]])/30</f>
        <v>25.066666666666666</v>
      </c>
      <c r="Q792" t="str">
        <f>VLOOKUP(H792,клиенты!$A$1:$G$435,3,FALSE)</f>
        <v>Алина Михайловна Шестакова</v>
      </c>
      <c r="R792" s="51" t="str">
        <f>VLOOKUP(H792,клиенты!$A$1:$G$435,4,FALSE)</f>
        <v>да</v>
      </c>
      <c r="S792" t="str">
        <f>VLOOKUP(H792,клиенты!$A$1:$G$435,7,FALSE)</f>
        <v>Беларусь</v>
      </c>
      <c r="T792" t="str">
        <f t="shared" si="103"/>
        <v>Шестакова Алина Михайловна</v>
      </c>
      <c r="U792" t="str">
        <f t="shared" si="104"/>
        <v>Алина</v>
      </c>
      <c r="V792" t="str">
        <f>Продажи[[#This Row],[Имя1]]</f>
        <v>Алина</v>
      </c>
    </row>
    <row r="793" spans="1:22" x14ac:dyDescent="0.2">
      <c r="A793">
        <v>53</v>
      </c>
      <c r="B793">
        <v>227</v>
      </c>
      <c r="C793">
        <v>65</v>
      </c>
      <c r="D793">
        <v>1</v>
      </c>
      <c r="E793" s="40">
        <f t="shared" si="98"/>
        <v>65</v>
      </c>
      <c r="F793" s="25">
        <v>45308</v>
      </c>
      <c r="G793" t="s">
        <v>9</v>
      </c>
      <c r="H793">
        <v>493</v>
      </c>
      <c r="I793" t="str">
        <f>VLOOKUP(B793,товар!$A$1:$C$433,2,FALSE)</f>
        <v>Макароны</v>
      </c>
      <c r="J793" s="5">
        <f t="shared" si="99"/>
        <v>265.47674418604652</v>
      </c>
      <c r="K793" s="6">
        <f t="shared" si="100"/>
        <v>-0.75515746134641493</v>
      </c>
      <c r="L793" t="str">
        <f>VLOOKUP(B793,товар!$A$1:$C$433,3,FALSE)</f>
        <v>Макфа</v>
      </c>
      <c r="M793" s="28">
        <f t="shared" si="101"/>
        <v>329.27272727272725</v>
      </c>
      <c r="N793" s="10">
        <f>VLOOKUP(H793,клиенты!$A$1:$G$435,5,FALSE)</f>
        <v>44855</v>
      </c>
      <c r="O793">
        <f t="shared" si="102"/>
        <v>453</v>
      </c>
      <c r="P793" s="50">
        <f ca="1">(TODAY()-Продажи[[#This Row],[Дата регистрации клиента]])/30</f>
        <v>24.9</v>
      </c>
      <c r="Q793" t="str">
        <f>VLOOKUP(H793,клиенты!$A$1:$G$435,3,FALSE)</f>
        <v>Кондратьева Валентина Львовна</v>
      </c>
      <c r="R793" s="51" t="str">
        <f>VLOOKUP(H793,клиенты!$A$1:$G$435,4,FALSE)</f>
        <v>да</v>
      </c>
      <c r="S793" t="str">
        <f>VLOOKUP(H793,клиенты!$A$1:$G$435,7,FALSE)</f>
        <v>Украина</v>
      </c>
      <c r="T793" t="str">
        <f t="shared" si="103"/>
        <v>Львовна Кондратьева Валентина</v>
      </c>
      <c r="U793" t="str">
        <f t="shared" si="104"/>
        <v>Кондратьева</v>
      </c>
      <c r="V793" t="str">
        <f>MID(T793,SEARCH(" *",T793,SEARCH(" *",T793)+1)+1,LEN(T793))</f>
        <v>Валентина</v>
      </c>
    </row>
    <row r="794" spans="1:22" x14ac:dyDescent="0.2">
      <c r="A794">
        <v>258</v>
      </c>
      <c r="B794">
        <v>201</v>
      </c>
      <c r="C794">
        <v>355</v>
      </c>
      <c r="D794">
        <v>5</v>
      </c>
      <c r="E794" s="40">
        <f t="shared" si="98"/>
        <v>1775</v>
      </c>
      <c r="F794" s="25">
        <v>45343</v>
      </c>
      <c r="G794" t="s">
        <v>18</v>
      </c>
      <c r="H794">
        <v>483</v>
      </c>
      <c r="I794" t="str">
        <f>VLOOKUP(B794,товар!$A$1:$C$433,2,FALSE)</f>
        <v>Печенье</v>
      </c>
      <c r="J794" s="5">
        <f t="shared" si="99"/>
        <v>283.468085106383</v>
      </c>
      <c r="K794" s="6">
        <f t="shared" si="100"/>
        <v>0.25234556781505657</v>
      </c>
      <c r="L794" t="str">
        <f>VLOOKUP(B794,товар!$A$1:$C$433,3,FALSE)</f>
        <v>Белогорье</v>
      </c>
      <c r="M794" s="28">
        <f t="shared" si="101"/>
        <v>249.5</v>
      </c>
      <c r="N794" s="10">
        <f>VLOOKUP(H794,клиенты!$A$1:$G$435,5,FALSE)</f>
        <v>44855</v>
      </c>
      <c r="O794">
        <f t="shared" si="102"/>
        <v>488</v>
      </c>
      <c r="P794" s="50">
        <f ca="1">(TODAY()-Продажи[[#This Row],[Дата регистрации клиента]])/30</f>
        <v>24.9</v>
      </c>
      <c r="Q794" t="str">
        <f>VLOOKUP(H794,клиенты!$A$1:$G$435,3,FALSE)</f>
        <v>Александр Архипович Гущин</v>
      </c>
      <c r="R794" s="51" t="str">
        <f>VLOOKUP(H794,клиенты!$A$1:$G$435,4,FALSE)</f>
        <v>да</v>
      </c>
      <c r="S794" t="str">
        <f>VLOOKUP(H794,клиенты!$A$1:$G$435,7,FALSE)</f>
        <v>Россия</v>
      </c>
      <c r="T794" t="str">
        <f t="shared" si="103"/>
        <v>Гущин Александр Архипович</v>
      </c>
      <c r="U794" t="str">
        <f t="shared" si="104"/>
        <v>Александр</v>
      </c>
      <c r="V794" t="str">
        <f>Продажи[[#This Row],[Имя1]]</f>
        <v>Александр</v>
      </c>
    </row>
    <row r="795" spans="1:22" x14ac:dyDescent="0.2">
      <c r="A795">
        <v>588</v>
      </c>
      <c r="B795">
        <v>313</v>
      </c>
      <c r="C795">
        <v>392</v>
      </c>
      <c r="D795">
        <v>5</v>
      </c>
      <c r="E795" s="40">
        <f t="shared" si="98"/>
        <v>1960</v>
      </c>
      <c r="F795" s="25">
        <v>45109</v>
      </c>
      <c r="G795" t="s">
        <v>7</v>
      </c>
      <c r="H795">
        <v>40</v>
      </c>
      <c r="I795" t="str">
        <f>VLOOKUP(B795,товар!$A$1:$C$433,2,FALSE)</f>
        <v>Конфеты</v>
      </c>
      <c r="J795" s="5">
        <f t="shared" si="99"/>
        <v>267.85483870967744</v>
      </c>
      <c r="K795" s="6">
        <f t="shared" si="100"/>
        <v>0.46347925573553317</v>
      </c>
      <c r="L795" t="str">
        <f>VLOOKUP(B795,товар!$A$1:$C$433,3,FALSE)</f>
        <v>Бабаевский</v>
      </c>
      <c r="M795" s="28">
        <f t="shared" si="101"/>
        <v>250.25925925925927</v>
      </c>
      <c r="N795" s="10">
        <f>VLOOKUP(H795,клиенты!$A$1:$G$435,5,FALSE)</f>
        <v>44855</v>
      </c>
      <c r="O795">
        <f t="shared" si="102"/>
        <v>254</v>
      </c>
      <c r="P795" s="50">
        <f ca="1">(TODAY()-Продажи[[#This Row],[Дата регистрации клиента]])/30</f>
        <v>24.9</v>
      </c>
      <c r="Q795" t="str">
        <f>VLOOKUP(H795,клиенты!$A$1:$G$435,3,FALSE)</f>
        <v>Амвросий Артемьевич Гаврилов</v>
      </c>
      <c r="R795" s="51" t="str">
        <f>VLOOKUP(H795,клиенты!$A$1:$G$435,4,FALSE)</f>
        <v>нет</v>
      </c>
      <c r="S795" t="str">
        <f>VLOOKUP(H795,клиенты!$A$1:$G$435,7,FALSE)</f>
        <v>Россия</v>
      </c>
      <c r="T795" t="str">
        <f t="shared" si="103"/>
        <v>Гаврилов Амвросий Артемьевич</v>
      </c>
      <c r="U795" t="str">
        <f t="shared" si="104"/>
        <v>Амвросий</v>
      </c>
      <c r="V795" t="str">
        <f>Продажи[[#This Row],[Имя1]]</f>
        <v>Амвросий</v>
      </c>
    </row>
    <row r="796" spans="1:22" x14ac:dyDescent="0.2">
      <c r="A796">
        <v>686</v>
      </c>
      <c r="B796">
        <v>372</v>
      </c>
      <c r="C796">
        <v>166</v>
      </c>
      <c r="D796">
        <v>5</v>
      </c>
      <c r="E796" s="40">
        <f t="shared" si="98"/>
        <v>830</v>
      </c>
      <c r="F796" s="25">
        <v>45431</v>
      </c>
      <c r="G796" t="s">
        <v>22</v>
      </c>
      <c r="H796">
        <v>40</v>
      </c>
      <c r="I796" t="str">
        <f>VLOOKUP(B796,товар!$A$1:$C$433,2,FALSE)</f>
        <v>Кофе</v>
      </c>
      <c r="J796" s="5">
        <f t="shared" si="99"/>
        <v>249.02380952380952</v>
      </c>
      <c r="K796" s="6">
        <f t="shared" si="100"/>
        <v>-0.33339707429008503</v>
      </c>
      <c r="L796" t="str">
        <f>VLOOKUP(B796,товар!$A$1:$C$433,3,FALSE)</f>
        <v>Черная Карта</v>
      </c>
      <c r="M796" s="28">
        <f t="shared" si="101"/>
        <v>222.2</v>
      </c>
      <c r="N796" s="10">
        <f>VLOOKUP(H796,клиенты!$A$1:$G$435,5,FALSE)</f>
        <v>44855</v>
      </c>
      <c r="O796">
        <f t="shared" si="102"/>
        <v>576</v>
      </c>
      <c r="P796" s="50">
        <f ca="1">(TODAY()-Продажи[[#This Row],[Дата регистрации клиента]])/30</f>
        <v>24.9</v>
      </c>
      <c r="Q796" t="str">
        <f>VLOOKUP(H796,клиенты!$A$1:$G$435,3,FALSE)</f>
        <v>Амвросий Артемьевич Гаврилов</v>
      </c>
      <c r="R796" s="51" t="str">
        <f>VLOOKUP(H796,клиенты!$A$1:$G$435,4,FALSE)</f>
        <v>нет</v>
      </c>
      <c r="S796" t="str">
        <f>VLOOKUP(H796,клиенты!$A$1:$G$435,7,FALSE)</f>
        <v>Россия</v>
      </c>
      <c r="T796" t="str">
        <f t="shared" si="103"/>
        <v>Гаврилов Амвросий Артемьевич</v>
      </c>
      <c r="U796" t="str">
        <f t="shared" si="104"/>
        <v>Амвросий</v>
      </c>
      <c r="V796" t="str">
        <f>Продажи[[#This Row],[Имя1]]</f>
        <v>Амвросий</v>
      </c>
    </row>
    <row r="797" spans="1:22" x14ac:dyDescent="0.2">
      <c r="A797">
        <v>727</v>
      </c>
      <c r="B797">
        <v>398</v>
      </c>
      <c r="C797">
        <v>361</v>
      </c>
      <c r="D797">
        <v>1</v>
      </c>
      <c r="E797" s="40">
        <f t="shared" si="98"/>
        <v>361</v>
      </c>
      <c r="F797" s="25">
        <v>45336</v>
      </c>
      <c r="G797" t="s">
        <v>14</v>
      </c>
      <c r="H797">
        <v>40</v>
      </c>
      <c r="I797" t="str">
        <f>VLOOKUP(B797,товар!$A$1:$C$433,2,FALSE)</f>
        <v>Сок</v>
      </c>
      <c r="J797" s="5">
        <f t="shared" si="99"/>
        <v>268.60344827586209</v>
      </c>
      <c r="K797" s="6">
        <f t="shared" si="100"/>
        <v>0.34398870274086901</v>
      </c>
      <c r="L797" t="str">
        <f>VLOOKUP(B797,товар!$A$1:$C$433,3,FALSE)</f>
        <v>Фруктовый сад</v>
      </c>
      <c r="M797" s="28">
        <f t="shared" si="101"/>
        <v>281.96875</v>
      </c>
      <c r="N797" s="10">
        <f>VLOOKUP(H797,клиенты!$A$1:$G$435,5,FALSE)</f>
        <v>44855</v>
      </c>
      <c r="O797">
        <f t="shared" si="102"/>
        <v>481</v>
      </c>
      <c r="P797" s="50">
        <f ca="1">(TODAY()-Продажи[[#This Row],[Дата регистрации клиента]])/30</f>
        <v>24.9</v>
      </c>
      <c r="Q797" t="str">
        <f>VLOOKUP(H797,клиенты!$A$1:$G$435,3,FALSE)</f>
        <v>Амвросий Артемьевич Гаврилов</v>
      </c>
      <c r="R797" s="51" t="str">
        <f>VLOOKUP(H797,клиенты!$A$1:$G$435,4,FALSE)</f>
        <v>нет</v>
      </c>
      <c r="S797" t="str">
        <f>VLOOKUP(H797,клиенты!$A$1:$G$435,7,FALSE)</f>
        <v>Россия</v>
      </c>
      <c r="T797" t="str">
        <f t="shared" si="103"/>
        <v>Гаврилов Амвросий Артемьевич</v>
      </c>
      <c r="U797" t="str">
        <f t="shared" si="104"/>
        <v>Амвросий</v>
      </c>
      <c r="V797" t="str">
        <f>Продажи[[#This Row],[Имя1]]</f>
        <v>Амвросий</v>
      </c>
    </row>
    <row r="798" spans="1:22" x14ac:dyDescent="0.2">
      <c r="A798">
        <v>773</v>
      </c>
      <c r="B798">
        <v>295</v>
      </c>
      <c r="C798">
        <v>294</v>
      </c>
      <c r="D798">
        <v>5</v>
      </c>
      <c r="E798" s="40">
        <f t="shared" si="98"/>
        <v>1470</v>
      </c>
      <c r="F798" s="25">
        <v>45147</v>
      </c>
      <c r="G798" t="s">
        <v>25</v>
      </c>
      <c r="H798">
        <v>493</v>
      </c>
      <c r="I798" t="str">
        <f>VLOOKUP(B798,товар!$A$1:$C$433,2,FALSE)</f>
        <v>Печенье</v>
      </c>
      <c r="J798" s="5">
        <f t="shared" si="99"/>
        <v>283.468085106383</v>
      </c>
      <c r="K798" s="6">
        <f t="shared" si="100"/>
        <v>3.715379419049758E-2</v>
      </c>
      <c r="L798" t="str">
        <f>VLOOKUP(B798,товар!$A$1:$C$433,3,FALSE)</f>
        <v>Белогорье</v>
      </c>
      <c r="M798" s="28">
        <f t="shared" si="101"/>
        <v>249.5</v>
      </c>
      <c r="N798" s="10">
        <f>VLOOKUP(H798,клиенты!$A$1:$G$435,5,FALSE)</f>
        <v>44855</v>
      </c>
      <c r="O798">
        <f t="shared" si="102"/>
        <v>292</v>
      </c>
      <c r="P798" s="50">
        <f ca="1">(TODAY()-Продажи[[#This Row],[Дата регистрации клиента]])/30</f>
        <v>24.9</v>
      </c>
      <c r="Q798" t="str">
        <f>VLOOKUP(H798,клиенты!$A$1:$G$435,3,FALSE)</f>
        <v>Кондратьева Валентина Львовна</v>
      </c>
      <c r="R798" s="51" t="str">
        <f>VLOOKUP(H798,клиенты!$A$1:$G$435,4,FALSE)</f>
        <v>да</v>
      </c>
      <c r="S798" t="str">
        <f>VLOOKUP(H798,клиенты!$A$1:$G$435,7,FALSE)</f>
        <v>Украина</v>
      </c>
      <c r="T798" t="str">
        <f t="shared" si="103"/>
        <v>Львовна Кондратьева Валентина</v>
      </c>
      <c r="U798" t="str">
        <f t="shared" si="104"/>
        <v>Кондратьева</v>
      </c>
      <c r="V798" t="str">
        <f>MID(T798,SEARCH(" *",T798,SEARCH(" *",T798)+1)+1,LEN(T798))</f>
        <v>Валентина</v>
      </c>
    </row>
    <row r="799" spans="1:22" x14ac:dyDescent="0.2">
      <c r="A799">
        <v>911</v>
      </c>
      <c r="B799">
        <v>462</v>
      </c>
      <c r="C799">
        <v>231</v>
      </c>
      <c r="D799">
        <v>2</v>
      </c>
      <c r="E799" s="40">
        <f t="shared" si="98"/>
        <v>462</v>
      </c>
      <c r="F799" s="25">
        <v>44950</v>
      </c>
      <c r="G799" t="s">
        <v>25</v>
      </c>
      <c r="H799">
        <v>493</v>
      </c>
      <c r="I799" t="str">
        <f>VLOOKUP(B799,товар!$A$1:$C$433,2,FALSE)</f>
        <v>Рис</v>
      </c>
      <c r="J799" s="5">
        <f t="shared" si="99"/>
        <v>258.375</v>
      </c>
      <c r="K799" s="6">
        <f t="shared" si="100"/>
        <v>-0.10595065312046448</v>
      </c>
      <c r="L799" t="str">
        <f>VLOOKUP(B799,товар!$A$1:$C$433,3,FALSE)</f>
        <v>Белый Злат</v>
      </c>
      <c r="M799" s="28">
        <f t="shared" si="101"/>
        <v>269.70588235294116</v>
      </c>
      <c r="N799" s="10">
        <f>VLOOKUP(H799,клиенты!$A$1:$G$435,5,FALSE)</f>
        <v>44855</v>
      </c>
      <c r="O799">
        <f t="shared" si="102"/>
        <v>95</v>
      </c>
      <c r="P799" s="50">
        <f ca="1">(TODAY()-Продажи[[#This Row],[Дата регистрации клиента]])/30</f>
        <v>24.9</v>
      </c>
      <c r="Q799" t="str">
        <f>VLOOKUP(H799,клиенты!$A$1:$G$435,3,FALSE)</f>
        <v>Кондратьева Валентина Львовна</v>
      </c>
      <c r="R799" s="51" t="str">
        <f>VLOOKUP(H799,клиенты!$A$1:$G$435,4,FALSE)</f>
        <v>да</v>
      </c>
      <c r="S799" t="str">
        <f>VLOOKUP(H799,клиенты!$A$1:$G$435,7,FALSE)</f>
        <v>Украина</v>
      </c>
      <c r="T799" t="str">
        <f t="shared" si="103"/>
        <v>Львовна Кондратьева Валентина</v>
      </c>
      <c r="U799" t="str">
        <f t="shared" si="104"/>
        <v>Кондратьева</v>
      </c>
      <c r="V799" t="str">
        <f>MID(T799,SEARCH(" *",T799,SEARCH(" *",T799)+1)+1,LEN(T799))</f>
        <v>Валентина</v>
      </c>
    </row>
    <row r="800" spans="1:22" x14ac:dyDescent="0.2">
      <c r="A800">
        <v>157</v>
      </c>
      <c r="B800">
        <v>498</v>
      </c>
      <c r="C800">
        <v>430</v>
      </c>
      <c r="D800">
        <v>5</v>
      </c>
      <c r="E800" s="40">
        <f t="shared" si="98"/>
        <v>2150</v>
      </c>
      <c r="F800" s="25">
        <v>45106</v>
      </c>
      <c r="G800" t="s">
        <v>24</v>
      </c>
      <c r="H800">
        <v>250</v>
      </c>
      <c r="I800" t="str">
        <f>VLOOKUP(B800,товар!$A$1:$C$433,2,FALSE)</f>
        <v>Молоко</v>
      </c>
      <c r="J800" s="5">
        <f t="shared" si="99"/>
        <v>294.95238095238096</v>
      </c>
      <c r="K800" s="6">
        <f t="shared" si="100"/>
        <v>0.4578624475298676</v>
      </c>
      <c r="L800" t="str">
        <f>VLOOKUP(B800,товар!$A$1:$C$433,3,FALSE)</f>
        <v>Домик в деревне</v>
      </c>
      <c r="M800" s="28">
        <f t="shared" si="101"/>
        <v>274.77777777777777</v>
      </c>
      <c r="N800" s="10">
        <f>VLOOKUP(H800,клиенты!$A$1:$G$435,5,FALSE)</f>
        <v>44856</v>
      </c>
      <c r="O800">
        <f t="shared" si="102"/>
        <v>250</v>
      </c>
      <c r="P800" s="50">
        <f ca="1">(TODAY()-Продажи[[#This Row],[Дата регистрации клиента]])/30</f>
        <v>24.866666666666667</v>
      </c>
      <c r="Q800" t="str">
        <f>VLOOKUP(H800,клиенты!$A$1:$G$435,3,FALSE)</f>
        <v>г-н Копылов Лаврентий Артемьевич</v>
      </c>
      <c r="R800" s="51" t="str">
        <f>VLOOKUP(H800,клиенты!$A$1:$G$435,4,FALSE)</f>
        <v>да</v>
      </c>
      <c r="S800" t="str">
        <f>VLOOKUP(H800,клиенты!$A$1:$G$435,7,FALSE)</f>
        <v>Россия</v>
      </c>
      <c r="T800" t="str">
        <f t="shared" si="103"/>
        <v>Лаврентий Артемьевич г-н Копылов</v>
      </c>
      <c r="U800" t="str">
        <f t="shared" si="104"/>
        <v>Артемьевич</v>
      </c>
      <c r="V800" t="str">
        <f>Продажи[[#This Row],[Имя1]]</f>
        <v>Артемьевич</v>
      </c>
    </row>
    <row r="801" spans="1:22" x14ac:dyDescent="0.2">
      <c r="A801">
        <v>455</v>
      </c>
      <c r="B801">
        <v>202</v>
      </c>
      <c r="C801">
        <v>308</v>
      </c>
      <c r="D801">
        <v>2</v>
      </c>
      <c r="E801" s="40">
        <f t="shared" si="98"/>
        <v>616</v>
      </c>
      <c r="F801" s="25">
        <v>45410</v>
      </c>
      <c r="G801" t="s">
        <v>19</v>
      </c>
      <c r="H801">
        <v>182</v>
      </c>
      <c r="I801" t="str">
        <f>VLOOKUP(B801,товар!$A$1:$C$433,2,FALSE)</f>
        <v>Овощи</v>
      </c>
      <c r="J801" s="5">
        <f t="shared" si="99"/>
        <v>250.48780487804879</v>
      </c>
      <c r="K801" s="6">
        <f t="shared" si="100"/>
        <v>0.22960077896786757</v>
      </c>
      <c r="L801" t="str">
        <f>VLOOKUP(B801,товар!$A$1:$C$433,3,FALSE)</f>
        <v>Овощной ряд</v>
      </c>
      <c r="M801" s="28">
        <f t="shared" si="101"/>
        <v>303.8235294117647</v>
      </c>
      <c r="N801" s="10">
        <f>VLOOKUP(H801,клиенты!$A$1:$G$435,5,FALSE)</f>
        <v>44856</v>
      </c>
      <c r="O801">
        <f t="shared" si="102"/>
        <v>554</v>
      </c>
      <c r="P801" s="50">
        <f ca="1">(TODAY()-Продажи[[#This Row],[Дата регистрации клиента]])/30</f>
        <v>24.866666666666667</v>
      </c>
      <c r="Q801" t="str">
        <f>VLOOKUP(H801,клиенты!$A$1:$G$435,3,FALSE)</f>
        <v>Калинин Никита Артурович</v>
      </c>
      <c r="R801" s="51" t="str">
        <f>VLOOKUP(H801,клиенты!$A$1:$G$435,4,FALSE)</f>
        <v>да</v>
      </c>
      <c r="S801" t="str">
        <f>VLOOKUP(H801,клиенты!$A$1:$G$435,7,FALSE)</f>
        <v>Узбекистан</v>
      </c>
      <c r="T801" t="str">
        <f t="shared" si="103"/>
        <v>Артурович Калинин Никита</v>
      </c>
      <c r="U801" t="str">
        <f t="shared" si="104"/>
        <v>Калинин</v>
      </c>
      <c r="V801" t="str">
        <f>MID(T801,SEARCH(" *",T801,SEARCH(" *",T801)+1)+1,LEN(T801))</f>
        <v>Никита</v>
      </c>
    </row>
    <row r="802" spans="1:22" x14ac:dyDescent="0.2">
      <c r="A802">
        <v>524</v>
      </c>
      <c r="B802">
        <v>224</v>
      </c>
      <c r="C802">
        <v>161</v>
      </c>
      <c r="D802">
        <v>2</v>
      </c>
      <c r="E802" s="40">
        <f t="shared" si="98"/>
        <v>322</v>
      </c>
      <c r="F802" s="25">
        <v>45177</v>
      </c>
      <c r="G802" t="s">
        <v>17</v>
      </c>
      <c r="H802">
        <v>336</v>
      </c>
      <c r="I802" t="str">
        <f>VLOOKUP(B802,товар!$A$1:$C$433,2,FALSE)</f>
        <v>Чипсы</v>
      </c>
      <c r="J802" s="5">
        <f t="shared" si="99"/>
        <v>273.72549019607845</v>
      </c>
      <c r="K802" s="6">
        <f t="shared" si="100"/>
        <v>-0.41181948424068771</v>
      </c>
      <c r="L802" t="str">
        <f>VLOOKUP(B802,товар!$A$1:$C$433,3,FALSE)</f>
        <v>Pringles</v>
      </c>
      <c r="M802" s="28">
        <f t="shared" si="101"/>
        <v>280.23809523809524</v>
      </c>
      <c r="N802" s="10">
        <f>VLOOKUP(H802,клиенты!$A$1:$G$435,5,FALSE)</f>
        <v>44856</v>
      </c>
      <c r="O802">
        <f t="shared" si="102"/>
        <v>321</v>
      </c>
      <c r="P802" s="50">
        <f ca="1">(TODAY()-Продажи[[#This Row],[Дата регистрации клиента]])/30</f>
        <v>24.866666666666667</v>
      </c>
      <c r="Q802" t="str">
        <f>VLOOKUP(H802,клиенты!$A$1:$G$435,3,FALSE)</f>
        <v>Григорьева Ульяна Артемовна</v>
      </c>
      <c r="R802" s="51" t="str">
        <f>VLOOKUP(H802,клиенты!$A$1:$G$435,4,FALSE)</f>
        <v>нет</v>
      </c>
      <c r="S802" t="str">
        <f>VLOOKUP(H802,клиенты!$A$1:$G$435,7,FALSE)</f>
        <v>Узбекистан</v>
      </c>
      <c r="T802" t="str">
        <f t="shared" si="103"/>
        <v>Артемовна Григорьева Ульяна</v>
      </c>
      <c r="U802" t="str">
        <f t="shared" si="104"/>
        <v>Григорьева</v>
      </c>
      <c r="V802" t="str">
        <f>MID(T802,SEARCH(" *",T802,SEARCH(" *",T802)+1)+1,LEN(T802))</f>
        <v>Ульяна</v>
      </c>
    </row>
    <row r="803" spans="1:22" x14ac:dyDescent="0.2">
      <c r="A803">
        <v>614</v>
      </c>
      <c r="B803">
        <v>117</v>
      </c>
      <c r="C803">
        <v>208</v>
      </c>
      <c r="D803">
        <v>3</v>
      </c>
      <c r="E803" s="40">
        <f t="shared" si="98"/>
        <v>624</v>
      </c>
      <c r="F803" s="25">
        <v>45397</v>
      </c>
      <c r="G803" t="s">
        <v>7</v>
      </c>
      <c r="H803">
        <v>401</v>
      </c>
      <c r="I803" t="str">
        <f>VLOOKUP(B803,товар!$A$1:$C$433,2,FALSE)</f>
        <v>Макароны</v>
      </c>
      <c r="J803" s="5">
        <f t="shared" si="99"/>
        <v>265.47674418604652</v>
      </c>
      <c r="K803" s="6">
        <f t="shared" si="100"/>
        <v>-0.21650387630852785</v>
      </c>
      <c r="L803" t="str">
        <f>VLOOKUP(B803,товар!$A$1:$C$433,3,FALSE)</f>
        <v>Роллтон</v>
      </c>
      <c r="M803" s="28">
        <f t="shared" si="101"/>
        <v>235.55555555555554</v>
      </c>
      <c r="N803" s="10">
        <f>VLOOKUP(H803,клиенты!$A$1:$G$435,5,FALSE)</f>
        <v>44856</v>
      </c>
      <c r="O803">
        <f t="shared" si="102"/>
        <v>541</v>
      </c>
      <c r="P803" s="50">
        <f ca="1">(TODAY()-Продажи[[#This Row],[Дата регистрации клиента]])/30</f>
        <v>24.866666666666667</v>
      </c>
      <c r="Q803" t="str">
        <f>VLOOKUP(H803,клиенты!$A$1:$G$435,3,FALSE)</f>
        <v>Екатерина Рудольфовна Кулакова</v>
      </c>
      <c r="R803" s="51" t="str">
        <f>VLOOKUP(H803,клиенты!$A$1:$G$435,4,FALSE)</f>
        <v>нет</v>
      </c>
      <c r="S803" t="str">
        <f>VLOOKUP(H803,клиенты!$A$1:$G$435,7,FALSE)</f>
        <v>Россия</v>
      </c>
      <c r="T803" t="str">
        <f t="shared" si="103"/>
        <v>Кулакова Екатерина Рудольфовна</v>
      </c>
      <c r="U803" t="str">
        <f t="shared" si="104"/>
        <v>Екатерина</v>
      </c>
      <c r="V803" t="str">
        <f>Продажи[[#This Row],[Имя1]]</f>
        <v>Екатерина</v>
      </c>
    </row>
    <row r="804" spans="1:22" x14ac:dyDescent="0.2">
      <c r="A804">
        <v>752</v>
      </c>
      <c r="B804">
        <v>370</v>
      </c>
      <c r="C804">
        <v>95</v>
      </c>
      <c r="D804">
        <v>5</v>
      </c>
      <c r="E804" s="40">
        <f t="shared" si="98"/>
        <v>475</v>
      </c>
      <c r="F804" s="25">
        <v>45202</v>
      </c>
      <c r="G804" t="s">
        <v>12</v>
      </c>
      <c r="H804">
        <v>250</v>
      </c>
      <c r="I804" t="str">
        <f>VLOOKUP(B804,товар!$A$1:$C$433,2,FALSE)</f>
        <v>Сок</v>
      </c>
      <c r="J804" s="5">
        <f t="shared" si="99"/>
        <v>268.60344827586209</v>
      </c>
      <c r="K804" s="6">
        <f t="shared" si="100"/>
        <v>-0.64631876243661335</v>
      </c>
      <c r="L804" t="str">
        <f>VLOOKUP(B804,товар!$A$1:$C$433,3,FALSE)</f>
        <v>Фруктовый сад</v>
      </c>
      <c r="M804" s="28">
        <f t="shared" si="101"/>
        <v>281.96875</v>
      </c>
      <c r="N804" s="10">
        <f>VLOOKUP(H804,клиенты!$A$1:$G$435,5,FALSE)</f>
        <v>44856</v>
      </c>
      <c r="O804">
        <f t="shared" si="102"/>
        <v>346</v>
      </c>
      <c r="P804" s="50">
        <f ca="1">(TODAY()-Продажи[[#This Row],[Дата регистрации клиента]])/30</f>
        <v>24.866666666666667</v>
      </c>
      <c r="Q804" t="str">
        <f>VLOOKUP(H804,клиенты!$A$1:$G$435,3,FALSE)</f>
        <v>г-н Копылов Лаврентий Артемьевич</v>
      </c>
      <c r="R804" s="51" t="str">
        <f>VLOOKUP(H804,клиенты!$A$1:$G$435,4,FALSE)</f>
        <v>да</v>
      </c>
      <c r="S804" t="str">
        <f>VLOOKUP(H804,клиенты!$A$1:$G$435,7,FALSE)</f>
        <v>Россия</v>
      </c>
      <c r="T804" t="str">
        <f t="shared" si="103"/>
        <v>Лаврентий Артемьевич г-н Копылов</v>
      </c>
      <c r="U804" t="str">
        <f t="shared" si="104"/>
        <v>Артемьевич</v>
      </c>
      <c r="V804" t="str">
        <f>Продажи[[#This Row],[Имя1]]</f>
        <v>Артемьевич</v>
      </c>
    </row>
    <row r="805" spans="1:22" x14ac:dyDescent="0.2">
      <c r="A805">
        <v>754</v>
      </c>
      <c r="B805">
        <v>246</v>
      </c>
      <c r="C805">
        <v>302</v>
      </c>
      <c r="D805">
        <v>5</v>
      </c>
      <c r="E805" s="40">
        <f t="shared" si="98"/>
        <v>1510</v>
      </c>
      <c r="F805" s="25">
        <v>45407</v>
      </c>
      <c r="G805" t="s">
        <v>12</v>
      </c>
      <c r="H805">
        <v>336</v>
      </c>
      <c r="I805" t="str">
        <f>VLOOKUP(B805,товар!$A$1:$C$433,2,FALSE)</f>
        <v>Сыр</v>
      </c>
      <c r="J805" s="5">
        <f t="shared" si="99"/>
        <v>262.63492063492066</v>
      </c>
      <c r="K805" s="6">
        <f t="shared" si="100"/>
        <v>0.14988516862081469</v>
      </c>
      <c r="L805" t="str">
        <f>VLOOKUP(B805,товар!$A$1:$C$433,3,FALSE)</f>
        <v>President</v>
      </c>
      <c r="M805" s="28">
        <f t="shared" si="101"/>
        <v>238.72222222222223</v>
      </c>
      <c r="N805" s="10">
        <f>VLOOKUP(H805,клиенты!$A$1:$G$435,5,FALSE)</f>
        <v>44856</v>
      </c>
      <c r="O805">
        <f t="shared" si="102"/>
        <v>551</v>
      </c>
      <c r="P805" s="50">
        <f ca="1">(TODAY()-Продажи[[#This Row],[Дата регистрации клиента]])/30</f>
        <v>24.866666666666667</v>
      </c>
      <c r="Q805" t="str">
        <f>VLOOKUP(H805,клиенты!$A$1:$G$435,3,FALSE)</f>
        <v>Григорьева Ульяна Артемовна</v>
      </c>
      <c r="R805" s="51" t="str">
        <f>VLOOKUP(H805,клиенты!$A$1:$G$435,4,FALSE)</f>
        <v>нет</v>
      </c>
      <c r="S805" t="str">
        <f>VLOOKUP(H805,клиенты!$A$1:$G$435,7,FALSE)</f>
        <v>Узбекистан</v>
      </c>
      <c r="T805" t="str">
        <f t="shared" si="103"/>
        <v>Артемовна Григорьева Ульяна</v>
      </c>
      <c r="U805" t="str">
        <f t="shared" si="104"/>
        <v>Григорьева</v>
      </c>
      <c r="V805" t="str">
        <f>MID(T805,SEARCH(" *",T805,SEARCH(" *",T805)+1)+1,LEN(T805))</f>
        <v>Ульяна</v>
      </c>
    </row>
    <row r="806" spans="1:22" x14ac:dyDescent="0.2">
      <c r="A806">
        <v>803</v>
      </c>
      <c r="B806">
        <v>410</v>
      </c>
      <c r="C806">
        <v>320</v>
      </c>
      <c r="D806">
        <v>4</v>
      </c>
      <c r="E806" s="40">
        <f t="shared" si="98"/>
        <v>1280</v>
      </c>
      <c r="F806" s="25">
        <v>45045</v>
      </c>
      <c r="G806" t="s">
        <v>15</v>
      </c>
      <c r="H806">
        <v>401</v>
      </c>
      <c r="I806" t="str">
        <f>VLOOKUP(B806,товар!$A$1:$C$433,2,FALSE)</f>
        <v>Чипсы</v>
      </c>
      <c r="J806" s="5">
        <f t="shared" si="99"/>
        <v>273.72549019607845</v>
      </c>
      <c r="K806" s="6">
        <f t="shared" si="100"/>
        <v>0.16905444126074487</v>
      </c>
      <c r="L806" t="str">
        <f>VLOOKUP(B806,товар!$A$1:$C$433,3,FALSE)</f>
        <v>Lay's</v>
      </c>
      <c r="M806" s="28">
        <f t="shared" si="101"/>
        <v>320.57142857142856</v>
      </c>
      <c r="N806" s="10">
        <f>VLOOKUP(H806,клиенты!$A$1:$G$435,5,FALSE)</f>
        <v>44856</v>
      </c>
      <c r="O806">
        <f t="shared" si="102"/>
        <v>189</v>
      </c>
      <c r="P806" s="50">
        <f ca="1">(TODAY()-Продажи[[#This Row],[Дата регистрации клиента]])/30</f>
        <v>24.866666666666667</v>
      </c>
      <c r="Q806" t="str">
        <f>VLOOKUP(H806,клиенты!$A$1:$G$435,3,FALSE)</f>
        <v>Екатерина Рудольфовна Кулакова</v>
      </c>
      <c r="R806" s="51" t="str">
        <f>VLOOKUP(H806,клиенты!$A$1:$G$435,4,FALSE)</f>
        <v>нет</v>
      </c>
      <c r="S806" t="str">
        <f>VLOOKUP(H806,клиенты!$A$1:$G$435,7,FALSE)</f>
        <v>Россия</v>
      </c>
      <c r="T806" t="str">
        <f t="shared" si="103"/>
        <v>Кулакова Екатерина Рудольфовна</v>
      </c>
      <c r="U806" t="str">
        <f t="shared" si="104"/>
        <v>Екатерина</v>
      </c>
      <c r="V806" t="str">
        <f>Продажи[[#This Row],[Имя1]]</f>
        <v>Екатерина</v>
      </c>
    </row>
    <row r="807" spans="1:22" x14ac:dyDescent="0.2">
      <c r="A807">
        <v>830</v>
      </c>
      <c r="B807">
        <v>44</v>
      </c>
      <c r="C807">
        <v>310</v>
      </c>
      <c r="D807">
        <v>3</v>
      </c>
      <c r="E807" s="40">
        <f t="shared" si="98"/>
        <v>930</v>
      </c>
      <c r="F807" s="25">
        <v>44971</v>
      </c>
      <c r="G807" t="s">
        <v>14</v>
      </c>
      <c r="H807">
        <v>48</v>
      </c>
      <c r="I807" t="str">
        <f>VLOOKUP(B807,товар!$A$1:$C$433,2,FALSE)</f>
        <v>Молоко</v>
      </c>
      <c r="J807" s="5">
        <f t="shared" si="99"/>
        <v>294.95238095238096</v>
      </c>
      <c r="K807" s="6">
        <f t="shared" si="100"/>
        <v>5.1017113335485975E-2</v>
      </c>
      <c r="L807" t="str">
        <f>VLOOKUP(B807,товар!$A$1:$C$433,3,FALSE)</f>
        <v>Беллакт</v>
      </c>
      <c r="M807" s="28">
        <f t="shared" si="101"/>
        <v>322.54545454545456</v>
      </c>
      <c r="N807" s="10">
        <f>VLOOKUP(H807,клиенты!$A$1:$G$435,5,FALSE)</f>
        <v>44856</v>
      </c>
      <c r="O807">
        <f t="shared" si="102"/>
        <v>115</v>
      </c>
      <c r="P807" s="50">
        <f ca="1">(TODAY()-Продажи[[#This Row],[Дата регистрации клиента]])/30</f>
        <v>24.866666666666667</v>
      </c>
      <c r="Q807" t="str">
        <f>VLOOKUP(H807,клиенты!$A$1:$G$435,3,FALSE)</f>
        <v>Лаврентьева Вера Владиславовна</v>
      </c>
      <c r="R807" s="51" t="str">
        <f>VLOOKUP(H807,клиенты!$A$1:$G$435,4,FALSE)</f>
        <v>нет</v>
      </c>
      <c r="S807" t="str">
        <f>VLOOKUP(H807,клиенты!$A$1:$G$435,7,FALSE)</f>
        <v>Узбекистан</v>
      </c>
      <c r="T807" t="str">
        <f t="shared" si="103"/>
        <v>Владиславовна Лаврентьева Вера</v>
      </c>
      <c r="U807" t="str">
        <f t="shared" si="104"/>
        <v>Лаврентьева</v>
      </c>
      <c r="V807" t="str">
        <f>MID(T807,SEARCH(" *",T807,SEARCH(" *",T807)+1)+1,LEN(T807))</f>
        <v>Вера</v>
      </c>
    </row>
    <row r="808" spans="1:22" x14ac:dyDescent="0.2">
      <c r="A808">
        <v>916</v>
      </c>
      <c r="B808">
        <v>416</v>
      </c>
      <c r="C808">
        <v>472</v>
      </c>
      <c r="D808">
        <v>1</v>
      </c>
      <c r="E808" s="40">
        <f t="shared" si="98"/>
        <v>472</v>
      </c>
      <c r="F808" s="25">
        <v>45339</v>
      </c>
      <c r="G808" t="s">
        <v>26</v>
      </c>
      <c r="H808">
        <v>401</v>
      </c>
      <c r="I808" t="str">
        <f>VLOOKUP(B808,товар!$A$1:$C$433,2,FALSE)</f>
        <v>Рыба</v>
      </c>
      <c r="J808" s="5">
        <f t="shared" si="99"/>
        <v>258.5128205128205</v>
      </c>
      <c r="K808" s="6">
        <f t="shared" si="100"/>
        <v>0.82582820868875229</v>
      </c>
      <c r="L808" t="str">
        <f>VLOOKUP(B808,товар!$A$1:$C$433,3,FALSE)</f>
        <v>Меридиан</v>
      </c>
      <c r="M808" s="28">
        <f t="shared" si="101"/>
        <v>260.64705882352939</v>
      </c>
      <c r="N808" s="10">
        <f>VLOOKUP(H808,клиенты!$A$1:$G$435,5,FALSE)</f>
        <v>44856</v>
      </c>
      <c r="O808">
        <f t="shared" si="102"/>
        <v>483</v>
      </c>
      <c r="P808" s="50">
        <f ca="1">(TODAY()-Продажи[[#This Row],[Дата регистрации клиента]])/30</f>
        <v>24.866666666666667</v>
      </c>
      <c r="Q808" t="str">
        <f>VLOOKUP(H808,клиенты!$A$1:$G$435,3,FALSE)</f>
        <v>Екатерина Рудольфовна Кулакова</v>
      </c>
      <c r="R808" s="51" t="str">
        <f>VLOOKUP(H808,клиенты!$A$1:$G$435,4,FALSE)</f>
        <v>нет</v>
      </c>
      <c r="S808" t="str">
        <f>VLOOKUP(H808,клиенты!$A$1:$G$435,7,FALSE)</f>
        <v>Россия</v>
      </c>
      <c r="T808" t="str">
        <f t="shared" si="103"/>
        <v>Кулакова Екатерина Рудольфовна</v>
      </c>
      <c r="U808" t="str">
        <f t="shared" si="104"/>
        <v>Екатерина</v>
      </c>
      <c r="V808" t="str">
        <f>Продажи[[#This Row],[Имя1]]</f>
        <v>Екатерина</v>
      </c>
    </row>
    <row r="809" spans="1:22" x14ac:dyDescent="0.2">
      <c r="A809">
        <v>32</v>
      </c>
      <c r="B809">
        <v>103</v>
      </c>
      <c r="C809">
        <v>254</v>
      </c>
      <c r="D809">
        <v>3</v>
      </c>
      <c r="E809" s="40">
        <f t="shared" si="98"/>
        <v>762</v>
      </c>
      <c r="F809" s="25">
        <v>45352</v>
      </c>
      <c r="G809" t="s">
        <v>20</v>
      </c>
      <c r="H809">
        <v>408</v>
      </c>
      <c r="I809" t="str">
        <f>VLOOKUP(B809,товар!$A$1:$C$433,2,FALSE)</f>
        <v>Рыба</v>
      </c>
      <c r="J809" s="5">
        <f t="shared" si="99"/>
        <v>258.5128205128205</v>
      </c>
      <c r="K809" s="6">
        <f t="shared" si="100"/>
        <v>-1.7456853798849425E-2</v>
      </c>
      <c r="L809" t="str">
        <f>VLOOKUP(B809,товар!$A$1:$C$433,3,FALSE)</f>
        <v>Санта Бремор</v>
      </c>
      <c r="M809" s="28">
        <f t="shared" si="101"/>
        <v>216.4</v>
      </c>
      <c r="N809" s="10">
        <f>VLOOKUP(H809,клиенты!$A$1:$G$435,5,FALSE)</f>
        <v>44857</v>
      </c>
      <c r="O809">
        <f t="shared" si="102"/>
        <v>495</v>
      </c>
      <c r="P809" s="50">
        <f ca="1">(TODAY()-Продажи[[#This Row],[Дата регистрации клиента]])/30</f>
        <v>24.833333333333332</v>
      </c>
      <c r="Q809" t="str">
        <f>VLOOKUP(H809,клиенты!$A$1:$G$435,3,FALSE)</f>
        <v>Юлия Вячеславовна Журавлева</v>
      </c>
      <c r="R809" s="51" t="str">
        <f>VLOOKUP(H809,клиенты!$A$1:$G$435,4,FALSE)</f>
        <v>нет</v>
      </c>
      <c r="S809" t="str">
        <f>VLOOKUP(H809,клиенты!$A$1:$G$435,7,FALSE)</f>
        <v>Россия</v>
      </c>
      <c r="T809" t="str">
        <f t="shared" si="103"/>
        <v>Журавлева Юлия Вячеславовна</v>
      </c>
      <c r="U809" t="str">
        <f t="shared" si="104"/>
        <v>Юлия</v>
      </c>
      <c r="V809" t="str">
        <f>Продажи[[#This Row],[Имя1]]</f>
        <v>Юлия</v>
      </c>
    </row>
    <row r="810" spans="1:22" x14ac:dyDescent="0.2">
      <c r="A810">
        <v>111</v>
      </c>
      <c r="B810">
        <v>457</v>
      </c>
      <c r="C810">
        <v>211</v>
      </c>
      <c r="D810">
        <v>4</v>
      </c>
      <c r="E810" s="40">
        <f t="shared" si="98"/>
        <v>844</v>
      </c>
      <c r="F810" s="25">
        <v>45039</v>
      </c>
      <c r="G810" t="s">
        <v>16</v>
      </c>
      <c r="H810">
        <v>333</v>
      </c>
      <c r="I810" t="str">
        <f>VLOOKUP(B810,товар!$A$1:$C$433,2,FALSE)</f>
        <v>Сок</v>
      </c>
      <c r="J810" s="5">
        <f t="shared" si="99"/>
        <v>268.60344827586209</v>
      </c>
      <c r="K810" s="6">
        <f t="shared" si="100"/>
        <v>-0.21445535656974135</v>
      </c>
      <c r="L810" t="str">
        <f>VLOOKUP(B810,товар!$A$1:$C$433,3,FALSE)</f>
        <v>Rich</v>
      </c>
      <c r="M810" s="28">
        <f t="shared" si="101"/>
        <v>272.25</v>
      </c>
      <c r="N810" s="10">
        <f>VLOOKUP(H810,клиенты!$A$1:$G$435,5,FALSE)</f>
        <v>44857</v>
      </c>
      <c r="O810">
        <f t="shared" si="102"/>
        <v>182</v>
      </c>
      <c r="P810" s="50">
        <f ca="1">(TODAY()-Продажи[[#This Row],[Дата регистрации клиента]])/30</f>
        <v>24.833333333333332</v>
      </c>
      <c r="Q810" t="str">
        <f>VLOOKUP(H810,клиенты!$A$1:$G$435,3,FALSE)</f>
        <v>Бобылев Никодим Виленович</v>
      </c>
      <c r="R810" s="51" t="str">
        <f>VLOOKUP(H810,клиенты!$A$1:$G$435,4,FALSE)</f>
        <v>да</v>
      </c>
      <c r="S810" t="str">
        <f>VLOOKUP(H810,клиенты!$A$1:$G$435,7,FALSE)</f>
        <v>Россия</v>
      </c>
      <c r="T810" t="str">
        <f t="shared" si="103"/>
        <v>Виленович Бобылев Никодим</v>
      </c>
      <c r="U810" t="str">
        <f t="shared" si="104"/>
        <v>Бобылев</v>
      </c>
      <c r="V810" t="str">
        <f>MID(T810,SEARCH(" *",T810,SEARCH(" *",T810)+1)+1,LEN(T810))</f>
        <v>Никодим</v>
      </c>
    </row>
    <row r="811" spans="1:22" x14ac:dyDescent="0.2">
      <c r="A811">
        <v>181</v>
      </c>
      <c r="B811">
        <v>288</v>
      </c>
      <c r="C811">
        <v>198</v>
      </c>
      <c r="D811">
        <v>5</v>
      </c>
      <c r="E811" s="40">
        <f t="shared" si="98"/>
        <v>990</v>
      </c>
      <c r="F811" s="25">
        <v>45212</v>
      </c>
      <c r="G811" t="s">
        <v>25</v>
      </c>
      <c r="H811">
        <v>74</v>
      </c>
      <c r="I811" t="str">
        <f>VLOOKUP(B811,товар!$A$1:$C$433,2,FALSE)</f>
        <v>Сыр</v>
      </c>
      <c r="J811" s="5">
        <f t="shared" si="99"/>
        <v>262.63492063492066</v>
      </c>
      <c r="K811" s="6">
        <f t="shared" si="100"/>
        <v>-0.24610177686449908</v>
      </c>
      <c r="L811" t="str">
        <f>VLOOKUP(B811,товар!$A$1:$C$433,3,FALSE)</f>
        <v>Hochland</v>
      </c>
      <c r="M811" s="28">
        <f t="shared" si="101"/>
        <v>168</v>
      </c>
      <c r="N811" s="10">
        <f>VLOOKUP(H811,клиенты!$A$1:$G$435,5,FALSE)</f>
        <v>44857</v>
      </c>
      <c r="O811">
        <f t="shared" si="102"/>
        <v>355</v>
      </c>
      <c r="P811" s="50">
        <f ca="1">(TODAY()-Продажи[[#This Row],[Дата регистрации клиента]])/30</f>
        <v>24.833333333333332</v>
      </c>
      <c r="Q811" t="str">
        <f>VLOOKUP(H811,клиенты!$A$1:$G$435,3,FALSE)</f>
        <v>Любовь Романовна Данилова</v>
      </c>
      <c r="R811" s="51" t="str">
        <f>VLOOKUP(H811,клиенты!$A$1:$G$435,4,FALSE)</f>
        <v>нет</v>
      </c>
      <c r="S811" t="str">
        <f>VLOOKUP(H811,клиенты!$A$1:$G$435,7,FALSE)</f>
        <v>Россия</v>
      </c>
      <c r="T811" t="str">
        <f t="shared" si="103"/>
        <v>Данилова Любовь Романовна</v>
      </c>
      <c r="U811" t="str">
        <f t="shared" si="104"/>
        <v>Любовь</v>
      </c>
      <c r="V811" t="str">
        <f>Продажи[[#This Row],[Имя1]]</f>
        <v>Любовь</v>
      </c>
    </row>
    <row r="812" spans="1:22" x14ac:dyDescent="0.2">
      <c r="A812">
        <v>229</v>
      </c>
      <c r="B812">
        <v>311</v>
      </c>
      <c r="C812">
        <v>345</v>
      </c>
      <c r="D812">
        <v>5</v>
      </c>
      <c r="E812" s="40">
        <f t="shared" si="98"/>
        <v>1725</v>
      </c>
      <c r="F812" s="25">
        <v>45421</v>
      </c>
      <c r="G812" t="s">
        <v>22</v>
      </c>
      <c r="H812">
        <v>177</v>
      </c>
      <c r="I812" t="str">
        <f>VLOOKUP(B812,товар!$A$1:$C$433,2,FALSE)</f>
        <v>Макароны</v>
      </c>
      <c r="J812" s="5">
        <f t="shared" si="99"/>
        <v>265.47674418604652</v>
      </c>
      <c r="K812" s="6">
        <f t="shared" si="100"/>
        <v>0.29954885900748973</v>
      </c>
      <c r="L812" t="str">
        <f>VLOOKUP(B812,товар!$A$1:$C$433,3,FALSE)</f>
        <v>Паста Зара</v>
      </c>
      <c r="M812" s="28">
        <f t="shared" si="101"/>
        <v>276.67567567567568</v>
      </c>
      <c r="N812" s="10">
        <f>VLOOKUP(H812,клиенты!$A$1:$G$435,5,FALSE)</f>
        <v>44857</v>
      </c>
      <c r="O812">
        <f t="shared" si="102"/>
        <v>564</v>
      </c>
      <c r="P812" s="50">
        <f ca="1">(TODAY()-Продажи[[#This Row],[Дата регистрации клиента]])/30</f>
        <v>24.833333333333332</v>
      </c>
      <c r="Q812" t="str">
        <f>VLOOKUP(H812,клиенты!$A$1:$G$435,3,FALSE)</f>
        <v>Иванна Захаровна Сергеева</v>
      </c>
      <c r="R812" s="51" t="str">
        <f>VLOOKUP(H812,клиенты!$A$1:$G$435,4,FALSE)</f>
        <v>нет</v>
      </c>
      <c r="S812" t="str">
        <f>VLOOKUP(H812,клиенты!$A$1:$G$435,7,FALSE)</f>
        <v>Таджикистан</v>
      </c>
      <c r="T812" t="str">
        <f t="shared" si="103"/>
        <v>Сергеева Иванна Захаровна</v>
      </c>
      <c r="U812" t="str">
        <f t="shared" si="104"/>
        <v>Иванна</v>
      </c>
      <c r="V812" t="str">
        <f>Продажи[[#This Row],[Имя1]]</f>
        <v>Иванна</v>
      </c>
    </row>
    <row r="813" spans="1:22" x14ac:dyDescent="0.2">
      <c r="A813">
        <v>281</v>
      </c>
      <c r="B813">
        <v>236</v>
      </c>
      <c r="C813">
        <v>221</v>
      </c>
      <c r="D813">
        <v>4</v>
      </c>
      <c r="E813" s="40">
        <f t="shared" si="98"/>
        <v>884</v>
      </c>
      <c r="F813" s="25">
        <v>45166</v>
      </c>
      <c r="G813" t="s">
        <v>18</v>
      </c>
      <c r="H813">
        <v>333</v>
      </c>
      <c r="I813" t="str">
        <f>VLOOKUP(B813,товар!$A$1:$C$433,2,FALSE)</f>
        <v>Печенье</v>
      </c>
      <c r="J813" s="5">
        <f t="shared" si="99"/>
        <v>283.468085106383</v>
      </c>
      <c r="K813" s="6">
        <f t="shared" si="100"/>
        <v>-0.22037078736020421</v>
      </c>
      <c r="L813" t="str">
        <f>VLOOKUP(B813,товар!$A$1:$C$433,3,FALSE)</f>
        <v>Посиделкино</v>
      </c>
      <c r="M813" s="28">
        <f t="shared" si="101"/>
        <v>321.63636363636363</v>
      </c>
      <c r="N813" s="10">
        <f>VLOOKUP(H813,клиенты!$A$1:$G$435,5,FALSE)</f>
        <v>44857</v>
      </c>
      <c r="O813">
        <f t="shared" si="102"/>
        <v>309</v>
      </c>
      <c r="P813" s="50">
        <f ca="1">(TODAY()-Продажи[[#This Row],[Дата регистрации клиента]])/30</f>
        <v>24.833333333333332</v>
      </c>
      <c r="Q813" t="str">
        <f>VLOOKUP(H813,клиенты!$A$1:$G$435,3,FALSE)</f>
        <v>Бобылев Никодим Виленович</v>
      </c>
      <c r="R813" s="51" t="str">
        <f>VLOOKUP(H813,клиенты!$A$1:$G$435,4,FALSE)</f>
        <v>да</v>
      </c>
      <c r="S813" t="str">
        <f>VLOOKUP(H813,клиенты!$A$1:$G$435,7,FALSE)</f>
        <v>Россия</v>
      </c>
      <c r="T813" t="str">
        <f t="shared" si="103"/>
        <v>Виленович Бобылев Никодим</v>
      </c>
      <c r="U813" t="str">
        <f t="shared" si="104"/>
        <v>Бобылев</v>
      </c>
      <c r="V813" t="str">
        <f>MID(T813,SEARCH(" *",T813,SEARCH(" *",T813)+1)+1,LEN(T813))</f>
        <v>Никодим</v>
      </c>
    </row>
    <row r="814" spans="1:22" x14ac:dyDescent="0.2">
      <c r="A814">
        <v>388</v>
      </c>
      <c r="B814">
        <v>36</v>
      </c>
      <c r="C814">
        <v>83</v>
      </c>
      <c r="D814">
        <v>4</v>
      </c>
      <c r="E814" s="40">
        <f t="shared" si="98"/>
        <v>332</v>
      </c>
      <c r="F814" s="25">
        <v>45265</v>
      </c>
      <c r="G814" t="s">
        <v>12</v>
      </c>
      <c r="H814">
        <v>333</v>
      </c>
      <c r="I814" t="str">
        <f>VLOOKUP(B814,товар!$A$1:$C$433,2,FALSE)</f>
        <v>Макароны</v>
      </c>
      <c r="J814" s="5">
        <f t="shared" si="99"/>
        <v>265.47674418604652</v>
      </c>
      <c r="K814" s="6">
        <f t="shared" si="100"/>
        <v>-0.6873549121808068</v>
      </c>
      <c r="L814" t="str">
        <f>VLOOKUP(B814,товар!$A$1:$C$433,3,FALSE)</f>
        <v>Роллтон</v>
      </c>
      <c r="M814" s="28">
        <f t="shared" si="101"/>
        <v>235.55555555555554</v>
      </c>
      <c r="N814" s="10">
        <f>VLOOKUP(H814,клиенты!$A$1:$G$435,5,FALSE)</f>
        <v>44857</v>
      </c>
      <c r="O814">
        <f t="shared" si="102"/>
        <v>408</v>
      </c>
      <c r="P814" s="50">
        <f ca="1">(TODAY()-Продажи[[#This Row],[Дата регистрации клиента]])/30</f>
        <v>24.833333333333332</v>
      </c>
      <c r="Q814" t="str">
        <f>VLOOKUP(H814,клиенты!$A$1:$G$435,3,FALSE)</f>
        <v>Бобылев Никодим Виленович</v>
      </c>
      <c r="R814" s="51" t="str">
        <f>VLOOKUP(H814,клиенты!$A$1:$G$435,4,FALSE)</f>
        <v>да</v>
      </c>
      <c r="S814" t="str">
        <f>VLOOKUP(H814,клиенты!$A$1:$G$435,7,FALSE)</f>
        <v>Россия</v>
      </c>
      <c r="T814" t="str">
        <f t="shared" si="103"/>
        <v>Виленович Бобылев Никодим</v>
      </c>
      <c r="U814" t="str">
        <f t="shared" si="104"/>
        <v>Бобылев</v>
      </c>
      <c r="V814" t="str">
        <f>MID(T814,SEARCH(" *",T814,SEARCH(" *",T814)+1)+1,LEN(T814))</f>
        <v>Никодим</v>
      </c>
    </row>
    <row r="815" spans="1:22" x14ac:dyDescent="0.2">
      <c r="A815">
        <v>540</v>
      </c>
      <c r="B815">
        <v>453</v>
      </c>
      <c r="C815">
        <v>318</v>
      </c>
      <c r="D815">
        <v>4</v>
      </c>
      <c r="E815" s="40">
        <f t="shared" si="98"/>
        <v>1272</v>
      </c>
      <c r="F815" s="25">
        <v>45355</v>
      </c>
      <c r="G815" t="s">
        <v>15</v>
      </c>
      <c r="H815">
        <v>408</v>
      </c>
      <c r="I815" t="str">
        <f>VLOOKUP(B815,товар!$A$1:$C$433,2,FALSE)</f>
        <v>Макароны</v>
      </c>
      <c r="J815" s="5">
        <f t="shared" si="99"/>
        <v>265.47674418604652</v>
      </c>
      <c r="K815" s="6">
        <f t="shared" si="100"/>
        <v>0.19784503525907748</v>
      </c>
      <c r="L815" t="str">
        <f>VLOOKUP(B815,товар!$A$1:$C$433,3,FALSE)</f>
        <v>Макфа</v>
      </c>
      <c r="M815" s="28">
        <f t="shared" si="101"/>
        <v>329.27272727272725</v>
      </c>
      <c r="N815" s="10">
        <f>VLOOKUP(H815,клиенты!$A$1:$G$435,5,FALSE)</f>
        <v>44857</v>
      </c>
      <c r="O815">
        <f t="shared" si="102"/>
        <v>498</v>
      </c>
      <c r="P815" s="50">
        <f ca="1">(TODAY()-Продажи[[#This Row],[Дата регистрации клиента]])/30</f>
        <v>24.833333333333332</v>
      </c>
      <c r="Q815" t="str">
        <f>VLOOKUP(H815,клиенты!$A$1:$G$435,3,FALSE)</f>
        <v>Юлия Вячеславовна Журавлева</v>
      </c>
      <c r="R815" s="51" t="str">
        <f>VLOOKUP(H815,клиенты!$A$1:$G$435,4,FALSE)</f>
        <v>нет</v>
      </c>
      <c r="S815" t="str">
        <f>VLOOKUP(H815,клиенты!$A$1:$G$435,7,FALSE)</f>
        <v>Россия</v>
      </c>
      <c r="T815" t="str">
        <f t="shared" si="103"/>
        <v>Журавлева Юлия Вячеславовна</v>
      </c>
      <c r="U815" t="str">
        <f t="shared" si="104"/>
        <v>Юлия</v>
      </c>
      <c r="V815" t="str">
        <f>Продажи[[#This Row],[Имя1]]</f>
        <v>Юлия</v>
      </c>
    </row>
    <row r="816" spans="1:22" x14ac:dyDescent="0.2">
      <c r="A816">
        <v>708</v>
      </c>
      <c r="B816">
        <v>191</v>
      </c>
      <c r="C816">
        <v>248</v>
      </c>
      <c r="D816">
        <v>2</v>
      </c>
      <c r="E816" s="40">
        <f t="shared" si="98"/>
        <v>496</v>
      </c>
      <c r="F816" s="25">
        <v>45148</v>
      </c>
      <c r="G816" t="s">
        <v>18</v>
      </c>
      <c r="H816">
        <v>177</v>
      </c>
      <c r="I816" t="str">
        <f>VLOOKUP(B816,товар!$A$1:$C$433,2,FALSE)</f>
        <v>Колбаса</v>
      </c>
      <c r="J816" s="5">
        <f t="shared" si="99"/>
        <v>286.92307692307691</v>
      </c>
      <c r="K816" s="6">
        <f t="shared" si="100"/>
        <v>-0.13565683646112592</v>
      </c>
      <c r="L816" t="str">
        <f>VLOOKUP(B816,товар!$A$1:$C$433,3,FALSE)</f>
        <v>Окраина</v>
      </c>
      <c r="M816" s="28">
        <f t="shared" si="101"/>
        <v>273.58333333333331</v>
      </c>
      <c r="N816" s="10">
        <f>VLOOKUP(H816,клиенты!$A$1:$G$435,5,FALSE)</f>
        <v>44857</v>
      </c>
      <c r="O816">
        <f t="shared" si="102"/>
        <v>291</v>
      </c>
      <c r="P816" s="50">
        <f ca="1">(TODAY()-Продажи[[#This Row],[Дата регистрации клиента]])/30</f>
        <v>24.833333333333332</v>
      </c>
      <c r="Q816" t="str">
        <f>VLOOKUP(H816,клиенты!$A$1:$G$435,3,FALSE)</f>
        <v>Иванна Захаровна Сергеева</v>
      </c>
      <c r="R816" s="51" t="str">
        <f>VLOOKUP(H816,клиенты!$A$1:$G$435,4,FALSE)</f>
        <v>нет</v>
      </c>
      <c r="S816" t="str">
        <f>VLOOKUP(H816,клиенты!$A$1:$G$435,7,FALSE)</f>
        <v>Таджикистан</v>
      </c>
      <c r="T816" t="str">
        <f t="shared" si="103"/>
        <v>Сергеева Иванна Захаровна</v>
      </c>
      <c r="U816" t="str">
        <f t="shared" si="104"/>
        <v>Иванна</v>
      </c>
      <c r="V816" t="str">
        <f>Продажи[[#This Row],[Имя1]]</f>
        <v>Иванна</v>
      </c>
    </row>
    <row r="817" spans="1:22" x14ac:dyDescent="0.2">
      <c r="A817">
        <v>711</v>
      </c>
      <c r="B817">
        <v>385</v>
      </c>
      <c r="C817">
        <v>309</v>
      </c>
      <c r="D817">
        <v>1</v>
      </c>
      <c r="E817" s="40">
        <f t="shared" si="98"/>
        <v>309</v>
      </c>
      <c r="F817" s="25">
        <v>45100</v>
      </c>
      <c r="G817" t="s">
        <v>13</v>
      </c>
      <c r="H817">
        <v>177</v>
      </c>
      <c r="I817" t="str">
        <f>VLOOKUP(B817,товар!$A$1:$C$433,2,FALSE)</f>
        <v>Макароны</v>
      </c>
      <c r="J817" s="5">
        <f t="shared" si="99"/>
        <v>265.47674418604652</v>
      </c>
      <c r="K817" s="6">
        <f t="shared" si="100"/>
        <v>0.16394376067627348</v>
      </c>
      <c r="L817" t="str">
        <f>VLOOKUP(B817,товар!$A$1:$C$433,3,FALSE)</f>
        <v>Макфа</v>
      </c>
      <c r="M817" s="28">
        <f t="shared" si="101"/>
        <v>329.27272727272725</v>
      </c>
      <c r="N817" s="10">
        <f>VLOOKUP(H817,клиенты!$A$1:$G$435,5,FALSE)</f>
        <v>44857</v>
      </c>
      <c r="O817">
        <f t="shared" si="102"/>
        <v>243</v>
      </c>
      <c r="P817" s="50">
        <f ca="1">(TODAY()-Продажи[[#This Row],[Дата регистрации клиента]])/30</f>
        <v>24.833333333333332</v>
      </c>
      <c r="Q817" t="str">
        <f>VLOOKUP(H817,клиенты!$A$1:$G$435,3,FALSE)</f>
        <v>Иванна Захаровна Сергеева</v>
      </c>
      <c r="R817" s="51" t="str">
        <f>VLOOKUP(H817,клиенты!$A$1:$G$435,4,FALSE)</f>
        <v>нет</v>
      </c>
      <c r="S817" t="str">
        <f>VLOOKUP(H817,клиенты!$A$1:$G$435,7,FALSE)</f>
        <v>Таджикистан</v>
      </c>
      <c r="T817" t="str">
        <f t="shared" si="103"/>
        <v>Сергеева Иванна Захаровна</v>
      </c>
      <c r="U817" t="str">
        <f t="shared" si="104"/>
        <v>Иванна</v>
      </c>
      <c r="V817" t="str">
        <f>Продажи[[#This Row],[Имя1]]</f>
        <v>Иванна</v>
      </c>
    </row>
    <row r="818" spans="1:22" x14ac:dyDescent="0.2">
      <c r="A818">
        <v>801</v>
      </c>
      <c r="B818">
        <v>148</v>
      </c>
      <c r="C818">
        <v>474</v>
      </c>
      <c r="D818">
        <v>4</v>
      </c>
      <c r="E818" s="40">
        <f t="shared" si="98"/>
        <v>1896</v>
      </c>
      <c r="F818" s="25">
        <v>45074</v>
      </c>
      <c r="G818" t="s">
        <v>18</v>
      </c>
      <c r="H818">
        <v>333</v>
      </c>
      <c r="I818" t="str">
        <f>VLOOKUP(B818,товар!$A$1:$C$433,2,FALSE)</f>
        <v>Сок</v>
      </c>
      <c r="J818" s="5">
        <f t="shared" si="99"/>
        <v>268.60344827586209</v>
      </c>
      <c r="K818" s="6">
        <f t="shared" si="100"/>
        <v>0.76468322742152872</v>
      </c>
      <c r="L818" t="str">
        <f>VLOOKUP(B818,товар!$A$1:$C$433,3,FALSE)</f>
        <v>Фруктовый сад</v>
      </c>
      <c r="M818" s="28">
        <f t="shared" si="101"/>
        <v>281.96875</v>
      </c>
      <c r="N818" s="10">
        <f>VLOOKUP(H818,клиенты!$A$1:$G$435,5,FALSE)</f>
        <v>44857</v>
      </c>
      <c r="O818">
        <f t="shared" si="102"/>
        <v>217</v>
      </c>
      <c r="P818" s="50">
        <f ca="1">(TODAY()-Продажи[[#This Row],[Дата регистрации клиента]])/30</f>
        <v>24.833333333333332</v>
      </c>
      <c r="Q818" t="str">
        <f>VLOOKUP(H818,клиенты!$A$1:$G$435,3,FALSE)</f>
        <v>Бобылев Никодим Виленович</v>
      </c>
      <c r="R818" s="51" t="str">
        <f>VLOOKUP(H818,клиенты!$A$1:$G$435,4,FALSE)</f>
        <v>да</v>
      </c>
      <c r="S818" t="str">
        <f>VLOOKUP(H818,клиенты!$A$1:$G$435,7,FALSE)</f>
        <v>Россия</v>
      </c>
      <c r="T818" t="str">
        <f t="shared" si="103"/>
        <v>Виленович Бобылев Никодим</v>
      </c>
      <c r="U818" t="str">
        <f t="shared" si="104"/>
        <v>Бобылев</v>
      </c>
      <c r="V818" t="str">
        <f>MID(T818,SEARCH(" *",T818,SEARCH(" *",T818)+1)+1,LEN(T818))</f>
        <v>Никодим</v>
      </c>
    </row>
    <row r="819" spans="1:22" x14ac:dyDescent="0.2">
      <c r="A819">
        <v>874</v>
      </c>
      <c r="B819">
        <v>439</v>
      </c>
      <c r="C819">
        <v>392</v>
      </c>
      <c r="D819">
        <v>2</v>
      </c>
      <c r="E819" s="40">
        <f t="shared" si="98"/>
        <v>784</v>
      </c>
      <c r="F819" s="25">
        <v>45135</v>
      </c>
      <c r="G819" t="s">
        <v>14</v>
      </c>
      <c r="H819">
        <v>74</v>
      </c>
      <c r="I819" t="str">
        <f>VLOOKUP(B819,товар!$A$1:$C$433,2,FALSE)</f>
        <v>Сок</v>
      </c>
      <c r="J819" s="5">
        <f t="shared" si="99"/>
        <v>268.60344827586209</v>
      </c>
      <c r="K819" s="6">
        <f t="shared" si="100"/>
        <v>0.45940047499839509</v>
      </c>
      <c r="L819" t="str">
        <f>VLOOKUP(B819,товар!$A$1:$C$433,3,FALSE)</f>
        <v>Добрый</v>
      </c>
      <c r="M819" s="28">
        <f t="shared" si="101"/>
        <v>242.81818181818181</v>
      </c>
      <c r="N819" s="10">
        <f>VLOOKUP(H819,клиенты!$A$1:$G$435,5,FALSE)</f>
        <v>44857</v>
      </c>
      <c r="O819">
        <f t="shared" si="102"/>
        <v>278</v>
      </c>
      <c r="P819" s="50">
        <f ca="1">(TODAY()-Продажи[[#This Row],[Дата регистрации клиента]])/30</f>
        <v>24.833333333333332</v>
      </c>
      <c r="Q819" t="str">
        <f>VLOOKUP(H819,клиенты!$A$1:$G$435,3,FALSE)</f>
        <v>Любовь Романовна Данилова</v>
      </c>
      <c r="R819" s="51" t="str">
        <f>VLOOKUP(H819,клиенты!$A$1:$G$435,4,FALSE)</f>
        <v>нет</v>
      </c>
      <c r="S819" t="str">
        <f>VLOOKUP(H819,клиенты!$A$1:$G$435,7,FALSE)</f>
        <v>Россия</v>
      </c>
      <c r="T819" t="str">
        <f t="shared" si="103"/>
        <v>Данилова Любовь Романовна</v>
      </c>
      <c r="U819" t="str">
        <f t="shared" si="104"/>
        <v>Любовь</v>
      </c>
      <c r="V819" t="str">
        <f>Продажи[[#This Row],[Имя1]]</f>
        <v>Любовь</v>
      </c>
    </row>
    <row r="820" spans="1:22" x14ac:dyDescent="0.2">
      <c r="A820">
        <v>890</v>
      </c>
      <c r="B820">
        <v>347</v>
      </c>
      <c r="C820">
        <v>343</v>
      </c>
      <c r="D820">
        <v>3</v>
      </c>
      <c r="E820" s="40">
        <f t="shared" si="98"/>
        <v>1029</v>
      </c>
      <c r="F820" s="25">
        <v>44937</v>
      </c>
      <c r="G820" t="s">
        <v>9</v>
      </c>
      <c r="H820">
        <v>74</v>
      </c>
      <c r="I820" t="str">
        <f>VLOOKUP(B820,товар!$A$1:$C$433,2,FALSE)</f>
        <v>Макароны</v>
      </c>
      <c r="J820" s="5">
        <f t="shared" si="99"/>
        <v>265.47674418604652</v>
      </c>
      <c r="K820" s="6">
        <f t="shared" si="100"/>
        <v>0.29201524243353338</v>
      </c>
      <c r="L820" t="str">
        <f>VLOOKUP(B820,товар!$A$1:$C$433,3,FALSE)</f>
        <v>Паста Зара</v>
      </c>
      <c r="M820" s="28">
        <f t="shared" si="101"/>
        <v>276.67567567567568</v>
      </c>
      <c r="N820" s="10">
        <f>VLOOKUP(H820,клиенты!$A$1:$G$435,5,FALSE)</f>
        <v>44857</v>
      </c>
      <c r="O820">
        <f t="shared" si="102"/>
        <v>80</v>
      </c>
      <c r="P820" s="50">
        <f ca="1">(TODAY()-Продажи[[#This Row],[Дата регистрации клиента]])/30</f>
        <v>24.833333333333332</v>
      </c>
      <c r="Q820" t="str">
        <f>VLOOKUP(H820,клиенты!$A$1:$G$435,3,FALSE)</f>
        <v>Любовь Романовна Данилова</v>
      </c>
      <c r="R820" s="51" t="str">
        <f>VLOOKUP(H820,клиенты!$A$1:$G$435,4,FALSE)</f>
        <v>нет</v>
      </c>
      <c r="S820" t="str">
        <f>VLOOKUP(H820,клиенты!$A$1:$G$435,7,FALSE)</f>
        <v>Россия</v>
      </c>
      <c r="T820" t="str">
        <f t="shared" si="103"/>
        <v>Данилова Любовь Романовна</v>
      </c>
      <c r="U820" t="str">
        <f t="shared" si="104"/>
        <v>Любовь</v>
      </c>
      <c r="V820" t="str">
        <f>Продажи[[#This Row],[Имя1]]</f>
        <v>Любовь</v>
      </c>
    </row>
    <row r="821" spans="1:22" x14ac:dyDescent="0.2">
      <c r="A821">
        <v>13</v>
      </c>
      <c r="B821">
        <v>284</v>
      </c>
      <c r="C821">
        <v>213</v>
      </c>
      <c r="D821">
        <v>3</v>
      </c>
      <c r="E821" s="40">
        <f t="shared" si="98"/>
        <v>639</v>
      </c>
      <c r="F821" s="25">
        <v>45266</v>
      </c>
      <c r="G821" t="s">
        <v>9</v>
      </c>
      <c r="H821">
        <v>332</v>
      </c>
      <c r="I821" t="str">
        <f>VLOOKUP(B821,товар!$A$1:$C$433,2,FALSE)</f>
        <v>Мясо</v>
      </c>
      <c r="J821" s="5">
        <f t="shared" si="99"/>
        <v>271.74545454545455</v>
      </c>
      <c r="K821" s="6">
        <f t="shared" si="100"/>
        <v>-0.21617824167001209</v>
      </c>
      <c r="L821" t="str">
        <f>VLOOKUP(B821,товар!$A$1:$C$433,3,FALSE)</f>
        <v>Сава</v>
      </c>
      <c r="M821" s="28">
        <f t="shared" si="101"/>
        <v>212.8125</v>
      </c>
      <c r="N821" s="10">
        <f>VLOOKUP(H821,клиенты!$A$1:$G$435,5,FALSE)</f>
        <v>44858</v>
      </c>
      <c r="O821">
        <f t="shared" si="102"/>
        <v>408</v>
      </c>
      <c r="P821" s="50">
        <f ca="1">(TODAY()-Продажи[[#This Row],[Дата регистрации клиента]])/30</f>
        <v>24.8</v>
      </c>
      <c r="Q821" t="str">
        <f>VLOOKUP(H821,клиенты!$A$1:$G$435,3,FALSE)</f>
        <v>Агата Юрьевна Галкина</v>
      </c>
      <c r="R821" s="51" t="str">
        <f>VLOOKUP(H821,клиенты!$A$1:$G$435,4,FALSE)</f>
        <v>нет</v>
      </c>
      <c r="S821" t="str">
        <f>VLOOKUP(H821,клиенты!$A$1:$G$435,7,FALSE)</f>
        <v>Узбекистан</v>
      </c>
      <c r="T821" t="str">
        <f t="shared" si="103"/>
        <v>Галкина Агата Юрьевна</v>
      </c>
      <c r="U821" t="str">
        <f t="shared" si="104"/>
        <v>Агата</v>
      </c>
      <c r="V821" t="str">
        <f>Продажи[[#This Row],[Имя1]]</f>
        <v>Агата</v>
      </c>
    </row>
    <row r="822" spans="1:22" x14ac:dyDescent="0.2">
      <c r="A822">
        <v>81</v>
      </c>
      <c r="B822">
        <v>116</v>
      </c>
      <c r="C822">
        <v>120</v>
      </c>
      <c r="D822">
        <v>2</v>
      </c>
      <c r="E822" s="40">
        <f t="shared" si="98"/>
        <v>240</v>
      </c>
      <c r="F822" s="25">
        <v>45326</v>
      </c>
      <c r="G822" t="s">
        <v>25</v>
      </c>
      <c r="H822">
        <v>332</v>
      </c>
      <c r="I822" t="str">
        <f>VLOOKUP(B822,товар!$A$1:$C$433,2,FALSE)</f>
        <v>Соль</v>
      </c>
      <c r="J822" s="5">
        <f t="shared" si="99"/>
        <v>264.8679245283019</v>
      </c>
      <c r="K822" s="6">
        <f t="shared" si="100"/>
        <v>-0.54694400911810803</v>
      </c>
      <c r="L822" t="str">
        <f>VLOOKUP(B822,товар!$A$1:$C$433,3,FALSE)</f>
        <v>Экстра</v>
      </c>
      <c r="M822" s="28">
        <f t="shared" si="101"/>
        <v>320.84615384615387</v>
      </c>
      <c r="N822" s="10">
        <f>VLOOKUP(H822,клиенты!$A$1:$G$435,5,FALSE)</f>
        <v>44858</v>
      </c>
      <c r="O822">
        <f t="shared" si="102"/>
        <v>468</v>
      </c>
      <c r="P822" s="50">
        <f ca="1">(TODAY()-Продажи[[#This Row],[Дата регистрации клиента]])/30</f>
        <v>24.8</v>
      </c>
      <c r="Q822" t="str">
        <f>VLOOKUP(H822,клиенты!$A$1:$G$435,3,FALSE)</f>
        <v>Агата Юрьевна Галкина</v>
      </c>
      <c r="R822" s="51" t="str">
        <f>VLOOKUP(H822,клиенты!$A$1:$G$435,4,FALSE)</f>
        <v>нет</v>
      </c>
      <c r="S822" t="str">
        <f>VLOOKUP(H822,клиенты!$A$1:$G$435,7,FALSE)</f>
        <v>Узбекистан</v>
      </c>
      <c r="T822" t="str">
        <f t="shared" si="103"/>
        <v>Галкина Агата Юрьевна</v>
      </c>
      <c r="U822" t="str">
        <f t="shared" si="104"/>
        <v>Агата</v>
      </c>
      <c r="V822" t="str">
        <f>Продажи[[#This Row],[Имя1]]</f>
        <v>Агата</v>
      </c>
    </row>
    <row r="823" spans="1:22" x14ac:dyDescent="0.2">
      <c r="A823">
        <v>188</v>
      </c>
      <c r="B823">
        <v>192</v>
      </c>
      <c r="C823">
        <v>215</v>
      </c>
      <c r="D823">
        <v>1</v>
      </c>
      <c r="E823" s="40">
        <f t="shared" si="98"/>
        <v>215</v>
      </c>
      <c r="F823" s="25">
        <v>45411</v>
      </c>
      <c r="G823" t="s">
        <v>25</v>
      </c>
      <c r="H823">
        <v>106</v>
      </c>
      <c r="I823" t="str">
        <f>VLOOKUP(B823,товар!$A$1:$C$433,2,FALSE)</f>
        <v>Мясо</v>
      </c>
      <c r="J823" s="5">
        <f t="shared" si="99"/>
        <v>271.74545454545455</v>
      </c>
      <c r="K823" s="6">
        <f t="shared" si="100"/>
        <v>-0.2088184129532985</v>
      </c>
      <c r="L823" t="str">
        <f>VLOOKUP(B823,товар!$A$1:$C$433,3,FALSE)</f>
        <v>Снежана</v>
      </c>
      <c r="M823" s="28">
        <f t="shared" si="101"/>
        <v>272.35294117647061</v>
      </c>
      <c r="N823" s="10">
        <f>VLOOKUP(H823,клиенты!$A$1:$G$435,5,FALSE)</f>
        <v>44858</v>
      </c>
      <c r="O823">
        <f t="shared" si="102"/>
        <v>553</v>
      </c>
      <c r="P823" s="50">
        <f ca="1">(TODAY()-Продажи[[#This Row],[Дата регистрации клиента]])/30</f>
        <v>24.8</v>
      </c>
      <c r="Q823" t="str">
        <f>VLOOKUP(H823,клиенты!$A$1:$G$435,3,FALSE)</f>
        <v>Таисия Богдановна Якушева</v>
      </c>
      <c r="R823" s="51" t="str">
        <f>VLOOKUP(H823,клиенты!$A$1:$G$435,4,FALSE)</f>
        <v>да</v>
      </c>
      <c r="S823" t="str">
        <f>VLOOKUP(H823,клиенты!$A$1:$G$435,7,FALSE)</f>
        <v>Украина</v>
      </c>
      <c r="T823" t="str">
        <f t="shared" si="103"/>
        <v>Якушева Таисия Богдановна</v>
      </c>
      <c r="U823" t="str">
        <f t="shared" si="104"/>
        <v>Таисия</v>
      </c>
      <c r="V823" t="str">
        <f>Продажи[[#This Row],[Имя1]]</f>
        <v>Таисия</v>
      </c>
    </row>
    <row r="824" spans="1:22" x14ac:dyDescent="0.2">
      <c r="A824">
        <v>247</v>
      </c>
      <c r="B824">
        <v>285</v>
      </c>
      <c r="C824">
        <v>282</v>
      </c>
      <c r="D824">
        <v>5</v>
      </c>
      <c r="E824" s="40">
        <f t="shared" si="98"/>
        <v>1410</v>
      </c>
      <c r="F824" s="25">
        <v>45405</v>
      </c>
      <c r="G824" t="s">
        <v>23</v>
      </c>
      <c r="H824">
        <v>106</v>
      </c>
      <c r="I824" t="str">
        <f>VLOOKUP(B824,товар!$A$1:$C$433,2,FALSE)</f>
        <v>Макароны</v>
      </c>
      <c r="J824" s="5">
        <f t="shared" si="99"/>
        <v>265.47674418604652</v>
      </c>
      <c r="K824" s="6">
        <f t="shared" si="100"/>
        <v>6.2239936927861228E-2</v>
      </c>
      <c r="L824" t="str">
        <f>VLOOKUP(B824,товар!$A$1:$C$433,3,FALSE)</f>
        <v>Паста Зара</v>
      </c>
      <c r="M824" s="28">
        <f t="shared" si="101"/>
        <v>276.67567567567568</v>
      </c>
      <c r="N824" s="10">
        <f>VLOOKUP(H824,клиенты!$A$1:$G$435,5,FALSE)</f>
        <v>44858</v>
      </c>
      <c r="O824">
        <f t="shared" si="102"/>
        <v>547</v>
      </c>
      <c r="P824" s="50">
        <f ca="1">(TODAY()-Продажи[[#This Row],[Дата регистрации клиента]])/30</f>
        <v>24.8</v>
      </c>
      <c r="Q824" t="str">
        <f>VLOOKUP(H824,клиенты!$A$1:$G$435,3,FALSE)</f>
        <v>Таисия Богдановна Якушева</v>
      </c>
      <c r="R824" s="51" t="str">
        <f>VLOOKUP(H824,клиенты!$A$1:$G$435,4,FALSE)</f>
        <v>да</v>
      </c>
      <c r="S824" t="str">
        <f>VLOOKUP(H824,клиенты!$A$1:$G$435,7,FALSE)</f>
        <v>Украина</v>
      </c>
      <c r="T824" t="str">
        <f t="shared" si="103"/>
        <v>Якушева Таисия Богдановна</v>
      </c>
      <c r="U824" t="str">
        <f t="shared" si="104"/>
        <v>Таисия</v>
      </c>
      <c r="V824" t="str">
        <f>Продажи[[#This Row],[Имя1]]</f>
        <v>Таисия</v>
      </c>
    </row>
    <row r="825" spans="1:22" x14ac:dyDescent="0.2">
      <c r="A825">
        <v>307</v>
      </c>
      <c r="B825">
        <v>368</v>
      </c>
      <c r="C825">
        <v>265</v>
      </c>
      <c r="D825">
        <v>5</v>
      </c>
      <c r="E825" s="40">
        <f t="shared" si="98"/>
        <v>1325</v>
      </c>
      <c r="F825" s="25">
        <v>45192</v>
      </c>
      <c r="G825" t="s">
        <v>14</v>
      </c>
      <c r="H825">
        <v>106</v>
      </c>
      <c r="I825" t="str">
        <f>VLOOKUP(B825,товар!$A$1:$C$433,2,FALSE)</f>
        <v>Сыр</v>
      </c>
      <c r="J825" s="5">
        <f t="shared" si="99"/>
        <v>262.63492063492066</v>
      </c>
      <c r="K825" s="6">
        <f t="shared" si="100"/>
        <v>9.0051976308471726E-3</v>
      </c>
      <c r="L825" t="str">
        <f>VLOOKUP(B825,товар!$A$1:$C$433,3,FALSE)</f>
        <v>Сырная долина</v>
      </c>
      <c r="M825" s="28">
        <f t="shared" si="101"/>
        <v>271</v>
      </c>
      <c r="N825" s="10">
        <f>VLOOKUP(H825,клиенты!$A$1:$G$435,5,FALSE)</f>
        <v>44858</v>
      </c>
      <c r="O825">
        <f t="shared" si="102"/>
        <v>334</v>
      </c>
      <c r="P825" s="50">
        <f ca="1">(TODAY()-Продажи[[#This Row],[Дата регистрации клиента]])/30</f>
        <v>24.8</v>
      </c>
      <c r="Q825" t="str">
        <f>VLOOKUP(H825,клиенты!$A$1:$G$435,3,FALSE)</f>
        <v>Таисия Богдановна Якушева</v>
      </c>
      <c r="R825" s="51" t="str">
        <f>VLOOKUP(H825,клиенты!$A$1:$G$435,4,FALSE)</f>
        <v>да</v>
      </c>
      <c r="S825" t="str">
        <f>VLOOKUP(H825,клиенты!$A$1:$G$435,7,FALSE)</f>
        <v>Украина</v>
      </c>
      <c r="T825" t="str">
        <f t="shared" si="103"/>
        <v>Якушева Таисия Богдановна</v>
      </c>
      <c r="U825" t="str">
        <f t="shared" si="104"/>
        <v>Таисия</v>
      </c>
      <c r="V825" t="str">
        <f>Продажи[[#This Row],[Имя1]]</f>
        <v>Таисия</v>
      </c>
    </row>
    <row r="826" spans="1:22" x14ac:dyDescent="0.2">
      <c r="A826">
        <v>813</v>
      </c>
      <c r="B826">
        <v>152</v>
      </c>
      <c r="C826">
        <v>94</v>
      </c>
      <c r="D826">
        <v>5</v>
      </c>
      <c r="E826" s="40">
        <f t="shared" si="98"/>
        <v>470</v>
      </c>
      <c r="F826" s="25">
        <v>44942</v>
      </c>
      <c r="G826" t="s">
        <v>23</v>
      </c>
      <c r="H826">
        <v>332</v>
      </c>
      <c r="I826" t="str">
        <f>VLOOKUP(B826,товар!$A$1:$C$433,2,FALSE)</f>
        <v>Печенье</v>
      </c>
      <c r="J826" s="5">
        <f t="shared" si="99"/>
        <v>283.468085106383</v>
      </c>
      <c r="K826" s="6">
        <f t="shared" si="100"/>
        <v>-0.66839300457854844</v>
      </c>
      <c r="L826" t="str">
        <f>VLOOKUP(B826,товар!$A$1:$C$433,3,FALSE)</f>
        <v>Белогорье</v>
      </c>
      <c r="M826" s="28">
        <f t="shared" si="101"/>
        <v>249.5</v>
      </c>
      <c r="N826" s="10">
        <f>VLOOKUP(H826,клиенты!$A$1:$G$435,5,FALSE)</f>
        <v>44858</v>
      </c>
      <c r="O826">
        <f t="shared" si="102"/>
        <v>84</v>
      </c>
      <c r="P826" s="50">
        <f ca="1">(TODAY()-Продажи[[#This Row],[Дата регистрации клиента]])/30</f>
        <v>24.8</v>
      </c>
      <c r="Q826" t="str">
        <f>VLOOKUP(H826,клиенты!$A$1:$G$435,3,FALSE)</f>
        <v>Агата Юрьевна Галкина</v>
      </c>
      <c r="R826" s="51" t="str">
        <f>VLOOKUP(H826,клиенты!$A$1:$G$435,4,FALSE)</f>
        <v>нет</v>
      </c>
      <c r="S826" t="str">
        <f>VLOOKUP(H826,клиенты!$A$1:$G$435,7,FALSE)</f>
        <v>Узбекистан</v>
      </c>
      <c r="T826" t="str">
        <f t="shared" si="103"/>
        <v>Галкина Агата Юрьевна</v>
      </c>
      <c r="U826" t="str">
        <f t="shared" si="104"/>
        <v>Агата</v>
      </c>
      <c r="V826" t="str">
        <f>Продажи[[#This Row],[Имя1]]</f>
        <v>Агата</v>
      </c>
    </row>
    <row r="827" spans="1:22" x14ac:dyDescent="0.2">
      <c r="A827">
        <v>286</v>
      </c>
      <c r="B827">
        <v>139</v>
      </c>
      <c r="C827">
        <v>232</v>
      </c>
      <c r="D827">
        <v>3</v>
      </c>
      <c r="E827" s="40">
        <f t="shared" si="98"/>
        <v>696</v>
      </c>
      <c r="F827" s="25">
        <v>45197</v>
      </c>
      <c r="G827" t="s">
        <v>25</v>
      </c>
      <c r="H827">
        <v>302</v>
      </c>
      <c r="I827" t="str">
        <f>VLOOKUP(B827,товар!$A$1:$C$433,2,FALSE)</f>
        <v>Йогурт</v>
      </c>
      <c r="J827" s="5">
        <f t="shared" si="99"/>
        <v>263.25423728813558</v>
      </c>
      <c r="K827" s="6">
        <f t="shared" si="100"/>
        <v>-0.11872263713623488</v>
      </c>
      <c r="L827" t="str">
        <f>VLOOKUP(B827,товар!$A$1:$C$433,3,FALSE)</f>
        <v>Ростагроэкспорт</v>
      </c>
      <c r="M827" s="28">
        <f t="shared" si="101"/>
        <v>257.78260869565219</v>
      </c>
      <c r="N827" s="10">
        <f>VLOOKUP(H827,клиенты!$A$1:$G$435,5,FALSE)</f>
        <v>44859</v>
      </c>
      <c r="O827">
        <f t="shared" si="102"/>
        <v>338</v>
      </c>
      <c r="P827" s="50">
        <f ca="1">(TODAY()-Продажи[[#This Row],[Дата регистрации клиента]])/30</f>
        <v>24.766666666666666</v>
      </c>
      <c r="Q827" t="str">
        <f>VLOOKUP(H827,клиенты!$A$1:$G$435,3,FALSE)</f>
        <v>Журавлева Александра Валентиновна</v>
      </c>
      <c r="R827" s="51" t="str">
        <f>VLOOKUP(H827,клиенты!$A$1:$G$435,4,FALSE)</f>
        <v>нет</v>
      </c>
      <c r="S827" t="str">
        <f>VLOOKUP(H827,клиенты!$A$1:$G$435,7,FALSE)</f>
        <v>Россия</v>
      </c>
      <c r="T827" t="str">
        <f t="shared" si="103"/>
        <v>Валентиновна Журавлева Александра</v>
      </c>
      <c r="U827" t="str">
        <f t="shared" si="104"/>
        <v>Журавлева</v>
      </c>
      <c r="V827" t="str">
        <f t="shared" ref="V827:V835" si="105">MID(T827,SEARCH(" *",T827,SEARCH(" *",T827)+1)+1,LEN(T827))</f>
        <v>Александра</v>
      </c>
    </row>
    <row r="828" spans="1:22" x14ac:dyDescent="0.2">
      <c r="A828">
        <v>297</v>
      </c>
      <c r="B828">
        <v>5</v>
      </c>
      <c r="C828">
        <v>65</v>
      </c>
      <c r="D828">
        <v>5</v>
      </c>
      <c r="E828" s="40">
        <f t="shared" si="98"/>
        <v>325</v>
      </c>
      <c r="F828" s="25">
        <v>45251</v>
      </c>
      <c r="G828" t="s">
        <v>21</v>
      </c>
      <c r="H828">
        <v>302</v>
      </c>
      <c r="I828" t="str">
        <f>VLOOKUP(B828,товар!$A$1:$C$433,2,FALSE)</f>
        <v>Макароны</v>
      </c>
      <c r="J828" s="5">
        <f t="shared" si="99"/>
        <v>265.47674418604652</v>
      </c>
      <c r="K828" s="6">
        <f t="shared" si="100"/>
        <v>-0.75515746134641493</v>
      </c>
      <c r="L828" t="str">
        <f>VLOOKUP(B828,товар!$A$1:$C$433,3,FALSE)</f>
        <v>Роллтон</v>
      </c>
      <c r="M828" s="28">
        <f t="shared" si="101"/>
        <v>235.55555555555554</v>
      </c>
      <c r="N828" s="10">
        <f>VLOOKUP(H828,клиенты!$A$1:$G$435,5,FALSE)</f>
        <v>44859</v>
      </c>
      <c r="O828">
        <f t="shared" si="102"/>
        <v>392</v>
      </c>
      <c r="P828" s="50">
        <f ca="1">(TODAY()-Продажи[[#This Row],[Дата регистрации клиента]])/30</f>
        <v>24.766666666666666</v>
      </c>
      <c r="Q828" t="str">
        <f>VLOOKUP(H828,клиенты!$A$1:$G$435,3,FALSE)</f>
        <v>Журавлева Александра Валентиновна</v>
      </c>
      <c r="R828" s="51" t="str">
        <f>VLOOKUP(H828,клиенты!$A$1:$G$435,4,FALSE)</f>
        <v>нет</v>
      </c>
      <c r="S828" t="str">
        <f>VLOOKUP(H828,клиенты!$A$1:$G$435,7,FALSE)</f>
        <v>Россия</v>
      </c>
      <c r="T828" t="str">
        <f t="shared" si="103"/>
        <v>Валентиновна Журавлева Александра</v>
      </c>
      <c r="U828" t="str">
        <f t="shared" si="104"/>
        <v>Журавлева</v>
      </c>
      <c r="V828" t="str">
        <f t="shared" si="105"/>
        <v>Александра</v>
      </c>
    </row>
    <row r="829" spans="1:22" x14ac:dyDescent="0.2">
      <c r="A829">
        <v>899</v>
      </c>
      <c r="B829">
        <v>73</v>
      </c>
      <c r="C829">
        <v>160</v>
      </c>
      <c r="D829">
        <v>4</v>
      </c>
      <c r="E829" s="40">
        <f t="shared" si="98"/>
        <v>640</v>
      </c>
      <c r="F829" s="25">
        <v>45163</v>
      </c>
      <c r="G829" t="s">
        <v>11</v>
      </c>
      <c r="H829">
        <v>302</v>
      </c>
      <c r="I829" t="str">
        <f>VLOOKUP(B829,товар!$A$1:$C$433,2,FALSE)</f>
        <v>Хлеб</v>
      </c>
      <c r="J829" s="5">
        <f t="shared" si="99"/>
        <v>300.31818181818181</v>
      </c>
      <c r="K829" s="6">
        <f t="shared" si="100"/>
        <v>-0.46723172392916601</v>
      </c>
      <c r="L829" t="str">
        <f>VLOOKUP(B829,товар!$A$1:$C$433,3,FALSE)</f>
        <v>Дарница</v>
      </c>
      <c r="M829" s="28">
        <f t="shared" si="101"/>
        <v>264</v>
      </c>
      <c r="N829" s="10">
        <f>VLOOKUP(H829,клиенты!$A$1:$G$435,5,FALSE)</f>
        <v>44859</v>
      </c>
      <c r="O829">
        <f t="shared" si="102"/>
        <v>304</v>
      </c>
      <c r="P829" s="50">
        <f ca="1">(TODAY()-Продажи[[#This Row],[Дата регистрации клиента]])/30</f>
        <v>24.766666666666666</v>
      </c>
      <c r="Q829" t="str">
        <f>VLOOKUP(H829,клиенты!$A$1:$G$435,3,FALSE)</f>
        <v>Журавлева Александра Валентиновна</v>
      </c>
      <c r="R829" s="51" t="str">
        <f>VLOOKUP(H829,клиенты!$A$1:$G$435,4,FALSE)</f>
        <v>нет</v>
      </c>
      <c r="S829" t="str">
        <f>VLOOKUP(H829,клиенты!$A$1:$G$435,7,FALSE)</f>
        <v>Россия</v>
      </c>
      <c r="T829" t="str">
        <f t="shared" si="103"/>
        <v>Валентиновна Журавлева Александра</v>
      </c>
      <c r="U829" t="str">
        <f t="shared" si="104"/>
        <v>Журавлева</v>
      </c>
      <c r="V829" t="str">
        <f t="shared" si="105"/>
        <v>Александра</v>
      </c>
    </row>
    <row r="830" spans="1:22" x14ac:dyDescent="0.2">
      <c r="A830">
        <v>137</v>
      </c>
      <c r="B830">
        <v>494</v>
      </c>
      <c r="C830">
        <v>304</v>
      </c>
      <c r="D830">
        <v>3</v>
      </c>
      <c r="E830" s="40">
        <f t="shared" si="98"/>
        <v>912</v>
      </c>
      <c r="F830" s="25">
        <v>45070</v>
      </c>
      <c r="G830" t="s">
        <v>13</v>
      </c>
      <c r="H830">
        <v>136</v>
      </c>
      <c r="I830" t="str">
        <f>VLOOKUP(B830,товар!$A$1:$C$433,2,FALSE)</f>
        <v>Сыр</v>
      </c>
      <c r="J830" s="5">
        <f t="shared" si="99"/>
        <v>262.63492063492066</v>
      </c>
      <c r="K830" s="6">
        <f t="shared" si="100"/>
        <v>0.15750030218783984</v>
      </c>
      <c r="L830" t="str">
        <f>VLOOKUP(B830,товар!$A$1:$C$433,3,FALSE)</f>
        <v>Сырная долина</v>
      </c>
      <c r="M830" s="28">
        <f t="shared" si="101"/>
        <v>271</v>
      </c>
      <c r="N830" s="10">
        <f>VLOOKUP(H830,клиенты!$A$1:$G$435,5,FALSE)</f>
        <v>44860</v>
      </c>
      <c r="O830">
        <f t="shared" si="102"/>
        <v>210</v>
      </c>
      <c r="P830" s="50">
        <f ca="1">(TODAY()-Продажи[[#This Row],[Дата регистрации клиента]])/30</f>
        <v>24.733333333333334</v>
      </c>
      <c r="Q830" t="str">
        <f>VLOOKUP(H830,клиенты!$A$1:$G$435,3,FALSE)</f>
        <v>Зайцев Ефрем Даниилович</v>
      </c>
      <c r="R830" s="51" t="str">
        <f>VLOOKUP(H830,клиенты!$A$1:$G$435,4,FALSE)</f>
        <v>да</v>
      </c>
      <c r="S830" t="str">
        <f>VLOOKUP(H830,клиенты!$A$1:$G$435,7,FALSE)</f>
        <v>Украина</v>
      </c>
      <c r="T830" t="str">
        <f t="shared" si="103"/>
        <v>Даниилович Зайцев Ефрем</v>
      </c>
      <c r="U830" t="str">
        <f t="shared" si="104"/>
        <v>Зайцев</v>
      </c>
      <c r="V830" t="str">
        <f t="shared" si="105"/>
        <v>Ефрем</v>
      </c>
    </row>
    <row r="831" spans="1:22" x14ac:dyDescent="0.2">
      <c r="A831">
        <v>335</v>
      </c>
      <c r="B831">
        <v>196</v>
      </c>
      <c r="C831">
        <v>452</v>
      </c>
      <c r="D831">
        <v>2</v>
      </c>
      <c r="E831" s="40">
        <f t="shared" si="98"/>
        <v>904</v>
      </c>
      <c r="F831" s="25">
        <v>45337</v>
      </c>
      <c r="G831" t="s">
        <v>7</v>
      </c>
      <c r="H831">
        <v>136</v>
      </c>
      <c r="I831" t="str">
        <f>VLOOKUP(B831,товар!$A$1:$C$433,2,FALSE)</f>
        <v>Конфеты</v>
      </c>
      <c r="J831" s="5">
        <f t="shared" si="99"/>
        <v>267.85483870967744</v>
      </c>
      <c r="K831" s="6">
        <f t="shared" si="100"/>
        <v>0.68748118263382896</v>
      </c>
      <c r="L831" t="str">
        <f>VLOOKUP(B831,товар!$A$1:$C$433,3,FALSE)</f>
        <v>Рот Фронт</v>
      </c>
      <c r="M831" s="28">
        <f t="shared" si="101"/>
        <v>288.23809523809524</v>
      </c>
      <c r="N831" s="10">
        <f>VLOOKUP(H831,клиенты!$A$1:$G$435,5,FALSE)</f>
        <v>44860</v>
      </c>
      <c r="O831">
        <f t="shared" si="102"/>
        <v>477</v>
      </c>
      <c r="P831" s="50">
        <f ca="1">(TODAY()-Продажи[[#This Row],[Дата регистрации клиента]])/30</f>
        <v>24.733333333333334</v>
      </c>
      <c r="Q831" t="str">
        <f>VLOOKUP(H831,клиенты!$A$1:$G$435,3,FALSE)</f>
        <v>Зайцев Ефрем Даниилович</v>
      </c>
      <c r="R831" s="51" t="str">
        <f>VLOOKUP(H831,клиенты!$A$1:$G$435,4,FALSE)</f>
        <v>да</v>
      </c>
      <c r="S831" t="str">
        <f>VLOOKUP(H831,клиенты!$A$1:$G$435,7,FALSE)</f>
        <v>Украина</v>
      </c>
      <c r="T831" t="str">
        <f t="shared" si="103"/>
        <v>Даниилович Зайцев Ефрем</v>
      </c>
      <c r="U831" t="str">
        <f t="shared" si="104"/>
        <v>Зайцев</v>
      </c>
      <c r="V831" t="str">
        <f t="shared" si="105"/>
        <v>Ефрем</v>
      </c>
    </row>
    <row r="832" spans="1:22" x14ac:dyDescent="0.2">
      <c r="A832">
        <v>506</v>
      </c>
      <c r="B832">
        <v>441</v>
      </c>
      <c r="C832">
        <v>293</v>
      </c>
      <c r="D832">
        <v>3</v>
      </c>
      <c r="E832" s="40">
        <f t="shared" si="98"/>
        <v>879</v>
      </c>
      <c r="F832" s="25">
        <v>45274</v>
      </c>
      <c r="G832" t="s">
        <v>23</v>
      </c>
      <c r="H832">
        <v>136</v>
      </c>
      <c r="I832" t="str">
        <f>VLOOKUP(B832,товар!$A$1:$C$433,2,FALSE)</f>
        <v>Чай</v>
      </c>
      <c r="J832" s="5">
        <f t="shared" si="99"/>
        <v>271.18181818181819</v>
      </c>
      <c r="K832" s="6">
        <f t="shared" si="100"/>
        <v>8.0455916862219201E-2</v>
      </c>
      <c r="L832" t="str">
        <f>VLOOKUP(B832,товар!$A$1:$C$433,3,FALSE)</f>
        <v>Lipton</v>
      </c>
      <c r="M832" s="28">
        <f t="shared" si="101"/>
        <v>260.15789473684208</v>
      </c>
      <c r="N832" s="10">
        <f>VLOOKUP(H832,клиенты!$A$1:$G$435,5,FALSE)</f>
        <v>44860</v>
      </c>
      <c r="O832">
        <f t="shared" si="102"/>
        <v>414</v>
      </c>
      <c r="P832" s="50">
        <f ca="1">(TODAY()-Продажи[[#This Row],[Дата регистрации клиента]])/30</f>
        <v>24.733333333333334</v>
      </c>
      <c r="Q832" t="str">
        <f>VLOOKUP(H832,клиенты!$A$1:$G$435,3,FALSE)</f>
        <v>Зайцев Ефрем Даниилович</v>
      </c>
      <c r="R832" s="51" t="str">
        <f>VLOOKUP(H832,клиенты!$A$1:$G$435,4,FALSE)</f>
        <v>да</v>
      </c>
      <c r="S832" t="str">
        <f>VLOOKUP(H832,клиенты!$A$1:$G$435,7,FALSE)</f>
        <v>Украина</v>
      </c>
      <c r="T832" t="str">
        <f t="shared" si="103"/>
        <v>Даниилович Зайцев Ефрем</v>
      </c>
      <c r="U832" t="str">
        <f t="shared" si="104"/>
        <v>Зайцев</v>
      </c>
      <c r="V832" t="str">
        <f t="shared" si="105"/>
        <v>Ефрем</v>
      </c>
    </row>
    <row r="833" spans="1:22" x14ac:dyDescent="0.2">
      <c r="A833">
        <v>544</v>
      </c>
      <c r="B833">
        <v>428</v>
      </c>
      <c r="C833">
        <v>263</v>
      </c>
      <c r="D833">
        <v>4</v>
      </c>
      <c r="E833" s="40">
        <f t="shared" si="98"/>
        <v>1052</v>
      </c>
      <c r="F833" s="25">
        <v>45385</v>
      </c>
      <c r="G833" t="s">
        <v>21</v>
      </c>
      <c r="H833">
        <v>136</v>
      </c>
      <c r="I833" t="str">
        <f>VLOOKUP(B833,товар!$A$1:$C$433,2,FALSE)</f>
        <v>Конфеты</v>
      </c>
      <c r="J833" s="5">
        <f t="shared" si="99"/>
        <v>267.85483870967744</v>
      </c>
      <c r="K833" s="6">
        <f t="shared" si="100"/>
        <v>-1.8124887095803066E-2</v>
      </c>
      <c r="L833" t="str">
        <f>VLOOKUP(B833,товар!$A$1:$C$433,3,FALSE)</f>
        <v>Бабаевский</v>
      </c>
      <c r="M833" s="28">
        <f t="shared" si="101"/>
        <v>250.25925925925927</v>
      </c>
      <c r="N833" s="10">
        <f>VLOOKUP(H833,клиенты!$A$1:$G$435,5,FALSE)</f>
        <v>44860</v>
      </c>
      <c r="O833">
        <f t="shared" si="102"/>
        <v>525</v>
      </c>
      <c r="P833" s="50">
        <f ca="1">(TODAY()-Продажи[[#This Row],[Дата регистрации клиента]])/30</f>
        <v>24.733333333333334</v>
      </c>
      <c r="Q833" t="str">
        <f>VLOOKUP(H833,клиенты!$A$1:$G$435,3,FALSE)</f>
        <v>Зайцев Ефрем Даниилович</v>
      </c>
      <c r="R833" s="51" t="str">
        <f>VLOOKUP(H833,клиенты!$A$1:$G$435,4,FALSE)</f>
        <v>да</v>
      </c>
      <c r="S833" t="str">
        <f>VLOOKUP(H833,клиенты!$A$1:$G$435,7,FALSE)</f>
        <v>Украина</v>
      </c>
      <c r="T833" t="str">
        <f t="shared" si="103"/>
        <v>Даниилович Зайцев Ефрем</v>
      </c>
      <c r="U833" t="str">
        <f t="shared" si="104"/>
        <v>Зайцев</v>
      </c>
      <c r="V833" t="str">
        <f t="shared" si="105"/>
        <v>Ефрем</v>
      </c>
    </row>
    <row r="834" spans="1:22" x14ac:dyDescent="0.2">
      <c r="A834">
        <v>966</v>
      </c>
      <c r="B834">
        <v>168</v>
      </c>
      <c r="C834">
        <v>206</v>
      </c>
      <c r="D834">
        <v>4</v>
      </c>
      <c r="E834" s="40">
        <f t="shared" ref="E834:E897" si="106">C834*D834</f>
        <v>824</v>
      </c>
      <c r="F834" s="25">
        <v>45243</v>
      </c>
      <c r="G834" t="s">
        <v>21</v>
      </c>
      <c r="H834">
        <v>136</v>
      </c>
      <c r="I834" t="str">
        <f>VLOOKUP(B834,товар!$A$1:$C$433,2,FALSE)</f>
        <v>Крупа</v>
      </c>
      <c r="J834" s="5">
        <f t="shared" ref="J834:J897" si="107">AVERAGEIF($I$2:$I$1001,I834,$C$2:$C$1001)</f>
        <v>255.11627906976744</v>
      </c>
      <c r="K834" s="6">
        <f t="shared" ref="K834:K897" si="108">C834/J834-1</f>
        <v>-0.1925250683682771</v>
      </c>
      <c r="L834" t="str">
        <f>VLOOKUP(B834,товар!$A$1:$C$433,3,FALSE)</f>
        <v>Ярмарка</v>
      </c>
      <c r="M834" s="28">
        <f t="shared" ref="M834:M897" si="109">AVERAGEIFS($C$2:$C$1001,$I$2:$I$1001,I834,$L$2:$L$1001,L834)</f>
        <v>252.09090909090909</v>
      </c>
      <c r="N834" s="10">
        <f>VLOOKUP(H834,клиенты!$A$1:$G$435,5,FALSE)</f>
        <v>44860</v>
      </c>
      <c r="O834">
        <f t="shared" ref="O834:O897" si="110">F834-N834</f>
        <v>383</v>
      </c>
      <c r="P834" s="50">
        <f ca="1">(TODAY()-Продажи[[#This Row],[Дата регистрации клиента]])/30</f>
        <v>24.733333333333334</v>
      </c>
      <c r="Q834" t="str">
        <f>VLOOKUP(H834,клиенты!$A$1:$G$435,3,FALSE)</f>
        <v>Зайцев Ефрем Даниилович</v>
      </c>
      <c r="R834" s="51" t="str">
        <f>VLOOKUP(H834,клиенты!$A$1:$G$435,4,FALSE)</f>
        <v>да</v>
      </c>
      <c r="S834" t="str">
        <f>VLOOKUP(H834,клиенты!$A$1:$G$435,7,FALSE)</f>
        <v>Украина</v>
      </c>
      <c r="T834" t="str">
        <f t="shared" ref="T834:T897" si="111">IF(OR(RIGHT(Q834,1)="ва", RIGHT(Q834,1)="я",RIGHT(Q834,1)="на"), Q834, MID(Q834, FIND(" ", Q834, FIND(" ", Q834) + 1) + 1, LEN(Q834) - FIND(" ", Q834, FIND(" ", Q834) + 1)) &amp; " " &amp; LEFT(Q834, FIND(" ", Q834) - 1) &amp; " " &amp; MID(Q834, FIND(" ", Q834) + 1, FIND(" ", Q834, FIND(" ", Q834) + 1) - FIND(" ", Q834) - 1))</f>
        <v>Даниилович Зайцев Ефрем</v>
      </c>
      <c r="U834" t="str">
        <f t="shared" ref="U834:U897" si="112">MID(T834, FIND(" ", T834) + 1, FIND(" ", T834 &amp; " ", FIND(" ", T834) + 1) - FIND(" ", T834) - 1)</f>
        <v>Зайцев</v>
      </c>
      <c r="V834" t="str">
        <f t="shared" si="105"/>
        <v>Ефрем</v>
      </c>
    </row>
    <row r="835" spans="1:22" x14ac:dyDescent="0.2">
      <c r="A835">
        <v>997</v>
      </c>
      <c r="B835">
        <v>423</v>
      </c>
      <c r="C835">
        <v>187</v>
      </c>
      <c r="D835">
        <v>5</v>
      </c>
      <c r="E835" s="40">
        <f t="shared" si="106"/>
        <v>935</v>
      </c>
      <c r="F835" s="25">
        <v>45247</v>
      </c>
      <c r="G835" t="s">
        <v>7</v>
      </c>
      <c r="H835">
        <v>136</v>
      </c>
      <c r="I835" t="str">
        <f>VLOOKUP(B835,товар!$A$1:$C$433,2,FALSE)</f>
        <v>Чипсы</v>
      </c>
      <c r="J835" s="5">
        <f t="shared" si="107"/>
        <v>273.72549019607845</v>
      </c>
      <c r="K835" s="6">
        <f t="shared" si="108"/>
        <v>-0.31683381088825224</v>
      </c>
      <c r="L835" t="str">
        <f>VLOOKUP(B835,товар!$A$1:$C$433,3,FALSE)</f>
        <v>Pringles</v>
      </c>
      <c r="M835" s="28">
        <f t="shared" si="109"/>
        <v>280.23809523809524</v>
      </c>
      <c r="N835" s="10">
        <f>VLOOKUP(H835,клиенты!$A$1:$G$435,5,FALSE)</f>
        <v>44860</v>
      </c>
      <c r="O835">
        <f t="shared" si="110"/>
        <v>387</v>
      </c>
      <c r="P835" s="50">
        <f ca="1">(TODAY()-Продажи[[#This Row],[Дата регистрации клиента]])/30</f>
        <v>24.733333333333334</v>
      </c>
      <c r="Q835" t="str">
        <f>VLOOKUP(H835,клиенты!$A$1:$G$435,3,FALSE)</f>
        <v>Зайцев Ефрем Даниилович</v>
      </c>
      <c r="R835" s="51" t="str">
        <f>VLOOKUP(H835,клиенты!$A$1:$G$435,4,FALSE)</f>
        <v>да</v>
      </c>
      <c r="S835" t="str">
        <f>VLOOKUP(H835,клиенты!$A$1:$G$435,7,FALSE)</f>
        <v>Украина</v>
      </c>
      <c r="T835" t="str">
        <f t="shared" si="111"/>
        <v>Даниилович Зайцев Ефрем</v>
      </c>
      <c r="U835" t="str">
        <f t="shared" si="112"/>
        <v>Зайцев</v>
      </c>
      <c r="V835" t="str">
        <f t="shared" si="105"/>
        <v>Ефрем</v>
      </c>
    </row>
    <row r="836" spans="1:22" x14ac:dyDescent="0.2">
      <c r="A836">
        <v>404</v>
      </c>
      <c r="B836">
        <v>145</v>
      </c>
      <c r="C836">
        <v>356</v>
      </c>
      <c r="D836">
        <v>3</v>
      </c>
      <c r="E836" s="40">
        <f t="shared" si="106"/>
        <v>1068</v>
      </c>
      <c r="F836" s="25">
        <v>44928</v>
      </c>
      <c r="G836" t="s">
        <v>7</v>
      </c>
      <c r="H836">
        <v>254</v>
      </c>
      <c r="I836" t="str">
        <f>VLOOKUP(B836,товар!$A$1:$C$433,2,FALSE)</f>
        <v>Овощи</v>
      </c>
      <c r="J836" s="5">
        <f t="shared" si="107"/>
        <v>250.48780487804879</v>
      </c>
      <c r="K836" s="6">
        <f t="shared" si="108"/>
        <v>0.42122687439143136</v>
      </c>
      <c r="L836" t="str">
        <f>VLOOKUP(B836,товар!$A$1:$C$433,3,FALSE)</f>
        <v>Семко</v>
      </c>
      <c r="M836" s="28">
        <f t="shared" si="109"/>
        <v>208</v>
      </c>
      <c r="N836" s="10">
        <f>VLOOKUP(H836,клиенты!$A$1:$G$435,5,FALSE)</f>
        <v>44862</v>
      </c>
      <c r="O836">
        <f t="shared" si="110"/>
        <v>66</v>
      </c>
      <c r="P836" s="50">
        <f ca="1">(TODAY()-Продажи[[#This Row],[Дата регистрации клиента]])/30</f>
        <v>24.666666666666668</v>
      </c>
      <c r="Q836" t="str">
        <f>VLOOKUP(H836,клиенты!$A$1:$G$435,3,FALSE)</f>
        <v>Любовь Павловна Капустина</v>
      </c>
      <c r="R836" s="51" t="str">
        <f>VLOOKUP(H836,клиенты!$A$1:$G$435,4,FALSE)</f>
        <v>да</v>
      </c>
      <c r="S836" t="str">
        <f>VLOOKUP(H836,клиенты!$A$1:$G$435,7,FALSE)</f>
        <v>Беларусь</v>
      </c>
      <c r="T836" t="str">
        <f t="shared" si="111"/>
        <v>Капустина Любовь Павловна</v>
      </c>
      <c r="U836" t="str">
        <f t="shared" si="112"/>
        <v>Любовь</v>
      </c>
      <c r="V836" t="str">
        <f>Продажи[[#This Row],[Имя1]]</f>
        <v>Любовь</v>
      </c>
    </row>
    <row r="837" spans="1:22" x14ac:dyDescent="0.2">
      <c r="A837">
        <v>519</v>
      </c>
      <c r="B837">
        <v>213</v>
      </c>
      <c r="C837">
        <v>432</v>
      </c>
      <c r="D837">
        <v>3</v>
      </c>
      <c r="E837" s="40">
        <f t="shared" si="106"/>
        <v>1296</v>
      </c>
      <c r="F837" s="25">
        <v>45196</v>
      </c>
      <c r="G837" t="s">
        <v>20</v>
      </c>
      <c r="H837">
        <v>254</v>
      </c>
      <c r="I837" t="str">
        <f>VLOOKUP(B837,товар!$A$1:$C$433,2,FALSE)</f>
        <v>Сахар</v>
      </c>
      <c r="J837" s="5">
        <f t="shared" si="107"/>
        <v>252.76271186440678</v>
      </c>
      <c r="K837" s="6">
        <f t="shared" si="108"/>
        <v>0.70911285455642736</v>
      </c>
      <c r="L837" t="str">
        <f>VLOOKUP(B837,товар!$A$1:$C$433,3,FALSE)</f>
        <v>Продимекс</v>
      </c>
      <c r="M837" s="28">
        <f t="shared" si="109"/>
        <v>240.5</v>
      </c>
      <c r="N837" s="10">
        <f>VLOOKUP(H837,клиенты!$A$1:$G$435,5,FALSE)</f>
        <v>44862</v>
      </c>
      <c r="O837">
        <f t="shared" si="110"/>
        <v>334</v>
      </c>
      <c r="P837" s="50">
        <f ca="1">(TODAY()-Продажи[[#This Row],[Дата регистрации клиента]])/30</f>
        <v>24.666666666666668</v>
      </c>
      <c r="Q837" t="str">
        <f>VLOOKUP(H837,клиенты!$A$1:$G$435,3,FALSE)</f>
        <v>Любовь Павловна Капустина</v>
      </c>
      <c r="R837" s="51" t="str">
        <f>VLOOKUP(H837,клиенты!$A$1:$G$435,4,FALSE)</f>
        <v>да</v>
      </c>
      <c r="S837" t="str">
        <f>VLOOKUP(H837,клиенты!$A$1:$G$435,7,FALSE)</f>
        <v>Беларусь</v>
      </c>
      <c r="T837" t="str">
        <f t="shared" si="111"/>
        <v>Капустина Любовь Павловна</v>
      </c>
      <c r="U837" t="str">
        <f t="shared" si="112"/>
        <v>Любовь</v>
      </c>
      <c r="V837" t="str">
        <f>Продажи[[#This Row],[Имя1]]</f>
        <v>Любовь</v>
      </c>
    </row>
    <row r="838" spans="1:22" x14ac:dyDescent="0.2">
      <c r="A838">
        <v>656</v>
      </c>
      <c r="B838">
        <v>481</v>
      </c>
      <c r="C838">
        <v>374</v>
      </c>
      <c r="D838">
        <v>5</v>
      </c>
      <c r="E838" s="40">
        <f t="shared" si="106"/>
        <v>1870</v>
      </c>
      <c r="F838" s="25">
        <v>45099</v>
      </c>
      <c r="G838" t="s">
        <v>21</v>
      </c>
      <c r="H838">
        <v>254</v>
      </c>
      <c r="I838" t="str">
        <f>VLOOKUP(B838,товар!$A$1:$C$433,2,FALSE)</f>
        <v>Чипсы</v>
      </c>
      <c r="J838" s="5">
        <f t="shared" si="107"/>
        <v>273.72549019607845</v>
      </c>
      <c r="K838" s="6">
        <f t="shared" si="108"/>
        <v>0.36633237822349551</v>
      </c>
      <c r="L838" t="str">
        <f>VLOOKUP(B838,товар!$A$1:$C$433,3,FALSE)</f>
        <v>Pringles</v>
      </c>
      <c r="M838" s="28">
        <f t="shared" si="109"/>
        <v>280.23809523809524</v>
      </c>
      <c r="N838" s="10">
        <f>VLOOKUP(H838,клиенты!$A$1:$G$435,5,FALSE)</f>
        <v>44862</v>
      </c>
      <c r="O838">
        <f t="shared" si="110"/>
        <v>237</v>
      </c>
      <c r="P838" s="50">
        <f ca="1">(TODAY()-Продажи[[#This Row],[Дата регистрации клиента]])/30</f>
        <v>24.666666666666668</v>
      </c>
      <c r="Q838" t="str">
        <f>VLOOKUP(H838,клиенты!$A$1:$G$435,3,FALSE)</f>
        <v>Любовь Павловна Капустина</v>
      </c>
      <c r="R838" s="51" t="str">
        <f>VLOOKUP(H838,клиенты!$A$1:$G$435,4,FALSE)</f>
        <v>да</v>
      </c>
      <c r="S838" t="str">
        <f>VLOOKUP(H838,клиенты!$A$1:$G$435,7,FALSE)</f>
        <v>Беларусь</v>
      </c>
      <c r="T838" t="str">
        <f t="shared" si="111"/>
        <v>Капустина Любовь Павловна</v>
      </c>
      <c r="U838" t="str">
        <f t="shared" si="112"/>
        <v>Любовь</v>
      </c>
      <c r="V838" t="str">
        <f>Продажи[[#This Row],[Имя1]]</f>
        <v>Любовь</v>
      </c>
    </row>
    <row r="839" spans="1:22" x14ac:dyDescent="0.2">
      <c r="A839">
        <v>86</v>
      </c>
      <c r="B839">
        <v>234</v>
      </c>
      <c r="C839">
        <v>75</v>
      </c>
      <c r="D839">
        <v>5</v>
      </c>
      <c r="E839" s="40">
        <f t="shared" si="106"/>
        <v>375</v>
      </c>
      <c r="F839" s="25">
        <v>44939</v>
      </c>
      <c r="G839" t="s">
        <v>22</v>
      </c>
      <c r="H839">
        <v>130</v>
      </c>
      <c r="I839" t="str">
        <f>VLOOKUP(B839,товар!$A$1:$C$433,2,FALSE)</f>
        <v>Чай</v>
      </c>
      <c r="J839" s="5">
        <f t="shared" si="107"/>
        <v>271.18181818181819</v>
      </c>
      <c r="K839" s="6">
        <f t="shared" si="108"/>
        <v>-0.72343278578612136</v>
      </c>
      <c r="L839" t="str">
        <f>VLOOKUP(B839,товар!$A$1:$C$433,3,FALSE)</f>
        <v>Greenfield</v>
      </c>
      <c r="M839" s="28">
        <f t="shared" si="109"/>
        <v>291.45454545454544</v>
      </c>
      <c r="N839" s="10">
        <f>VLOOKUP(H839,клиенты!$A$1:$G$435,5,FALSE)</f>
        <v>44863</v>
      </c>
      <c r="O839">
        <f t="shared" si="110"/>
        <v>76</v>
      </c>
      <c r="P839" s="50">
        <f ca="1">(TODAY()-Продажи[[#This Row],[Дата регистрации клиента]])/30</f>
        <v>24.633333333333333</v>
      </c>
      <c r="Q839" t="str">
        <f>VLOOKUP(H839,клиенты!$A$1:$G$435,3,FALSE)</f>
        <v>Виктор Жанович Никифоров</v>
      </c>
      <c r="R839" s="51" t="str">
        <f>VLOOKUP(H839,клиенты!$A$1:$G$435,4,FALSE)</f>
        <v>нет</v>
      </c>
      <c r="S839" t="str">
        <f>VLOOKUP(H839,клиенты!$A$1:$G$435,7,FALSE)</f>
        <v>Таджикистан</v>
      </c>
      <c r="T839" t="str">
        <f t="shared" si="111"/>
        <v>Никифоров Виктор Жанович</v>
      </c>
      <c r="U839" t="str">
        <f t="shared" si="112"/>
        <v>Виктор</v>
      </c>
      <c r="V839" t="str">
        <f>Продажи[[#This Row],[Имя1]]</f>
        <v>Виктор</v>
      </c>
    </row>
    <row r="840" spans="1:22" x14ac:dyDescent="0.2">
      <c r="A840">
        <v>207</v>
      </c>
      <c r="B840">
        <v>376</v>
      </c>
      <c r="C840">
        <v>335</v>
      </c>
      <c r="D840">
        <v>5</v>
      </c>
      <c r="E840" s="40">
        <f t="shared" si="106"/>
        <v>1675</v>
      </c>
      <c r="F840" s="25">
        <v>44983</v>
      </c>
      <c r="G840" t="s">
        <v>16</v>
      </c>
      <c r="H840">
        <v>130</v>
      </c>
      <c r="I840" t="str">
        <f>VLOOKUP(B840,товар!$A$1:$C$433,2,FALSE)</f>
        <v>Конфеты</v>
      </c>
      <c r="J840" s="5">
        <f t="shared" si="107"/>
        <v>267.85483870967744</v>
      </c>
      <c r="K840" s="6">
        <f t="shared" si="108"/>
        <v>0.25067742518215197</v>
      </c>
      <c r="L840" t="str">
        <f>VLOOKUP(B840,товар!$A$1:$C$433,3,FALSE)</f>
        <v>Красный Октябрь</v>
      </c>
      <c r="M840" s="28">
        <f t="shared" si="109"/>
        <v>273.625</v>
      </c>
      <c r="N840" s="10">
        <f>VLOOKUP(H840,клиенты!$A$1:$G$435,5,FALSE)</f>
        <v>44863</v>
      </c>
      <c r="O840">
        <f t="shared" si="110"/>
        <v>120</v>
      </c>
      <c r="P840" s="50">
        <f ca="1">(TODAY()-Продажи[[#This Row],[Дата регистрации клиента]])/30</f>
        <v>24.633333333333333</v>
      </c>
      <c r="Q840" t="str">
        <f>VLOOKUP(H840,клиенты!$A$1:$G$435,3,FALSE)</f>
        <v>Виктор Жанович Никифоров</v>
      </c>
      <c r="R840" s="51" t="str">
        <f>VLOOKUP(H840,клиенты!$A$1:$G$435,4,FALSE)</f>
        <v>нет</v>
      </c>
      <c r="S840" t="str">
        <f>VLOOKUP(H840,клиенты!$A$1:$G$435,7,FALSE)</f>
        <v>Таджикистан</v>
      </c>
      <c r="T840" t="str">
        <f t="shared" si="111"/>
        <v>Никифоров Виктор Жанович</v>
      </c>
      <c r="U840" t="str">
        <f t="shared" si="112"/>
        <v>Виктор</v>
      </c>
      <c r="V840" t="str">
        <f>Продажи[[#This Row],[Имя1]]</f>
        <v>Виктор</v>
      </c>
    </row>
    <row r="841" spans="1:22" x14ac:dyDescent="0.2">
      <c r="A841">
        <v>271</v>
      </c>
      <c r="B841">
        <v>102</v>
      </c>
      <c r="C841">
        <v>326</v>
      </c>
      <c r="D841">
        <v>2</v>
      </c>
      <c r="E841" s="40">
        <f t="shared" si="106"/>
        <v>652</v>
      </c>
      <c r="F841" s="25">
        <v>45142</v>
      </c>
      <c r="G841" t="s">
        <v>23</v>
      </c>
      <c r="H841">
        <v>130</v>
      </c>
      <c r="I841" t="str">
        <f>VLOOKUP(B841,товар!$A$1:$C$433,2,FALSE)</f>
        <v>Печенье</v>
      </c>
      <c r="J841" s="5">
        <f t="shared" si="107"/>
        <v>283.468085106383</v>
      </c>
      <c r="K841" s="6">
        <f t="shared" si="108"/>
        <v>0.15004128199354483</v>
      </c>
      <c r="L841" t="str">
        <f>VLOOKUP(B841,товар!$A$1:$C$433,3,FALSE)</f>
        <v>Белогорье</v>
      </c>
      <c r="M841" s="28">
        <f t="shared" si="109"/>
        <v>249.5</v>
      </c>
      <c r="N841" s="10">
        <f>VLOOKUP(H841,клиенты!$A$1:$G$435,5,FALSE)</f>
        <v>44863</v>
      </c>
      <c r="O841">
        <f t="shared" si="110"/>
        <v>279</v>
      </c>
      <c r="P841" s="50">
        <f ca="1">(TODAY()-Продажи[[#This Row],[Дата регистрации клиента]])/30</f>
        <v>24.633333333333333</v>
      </c>
      <c r="Q841" t="str">
        <f>VLOOKUP(H841,клиенты!$A$1:$G$435,3,FALSE)</f>
        <v>Виктор Жанович Никифоров</v>
      </c>
      <c r="R841" s="51" t="str">
        <f>VLOOKUP(H841,клиенты!$A$1:$G$435,4,FALSE)</f>
        <v>нет</v>
      </c>
      <c r="S841" t="str">
        <f>VLOOKUP(H841,клиенты!$A$1:$G$435,7,FALSE)</f>
        <v>Таджикистан</v>
      </c>
      <c r="T841" t="str">
        <f t="shared" si="111"/>
        <v>Никифоров Виктор Жанович</v>
      </c>
      <c r="U841" t="str">
        <f t="shared" si="112"/>
        <v>Виктор</v>
      </c>
      <c r="V841" t="str">
        <f>Продажи[[#This Row],[Имя1]]</f>
        <v>Виктор</v>
      </c>
    </row>
    <row r="842" spans="1:22" x14ac:dyDescent="0.2">
      <c r="A842">
        <v>346</v>
      </c>
      <c r="B842">
        <v>178</v>
      </c>
      <c r="C842">
        <v>179</v>
      </c>
      <c r="D842">
        <v>1</v>
      </c>
      <c r="E842" s="40">
        <f t="shared" si="106"/>
        <v>179</v>
      </c>
      <c r="F842" s="25">
        <v>44938</v>
      </c>
      <c r="G842" t="s">
        <v>20</v>
      </c>
      <c r="H842">
        <v>130</v>
      </c>
      <c r="I842" t="str">
        <f>VLOOKUP(B842,товар!$A$1:$C$433,2,FALSE)</f>
        <v>Йогурт</v>
      </c>
      <c r="J842" s="5">
        <f t="shared" si="107"/>
        <v>263.25423728813558</v>
      </c>
      <c r="K842" s="6">
        <f t="shared" si="108"/>
        <v>-0.3200489312387329</v>
      </c>
      <c r="L842" t="str">
        <f>VLOOKUP(B842,товар!$A$1:$C$433,3,FALSE)</f>
        <v>Ростагроэкспорт</v>
      </c>
      <c r="M842" s="28">
        <f t="shared" si="109"/>
        <v>257.78260869565219</v>
      </c>
      <c r="N842" s="10">
        <f>VLOOKUP(H842,клиенты!$A$1:$G$435,5,FALSE)</f>
        <v>44863</v>
      </c>
      <c r="O842">
        <f t="shared" si="110"/>
        <v>75</v>
      </c>
      <c r="P842" s="50">
        <f ca="1">(TODAY()-Продажи[[#This Row],[Дата регистрации клиента]])/30</f>
        <v>24.633333333333333</v>
      </c>
      <c r="Q842" t="str">
        <f>VLOOKUP(H842,клиенты!$A$1:$G$435,3,FALSE)</f>
        <v>Виктор Жанович Никифоров</v>
      </c>
      <c r="R842" s="51" t="str">
        <f>VLOOKUP(H842,клиенты!$A$1:$G$435,4,FALSE)</f>
        <v>нет</v>
      </c>
      <c r="S842" t="str">
        <f>VLOOKUP(H842,клиенты!$A$1:$G$435,7,FALSE)</f>
        <v>Таджикистан</v>
      </c>
      <c r="T842" t="str">
        <f t="shared" si="111"/>
        <v>Никифоров Виктор Жанович</v>
      </c>
      <c r="U842" t="str">
        <f t="shared" si="112"/>
        <v>Виктор</v>
      </c>
      <c r="V842" t="str">
        <f>Продажи[[#This Row],[Имя1]]</f>
        <v>Виктор</v>
      </c>
    </row>
    <row r="843" spans="1:22" x14ac:dyDescent="0.2">
      <c r="A843">
        <v>587</v>
      </c>
      <c r="B843">
        <v>405</v>
      </c>
      <c r="C843">
        <v>340</v>
      </c>
      <c r="D843">
        <v>1</v>
      </c>
      <c r="E843" s="40">
        <f t="shared" si="106"/>
        <v>340</v>
      </c>
      <c r="F843" s="25">
        <v>45213</v>
      </c>
      <c r="G843" t="s">
        <v>10</v>
      </c>
      <c r="H843">
        <v>351</v>
      </c>
      <c r="I843" t="str">
        <f>VLOOKUP(B843,товар!$A$1:$C$433,2,FALSE)</f>
        <v>Хлеб</v>
      </c>
      <c r="J843" s="5">
        <f t="shared" si="107"/>
        <v>300.31818181818181</v>
      </c>
      <c r="K843" s="6">
        <f t="shared" si="108"/>
        <v>0.1321325866505223</v>
      </c>
      <c r="L843" t="str">
        <f>VLOOKUP(B843,товар!$A$1:$C$433,3,FALSE)</f>
        <v>Каравай</v>
      </c>
      <c r="M843" s="28">
        <f t="shared" si="109"/>
        <v>331.16666666666669</v>
      </c>
      <c r="N843" s="10">
        <f>VLOOKUP(H843,клиенты!$A$1:$G$435,5,FALSE)</f>
        <v>44863</v>
      </c>
      <c r="O843">
        <f t="shared" si="110"/>
        <v>350</v>
      </c>
      <c r="P843" s="50">
        <f ca="1">(TODAY()-Продажи[[#This Row],[Дата регистрации клиента]])/30</f>
        <v>24.633333333333333</v>
      </c>
      <c r="Q843" t="str">
        <f>VLOOKUP(H843,клиенты!$A$1:$G$435,3,FALSE)</f>
        <v>Щукина Элеонора Робертовна</v>
      </c>
      <c r="R843" s="51" t="str">
        <f>VLOOKUP(H843,клиенты!$A$1:$G$435,4,FALSE)</f>
        <v>да</v>
      </c>
      <c r="S843" t="str">
        <f>VLOOKUP(H843,клиенты!$A$1:$G$435,7,FALSE)</f>
        <v>Россия</v>
      </c>
      <c r="T843" t="str">
        <f t="shared" si="111"/>
        <v>Робертовна Щукина Элеонора</v>
      </c>
      <c r="U843" t="str">
        <f t="shared" si="112"/>
        <v>Щукина</v>
      </c>
      <c r="V843" t="str">
        <f>MID(T843,SEARCH(" *",T843,SEARCH(" *",T843)+1)+1,LEN(T843))</f>
        <v>Элеонора</v>
      </c>
    </row>
    <row r="844" spans="1:22" x14ac:dyDescent="0.2">
      <c r="A844">
        <v>597</v>
      </c>
      <c r="B844">
        <v>137</v>
      </c>
      <c r="C844">
        <v>411</v>
      </c>
      <c r="D844">
        <v>1</v>
      </c>
      <c r="E844" s="40">
        <f t="shared" si="106"/>
        <v>411</v>
      </c>
      <c r="F844" s="25">
        <v>45192</v>
      </c>
      <c r="G844" t="s">
        <v>26</v>
      </c>
      <c r="H844">
        <v>130</v>
      </c>
      <c r="I844" t="str">
        <f>VLOOKUP(B844,товар!$A$1:$C$433,2,FALSE)</f>
        <v>Фрукты</v>
      </c>
      <c r="J844" s="5">
        <f t="shared" si="107"/>
        <v>274.16279069767444</v>
      </c>
      <c r="K844" s="6">
        <f t="shared" si="108"/>
        <v>0.49910933921452183</v>
      </c>
      <c r="L844" t="str">
        <f>VLOOKUP(B844,товар!$A$1:$C$433,3,FALSE)</f>
        <v>Экзотик</v>
      </c>
      <c r="M844" s="28">
        <f t="shared" si="109"/>
        <v>253.6875</v>
      </c>
      <c r="N844" s="10">
        <f>VLOOKUP(H844,клиенты!$A$1:$G$435,5,FALSE)</f>
        <v>44863</v>
      </c>
      <c r="O844">
        <f t="shared" si="110"/>
        <v>329</v>
      </c>
      <c r="P844" s="50">
        <f ca="1">(TODAY()-Продажи[[#This Row],[Дата регистрации клиента]])/30</f>
        <v>24.633333333333333</v>
      </c>
      <c r="Q844" t="str">
        <f>VLOOKUP(H844,клиенты!$A$1:$G$435,3,FALSE)</f>
        <v>Виктор Жанович Никифоров</v>
      </c>
      <c r="R844" s="51" t="str">
        <f>VLOOKUP(H844,клиенты!$A$1:$G$435,4,FALSE)</f>
        <v>нет</v>
      </c>
      <c r="S844" t="str">
        <f>VLOOKUP(H844,клиенты!$A$1:$G$435,7,FALSE)</f>
        <v>Таджикистан</v>
      </c>
      <c r="T844" t="str">
        <f t="shared" si="111"/>
        <v>Никифоров Виктор Жанович</v>
      </c>
      <c r="U844" t="str">
        <f t="shared" si="112"/>
        <v>Виктор</v>
      </c>
      <c r="V844" t="str">
        <f>Продажи[[#This Row],[Имя1]]</f>
        <v>Виктор</v>
      </c>
    </row>
    <row r="845" spans="1:22" x14ac:dyDescent="0.2">
      <c r="A845">
        <v>324</v>
      </c>
      <c r="B845">
        <v>230</v>
      </c>
      <c r="C845">
        <v>431</v>
      </c>
      <c r="D845">
        <v>3</v>
      </c>
      <c r="E845" s="40">
        <f t="shared" si="106"/>
        <v>1293</v>
      </c>
      <c r="F845" s="25">
        <v>45282</v>
      </c>
      <c r="G845" t="s">
        <v>25</v>
      </c>
      <c r="H845">
        <v>191</v>
      </c>
      <c r="I845" t="str">
        <f>VLOOKUP(B845,товар!$A$1:$C$433,2,FALSE)</f>
        <v>Сок</v>
      </c>
      <c r="J845" s="5">
        <f t="shared" si="107"/>
        <v>268.60344827586209</v>
      </c>
      <c r="K845" s="6">
        <f t="shared" si="108"/>
        <v>0.60459593041915394</v>
      </c>
      <c r="L845" t="str">
        <f>VLOOKUP(B845,товар!$A$1:$C$433,3,FALSE)</f>
        <v>Фруктовый сад</v>
      </c>
      <c r="M845" s="28">
        <f t="shared" si="109"/>
        <v>281.96875</v>
      </c>
      <c r="N845" s="10">
        <f>VLOOKUP(H845,клиенты!$A$1:$G$435,5,FALSE)</f>
        <v>44866</v>
      </c>
      <c r="O845">
        <f t="shared" si="110"/>
        <v>416</v>
      </c>
      <c r="P845" s="50">
        <f ca="1">(TODAY()-Продажи[[#This Row],[Дата регистрации клиента]])/30</f>
        <v>24.533333333333335</v>
      </c>
      <c r="Q845" t="str">
        <f>VLOOKUP(H845,клиенты!$A$1:$G$435,3,FALSE)</f>
        <v>Матвей Адамович Богданов</v>
      </c>
      <c r="R845" s="51" t="str">
        <f>VLOOKUP(H845,клиенты!$A$1:$G$435,4,FALSE)</f>
        <v>да</v>
      </c>
      <c r="S845" t="str">
        <f>VLOOKUP(H845,клиенты!$A$1:$G$435,7,FALSE)</f>
        <v>Украина</v>
      </c>
      <c r="T845" t="str">
        <f t="shared" si="111"/>
        <v>Богданов Матвей Адамович</v>
      </c>
      <c r="U845" t="str">
        <f t="shared" si="112"/>
        <v>Матвей</v>
      </c>
      <c r="V845" t="str">
        <f>Продажи[[#This Row],[Имя1]]</f>
        <v>Матвей</v>
      </c>
    </row>
    <row r="846" spans="1:22" x14ac:dyDescent="0.2">
      <c r="A846">
        <v>464</v>
      </c>
      <c r="B846">
        <v>427</v>
      </c>
      <c r="C846">
        <v>307</v>
      </c>
      <c r="D846">
        <v>5</v>
      </c>
      <c r="E846" s="40">
        <f t="shared" si="106"/>
        <v>1535</v>
      </c>
      <c r="F846" s="25">
        <v>45102</v>
      </c>
      <c r="G846" t="s">
        <v>23</v>
      </c>
      <c r="H846">
        <v>191</v>
      </c>
      <c r="I846" t="str">
        <f>VLOOKUP(B846,товар!$A$1:$C$433,2,FALSE)</f>
        <v>Хлеб</v>
      </c>
      <c r="J846" s="5">
        <f t="shared" si="107"/>
        <v>300.31818181818181</v>
      </c>
      <c r="K846" s="6">
        <f t="shared" si="108"/>
        <v>2.2249129710912641E-2</v>
      </c>
      <c r="L846" t="str">
        <f>VLOOKUP(B846,товар!$A$1:$C$433,3,FALSE)</f>
        <v>Русский Хлеб</v>
      </c>
      <c r="M846" s="28">
        <f t="shared" si="109"/>
        <v>316.60000000000002</v>
      </c>
      <c r="N846" s="10">
        <f>VLOOKUP(H846,клиенты!$A$1:$G$435,5,FALSE)</f>
        <v>44866</v>
      </c>
      <c r="O846">
        <f t="shared" si="110"/>
        <v>236</v>
      </c>
      <c r="P846" s="50">
        <f ca="1">(TODAY()-Продажи[[#This Row],[Дата регистрации клиента]])/30</f>
        <v>24.533333333333335</v>
      </c>
      <c r="Q846" t="str">
        <f>VLOOKUP(H846,клиенты!$A$1:$G$435,3,FALSE)</f>
        <v>Матвей Адамович Богданов</v>
      </c>
      <c r="R846" s="51" t="str">
        <f>VLOOKUP(H846,клиенты!$A$1:$G$435,4,FALSE)</f>
        <v>да</v>
      </c>
      <c r="S846" t="str">
        <f>VLOOKUP(H846,клиенты!$A$1:$G$435,7,FALSE)</f>
        <v>Украина</v>
      </c>
      <c r="T846" t="str">
        <f t="shared" si="111"/>
        <v>Богданов Матвей Адамович</v>
      </c>
      <c r="U846" t="str">
        <f t="shared" si="112"/>
        <v>Матвей</v>
      </c>
      <c r="V846" t="str">
        <f>Продажи[[#This Row],[Имя1]]</f>
        <v>Матвей</v>
      </c>
    </row>
    <row r="847" spans="1:22" x14ac:dyDescent="0.2">
      <c r="A847">
        <v>695</v>
      </c>
      <c r="B847">
        <v>400</v>
      </c>
      <c r="C847">
        <v>474</v>
      </c>
      <c r="D847">
        <v>4</v>
      </c>
      <c r="E847" s="40">
        <f t="shared" si="106"/>
        <v>1896</v>
      </c>
      <c r="F847" s="25">
        <v>44992</v>
      </c>
      <c r="G847" t="s">
        <v>16</v>
      </c>
      <c r="H847">
        <v>191</v>
      </c>
      <c r="I847" t="str">
        <f>VLOOKUP(B847,товар!$A$1:$C$433,2,FALSE)</f>
        <v>Молоко</v>
      </c>
      <c r="J847" s="5">
        <f t="shared" si="107"/>
        <v>294.95238095238096</v>
      </c>
      <c r="K847" s="6">
        <f t="shared" si="108"/>
        <v>0.60703907006780744</v>
      </c>
      <c r="L847" t="str">
        <f>VLOOKUP(B847,товар!$A$1:$C$433,3,FALSE)</f>
        <v>Беллакт</v>
      </c>
      <c r="M847" s="28">
        <f t="shared" si="109"/>
        <v>322.54545454545456</v>
      </c>
      <c r="N847" s="10">
        <f>VLOOKUP(H847,клиенты!$A$1:$G$435,5,FALSE)</f>
        <v>44866</v>
      </c>
      <c r="O847">
        <f t="shared" si="110"/>
        <v>126</v>
      </c>
      <c r="P847" s="50">
        <f ca="1">(TODAY()-Продажи[[#This Row],[Дата регистрации клиента]])/30</f>
        <v>24.533333333333335</v>
      </c>
      <c r="Q847" t="str">
        <f>VLOOKUP(H847,клиенты!$A$1:$G$435,3,FALSE)</f>
        <v>Матвей Адамович Богданов</v>
      </c>
      <c r="R847" s="51" t="str">
        <f>VLOOKUP(H847,клиенты!$A$1:$G$435,4,FALSE)</f>
        <v>да</v>
      </c>
      <c r="S847" t="str">
        <f>VLOOKUP(H847,клиенты!$A$1:$G$435,7,FALSE)</f>
        <v>Украина</v>
      </c>
      <c r="T847" t="str">
        <f t="shared" si="111"/>
        <v>Богданов Матвей Адамович</v>
      </c>
      <c r="U847" t="str">
        <f t="shared" si="112"/>
        <v>Матвей</v>
      </c>
      <c r="V847" t="str">
        <f>Продажи[[#This Row],[Имя1]]</f>
        <v>Матвей</v>
      </c>
    </row>
    <row r="848" spans="1:22" x14ac:dyDescent="0.2">
      <c r="A848">
        <v>753</v>
      </c>
      <c r="B848">
        <v>61</v>
      </c>
      <c r="C848">
        <v>183</v>
      </c>
      <c r="D848">
        <v>5</v>
      </c>
      <c r="E848" s="40">
        <f t="shared" si="106"/>
        <v>915</v>
      </c>
      <c r="F848" s="25">
        <v>45062</v>
      </c>
      <c r="G848" t="s">
        <v>16</v>
      </c>
      <c r="H848">
        <v>191</v>
      </c>
      <c r="I848" t="str">
        <f>VLOOKUP(B848,товар!$A$1:$C$433,2,FALSE)</f>
        <v>Йогурт</v>
      </c>
      <c r="J848" s="5">
        <f t="shared" si="107"/>
        <v>263.25423728813558</v>
      </c>
      <c r="K848" s="6">
        <f t="shared" si="108"/>
        <v>-0.30485449394797837</v>
      </c>
      <c r="L848" t="str">
        <f>VLOOKUP(B848,товар!$A$1:$C$433,3,FALSE)</f>
        <v>Эрманн</v>
      </c>
      <c r="M848" s="28">
        <f t="shared" si="109"/>
        <v>248.5</v>
      </c>
      <c r="N848" s="10">
        <f>VLOOKUP(H848,клиенты!$A$1:$G$435,5,FALSE)</f>
        <v>44866</v>
      </c>
      <c r="O848">
        <f t="shared" si="110"/>
        <v>196</v>
      </c>
      <c r="P848" s="50">
        <f ca="1">(TODAY()-Продажи[[#This Row],[Дата регистрации клиента]])/30</f>
        <v>24.533333333333335</v>
      </c>
      <c r="Q848" t="str">
        <f>VLOOKUP(H848,клиенты!$A$1:$G$435,3,FALSE)</f>
        <v>Матвей Адамович Богданов</v>
      </c>
      <c r="R848" s="51" t="str">
        <f>VLOOKUP(H848,клиенты!$A$1:$G$435,4,FALSE)</f>
        <v>да</v>
      </c>
      <c r="S848" t="str">
        <f>VLOOKUP(H848,клиенты!$A$1:$G$435,7,FALSE)</f>
        <v>Украина</v>
      </c>
      <c r="T848" t="str">
        <f t="shared" si="111"/>
        <v>Богданов Матвей Адамович</v>
      </c>
      <c r="U848" t="str">
        <f t="shared" si="112"/>
        <v>Матвей</v>
      </c>
      <c r="V848" t="str">
        <f>Продажи[[#This Row],[Имя1]]</f>
        <v>Матвей</v>
      </c>
    </row>
    <row r="849" spans="1:22" x14ac:dyDescent="0.2">
      <c r="A849">
        <v>806</v>
      </c>
      <c r="B849">
        <v>398</v>
      </c>
      <c r="C849">
        <v>127</v>
      </c>
      <c r="D849">
        <v>5</v>
      </c>
      <c r="E849" s="40">
        <f t="shared" si="106"/>
        <v>635</v>
      </c>
      <c r="F849" s="25">
        <v>45253</v>
      </c>
      <c r="G849" t="s">
        <v>14</v>
      </c>
      <c r="H849">
        <v>191</v>
      </c>
      <c r="I849" t="str">
        <f>VLOOKUP(B849,товар!$A$1:$C$433,2,FALSE)</f>
        <v>Сок</v>
      </c>
      <c r="J849" s="5">
        <f t="shared" si="107"/>
        <v>268.60344827586209</v>
      </c>
      <c r="K849" s="6">
        <f t="shared" si="108"/>
        <v>-0.52718402978368317</v>
      </c>
      <c r="L849" t="str">
        <f>VLOOKUP(B849,товар!$A$1:$C$433,3,FALSE)</f>
        <v>Фруктовый сад</v>
      </c>
      <c r="M849" s="28">
        <f t="shared" si="109"/>
        <v>281.96875</v>
      </c>
      <c r="N849" s="10">
        <f>VLOOKUP(H849,клиенты!$A$1:$G$435,5,FALSE)</f>
        <v>44866</v>
      </c>
      <c r="O849">
        <f t="shared" si="110"/>
        <v>387</v>
      </c>
      <c r="P849" s="50">
        <f ca="1">(TODAY()-Продажи[[#This Row],[Дата регистрации клиента]])/30</f>
        <v>24.533333333333335</v>
      </c>
      <c r="Q849" t="str">
        <f>VLOOKUP(H849,клиенты!$A$1:$G$435,3,FALSE)</f>
        <v>Матвей Адамович Богданов</v>
      </c>
      <c r="R849" s="51" t="str">
        <f>VLOOKUP(H849,клиенты!$A$1:$G$435,4,FALSE)</f>
        <v>да</v>
      </c>
      <c r="S849" t="str">
        <f>VLOOKUP(H849,клиенты!$A$1:$G$435,7,FALSE)</f>
        <v>Украина</v>
      </c>
      <c r="T849" t="str">
        <f t="shared" si="111"/>
        <v>Богданов Матвей Адамович</v>
      </c>
      <c r="U849" t="str">
        <f t="shared" si="112"/>
        <v>Матвей</v>
      </c>
      <c r="V849" t="str">
        <f>Продажи[[#This Row],[Имя1]]</f>
        <v>Матвей</v>
      </c>
    </row>
    <row r="850" spans="1:22" x14ac:dyDescent="0.2">
      <c r="A850">
        <v>808</v>
      </c>
      <c r="B850">
        <v>415</v>
      </c>
      <c r="C850">
        <v>84</v>
      </c>
      <c r="D850">
        <v>5</v>
      </c>
      <c r="E850" s="40">
        <f t="shared" si="106"/>
        <v>420</v>
      </c>
      <c r="F850" s="25">
        <v>45156</v>
      </c>
      <c r="G850" t="s">
        <v>25</v>
      </c>
      <c r="H850">
        <v>191</v>
      </c>
      <c r="I850" t="str">
        <f>VLOOKUP(B850,товар!$A$1:$C$433,2,FALSE)</f>
        <v>Чипсы</v>
      </c>
      <c r="J850" s="5">
        <f t="shared" si="107"/>
        <v>273.72549019607845</v>
      </c>
      <c r="K850" s="6">
        <f t="shared" si="108"/>
        <v>-0.69312320916905446</v>
      </c>
      <c r="L850" t="str">
        <f>VLOOKUP(B850,товар!$A$1:$C$433,3,FALSE)</f>
        <v>Pringles</v>
      </c>
      <c r="M850" s="28">
        <f t="shared" si="109"/>
        <v>280.23809523809524</v>
      </c>
      <c r="N850" s="10">
        <f>VLOOKUP(H850,клиенты!$A$1:$G$435,5,FALSE)</f>
        <v>44866</v>
      </c>
      <c r="O850">
        <f t="shared" si="110"/>
        <v>290</v>
      </c>
      <c r="P850" s="50">
        <f ca="1">(TODAY()-Продажи[[#This Row],[Дата регистрации клиента]])/30</f>
        <v>24.533333333333335</v>
      </c>
      <c r="Q850" t="str">
        <f>VLOOKUP(H850,клиенты!$A$1:$G$435,3,FALSE)</f>
        <v>Матвей Адамович Богданов</v>
      </c>
      <c r="R850" s="51" t="str">
        <f>VLOOKUP(H850,клиенты!$A$1:$G$435,4,FALSE)</f>
        <v>да</v>
      </c>
      <c r="S850" t="str">
        <f>VLOOKUP(H850,клиенты!$A$1:$G$435,7,FALSE)</f>
        <v>Украина</v>
      </c>
      <c r="T850" t="str">
        <f t="shared" si="111"/>
        <v>Богданов Матвей Адамович</v>
      </c>
      <c r="U850" t="str">
        <f t="shared" si="112"/>
        <v>Матвей</v>
      </c>
      <c r="V850" t="str">
        <f>Продажи[[#This Row],[Имя1]]</f>
        <v>Матвей</v>
      </c>
    </row>
    <row r="851" spans="1:22" x14ac:dyDescent="0.2">
      <c r="A851">
        <v>933</v>
      </c>
      <c r="B851">
        <v>246</v>
      </c>
      <c r="C851">
        <v>400</v>
      </c>
      <c r="D851">
        <v>4</v>
      </c>
      <c r="E851" s="40">
        <f t="shared" si="106"/>
        <v>1600</v>
      </c>
      <c r="F851" s="25">
        <v>45376</v>
      </c>
      <c r="G851" t="s">
        <v>22</v>
      </c>
      <c r="H851">
        <v>191</v>
      </c>
      <c r="I851" t="str">
        <f>VLOOKUP(B851,товар!$A$1:$C$433,2,FALSE)</f>
        <v>Сыр</v>
      </c>
      <c r="J851" s="5">
        <f t="shared" si="107"/>
        <v>262.63492063492066</v>
      </c>
      <c r="K851" s="6">
        <f t="shared" si="108"/>
        <v>0.52302671340505236</v>
      </c>
      <c r="L851" t="str">
        <f>VLOOKUP(B851,товар!$A$1:$C$433,3,FALSE)</f>
        <v>President</v>
      </c>
      <c r="M851" s="28">
        <f t="shared" si="109"/>
        <v>238.72222222222223</v>
      </c>
      <c r="N851" s="10">
        <f>VLOOKUP(H851,клиенты!$A$1:$G$435,5,FALSE)</f>
        <v>44866</v>
      </c>
      <c r="O851">
        <f t="shared" si="110"/>
        <v>510</v>
      </c>
      <c r="P851" s="50">
        <f ca="1">(TODAY()-Продажи[[#This Row],[Дата регистрации клиента]])/30</f>
        <v>24.533333333333335</v>
      </c>
      <c r="Q851" t="str">
        <f>VLOOKUP(H851,клиенты!$A$1:$G$435,3,FALSE)</f>
        <v>Матвей Адамович Богданов</v>
      </c>
      <c r="R851" s="51" t="str">
        <f>VLOOKUP(H851,клиенты!$A$1:$G$435,4,FALSE)</f>
        <v>да</v>
      </c>
      <c r="S851" t="str">
        <f>VLOOKUP(H851,клиенты!$A$1:$G$435,7,FALSE)</f>
        <v>Украина</v>
      </c>
      <c r="T851" t="str">
        <f t="shared" si="111"/>
        <v>Богданов Матвей Адамович</v>
      </c>
      <c r="U851" t="str">
        <f t="shared" si="112"/>
        <v>Матвей</v>
      </c>
      <c r="V851" t="str">
        <f>Продажи[[#This Row],[Имя1]]</f>
        <v>Матвей</v>
      </c>
    </row>
    <row r="852" spans="1:22" x14ac:dyDescent="0.2">
      <c r="A852">
        <v>19</v>
      </c>
      <c r="B852">
        <v>226</v>
      </c>
      <c r="C852">
        <v>190</v>
      </c>
      <c r="D852">
        <v>5</v>
      </c>
      <c r="E852" s="40">
        <f t="shared" si="106"/>
        <v>950</v>
      </c>
      <c r="F852" s="25">
        <v>45058</v>
      </c>
      <c r="G852" t="s">
        <v>16</v>
      </c>
      <c r="H852">
        <v>204</v>
      </c>
      <c r="I852" t="str">
        <f>VLOOKUP(B852,товар!$A$1:$C$433,2,FALSE)</f>
        <v>Сыр</v>
      </c>
      <c r="J852" s="5">
        <f t="shared" si="107"/>
        <v>262.63492063492066</v>
      </c>
      <c r="K852" s="6">
        <f t="shared" si="108"/>
        <v>-0.2765623111326001</v>
      </c>
      <c r="L852" t="str">
        <f>VLOOKUP(B852,товар!$A$1:$C$433,3,FALSE)</f>
        <v>Карат</v>
      </c>
      <c r="M852" s="28">
        <f t="shared" si="109"/>
        <v>311.33333333333331</v>
      </c>
      <c r="N852" s="10">
        <f>VLOOKUP(H852,клиенты!$A$1:$G$435,5,FALSE)</f>
        <v>44867</v>
      </c>
      <c r="O852">
        <f t="shared" si="110"/>
        <v>191</v>
      </c>
      <c r="P852" s="50">
        <f ca="1">(TODAY()-Продажи[[#This Row],[Дата регистрации клиента]])/30</f>
        <v>24.5</v>
      </c>
      <c r="Q852" t="str">
        <f>VLOOKUP(H852,клиенты!$A$1:$G$435,3,FALSE)</f>
        <v>Герасимов Еремей Демидович</v>
      </c>
      <c r="R852" s="51" t="str">
        <f>VLOOKUP(H852,клиенты!$A$1:$G$435,4,FALSE)</f>
        <v>да</v>
      </c>
      <c r="S852" t="str">
        <f>VLOOKUP(H852,клиенты!$A$1:$G$435,7,FALSE)</f>
        <v>Россия</v>
      </c>
      <c r="T852" t="str">
        <f t="shared" si="111"/>
        <v>Демидович Герасимов Еремей</v>
      </c>
      <c r="U852" t="str">
        <f t="shared" si="112"/>
        <v>Герасимов</v>
      </c>
      <c r="V852" t="str">
        <f t="shared" ref="V852:V857" si="113">MID(T852,SEARCH(" *",T852,SEARCH(" *",T852)+1)+1,LEN(T852))</f>
        <v>Еремей</v>
      </c>
    </row>
    <row r="853" spans="1:22" x14ac:dyDescent="0.2">
      <c r="A853">
        <v>49</v>
      </c>
      <c r="B853">
        <v>299</v>
      </c>
      <c r="C853">
        <v>133</v>
      </c>
      <c r="D853">
        <v>1</v>
      </c>
      <c r="E853" s="40">
        <f t="shared" si="106"/>
        <v>133</v>
      </c>
      <c r="F853" s="25">
        <v>45104</v>
      </c>
      <c r="G853" t="s">
        <v>15</v>
      </c>
      <c r="H853">
        <v>204</v>
      </c>
      <c r="I853" t="str">
        <f>VLOOKUP(B853,товар!$A$1:$C$433,2,FALSE)</f>
        <v>Чай</v>
      </c>
      <c r="J853" s="5">
        <f t="shared" si="107"/>
        <v>271.18181818181819</v>
      </c>
      <c r="K853" s="6">
        <f t="shared" si="108"/>
        <v>-0.50955414012738853</v>
      </c>
      <c r="L853" t="str">
        <f>VLOOKUP(B853,товар!$A$1:$C$433,3,FALSE)</f>
        <v>Lipton</v>
      </c>
      <c r="M853" s="28">
        <f t="shared" si="109"/>
        <v>260.15789473684208</v>
      </c>
      <c r="N853" s="10">
        <f>VLOOKUP(H853,клиенты!$A$1:$G$435,5,FALSE)</f>
        <v>44867</v>
      </c>
      <c r="O853">
        <f t="shared" si="110"/>
        <v>237</v>
      </c>
      <c r="P853" s="50">
        <f ca="1">(TODAY()-Продажи[[#This Row],[Дата регистрации клиента]])/30</f>
        <v>24.5</v>
      </c>
      <c r="Q853" t="str">
        <f>VLOOKUP(H853,клиенты!$A$1:$G$435,3,FALSE)</f>
        <v>Герасимов Еремей Демидович</v>
      </c>
      <c r="R853" s="51" t="str">
        <f>VLOOKUP(H853,клиенты!$A$1:$G$435,4,FALSE)</f>
        <v>да</v>
      </c>
      <c r="S853" t="str">
        <f>VLOOKUP(H853,клиенты!$A$1:$G$435,7,FALSE)</f>
        <v>Россия</v>
      </c>
      <c r="T853" t="str">
        <f t="shared" si="111"/>
        <v>Демидович Герасимов Еремей</v>
      </c>
      <c r="U853" t="str">
        <f t="shared" si="112"/>
        <v>Герасимов</v>
      </c>
      <c r="V853" t="str">
        <f t="shared" si="113"/>
        <v>Еремей</v>
      </c>
    </row>
    <row r="854" spans="1:22" x14ac:dyDescent="0.2">
      <c r="A854">
        <v>140</v>
      </c>
      <c r="B854">
        <v>449</v>
      </c>
      <c r="C854">
        <v>470</v>
      </c>
      <c r="D854">
        <v>4</v>
      </c>
      <c r="E854" s="40">
        <f t="shared" si="106"/>
        <v>1880</v>
      </c>
      <c r="F854" s="25">
        <v>45110</v>
      </c>
      <c r="G854" t="s">
        <v>17</v>
      </c>
      <c r="H854">
        <v>496</v>
      </c>
      <c r="I854" t="str">
        <f>VLOOKUP(B854,товар!$A$1:$C$433,2,FALSE)</f>
        <v>Мясо</v>
      </c>
      <c r="J854" s="5">
        <f t="shared" si="107"/>
        <v>271.74545454545455</v>
      </c>
      <c r="K854" s="6">
        <f t="shared" si="108"/>
        <v>0.72955974842767302</v>
      </c>
      <c r="L854" t="str">
        <f>VLOOKUP(B854,товар!$A$1:$C$433,3,FALSE)</f>
        <v>Агрокомплекс</v>
      </c>
      <c r="M854" s="28">
        <f t="shared" si="109"/>
        <v>311.2</v>
      </c>
      <c r="N854" s="10">
        <f>VLOOKUP(H854,клиенты!$A$1:$G$435,5,FALSE)</f>
        <v>44867</v>
      </c>
      <c r="O854">
        <f t="shared" si="110"/>
        <v>243</v>
      </c>
      <c r="P854" s="50">
        <f ca="1">(TODAY()-Продажи[[#This Row],[Дата регистрации клиента]])/30</f>
        <v>24.5</v>
      </c>
      <c r="Q854" t="str">
        <f>VLOOKUP(H854,клиенты!$A$1:$G$435,3,FALSE)</f>
        <v>Вишняков Фома Викентьевич</v>
      </c>
      <c r="R854" s="51" t="str">
        <f>VLOOKUP(H854,клиенты!$A$1:$G$435,4,FALSE)</f>
        <v>да</v>
      </c>
      <c r="S854" t="str">
        <f>VLOOKUP(H854,клиенты!$A$1:$G$435,7,FALSE)</f>
        <v>Украина</v>
      </c>
      <c r="T854" t="str">
        <f t="shared" si="111"/>
        <v>Викентьевич Вишняков Фома</v>
      </c>
      <c r="U854" t="str">
        <f t="shared" si="112"/>
        <v>Вишняков</v>
      </c>
      <c r="V854" t="str">
        <f t="shared" si="113"/>
        <v>Фома</v>
      </c>
    </row>
    <row r="855" spans="1:22" x14ac:dyDescent="0.2">
      <c r="A855">
        <v>239</v>
      </c>
      <c r="B855">
        <v>270</v>
      </c>
      <c r="C855">
        <v>308</v>
      </c>
      <c r="D855">
        <v>1</v>
      </c>
      <c r="E855" s="40">
        <f t="shared" si="106"/>
        <v>308</v>
      </c>
      <c r="F855" s="25">
        <v>45322</v>
      </c>
      <c r="G855" t="s">
        <v>8</v>
      </c>
      <c r="H855">
        <v>496</v>
      </c>
      <c r="I855" t="str">
        <f>VLOOKUP(B855,товар!$A$1:$C$433,2,FALSE)</f>
        <v>Соль</v>
      </c>
      <c r="J855" s="5">
        <f t="shared" si="107"/>
        <v>264.8679245283019</v>
      </c>
      <c r="K855" s="6">
        <f t="shared" si="108"/>
        <v>0.16284370993018937</v>
      </c>
      <c r="L855" t="str">
        <f>VLOOKUP(B855,товар!$A$1:$C$433,3,FALSE)</f>
        <v>Славянская</v>
      </c>
      <c r="M855" s="28">
        <f t="shared" si="109"/>
        <v>236.91666666666666</v>
      </c>
      <c r="N855" s="10">
        <f>VLOOKUP(H855,клиенты!$A$1:$G$435,5,FALSE)</f>
        <v>44867</v>
      </c>
      <c r="O855">
        <f t="shared" si="110"/>
        <v>455</v>
      </c>
      <c r="P855" s="50">
        <f ca="1">(TODAY()-Продажи[[#This Row],[Дата регистрации клиента]])/30</f>
        <v>24.5</v>
      </c>
      <c r="Q855" t="str">
        <f>VLOOKUP(H855,клиенты!$A$1:$G$435,3,FALSE)</f>
        <v>Вишняков Фома Викентьевич</v>
      </c>
      <c r="R855" s="51" t="str">
        <f>VLOOKUP(H855,клиенты!$A$1:$G$435,4,FALSE)</f>
        <v>да</v>
      </c>
      <c r="S855" t="str">
        <f>VLOOKUP(H855,клиенты!$A$1:$G$435,7,FALSE)</f>
        <v>Украина</v>
      </c>
      <c r="T855" t="str">
        <f t="shared" si="111"/>
        <v>Викентьевич Вишняков Фома</v>
      </c>
      <c r="U855" t="str">
        <f t="shared" si="112"/>
        <v>Вишняков</v>
      </c>
      <c r="V855" t="str">
        <f t="shared" si="113"/>
        <v>Фома</v>
      </c>
    </row>
    <row r="856" spans="1:22" x14ac:dyDescent="0.2">
      <c r="A856">
        <v>277</v>
      </c>
      <c r="B856">
        <v>7</v>
      </c>
      <c r="C856">
        <v>104</v>
      </c>
      <c r="D856">
        <v>1</v>
      </c>
      <c r="E856" s="40">
        <f t="shared" si="106"/>
        <v>104</v>
      </c>
      <c r="F856" s="25">
        <v>44989</v>
      </c>
      <c r="G856" t="s">
        <v>14</v>
      </c>
      <c r="H856">
        <v>496</v>
      </c>
      <c r="I856" t="str">
        <f>VLOOKUP(B856,товар!$A$1:$C$433,2,FALSE)</f>
        <v>Сыр</v>
      </c>
      <c r="J856" s="5">
        <f t="shared" si="107"/>
        <v>262.63492063492066</v>
      </c>
      <c r="K856" s="6">
        <f t="shared" si="108"/>
        <v>-0.60401305451468634</v>
      </c>
      <c r="L856" t="str">
        <f>VLOOKUP(B856,товар!$A$1:$C$433,3,FALSE)</f>
        <v>President</v>
      </c>
      <c r="M856" s="28">
        <f t="shared" si="109"/>
        <v>238.72222222222223</v>
      </c>
      <c r="N856" s="10">
        <f>VLOOKUP(H856,клиенты!$A$1:$G$435,5,FALSE)</f>
        <v>44867</v>
      </c>
      <c r="O856">
        <f t="shared" si="110"/>
        <v>122</v>
      </c>
      <c r="P856" s="50">
        <f ca="1">(TODAY()-Продажи[[#This Row],[Дата регистрации клиента]])/30</f>
        <v>24.5</v>
      </c>
      <c r="Q856" t="str">
        <f>VLOOKUP(H856,клиенты!$A$1:$G$435,3,FALSE)</f>
        <v>Вишняков Фома Викентьевич</v>
      </c>
      <c r="R856" s="51" t="str">
        <f>VLOOKUP(H856,клиенты!$A$1:$G$435,4,FALSE)</f>
        <v>да</v>
      </c>
      <c r="S856" t="str">
        <f>VLOOKUP(H856,клиенты!$A$1:$G$435,7,FALSE)</f>
        <v>Украина</v>
      </c>
      <c r="T856" t="str">
        <f t="shared" si="111"/>
        <v>Викентьевич Вишняков Фома</v>
      </c>
      <c r="U856" t="str">
        <f t="shared" si="112"/>
        <v>Вишняков</v>
      </c>
      <c r="V856" t="str">
        <f t="shared" si="113"/>
        <v>Фома</v>
      </c>
    </row>
    <row r="857" spans="1:22" x14ac:dyDescent="0.2">
      <c r="A857">
        <v>311</v>
      </c>
      <c r="B857">
        <v>229</v>
      </c>
      <c r="C857">
        <v>156</v>
      </c>
      <c r="D857">
        <v>4</v>
      </c>
      <c r="E857" s="40">
        <f t="shared" si="106"/>
        <v>624</v>
      </c>
      <c r="F857" s="25">
        <v>45168</v>
      </c>
      <c r="G857" t="s">
        <v>21</v>
      </c>
      <c r="H857">
        <v>204</v>
      </c>
      <c r="I857" t="str">
        <f>VLOOKUP(B857,товар!$A$1:$C$433,2,FALSE)</f>
        <v>Мясо</v>
      </c>
      <c r="J857" s="5">
        <f t="shared" si="107"/>
        <v>271.74545454545455</v>
      </c>
      <c r="K857" s="6">
        <f t="shared" si="108"/>
        <v>-0.42593336009634686</v>
      </c>
      <c r="L857" t="str">
        <f>VLOOKUP(B857,товар!$A$1:$C$433,3,FALSE)</f>
        <v>Сава</v>
      </c>
      <c r="M857" s="28">
        <f t="shared" si="109"/>
        <v>212.8125</v>
      </c>
      <c r="N857" s="10">
        <f>VLOOKUP(H857,клиенты!$A$1:$G$435,5,FALSE)</f>
        <v>44867</v>
      </c>
      <c r="O857">
        <f t="shared" si="110"/>
        <v>301</v>
      </c>
      <c r="P857" s="50">
        <f ca="1">(TODAY()-Продажи[[#This Row],[Дата регистрации клиента]])/30</f>
        <v>24.5</v>
      </c>
      <c r="Q857" t="str">
        <f>VLOOKUP(H857,клиенты!$A$1:$G$435,3,FALSE)</f>
        <v>Герасимов Еремей Демидович</v>
      </c>
      <c r="R857" s="51" t="str">
        <f>VLOOKUP(H857,клиенты!$A$1:$G$435,4,FALSE)</f>
        <v>да</v>
      </c>
      <c r="S857" t="str">
        <f>VLOOKUP(H857,клиенты!$A$1:$G$435,7,FALSE)</f>
        <v>Россия</v>
      </c>
      <c r="T857" t="str">
        <f t="shared" si="111"/>
        <v>Демидович Герасимов Еремей</v>
      </c>
      <c r="U857" t="str">
        <f t="shared" si="112"/>
        <v>Герасимов</v>
      </c>
      <c r="V857" t="str">
        <f t="shared" si="113"/>
        <v>Еремей</v>
      </c>
    </row>
    <row r="858" spans="1:22" x14ac:dyDescent="0.2">
      <c r="A858">
        <v>437</v>
      </c>
      <c r="B858">
        <v>383</v>
      </c>
      <c r="C858">
        <v>429</v>
      </c>
      <c r="D858">
        <v>4</v>
      </c>
      <c r="E858" s="40">
        <f t="shared" si="106"/>
        <v>1716</v>
      </c>
      <c r="F858" s="25">
        <v>45120</v>
      </c>
      <c r="G858" t="s">
        <v>19</v>
      </c>
      <c r="H858">
        <v>367</v>
      </c>
      <c r="I858" t="str">
        <f>VLOOKUP(B858,товар!$A$1:$C$433,2,FALSE)</f>
        <v>Фрукты</v>
      </c>
      <c r="J858" s="5">
        <f t="shared" si="107"/>
        <v>274.16279069767444</v>
      </c>
      <c r="K858" s="6">
        <f t="shared" si="108"/>
        <v>0.56476376282975638</v>
      </c>
      <c r="L858" t="str">
        <f>VLOOKUP(B858,товар!$A$1:$C$433,3,FALSE)</f>
        <v>Фруктовый Рай</v>
      </c>
      <c r="M858" s="28">
        <f t="shared" si="109"/>
        <v>258.30769230769232</v>
      </c>
      <c r="N858" s="10">
        <f>VLOOKUP(H858,клиенты!$A$1:$G$435,5,FALSE)</f>
        <v>44867</v>
      </c>
      <c r="O858">
        <f t="shared" si="110"/>
        <v>253</v>
      </c>
      <c r="P858" s="50">
        <f ca="1">(TODAY()-Продажи[[#This Row],[Дата регистрации клиента]])/30</f>
        <v>24.5</v>
      </c>
      <c r="Q858" t="str">
        <f>VLOOKUP(H858,клиенты!$A$1:$G$435,3,FALSE)</f>
        <v>Эмилия Вадимовна Александрова</v>
      </c>
      <c r="R858" s="51" t="str">
        <f>VLOOKUP(H858,клиенты!$A$1:$G$435,4,FALSE)</f>
        <v>нет</v>
      </c>
      <c r="S858" t="str">
        <f>VLOOKUP(H858,клиенты!$A$1:$G$435,7,FALSE)</f>
        <v>Таджикистан</v>
      </c>
      <c r="T858" t="str">
        <f t="shared" si="111"/>
        <v>Александрова Эмилия Вадимовна</v>
      </c>
      <c r="U858" t="str">
        <f t="shared" si="112"/>
        <v>Эмилия</v>
      </c>
      <c r="V858" t="str">
        <f>Продажи[[#This Row],[Имя1]]</f>
        <v>Эмилия</v>
      </c>
    </row>
    <row r="859" spans="1:22" x14ac:dyDescent="0.2">
      <c r="A859">
        <v>491</v>
      </c>
      <c r="B859">
        <v>202</v>
      </c>
      <c r="C859">
        <v>89</v>
      </c>
      <c r="D859">
        <v>1</v>
      </c>
      <c r="E859" s="40">
        <f t="shared" si="106"/>
        <v>89</v>
      </c>
      <c r="F859" s="25">
        <v>45389</v>
      </c>
      <c r="G859" t="s">
        <v>7</v>
      </c>
      <c r="H859">
        <v>441</v>
      </c>
      <c r="I859" t="str">
        <f>VLOOKUP(B859,товар!$A$1:$C$433,2,FALSE)</f>
        <v>Овощи</v>
      </c>
      <c r="J859" s="5">
        <f t="shared" si="107"/>
        <v>250.48780487804879</v>
      </c>
      <c r="K859" s="6">
        <f t="shared" si="108"/>
        <v>-0.64469328140214222</v>
      </c>
      <c r="L859" t="str">
        <f>VLOOKUP(B859,товар!$A$1:$C$433,3,FALSE)</f>
        <v>Овощной ряд</v>
      </c>
      <c r="M859" s="28">
        <f t="shared" si="109"/>
        <v>303.8235294117647</v>
      </c>
      <c r="N859" s="10">
        <f>VLOOKUP(H859,клиенты!$A$1:$G$435,5,FALSE)</f>
        <v>44867</v>
      </c>
      <c r="O859">
        <f t="shared" si="110"/>
        <v>522</v>
      </c>
      <c r="P859" s="50">
        <f ca="1">(TODAY()-Продажи[[#This Row],[Дата регистрации клиента]])/30</f>
        <v>24.5</v>
      </c>
      <c r="Q859" t="str">
        <f>VLOOKUP(H859,клиенты!$A$1:$G$435,3,FALSE)</f>
        <v>Силина Татьяна Аркадьевна</v>
      </c>
      <c r="R859" s="51" t="str">
        <f>VLOOKUP(H859,клиенты!$A$1:$G$435,4,FALSE)</f>
        <v>нет</v>
      </c>
      <c r="S859" t="str">
        <f>VLOOKUP(H859,клиенты!$A$1:$G$435,7,FALSE)</f>
        <v>Узбекистан</v>
      </c>
      <c r="T859" t="str">
        <f t="shared" si="111"/>
        <v>Аркадьевна Силина Татьяна</v>
      </c>
      <c r="U859" t="str">
        <f t="shared" si="112"/>
        <v>Силина</v>
      </c>
      <c r="V859" t="str">
        <f>MID(T859,SEARCH(" *",T859,SEARCH(" *",T859)+1)+1,LEN(T859))</f>
        <v>Татьяна</v>
      </c>
    </row>
    <row r="860" spans="1:22" x14ac:dyDescent="0.2">
      <c r="A860">
        <v>826</v>
      </c>
      <c r="B860">
        <v>352</v>
      </c>
      <c r="C860">
        <v>391</v>
      </c>
      <c r="D860">
        <v>1</v>
      </c>
      <c r="E860" s="40">
        <f t="shared" si="106"/>
        <v>391</v>
      </c>
      <c r="F860" s="25">
        <v>45099</v>
      </c>
      <c r="G860" t="s">
        <v>19</v>
      </c>
      <c r="H860">
        <v>367</v>
      </c>
      <c r="I860" t="str">
        <f>VLOOKUP(B860,товар!$A$1:$C$433,2,FALSE)</f>
        <v>Йогурт</v>
      </c>
      <c r="J860" s="5">
        <f t="shared" si="107"/>
        <v>263.25423728813558</v>
      </c>
      <c r="K860" s="6">
        <f t="shared" si="108"/>
        <v>0.48525624517125943</v>
      </c>
      <c r="L860" t="str">
        <f>VLOOKUP(B860,товар!$A$1:$C$433,3,FALSE)</f>
        <v>Эрманн</v>
      </c>
      <c r="M860" s="28">
        <f t="shared" si="109"/>
        <v>248.5</v>
      </c>
      <c r="N860" s="10">
        <f>VLOOKUP(H860,клиенты!$A$1:$G$435,5,FALSE)</f>
        <v>44867</v>
      </c>
      <c r="O860">
        <f t="shared" si="110"/>
        <v>232</v>
      </c>
      <c r="P860" s="50">
        <f ca="1">(TODAY()-Продажи[[#This Row],[Дата регистрации клиента]])/30</f>
        <v>24.5</v>
      </c>
      <c r="Q860" t="str">
        <f>VLOOKUP(H860,клиенты!$A$1:$G$435,3,FALSE)</f>
        <v>Эмилия Вадимовна Александрова</v>
      </c>
      <c r="R860" s="51" t="str">
        <f>VLOOKUP(H860,клиенты!$A$1:$G$435,4,FALSE)</f>
        <v>нет</v>
      </c>
      <c r="S860" t="str">
        <f>VLOOKUP(H860,клиенты!$A$1:$G$435,7,FALSE)</f>
        <v>Таджикистан</v>
      </c>
      <c r="T860" t="str">
        <f t="shared" si="111"/>
        <v>Александрова Эмилия Вадимовна</v>
      </c>
      <c r="U860" t="str">
        <f t="shared" si="112"/>
        <v>Эмилия</v>
      </c>
      <c r="V860" t="str">
        <f>Продажи[[#This Row],[Имя1]]</f>
        <v>Эмилия</v>
      </c>
    </row>
    <row r="861" spans="1:22" x14ac:dyDescent="0.2">
      <c r="A861">
        <v>892</v>
      </c>
      <c r="B861">
        <v>52</v>
      </c>
      <c r="C861">
        <v>423</v>
      </c>
      <c r="D861">
        <v>3</v>
      </c>
      <c r="E861" s="40">
        <f t="shared" si="106"/>
        <v>1269</v>
      </c>
      <c r="F861" s="25">
        <v>45378</v>
      </c>
      <c r="G861" t="s">
        <v>13</v>
      </c>
      <c r="H861">
        <v>496</v>
      </c>
      <c r="I861" t="str">
        <f>VLOOKUP(B861,товар!$A$1:$C$433,2,FALSE)</f>
        <v>Соль</v>
      </c>
      <c r="J861" s="5">
        <f t="shared" si="107"/>
        <v>264.8679245283019</v>
      </c>
      <c r="K861" s="6">
        <f t="shared" si="108"/>
        <v>0.59702236785866925</v>
      </c>
      <c r="L861" t="str">
        <f>VLOOKUP(B861,товар!$A$1:$C$433,3,FALSE)</f>
        <v>Илецкая</v>
      </c>
      <c r="M861" s="28">
        <f t="shared" si="109"/>
        <v>238.16666666666666</v>
      </c>
      <c r="N861" s="10">
        <f>VLOOKUP(H861,клиенты!$A$1:$G$435,5,FALSE)</f>
        <v>44867</v>
      </c>
      <c r="O861">
        <f t="shared" si="110"/>
        <v>511</v>
      </c>
      <c r="P861" s="50">
        <f ca="1">(TODAY()-Продажи[[#This Row],[Дата регистрации клиента]])/30</f>
        <v>24.5</v>
      </c>
      <c r="Q861" t="str">
        <f>VLOOKUP(H861,клиенты!$A$1:$G$435,3,FALSE)</f>
        <v>Вишняков Фома Викентьевич</v>
      </c>
      <c r="R861" s="51" t="str">
        <f>VLOOKUP(H861,клиенты!$A$1:$G$435,4,FALSE)</f>
        <v>да</v>
      </c>
      <c r="S861" t="str">
        <f>VLOOKUP(H861,клиенты!$A$1:$G$435,7,FALSE)</f>
        <v>Украина</v>
      </c>
      <c r="T861" t="str">
        <f t="shared" si="111"/>
        <v>Викентьевич Вишняков Фома</v>
      </c>
      <c r="U861" t="str">
        <f t="shared" si="112"/>
        <v>Вишняков</v>
      </c>
      <c r="V861" t="str">
        <f>MID(T861,SEARCH(" *",T861,SEARCH(" *",T861)+1)+1,LEN(T861))</f>
        <v>Фома</v>
      </c>
    </row>
    <row r="862" spans="1:22" x14ac:dyDescent="0.2">
      <c r="A862">
        <v>380</v>
      </c>
      <c r="B862">
        <v>466</v>
      </c>
      <c r="C862">
        <v>425</v>
      </c>
      <c r="D862">
        <v>5</v>
      </c>
      <c r="E862" s="40">
        <f t="shared" si="106"/>
        <v>2125</v>
      </c>
      <c r="F862" s="25">
        <v>45132</v>
      </c>
      <c r="G862" t="s">
        <v>20</v>
      </c>
      <c r="H862">
        <v>129</v>
      </c>
      <c r="I862" t="str">
        <f>VLOOKUP(B862,товар!$A$1:$C$433,2,FALSE)</f>
        <v>Фрукты</v>
      </c>
      <c r="J862" s="5">
        <f t="shared" si="107"/>
        <v>274.16279069767444</v>
      </c>
      <c r="K862" s="6">
        <f t="shared" si="108"/>
        <v>0.55017389091525981</v>
      </c>
      <c r="L862" t="str">
        <f>VLOOKUP(B862,товар!$A$1:$C$433,3,FALSE)</f>
        <v>Green Garden</v>
      </c>
      <c r="M862" s="28">
        <f t="shared" si="109"/>
        <v>369.2</v>
      </c>
      <c r="N862" s="10">
        <f>VLOOKUP(H862,клиенты!$A$1:$G$435,5,FALSE)</f>
        <v>44868</v>
      </c>
      <c r="O862">
        <f t="shared" si="110"/>
        <v>264</v>
      </c>
      <c r="P862" s="50">
        <f ca="1">(TODAY()-Продажи[[#This Row],[Дата регистрации клиента]])/30</f>
        <v>24.466666666666665</v>
      </c>
      <c r="Q862" t="str">
        <f>VLOOKUP(H862,клиенты!$A$1:$G$435,3,FALSE)</f>
        <v>Ираида Егоровна Родионова</v>
      </c>
      <c r="R862" s="51" t="str">
        <f>VLOOKUP(H862,клиенты!$A$1:$G$435,4,FALSE)</f>
        <v>нет</v>
      </c>
      <c r="S862" t="str">
        <f>VLOOKUP(H862,клиенты!$A$1:$G$435,7,FALSE)</f>
        <v>Беларусь</v>
      </c>
      <c r="T862" t="str">
        <f t="shared" si="111"/>
        <v>Родионова Ираида Егоровна</v>
      </c>
      <c r="U862" t="str">
        <f t="shared" si="112"/>
        <v>Ираида</v>
      </c>
      <c r="V862" t="str">
        <f>Продажи[[#This Row],[Имя1]]</f>
        <v>Ираида</v>
      </c>
    </row>
    <row r="863" spans="1:22" x14ac:dyDescent="0.2">
      <c r="A863">
        <v>907</v>
      </c>
      <c r="B863">
        <v>55</v>
      </c>
      <c r="C863">
        <v>353</v>
      </c>
      <c r="D863">
        <v>1</v>
      </c>
      <c r="E863" s="40">
        <f t="shared" si="106"/>
        <v>353</v>
      </c>
      <c r="F863" s="25">
        <v>45413</v>
      </c>
      <c r="G863" t="s">
        <v>26</v>
      </c>
      <c r="H863">
        <v>129</v>
      </c>
      <c r="I863" t="str">
        <f>VLOOKUP(B863,товар!$A$1:$C$433,2,FALSE)</f>
        <v>Крупа</v>
      </c>
      <c r="J863" s="5">
        <f t="shared" si="107"/>
        <v>255.11627906976744</v>
      </c>
      <c r="K863" s="6">
        <f t="shared" si="108"/>
        <v>0.38368277119416594</v>
      </c>
      <c r="L863" t="str">
        <f>VLOOKUP(B863,товар!$A$1:$C$433,3,FALSE)</f>
        <v>Националь</v>
      </c>
      <c r="M863" s="28">
        <f t="shared" si="109"/>
        <v>274.28571428571428</v>
      </c>
      <c r="N863" s="10">
        <f>VLOOKUP(H863,клиенты!$A$1:$G$435,5,FALSE)</f>
        <v>44868</v>
      </c>
      <c r="O863">
        <f t="shared" si="110"/>
        <v>545</v>
      </c>
      <c r="P863" s="50">
        <f ca="1">(TODAY()-Продажи[[#This Row],[Дата регистрации клиента]])/30</f>
        <v>24.466666666666665</v>
      </c>
      <c r="Q863" t="str">
        <f>VLOOKUP(H863,клиенты!$A$1:$G$435,3,FALSE)</f>
        <v>Ираида Егоровна Родионова</v>
      </c>
      <c r="R863" s="51" t="str">
        <f>VLOOKUP(H863,клиенты!$A$1:$G$435,4,FALSE)</f>
        <v>нет</v>
      </c>
      <c r="S863" t="str">
        <f>VLOOKUP(H863,клиенты!$A$1:$G$435,7,FALSE)</f>
        <v>Беларусь</v>
      </c>
      <c r="T863" t="str">
        <f t="shared" si="111"/>
        <v>Родионова Ираида Егоровна</v>
      </c>
      <c r="U863" t="str">
        <f t="shared" si="112"/>
        <v>Ираида</v>
      </c>
      <c r="V863" t="str">
        <f>Продажи[[#This Row],[Имя1]]</f>
        <v>Ираида</v>
      </c>
    </row>
    <row r="864" spans="1:22" x14ac:dyDescent="0.2">
      <c r="A864">
        <v>142</v>
      </c>
      <c r="B864">
        <v>112</v>
      </c>
      <c r="C864">
        <v>351</v>
      </c>
      <c r="D864">
        <v>3</v>
      </c>
      <c r="E864" s="40">
        <f t="shared" si="106"/>
        <v>1053</v>
      </c>
      <c r="F864" s="25">
        <v>45368</v>
      </c>
      <c r="G864" t="s">
        <v>17</v>
      </c>
      <c r="H864">
        <v>419</v>
      </c>
      <c r="I864" t="str">
        <f>VLOOKUP(B864,товар!$A$1:$C$433,2,FALSE)</f>
        <v>Молоко</v>
      </c>
      <c r="J864" s="5">
        <f t="shared" si="107"/>
        <v>294.95238095238096</v>
      </c>
      <c r="K864" s="6">
        <f t="shared" si="108"/>
        <v>0.19002260251856629</v>
      </c>
      <c r="L864" t="str">
        <f>VLOOKUP(B864,товар!$A$1:$C$433,3,FALSE)</f>
        <v>Беллакт</v>
      </c>
      <c r="M864" s="28">
        <f t="shared" si="109"/>
        <v>322.54545454545456</v>
      </c>
      <c r="N864" s="10">
        <f>VLOOKUP(H864,клиенты!$A$1:$G$435,5,FALSE)</f>
        <v>44869</v>
      </c>
      <c r="O864">
        <f t="shared" si="110"/>
        <v>499</v>
      </c>
      <c r="P864" s="50">
        <f ca="1">(TODAY()-Продажи[[#This Row],[Дата регистрации клиента]])/30</f>
        <v>24.433333333333334</v>
      </c>
      <c r="Q864" t="str">
        <f>VLOOKUP(H864,клиенты!$A$1:$G$435,3,FALSE)</f>
        <v>Жданов Аверьян Валерьевич</v>
      </c>
      <c r="R864" s="51" t="str">
        <f>VLOOKUP(H864,клиенты!$A$1:$G$435,4,FALSE)</f>
        <v>да</v>
      </c>
      <c r="S864" t="str">
        <f>VLOOKUP(H864,клиенты!$A$1:$G$435,7,FALSE)</f>
        <v>Таджикистан</v>
      </c>
      <c r="T864" t="str">
        <f t="shared" si="111"/>
        <v>Валерьевич Жданов Аверьян</v>
      </c>
      <c r="U864" t="str">
        <f t="shared" si="112"/>
        <v>Жданов</v>
      </c>
      <c r="V864" t="str">
        <f>MID(T864,SEARCH(" *",T864,SEARCH(" *",T864)+1)+1,LEN(T864))</f>
        <v>Аверьян</v>
      </c>
    </row>
    <row r="865" spans="1:22" x14ac:dyDescent="0.2">
      <c r="A865">
        <v>290</v>
      </c>
      <c r="B865">
        <v>323</v>
      </c>
      <c r="C865">
        <v>363</v>
      </c>
      <c r="D865">
        <v>4</v>
      </c>
      <c r="E865" s="40">
        <f t="shared" si="106"/>
        <v>1452</v>
      </c>
      <c r="F865" s="25">
        <v>45362</v>
      </c>
      <c r="G865" t="s">
        <v>14</v>
      </c>
      <c r="H865">
        <v>463</v>
      </c>
      <c r="I865" t="str">
        <f>VLOOKUP(B865,товар!$A$1:$C$433,2,FALSE)</f>
        <v>Рыба</v>
      </c>
      <c r="J865" s="5">
        <f t="shared" si="107"/>
        <v>258.5128205128205</v>
      </c>
      <c r="K865" s="6">
        <f t="shared" si="108"/>
        <v>0.40418567744495149</v>
      </c>
      <c r="L865" t="str">
        <f>VLOOKUP(B865,товар!$A$1:$C$433,3,FALSE)</f>
        <v>Меридиан</v>
      </c>
      <c r="M865" s="28">
        <f t="shared" si="109"/>
        <v>260.64705882352939</v>
      </c>
      <c r="N865" s="10">
        <f>VLOOKUP(H865,клиенты!$A$1:$G$435,5,FALSE)</f>
        <v>44869</v>
      </c>
      <c r="O865">
        <f t="shared" si="110"/>
        <v>493</v>
      </c>
      <c r="P865" s="50">
        <f ca="1">(TODAY()-Продажи[[#This Row],[Дата регистрации клиента]])/30</f>
        <v>24.433333333333334</v>
      </c>
      <c r="Q865" t="str">
        <f>VLOOKUP(H865,клиенты!$A$1:$G$435,3,FALSE)</f>
        <v>Вероника Руслановна Ефремова</v>
      </c>
      <c r="R865" s="51" t="str">
        <f>VLOOKUP(H865,клиенты!$A$1:$G$435,4,FALSE)</f>
        <v>нет</v>
      </c>
      <c r="S865" t="str">
        <f>VLOOKUP(H865,клиенты!$A$1:$G$435,7,FALSE)</f>
        <v>Украина</v>
      </c>
      <c r="T865" t="str">
        <f t="shared" si="111"/>
        <v>Ефремова Вероника Руслановна</v>
      </c>
      <c r="U865" t="str">
        <f t="shared" si="112"/>
        <v>Вероника</v>
      </c>
      <c r="V865" t="str">
        <f>Продажи[[#This Row],[Имя1]]</f>
        <v>Вероника</v>
      </c>
    </row>
    <row r="866" spans="1:22" x14ac:dyDescent="0.2">
      <c r="A866">
        <v>577</v>
      </c>
      <c r="B866">
        <v>221</v>
      </c>
      <c r="C866">
        <v>406</v>
      </c>
      <c r="D866">
        <v>3</v>
      </c>
      <c r="E866" s="40">
        <f t="shared" si="106"/>
        <v>1218</v>
      </c>
      <c r="F866" s="25">
        <v>44999</v>
      </c>
      <c r="G866" t="s">
        <v>26</v>
      </c>
      <c r="H866">
        <v>409</v>
      </c>
      <c r="I866" t="str">
        <f>VLOOKUP(B866,товар!$A$1:$C$433,2,FALSE)</f>
        <v>Чипсы</v>
      </c>
      <c r="J866" s="5">
        <f t="shared" si="107"/>
        <v>273.72549019607845</v>
      </c>
      <c r="K866" s="6">
        <f t="shared" si="108"/>
        <v>0.48323782234957013</v>
      </c>
      <c r="L866" t="str">
        <f>VLOOKUP(B866,товар!$A$1:$C$433,3,FALSE)</f>
        <v>Pringles</v>
      </c>
      <c r="M866" s="28">
        <f t="shared" si="109"/>
        <v>280.23809523809524</v>
      </c>
      <c r="N866" s="10">
        <f>VLOOKUP(H866,клиенты!$A$1:$G$435,5,FALSE)</f>
        <v>44869</v>
      </c>
      <c r="O866">
        <f t="shared" si="110"/>
        <v>130</v>
      </c>
      <c r="P866" s="50">
        <f ca="1">(TODAY()-Продажи[[#This Row],[Дата регистрации клиента]])/30</f>
        <v>24.433333333333334</v>
      </c>
      <c r="Q866" t="str">
        <f>VLOOKUP(H866,клиенты!$A$1:$G$435,3,FALSE)</f>
        <v>Лаврентьева Маргарита Артемовна</v>
      </c>
      <c r="R866" s="51" t="str">
        <f>VLOOKUP(H866,клиенты!$A$1:$G$435,4,FALSE)</f>
        <v>нет</v>
      </c>
      <c r="S866" t="str">
        <f>VLOOKUP(H866,клиенты!$A$1:$G$435,7,FALSE)</f>
        <v>Украина</v>
      </c>
      <c r="T866" t="str">
        <f t="shared" si="111"/>
        <v>Артемовна Лаврентьева Маргарита</v>
      </c>
      <c r="U866" t="str">
        <f t="shared" si="112"/>
        <v>Лаврентьева</v>
      </c>
      <c r="V866" t="str">
        <f>MID(T866,SEARCH(" *",T866,SEARCH(" *",T866)+1)+1,LEN(T866))</f>
        <v>Маргарита</v>
      </c>
    </row>
    <row r="867" spans="1:22" x14ac:dyDescent="0.2">
      <c r="A867">
        <v>608</v>
      </c>
      <c r="B867">
        <v>122</v>
      </c>
      <c r="C867">
        <v>482</v>
      </c>
      <c r="D867">
        <v>4</v>
      </c>
      <c r="E867" s="40">
        <f t="shared" si="106"/>
        <v>1928</v>
      </c>
      <c r="F867" s="25">
        <v>45038</v>
      </c>
      <c r="G867" t="s">
        <v>22</v>
      </c>
      <c r="H867">
        <v>320</v>
      </c>
      <c r="I867" t="str">
        <f>VLOOKUP(B867,товар!$A$1:$C$433,2,FALSE)</f>
        <v>Фрукты</v>
      </c>
      <c r="J867" s="5">
        <f t="shared" si="107"/>
        <v>274.16279069767444</v>
      </c>
      <c r="K867" s="6">
        <f t="shared" si="108"/>
        <v>0.75807956569683599</v>
      </c>
      <c r="L867" t="str">
        <f>VLOOKUP(B867,товар!$A$1:$C$433,3,FALSE)</f>
        <v>Фрукты-Ягоды</v>
      </c>
      <c r="M867" s="28">
        <f t="shared" si="109"/>
        <v>280.66666666666669</v>
      </c>
      <c r="N867" s="10">
        <f>VLOOKUP(H867,клиенты!$A$1:$G$435,5,FALSE)</f>
        <v>44869</v>
      </c>
      <c r="O867">
        <f t="shared" si="110"/>
        <v>169</v>
      </c>
      <c r="P867" s="50">
        <f ca="1">(TODAY()-Продажи[[#This Row],[Дата регистрации клиента]])/30</f>
        <v>24.433333333333334</v>
      </c>
      <c r="Q867" t="str">
        <f>VLOOKUP(H867,клиенты!$A$1:$G$435,3,FALSE)</f>
        <v>Новикова Ия Рубеновна</v>
      </c>
      <c r="R867" s="51" t="str">
        <f>VLOOKUP(H867,клиенты!$A$1:$G$435,4,FALSE)</f>
        <v>нет</v>
      </c>
      <c r="S867" t="str">
        <f>VLOOKUP(H867,клиенты!$A$1:$G$435,7,FALSE)</f>
        <v>Беларусь</v>
      </c>
      <c r="T867" t="str">
        <f t="shared" si="111"/>
        <v>Рубеновна Новикова Ия</v>
      </c>
      <c r="U867" t="str">
        <f t="shared" si="112"/>
        <v>Новикова</v>
      </c>
      <c r="V867" t="str">
        <f>MID(T867,SEARCH(" *",T867,SEARCH(" *",T867)+1)+1,LEN(T867))</f>
        <v>Ия</v>
      </c>
    </row>
    <row r="868" spans="1:22" x14ac:dyDescent="0.2">
      <c r="A868">
        <v>641</v>
      </c>
      <c r="B868">
        <v>122</v>
      </c>
      <c r="C868">
        <v>240</v>
      </c>
      <c r="D868">
        <v>1</v>
      </c>
      <c r="E868" s="40">
        <f t="shared" si="106"/>
        <v>240</v>
      </c>
      <c r="F868" s="25">
        <v>44961</v>
      </c>
      <c r="G868" t="s">
        <v>8</v>
      </c>
      <c r="H868">
        <v>419</v>
      </c>
      <c r="I868" t="str">
        <f>VLOOKUP(B868,товар!$A$1:$C$433,2,FALSE)</f>
        <v>Фрукты</v>
      </c>
      <c r="J868" s="5">
        <f t="shared" si="107"/>
        <v>274.16279069767444</v>
      </c>
      <c r="K868" s="6">
        <f t="shared" si="108"/>
        <v>-0.12460768513020615</v>
      </c>
      <c r="L868" t="str">
        <f>VLOOKUP(B868,товар!$A$1:$C$433,3,FALSE)</f>
        <v>Фрукты-Ягоды</v>
      </c>
      <c r="M868" s="28">
        <f t="shared" si="109"/>
        <v>280.66666666666669</v>
      </c>
      <c r="N868" s="10">
        <f>VLOOKUP(H868,клиенты!$A$1:$G$435,5,FALSE)</f>
        <v>44869</v>
      </c>
      <c r="O868">
        <f t="shared" si="110"/>
        <v>92</v>
      </c>
      <c r="P868" s="50">
        <f ca="1">(TODAY()-Продажи[[#This Row],[Дата регистрации клиента]])/30</f>
        <v>24.433333333333334</v>
      </c>
      <c r="Q868" t="str">
        <f>VLOOKUP(H868,клиенты!$A$1:$G$435,3,FALSE)</f>
        <v>Жданов Аверьян Валерьевич</v>
      </c>
      <c r="R868" s="51" t="str">
        <f>VLOOKUP(H868,клиенты!$A$1:$G$435,4,FALSE)</f>
        <v>да</v>
      </c>
      <c r="S868" t="str">
        <f>VLOOKUP(H868,клиенты!$A$1:$G$435,7,FALSE)</f>
        <v>Таджикистан</v>
      </c>
      <c r="T868" t="str">
        <f t="shared" si="111"/>
        <v>Валерьевич Жданов Аверьян</v>
      </c>
      <c r="U868" t="str">
        <f t="shared" si="112"/>
        <v>Жданов</v>
      </c>
      <c r="V868" t="str">
        <f>MID(T868,SEARCH(" *",T868,SEARCH(" *",T868)+1)+1,LEN(T868))</f>
        <v>Аверьян</v>
      </c>
    </row>
    <row r="869" spans="1:22" x14ac:dyDescent="0.2">
      <c r="A869">
        <v>719</v>
      </c>
      <c r="B869">
        <v>272</v>
      </c>
      <c r="C869">
        <v>362</v>
      </c>
      <c r="D869">
        <v>2</v>
      </c>
      <c r="E869" s="40">
        <f t="shared" si="106"/>
        <v>724</v>
      </c>
      <c r="F869" s="25">
        <v>45025</v>
      </c>
      <c r="G869" t="s">
        <v>25</v>
      </c>
      <c r="H869">
        <v>409</v>
      </c>
      <c r="I869" t="str">
        <f>VLOOKUP(B869,товар!$A$1:$C$433,2,FALSE)</f>
        <v>Крупа</v>
      </c>
      <c r="J869" s="5">
        <f t="shared" si="107"/>
        <v>255.11627906976744</v>
      </c>
      <c r="K869" s="6">
        <f t="shared" si="108"/>
        <v>0.41896080218778486</v>
      </c>
      <c r="L869" t="str">
        <f>VLOOKUP(B869,товар!$A$1:$C$433,3,FALSE)</f>
        <v>Ярмарка</v>
      </c>
      <c r="M869" s="28">
        <f t="shared" si="109"/>
        <v>252.09090909090909</v>
      </c>
      <c r="N869" s="10">
        <f>VLOOKUP(H869,клиенты!$A$1:$G$435,5,FALSE)</f>
        <v>44869</v>
      </c>
      <c r="O869">
        <f t="shared" si="110"/>
        <v>156</v>
      </c>
      <c r="P869" s="50">
        <f ca="1">(TODAY()-Продажи[[#This Row],[Дата регистрации клиента]])/30</f>
        <v>24.433333333333334</v>
      </c>
      <c r="Q869" t="str">
        <f>VLOOKUP(H869,клиенты!$A$1:$G$435,3,FALSE)</f>
        <v>Лаврентьева Маргарита Артемовна</v>
      </c>
      <c r="R869" s="51" t="str">
        <f>VLOOKUP(H869,клиенты!$A$1:$G$435,4,FALSE)</f>
        <v>нет</v>
      </c>
      <c r="S869" t="str">
        <f>VLOOKUP(H869,клиенты!$A$1:$G$435,7,FALSE)</f>
        <v>Украина</v>
      </c>
      <c r="T869" t="str">
        <f t="shared" si="111"/>
        <v>Артемовна Лаврентьева Маргарита</v>
      </c>
      <c r="U869" t="str">
        <f t="shared" si="112"/>
        <v>Лаврентьева</v>
      </c>
      <c r="V869" t="str">
        <f>MID(T869,SEARCH(" *",T869,SEARCH(" *",T869)+1)+1,LEN(T869))</f>
        <v>Маргарита</v>
      </c>
    </row>
    <row r="870" spans="1:22" x14ac:dyDescent="0.2">
      <c r="A870">
        <v>878</v>
      </c>
      <c r="B870">
        <v>296</v>
      </c>
      <c r="C870">
        <v>58</v>
      </c>
      <c r="D870">
        <v>2</v>
      </c>
      <c r="E870" s="40">
        <f t="shared" si="106"/>
        <v>116</v>
      </c>
      <c r="F870" s="25">
        <v>45401</v>
      </c>
      <c r="G870" t="s">
        <v>7</v>
      </c>
      <c r="H870">
        <v>419</v>
      </c>
      <c r="I870" t="str">
        <f>VLOOKUP(B870,товар!$A$1:$C$433,2,FALSE)</f>
        <v>Крупа</v>
      </c>
      <c r="J870" s="5">
        <f t="shared" si="107"/>
        <v>255.11627906976744</v>
      </c>
      <c r="K870" s="6">
        <f t="shared" si="108"/>
        <v>-0.7726526891522334</v>
      </c>
      <c r="L870" t="str">
        <f>VLOOKUP(B870,товар!$A$1:$C$433,3,FALSE)</f>
        <v>Мистраль</v>
      </c>
      <c r="M870" s="28">
        <f t="shared" si="109"/>
        <v>250.30769230769232</v>
      </c>
      <c r="N870" s="10">
        <f>VLOOKUP(H870,клиенты!$A$1:$G$435,5,FALSE)</f>
        <v>44869</v>
      </c>
      <c r="O870">
        <f t="shared" si="110"/>
        <v>532</v>
      </c>
      <c r="P870" s="50">
        <f ca="1">(TODAY()-Продажи[[#This Row],[Дата регистрации клиента]])/30</f>
        <v>24.433333333333334</v>
      </c>
      <c r="Q870" t="str">
        <f>VLOOKUP(H870,клиенты!$A$1:$G$435,3,FALSE)</f>
        <v>Жданов Аверьян Валерьевич</v>
      </c>
      <c r="R870" s="51" t="str">
        <f>VLOOKUP(H870,клиенты!$A$1:$G$435,4,FALSE)</f>
        <v>да</v>
      </c>
      <c r="S870" t="str">
        <f>VLOOKUP(H870,клиенты!$A$1:$G$435,7,FALSE)</f>
        <v>Таджикистан</v>
      </c>
      <c r="T870" t="str">
        <f t="shared" si="111"/>
        <v>Валерьевич Жданов Аверьян</v>
      </c>
      <c r="U870" t="str">
        <f t="shared" si="112"/>
        <v>Жданов</v>
      </c>
      <c r="V870" t="str">
        <f>MID(T870,SEARCH(" *",T870,SEARCH(" *",T870)+1)+1,LEN(T870))</f>
        <v>Аверьян</v>
      </c>
    </row>
    <row r="871" spans="1:22" x14ac:dyDescent="0.2">
      <c r="A871">
        <v>917</v>
      </c>
      <c r="B871">
        <v>374</v>
      </c>
      <c r="C871">
        <v>52</v>
      </c>
      <c r="D871">
        <v>3</v>
      </c>
      <c r="E871" s="40">
        <f t="shared" si="106"/>
        <v>156</v>
      </c>
      <c r="F871" s="25">
        <v>45026</v>
      </c>
      <c r="G871" t="s">
        <v>25</v>
      </c>
      <c r="H871">
        <v>463</v>
      </c>
      <c r="I871" t="str">
        <f>VLOOKUP(B871,товар!$A$1:$C$433,2,FALSE)</f>
        <v>Кофе</v>
      </c>
      <c r="J871" s="5">
        <f t="shared" si="107"/>
        <v>249.02380952380952</v>
      </c>
      <c r="K871" s="6">
        <f t="shared" si="108"/>
        <v>-0.79118462568123149</v>
      </c>
      <c r="L871" t="str">
        <f>VLOOKUP(B871,товар!$A$1:$C$433,3,FALSE)</f>
        <v>Tchibo</v>
      </c>
      <c r="M871" s="28">
        <f t="shared" si="109"/>
        <v>140</v>
      </c>
      <c r="N871" s="10">
        <f>VLOOKUP(H871,клиенты!$A$1:$G$435,5,FALSE)</f>
        <v>44869</v>
      </c>
      <c r="O871">
        <f t="shared" si="110"/>
        <v>157</v>
      </c>
      <c r="P871" s="50">
        <f ca="1">(TODAY()-Продажи[[#This Row],[Дата регистрации клиента]])/30</f>
        <v>24.433333333333334</v>
      </c>
      <c r="Q871" t="str">
        <f>VLOOKUP(H871,клиенты!$A$1:$G$435,3,FALSE)</f>
        <v>Вероника Руслановна Ефремова</v>
      </c>
      <c r="R871" s="51" t="str">
        <f>VLOOKUP(H871,клиенты!$A$1:$G$435,4,FALSE)</f>
        <v>нет</v>
      </c>
      <c r="S871" t="str">
        <f>VLOOKUP(H871,клиенты!$A$1:$G$435,7,FALSE)</f>
        <v>Украина</v>
      </c>
      <c r="T871" t="str">
        <f t="shared" si="111"/>
        <v>Ефремова Вероника Руслановна</v>
      </c>
      <c r="U871" t="str">
        <f t="shared" si="112"/>
        <v>Вероника</v>
      </c>
      <c r="V871" t="str">
        <f>Продажи[[#This Row],[Имя1]]</f>
        <v>Вероника</v>
      </c>
    </row>
    <row r="872" spans="1:22" x14ac:dyDescent="0.2">
      <c r="A872">
        <v>957</v>
      </c>
      <c r="B872">
        <v>434</v>
      </c>
      <c r="C872">
        <v>340</v>
      </c>
      <c r="D872">
        <v>4</v>
      </c>
      <c r="E872" s="40">
        <f t="shared" si="106"/>
        <v>1360</v>
      </c>
      <c r="F872" s="25">
        <v>44937</v>
      </c>
      <c r="G872" t="s">
        <v>16</v>
      </c>
      <c r="H872">
        <v>419</v>
      </c>
      <c r="I872" t="str">
        <f>VLOOKUP(B872,товар!$A$1:$C$433,2,FALSE)</f>
        <v>Сыр</v>
      </c>
      <c r="J872" s="5">
        <f t="shared" si="107"/>
        <v>262.63492063492066</v>
      </c>
      <c r="K872" s="6">
        <f t="shared" si="108"/>
        <v>0.29457270639429467</v>
      </c>
      <c r="L872" t="str">
        <f>VLOOKUP(B872,товар!$A$1:$C$433,3,FALSE)</f>
        <v>Сырная долина</v>
      </c>
      <c r="M872" s="28">
        <f t="shared" si="109"/>
        <v>271</v>
      </c>
      <c r="N872" s="10">
        <f>VLOOKUP(H872,клиенты!$A$1:$G$435,5,FALSE)</f>
        <v>44869</v>
      </c>
      <c r="O872">
        <f t="shared" si="110"/>
        <v>68</v>
      </c>
      <c r="P872" s="50">
        <f ca="1">(TODAY()-Продажи[[#This Row],[Дата регистрации клиента]])/30</f>
        <v>24.433333333333334</v>
      </c>
      <c r="Q872" t="str">
        <f>VLOOKUP(H872,клиенты!$A$1:$G$435,3,FALSE)</f>
        <v>Жданов Аверьян Валерьевич</v>
      </c>
      <c r="R872" s="51" t="str">
        <f>VLOOKUP(H872,клиенты!$A$1:$G$435,4,FALSE)</f>
        <v>да</v>
      </c>
      <c r="S872" t="str">
        <f>VLOOKUP(H872,клиенты!$A$1:$G$435,7,FALSE)</f>
        <v>Таджикистан</v>
      </c>
      <c r="T872" t="str">
        <f t="shared" si="111"/>
        <v>Валерьевич Жданов Аверьян</v>
      </c>
      <c r="U872" t="str">
        <f t="shared" si="112"/>
        <v>Жданов</v>
      </c>
      <c r="V872" t="str">
        <f>MID(T872,SEARCH(" *",T872,SEARCH(" *",T872)+1)+1,LEN(T872))</f>
        <v>Аверьян</v>
      </c>
    </row>
    <row r="873" spans="1:22" x14ac:dyDescent="0.2">
      <c r="A873">
        <v>704</v>
      </c>
      <c r="B873">
        <v>1</v>
      </c>
      <c r="C873">
        <v>322</v>
      </c>
      <c r="D873">
        <v>2</v>
      </c>
      <c r="E873" s="40">
        <f t="shared" si="106"/>
        <v>644</v>
      </c>
      <c r="F873" s="25">
        <v>45422</v>
      </c>
      <c r="G873" t="s">
        <v>22</v>
      </c>
      <c r="H873">
        <v>22</v>
      </c>
      <c r="I873" t="str">
        <f>VLOOKUP(B873,товар!$A$1:$C$433,2,FALSE)</f>
        <v>Крупа</v>
      </c>
      <c r="J873" s="5">
        <f t="shared" si="107"/>
        <v>255.11627906976744</v>
      </c>
      <c r="K873" s="6">
        <f t="shared" si="108"/>
        <v>0.26216955332725611</v>
      </c>
      <c r="L873" t="str">
        <f>VLOOKUP(B873,товар!$A$1:$C$433,3,FALSE)</f>
        <v>Ярмарка</v>
      </c>
      <c r="M873" s="28">
        <f t="shared" si="109"/>
        <v>252.09090909090909</v>
      </c>
      <c r="N873" s="10">
        <f>VLOOKUP(H873,клиенты!$A$1:$G$435,5,FALSE)</f>
        <v>44870</v>
      </c>
      <c r="O873">
        <f t="shared" si="110"/>
        <v>552</v>
      </c>
      <c r="P873" s="50">
        <f ca="1">(TODAY()-Продажи[[#This Row],[Дата регистрации клиента]])/30</f>
        <v>24.4</v>
      </c>
      <c r="Q873" t="str">
        <f>VLOOKUP(H873,клиенты!$A$1:$G$435,3,FALSE)</f>
        <v>Кудряшов Влас Алексеевич</v>
      </c>
      <c r="R873" s="51" t="str">
        <f>VLOOKUP(H873,клиенты!$A$1:$G$435,4,FALSE)</f>
        <v>да</v>
      </c>
      <c r="S873" t="str">
        <f>VLOOKUP(H873,клиенты!$A$1:$G$435,7,FALSE)</f>
        <v>Беларусь</v>
      </c>
      <c r="T873" t="str">
        <f t="shared" si="111"/>
        <v>Алексеевич Кудряшов Влас</v>
      </c>
      <c r="U873" t="str">
        <f t="shared" si="112"/>
        <v>Кудряшов</v>
      </c>
      <c r="V873" t="str">
        <f>MID(T873,SEARCH(" *",T873,SEARCH(" *",T873)+1)+1,LEN(T873))</f>
        <v>Влас</v>
      </c>
    </row>
    <row r="874" spans="1:22" x14ac:dyDescent="0.2">
      <c r="A874">
        <v>117</v>
      </c>
      <c r="B874">
        <v>430</v>
      </c>
      <c r="C874">
        <v>119</v>
      </c>
      <c r="D874">
        <v>3</v>
      </c>
      <c r="E874" s="40">
        <f t="shared" si="106"/>
        <v>357</v>
      </c>
      <c r="F874" s="25">
        <v>45241</v>
      </c>
      <c r="G874" t="s">
        <v>23</v>
      </c>
      <c r="H874">
        <v>396</v>
      </c>
      <c r="I874" t="str">
        <f>VLOOKUP(B874,товар!$A$1:$C$433,2,FALSE)</f>
        <v>Чай</v>
      </c>
      <c r="J874" s="5">
        <f t="shared" si="107"/>
        <v>271.18181818181819</v>
      </c>
      <c r="K874" s="6">
        <f t="shared" si="108"/>
        <v>-0.56118002011397916</v>
      </c>
      <c r="L874" t="str">
        <f>VLOOKUP(B874,товар!$A$1:$C$433,3,FALSE)</f>
        <v>Ахмад</v>
      </c>
      <c r="M874" s="28">
        <f t="shared" si="109"/>
        <v>243.3</v>
      </c>
      <c r="N874" s="10">
        <f>VLOOKUP(H874,клиенты!$A$1:$G$435,5,FALSE)</f>
        <v>44871</v>
      </c>
      <c r="O874">
        <f t="shared" si="110"/>
        <v>370</v>
      </c>
      <c r="P874" s="50">
        <f ca="1">(TODAY()-Продажи[[#This Row],[Дата регистрации клиента]])/30</f>
        <v>24.366666666666667</v>
      </c>
      <c r="Q874" t="str">
        <f>VLOOKUP(H874,клиенты!$A$1:$G$435,3,FALSE)</f>
        <v>Ермаков Вадим Юлианович</v>
      </c>
      <c r="R874" s="51" t="str">
        <f>VLOOKUP(H874,клиенты!$A$1:$G$435,4,FALSE)</f>
        <v>нет</v>
      </c>
      <c r="S874" t="str">
        <f>VLOOKUP(H874,клиенты!$A$1:$G$435,7,FALSE)</f>
        <v>Украина</v>
      </c>
      <c r="T874" t="str">
        <f t="shared" si="111"/>
        <v>Юлианович Ермаков Вадим</v>
      </c>
      <c r="U874" t="str">
        <f t="shared" si="112"/>
        <v>Ермаков</v>
      </c>
      <c r="V874" t="str">
        <f>MID(T874,SEARCH(" *",T874,SEARCH(" *",T874)+1)+1,LEN(T874))</f>
        <v>Вадим</v>
      </c>
    </row>
    <row r="875" spans="1:22" x14ac:dyDescent="0.2">
      <c r="A875">
        <v>802</v>
      </c>
      <c r="B875">
        <v>63</v>
      </c>
      <c r="C875">
        <v>479</v>
      </c>
      <c r="D875">
        <v>4</v>
      </c>
      <c r="E875" s="40">
        <f t="shared" si="106"/>
        <v>1916</v>
      </c>
      <c r="F875" s="25">
        <v>45235</v>
      </c>
      <c r="G875" t="s">
        <v>10</v>
      </c>
      <c r="H875">
        <v>396</v>
      </c>
      <c r="I875" t="str">
        <f>VLOOKUP(B875,товар!$A$1:$C$433,2,FALSE)</f>
        <v>Рыба</v>
      </c>
      <c r="J875" s="5">
        <f t="shared" si="107"/>
        <v>258.5128205128205</v>
      </c>
      <c r="K875" s="6">
        <f t="shared" si="108"/>
        <v>0.85290616941083131</v>
      </c>
      <c r="L875" t="str">
        <f>VLOOKUP(B875,товар!$A$1:$C$433,3,FALSE)</f>
        <v>Балтийский берег</v>
      </c>
      <c r="M875" s="28">
        <f t="shared" si="109"/>
        <v>289.88888888888891</v>
      </c>
      <c r="N875" s="10">
        <f>VLOOKUP(H875,клиенты!$A$1:$G$435,5,FALSE)</f>
        <v>44871</v>
      </c>
      <c r="O875">
        <f t="shared" si="110"/>
        <v>364</v>
      </c>
      <c r="P875" s="50">
        <f ca="1">(TODAY()-Продажи[[#This Row],[Дата регистрации клиента]])/30</f>
        <v>24.366666666666667</v>
      </c>
      <c r="Q875" t="str">
        <f>VLOOKUP(H875,клиенты!$A$1:$G$435,3,FALSE)</f>
        <v>Ермаков Вадим Юлианович</v>
      </c>
      <c r="R875" s="51" t="str">
        <f>VLOOKUP(H875,клиенты!$A$1:$G$435,4,FALSE)</f>
        <v>нет</v>
      </c>
      <c r="S875" t="str">
        <f>VLOOKUP(H875,клиенты!$A$1:$G$435,7,FALSE)</f>
        <v>Украина</v>
      </c>
      <c r="T875" t="str">
        <f t="shared" si="111"/>
        <v>Юлианович Ермаков Вадим</v>
      </c>
      <c r="U875" t="str">
        <f t="shared" si="112"/>
        <v>Ермаков</v>
      </c>
      <c r="V875" t="str">
        <f>MID(T875,SEARCH(" *",T875,SEARCH(" *",T875)+1)+1,LEN(T875))</f>
        <v>Вадим</v>
      </c>
    </row>
    <row r="876" spans="1:22" x14ac:dyDescent="0.2">
      <c r="A876">
        <v>433</v>
      </c>
      <c r="B876">
        <v>52</v>
      </c>
      <c r="C876">
        <v>272</v>
      </c>
      <c r="D876">
        <v>3</v>
      </c>
      <c r="E876" s="40">
        <f t="shared" si="106"/>
        <v>816</v>
      </c>
      <c r="F876" s="25">
        <v>45377</v>
      </c>
      <c r="G876" t="s">
        <v>8</v>
      </c>
      <c r="H876">
        <v>306</v>
      </c>
      <c r="I876" t="str">
        <f>VLOOKUP(B876,товар!$A$1:$C$433,2,FALSE)</f>
        <v>Соль</v>
      </c>
      <c r="J876" s="5">
        <f t="shared" si="107"/>
        <v>264.8679245283019</v>
      </c>
      <c r="K876" s="6">
        <f t="shared" si="108"/>
        <v>2.6926912665621749E-2</v>
      </c>
      <c r="L876" t="str">
        <f>VLOOKUP(B876,товар!$A$1:$C$433,3,FALSE)</f>
        <v>Илецкая</v>
      </c>
      <c r="M876" s="28">
        <f t="shared" si="109"/>
        <v>238.16666666666666</v>
      </c>
      <c r="N876" s="10">
        <f>VLOOKUP(H876,клиенты!$A$1:$G$435,5,FALSE)</f>
        <v>44872</v>
      </c>
      <c r="O876">
        <f t="shared" si="110"/>
        <v>505</v>
      </c>
      <c r="P876" s="50">
        <f ca="1">(TODAY()-Продажи[[#This Row],[Дата регистрации клиента]])/30</f>
        <v>24.333333333333332</v>
      </c>
      <c r="Q876" t="str">
        <f>VLOOKUP(H876,клиенты!$A$1:$G$435,3,FALSE)</f>
        <v>Поляков Силантий Адамович</v>
      </c>
      <c r="R876" s="51" t="str">
        <f>VLOOKUP(H876,клиенты!$A$1:$G$435,4,FALSE)</f>
        <v>да</v>
      </c>
      <c r="S876" t="str">
        <f>VLOOKUP(H876,клиенты!$A$1:$G$435,7,FALSE)</f>
        <v>Украина</v>
      </c>
      <c r="T876" t="str">
        <f t="shared" si="111"/>
        <v>Адамович Поляков Силантий</v>
      </c>
      <c r="U876" t="str">
        <f t="shared" si="112"/>
        <v>Поляков</v>
      </c>
      <c r="V876" t="str">
        <f>Продажи[[#This Row],[Имя1]]</f>
        <v>Поляков</v>
      </c>
    </row>
    <row r="877" spans="1:22" x14ac:dyDescent="0.2">
      <c r="A877">
        <v>647</v>
      </c>
      <c r="B877">
        <v>360</v>
      </c>
      <c r="C877">
        <v>120</v>
      </c>
      <c r="D877">
        <v>2</v>
      </c>
      <c r="E877" s="40">
        <f t="shared" si="106"/>
        <v>240</v>
      </c>
      <c r="F877" s="25">
        <v>44960</v>
      </c>
      <c r="G877" t="s">
        <v>26</v>
      </c>
      <c r="H877">
        <v>306</v>
      </c>
      <c r="I877" t="str">
        <f>VLOOKUP(B877,товар!$A$1:$C$433,2,FALSE)</f>
        <v>Соль</v>
      </c>
      <c r="J877" s="5">
        <f t="shared" si="107"/>
        <v>264.8679245283019</v>
      </c>
      <c r="K877" s="6">
        <f t="shared" si="108"/>
        <v>-0.54694400911810803</v>
      </c>
      <c r="L877" t="str">
        <f>VLOOKUP(B877,товар!$A$1:$C$433,3,FALSE)</f>
        <v>Славянская</v>
      </c>
      <c r="M877" s="28">
        <f t="shared" si="109"/>
        <v>236.91666666666666</v>
      </c>
      <c r="N877" s="10">
        <f>VLOOKUP(H877,клиенты!$A$1:$G$435,5,FALSE)</f>
        <v>44872</v>
      </c>
      <c r="O877">
        <f t="shared" si="110"/>
        <v>88</v>
      </c>
      <c r="P877" s="50">
        <f ca="1">(TODAY()-Продажи[[#This Row],[Дата регистрации клиента]])/30</f>
        <v>24.333333333333332</v>
      </c>
      <c r="Q877" t="str">
        <f>VLOOKUP(H877,клиенты!$A$1:$G$435,3,FALSE)</f>
        <v>Поляков Силантий Адамович</v>
      </c>
      <c r="R877" s="51" t="str">
        <f>VLOOKUP(H877,клиенты!$A$1:$G$435,4,FALSE)</f>
        <v>да</v>
      </c>
      <c r="S877" t="str">
        <f>VLOOKUP(H877,клиенты!$A$1:$G$435,7,FALSE)</f>
        <v>Украина</v>
      </c>
      <c r="T877" t="str">
        <f t="shared" si="111"/>
        <v>Адамович Поляков Силантий</v>
      </c>
      <c r="U877" t="str">
        <f t="shared" si="112"/>
        <v>Поляков</v>
      </c>
      <c r="V877" t="str">
        <f>Продажи[[#This Row],[Имя1]]</f>
        <v>Поляков</v>
      </c>
    </row>
    <row r="878" spans="1:22" x14ac:dyDescent="0.2">
      <c r="A878">
        <v>796</v>
      </c>
      <c r="B878">
        <v>146</v>
      </c>
      <c r="C878">
        <v>387</v>
      </c>
      <c r="D878">
        <v>4</v>
      </c>
      <c r="E878" s="40">
        <f t="shared" si="106"/>
        <v>1548</v>
      </c>
      <c r="F878" s="25">
        <v>45027</v>
      </c>
      <c r="G878" t="s">
        <v>9</v>
      </c>
      <c r="H878">
        <v>368</v>
      </c>
      <c r="I878" t="str">
        <f>VLOOKUP(B878,товар!$A$1:$C$433,2,FALSE)</f>
        <v>Сок</v>
      </c>
      <c r="J878" s="5">
        <f t="shared" si="107"/>
        <v>268.60344827586209</v>
      </c>
      <c r="K878" s="6">
        <f t="shared" si="108"/>
        <v>0.44078567302137484</v>
      </c>
      <c r="L878" t="str">
        <f>VLOOKUP(B878,товар!$A$1:$C$433,3,FALSE)</f>
        <v>Добрый</v>
      </c>
      <c r="M878" s="28">
        <f t="shared" si="109"/>
        <v>242.81818181818181</v>
      </c>
      <c r="N878" s="10">
        <f>VLOOKUP(H878,клиенты!$A$1:$G$435,5,FALSE)</f>
        <v>44872</v>
      </c>
      <c r="O878">
        <f t="shared" si="110"/>
        <v>155</v>
      </c>
      <c r="P878" s="50">
        <f ca="1">(TODAY()-Продажи[[#This Row],[Дата регистрации клиента]])/30</f>
        <v>24.333333333333332</v>
      </c>
      <c r="Q878" t="str">
        <f>VLOOKUP(H878,клиенты!$A$1:$G$435,3,FALSE)</f>
        <v>Никодим Арсенович Потапов</v>
      </c>
      <c r="R878" s="51" t="str">
        <f>VLOOKUP(H878,клиенты!$A$1:$G$435,4,FALSE)</f>
        <v>да</v>
      </c>
      <c r="S878" t="str">
        <f>VLOOKUP(H878,клиенты!$A$1:$G$435,7,FALSE)</f>
        <v>Узбекистан</v>
      </c>
      <c r="T878" t="str">
        <f t="shared" si="111"/>
        <v>Потапов Никодим Арсенович</v>
      </c>
      <c r="U878" t="str">
        <f t="shared" si="112"/>
        <v>Никодим</v>
      </c>
      <c r="V878" t="str">
        <f>Продажи[[#This Row],[Имя1]]</f>
        <v>Никодим</v>
      </c>
    </row>
    <row r="879" spans="1:22" x14ac:dyDescent="0.2">
      <c r="A879">
        <v>851</v>
      </c>
      <c r="B879">
        <v>220</v>
      </c>
      <c r="C879">
        <v>305</v>
      </c>
      <c r="D879">
        <v>4</v>
      </c>
      <c r="E879" s="40">
        <f t="shared" si="106"/>
        <v>1220</v>
      </c>
      <c r="F879" s="25">
        <v>45056</v>
      </c>
      <c r="G879" t="s">
        <v>13</v>
      </c>
      <c r="H879">
        <v>306</v>
      </c>
      <c r="I879" t="str">
        <f>VLOOKUP(B879,товар!$A$1:$C$433,2,FALSE)</f>
        <v>Чай</v>
      </c>
      <c r="J879" s="5">
        <f t="shared" si="107"/>
        <v>271.18181818181819</v>
      </c>
      <c r="K879" s="6">
        <f t="shared" si="108"/>
        <v>0.12470667113643974</v>
      </c>
      <c r="L879" t="str">
        <f>VLOOKUP(B879,товар!$A$1:$C$433,3,FALSE)</f>
        <v>Тесс</v>
      </c>
      <c r="M879" s="28">
        <f t="shared" si="109"/>
        <v>281.75</v>
      </c>
      <c r="N879" s="10">
        <f>VLOOKUP(H879,клиенты!$A$1:$G$435,5,FALSE)</f>
        <v>44872</v>
      </c>
      <c r="O879">
        <f t="shared" si="110"/>
        <v>184</v>
      </c>
      <c r="P879" s="50">
        <f ca="1">(TODAY()-Продажи[[#This Row],[Дата регистрации клиента]])/30</f>
        <v>24.333333333333332</v>
      </c>
      <c r="Q879" t="str">
        <f>VLOOKUP(H879,клиенты!$A$1:$G$435,3,FALSE)</f>
        <v>Поляков Силантий Адамович</v>
      </c>
      <c r="R879" s="51" t="str">
        <f>VLOOKUP(H879,клиенты!$A$1:$G$435,4,FALSE)</f>
        <v>да</v>
      </c>
      <c r="S879" t="str">
        <f>VLOOKUP(H879,клиенты!$A$1:$G$435,7,FALSE)</f>
        <v>Украина</v>
      </c>
      <c r="T879" t="str">
        <f t="shared" si="111"/>
        <v>Адамович Поляков Силантий</v>
      </c>
      <c r="U879" t="str">
        <f t="shared" si="112"/>
        <v>Поляков</v>
      </c>
      <c r="V879" t="str">
        <f>Продажи[[#This Row],[Имя1]]</f>
        <v>Поляков</v>
      </c>
    </row>
    <row r="880" spans="1:22" x14ac:dyDescent="0.2">
      <c r="A880">
        <v>871</v>
      </c>
      <c r="B880">
        <v>215</v>
      </c>
      <c r="C880">
        <v>147</v>
      </c>
      <c r="D880">
        <v>3</v>
      </c>
      <c r="E880" s="40">
        <f t="shared" si="106"/>
        <v>441</v>
      </c>
      <c r="F880" s="25">
        <v>45173</v>
      </c>
      <c r="G880" t="s">
        <v>12</v>
      </c>
      <c r="H880">
        <v>368</v>
      </c>
      <c r="I880" t="str">
        <f>VLOOKUP(B880,товар!$A$1:$C$433,2,FALSE)</f>
        <v>Сок</v>
      </c>
      <c r="J880" s="5">
        <f t="shared" si="107"/>
        <v>268.60344827586209</v>
      </c>
      <c r="K880" s="6">
        <f t="shared" si="108"/>
        <v>-0.45272482187560181</v>
      </c>
      <c r="L880" t="str">
        <f>VLOOKUP(B880,товар!$A$1:$C$433,3,FALSE)</f>
        <v>Фруктовый сад</v>
      </c>
      <c r="M880" s="28">
        <f t="shared" si="109"/>
        <v>281.96875</v>
      </c>
      <c r="N880" s="10">
        <f>VLOOKUP(H880,клиенты!$A$1:$G$435,5,FALSE)</f>
        <v>44872</v>
      </c>
      <c r="O880">
        <f t="shared" si="110"/>
        <v>301</v>
      </c>
      <c r="P880" s="50">
        <f ca="1">(TODAY()-Продажи[[#This Row],[Дата регистрации клиента]])/30</f>
        <v>24.333333333333332</v>
      </c>
      <c r="Q880" t="str">
        <f>VLOOKUP(H880,клиенты!$A$1:$G$435,3,FALSE)</f>
        <v>Никодим Арсенович Потапов</v>
      </c>
      <c r="R880" s="51" t="str">
        <f>VLOOKUP(H880,клиенты!$A$1:$G$435,4,FALSE)</f>
        <v>да</v>
      </c>
      <c r="S880" t="str">
        <f>VLOOKUP(H880,клиенты!$A$1:$G$435,7,FALSE)</f>
        <v>Узбекистан</v>
      </c>
      <c r="T880" t="str">
        <f t="shared" si="111"/>
        <v>Потапов Никодим Арсенович</v>
      </c>
      <c r="U880" t="str">
        <f t="shared" si="112"/>
        <v>Никодим</v>
      </c>
      <c r="V880" t="str">
        <f>Продажи[[#This Row],[Имя1]]</f>
        <v>Никодим</v>
      </c>
    </row>
    <row r="881" spans="1:22" x14ac:dyDescent="0.2">
      <c r="A881">
        <v>784</v>
      </c>
      <c r="B881">
        <v>467</v>
      </c>
      <c r="C881">
        <v>436</v>
      </c>
      <c r="D881">
        <v>3</v>
      </c>
      <c r="E881" s="40">
        <f t="shared" si="106"/>
        <v>1308</v>
      </c>
      <c r="F881" s="25">
        <v>45289</v>
      </c>
      <c r="G881" t="s">
        <v>12</v>
      </c>
      <c r="H881">
        <v>343</v>
      </c>
      <c r="I881" t="str">
        <f>VLOOKUP(B881,товар!$A$1:$C$433,2,FALSE)</f>
        <v>Макароны</v>
      </c>
      <c r="J881" s="5">
        <f t="shared" si="107"/>
        <v>265.47674418604652</v>
      </c>
      <c r="K881" s="6">
        <f t="shared" si="108"/>
        <v>0.64232841312250888</v>
      </c>
      <c r="L881" t="str">
        <f>VLOOKUP(B881,товар!$A$1:$C$433,3,FALSE)</f>
        <v>Борилла</v>
      </c>
      <c r="M881" s="28">
        <f t="shared" si="109"/>
        <v>236.27586206896552</v>
      </c>
      <c r="N881" s="10">
        <f>VLOOKUP(H881,клиенты!$A$1:$G$435,5,FALSE)</f>
        <v>44874</v>
      </c>
      <c r="O881">
        <f t="shared" si="110"/>
        <v>415</v>
      </c>
      <c r="P881" s="50">
        <f ca="1">(TODAY()-Продажи[[#This Row],[Дата регистрации клиента]])/30</f>
        <v>24.266666666666666</v>
      </c>
      <c r="Q881" t="str">
        <f>VLOOKUP(H881,клиенты!$A$1:$G$435,3,FALSE)</f>
        <v>Абрамов Амвросий Богданович</v>
      </c>
      <c r="R881" s="51" t="str">
        <f>VLOOKUP(H881,клиенты!$A$1:$G$435,4,FALSE)</f>
        <v>нет</v>
      </c>
      <c r="S881" t="str">
        <f>VLOOKUP(H881,клиенты!$A$1:$G$435,7,FALSE)</f>
        <v>Украина</v>
      </c>
      <c r="T881" t="str">
        <f t="shared" si="111"/>
        <v>Богданович Абрамов Амвросий</v>
      </c>
      <c r="U881" t="str">
        <f t="shared" si="112"/>
        <v>Абрамов</v>
      </c>
      <c r="V881" t="str">
        <f>MID(T881,SEARCH(" *",T881,SEARCH(" *",T881)+1)+1,LEN(T881))</f>
        <v>Амвросий</v>
      </c>
    </row>
    <row r="882" spans="1:22" x14ac:dyDescent="0.2">
      <c r="A882">
        <v>849</v>
      </c>
      <c r="B882">
        <v>59</v>
      </c>
      <c r="C882">
        <v>150</v>
      </c>
      <c r="D882">
        <v>4</v>
      </c>
      <c r="E882" s="40">
        <f t="shared" si="106"/>
        <v>600</v>
      </c>
      <c r="F882" s="25">
        <v>45134</v>
      </c>
      <c r="G882" t="s">
        <v>16</v>
      </c>
      <c r="H882">
        <v>343</v>
      </c>
      <c r="I882" t="str">
        <f>VLOOKUP(B882,товар!$A$1:$C$433,2,FALSE)</f>
        <v>Сахар</v>
      </c>
      <c r="J882" s="5">
        <f t="shared" si="107"/>
        <v>252.76271186440678</v>
      </c>
      <c r="K882" s="6">
        <f t="shared" si="108"/>
        <v>-0.40655803661235168</v>
      </c>
      <c r="L882" t="str">
        <f>VLOOKUP(B882,товар!$A$1:$C$433,3,FALSE)</f>
        <v>Продимекс</v>
      </c>
      <c r="M882" s="28">
        <f t="shared" si="109"/>
        <v>240.5</v>
      </c>
      <c r="N882" s="10">
        <f>VLOOKUP(H882,клиенты!$A$1:$G$435,5,FALSE)</f>
        <v>44874</v>
      </c>
      <c r="O882">
        <f t="shared" si="110"/>
        <v>260</v>
      </c>
      <c r="P882" s="50">
        <f ca="1">(TODAY()-Продажи[[#This Row],[Дата регистрации клиента]])/30</f>
        <v>24.266666666666666</v>
      </c>
      <c r="Q882" t="str">
        <f>VLOOKUP(H882,клиенты!$A$1:$G$435,3,FALSE)</f>
        <v>Абрамов Амвросий Богданович</v>
      </c>
      <c r="R882" s="51" t="str">
        <f>VLOOKUP(H882,клиенты!$A$1:$G$435,4,FALSE)</f>
        <v>нет</v>
      </c>
      <c r="S882" t="str">
        <f>VLOOKUP(H882,клиенты!$A$1:$G$435,7,FALSE)</f>
        <v>Украина</v>
      </c>
      <c r="T882" t="str">
        <f t="shared" si="111"/>
        <v>Богданович Абрамов Амвросий</v>
      </c>
      <c r="U882" t="str">
        <f t="shared" si="112"/>
        <v>Абрамов</v>
      </c>
      <c r="V882" t="str">
        <f>MID(T882,SEARCH(" *",T882,SEARCH(" *",T882)+1)+1,LEN(T882))</f>
        <v>Амвросий</v>
      </c>
    </row>
    <row r="883" spans="1:22" x14ac:dyDescent="0.2">
      <c r="A883">
        <v>154</v>
      </c>
      <c r="B883">
        <v>399</v>
      </c>
      <c r="C883">
        <v>231</v>
      </c>
      <c r="D883">
        <v>2</v>
      </c>
      <c r="E883" s="40">
        <f t="shared" si="106"/>
        <v>462</v>
      </c>
      <c r="F883" s="25">
        <v>45290</v>
      </c>
      <c r="G883" t="s">
        <v>22</v>
      </c>
      <c r="H883">
        <v>325</v>
      </c>
      <c r="I883" t="str">
        <f>VLOOKUP(B883,товар!$A$1:$C$433,2,FALSE)</f>
        <v>Хлеб</v>
      </c>
      <c r="J883" s="5">
        <f t="shared" si="107"/>
        <v>300.31818181818181</v>
      </c>
      <c r="K883" s="6">
        <f t="shared" si="108"/>
        <v>-0.2308158014227335</v>
      </c>
      <c r="L883" t="str">
        <f>VLOOKUP(B883,товар!$A$1:$C$433,3,FALSE)</f>
        <v>Хлебный Дом</v>
      </c>
      <c r="M883" s="28">
        <f t="shared" si="109"/>
        <v>281.73333333333335</v>
      </c>
      <c r="N883" s="10">
        <f>VLOOKUP(H883,клиенты!$A$1:$G$435,5,FALSE)</f>
        <v>44875</v>
      </c>
      <c r="O883">
        <f t="shared" si="110"/>
        <v>415</v>
      </c>
      <c r="P883" s="50">
        <f ca="1">(TODAY()-Продажи[[#This Row],[Дата регистрации клиента]])/30</f>
        <v>24.233333333333334</v>
      </c>
      <c r="Q883" t="str">
        <f>VLOOKUP(H883,клиенты!$A$1:$G$435,3,FALSE)</f>
        <v>Васильев Милован Георгиевич</v>
      </c>
      <c r="R883" s="51" t="str">
        <f>VLOOKUP(H883,клиенты!$A$1:$G$435,4,FALSE)</f>
        <v>нет</v>
      </c>
      <c r="S883" t="str">
        <f>VLOOKUP(H883,клиенты!$A$1:$G$435,7,FALSE)</f>
        <v>Таджикистан</v>
      </c>
      <c r="T883" t="str">
        <f t="shared" si="111"/>
        <v>Георгиевич Васильев Милован</v>
      </c>
      <c r="U883" t="str">
        <f t="shared" si="112"/>
        <v>Васильев</v>
      </c>
      <c r="V883" t="str">
        <f>MID(T883,SEARCH(" *",T883,SEARCH(" *",T883)+1)+1,LEN(T883))</f>
        <v>Милован</v>
      </c>
    </row>
    <row r="884" spans="1:22" x14ac:dyDescent="0.2">
      <c r="A884">
        <v>187</v>
      </c>
      <c r="B884">
        <v>428</v>
      </c>
      <c r="C884">
        <v>156</v>
      </c>
      <c r="D884">
        <v>1</v>
      </c>
      <c r="E884" s="40">
        <f t="shared" si="106"/>
        <v>156</v>
      </c>
      <c r="F884" s="25">
        <v>45421</v>
      </c>
      <c r="G884" t="s">
        <v>15</v>
      </c>
      <c r="H884">
        <v>325</v>
      </c>
      <c r="I884" t="str">
        <f>VLOOKUP(B884,товар!$A$1:$C$433,2,FALSE)</f>
        <v>Конфеты</v>
      </c>
      <c r="J884" s="5">
        <f t="shared" si="107"/>
        <v>267.85483870967744</v>
      </c>
      <c r="K884" s="6">
        <f t="shared" si="108"/>
        <v>-0.41759499006443068</v>
      </c>
      <c r="L884" t="str">
        <f>VLOOKUP(B884,товар!$A$1:$C$433,3,FALSE)</f>
        <v>Бабаевский</v>
      </c>
      <c r="M884" s="28">
        <f t="shared" si="109"/>
        <v>250.25925925925927</v>
      </c>
      <c r="N884" s="10">
        <f>VLOOKUP(H884,клиенты!$A$1:$G$435,5,FALSE)</f>
        <v>44875</v>
      </c>
      <c r="O884">
        <f t="shared" si="110"/>
        <v>546</v>
      </c>
      <c r="P884" s="50">
        <f ca="1">(TODAY()-Продажи[[#This Row],[Дата регистрации клиента]])/30</f>
        <v>24.233333333333334</v>
      </c>
      <c r="Q884" t="str">
        <f>VLOOKUP(H884,клиенты!$A$1:$G$435,3,FALSE)</f>
        <v>Васильев Милован Георгиевич</v>
      </c>
      <c r="R884" s="51" t="str">
        <f>VLOOKUP(H884,клиенты!$A$1:$G$435,4,FALSE)</f>
        <v>нет</v>
      </c>
      <c r="S884" t="str">
        <f>VLOOKUP(H884,клиенты!$A$1:$G$435,7,FALSE)</f>
        <v>Таджикистан</v>
      </c>
      <c r="T884" t="str">
        <f t="shared" si="111"/>
        <v>Георгиевич Васильев Милован</v>
      </c>
      <c r="U884" t="str">
        <f t="shared" si="112"/>
        <v>Васильев</v>
      </c>
      <c r="V884" t="str">
        <f>MID(T884,SEARCH(" *",T884,SEARCH(" *",T884)+1)+1,LEN(T884))</f>
        <v>Милован</v>
      </c>
    </row>
    <row r="885" spans="1:22" x14ac:dyDescent="0.2">
      <c r="A885">
        <v>205</v>
      </c>
      <c r="B885">
        <v>226</v>
      </c>
      <c r="C885">
        <v>339</v>
      </c>
      <c r="D885">
        <v>4</v>
      </c>
      <c r="E885" s="40">
        <f t="shared" si="106"/>
        <v>1356</v>
      </c>
      <c r="F885" s="25">
        <v>45251</v>
      </c>
      <c r="G885" t="s">
        <v>14</v>
      </c>
      <c r="H885">
        <v>337</v>
      </c>
      <c r="I885" t="str">
        <f>VLOOKUP(B885,товар!$A$1:$C$433,2,FALSE)</f>
        <v>Сыр</v>
      </c>
      <c r="J885" s="5">
        <f t="shared" si="107"/>
        <v>262.63492063492066</v>
      </c>
      <c r="K885" s="6">
        <f t="shared" si="108"/>
        <v>0.29076513961078199</v>
      </c>
      <c r="L885" t="str">
        <f>VLOOKUP(B885,товар!$A$1:$C$433,3,FALSE)</f>
        <v>Карат</v>
      </c>
      <c r="M885" s="28">
        <f t="shared" si="109"/>
        <v>311.33333333333331</v>
      </c>
      <c r="N885" s="10">
        <f>VLOOKUP(H885,клиенты!$A$1:$G$435,5,FALSE)</f>
        <v>44875</v>
      </c>
      <c r="O885">
        <f t="shared" si="110"/>
        <v>376</v>
      </c>
      <c r="P885" s="50">
        <f ca="1">(TODAY()-Продажи[[#This Row],[Дата регистрации клиента]])/30</f>
        <v>24.233333333333334</v>
      </c>
      <c r="Q885" t="str">
        <f>VLOOKUP(H885,клиенты!$A$1:$G$435,3,FALSE)</f>
        <v>Максимова Евпраксия Ждановна</v>
      </c>
      <c r="R885" s="51" t="str">
        <f>VLOOKUP(H885,клиенты!$A$1:$G$435,4,FALSE)</f>
        <v>да</v>
      </c>
      <c r="S885" t="str">
        <f>VLOOKUP(H885,клиенты!$A$1:$G$435,7,FALSE)</f>
        <v>Россия</v>
      </c>
      <c r="T885" t="str">
        <f t="shared" si="111"/>
        <v>Ждановна Максимова Евпраксия</v>
      </c>
      <c r="U885" t="str">
        <f t="shared" si="112"/>
        <v>Максимова</v>
      </c>
      <c r="V885" t="str">
        <f>Продажи[[#This Row],[Имя1]]</f>
        <v>Максимова</v>
      </c>
    </row>
    <row r="886" spans="1:22" x14ac:dyDescent="0.2">
      <c r="A886">
        <v>379</v>
      </c>
      <c r="B886">
        <v>340</v>
      </c>
      <c r="C886">
        <v>457</v>
      </c>
      <c r="D886">
        <v>1</v>
      </c>
      <c r="E886" s="40">
        <f t="shared" si="106"/>
        <v>457</v>
      </c>
      <c r="F886" s="25">
        <v>44945</v>
      </c>
      <c r="G886" t="s">
        <v>12</v>
      </c>
      <c r="H886">
        <v>325</v>
      </c>
      <c r="I886" t="str">
        <f>VLOOKUP(B886,товар!$A$1:$C$433,2,FALSE)</f>
        <v>Сыр</v>
      </c>
      <c r="J886" s="5">
        <f t="shared" si="107"/>
        <v>262.63492063492066</v>
      </c>
      <c r="K886" s="6">
        <f t="shared" si="108"/>
        <v>0.74005802006527244</v>
      </c>
      <c r="L886" t="str">
        <f>VLOOKUP(B886,товар!$A$1:$C$433,3,FALSE)</f>
        <v>Карат</v>
      </c>
      <c r="M886" s="28">
        <f t="shared" si="109"/>
        <v>311.33333333333331</v>
      </c>
      <c r="N886" s="10">
        <f>VLOOKUP(H886,клиенты!$A$1:$G$435,5,FALSE)</f>
        <v>44875</v>
      </c>
      <c r="O886">
        <f t="shared" si="110"/>
        <v>70</v>
      </c>
      <c r="P886" s="50">
        <f ca="1">(TODAY()-Продажи[[#This Row],[Дата регистрации клиента]])/30</f>
        <v>24.233333333333334</v>
      </c>
      <c r="Q886" t="str">
        <f>VLOOKUP(H886,клиенты!$A$1:$G$435,3,FALSE)</f>
        <v>Васильев Милован Георгиевич</v>
      </c>
      <c r="R886" s="51" t="str">
        <f>VLOOKUP(H886,клиенты!$A$1:$G$435,4,FALSE)</f>
        <v>нет</v>
      </c>
      <c r="S886" t="str">
        <f>VLOOKUP(H886,клиенты!$A$1:$G$435,7,FALSE)</f>
        <v>Таджикистан</v>
      </c>
      <c r="T886" t="str">
        <f t="shared" si="111"/>
        <v>Георгиевич Васильев Милован</v>
      </c>
      <c r="U886" t="str">
        <f t="shared" si="112"/>
        <v>Васильев</v>
      </c>
      <c r="V886" t="str">
        <f>MID(T886,SEARCH(" *",T886,SEARCH(" *",T886)+1)+1,LEN(T886))</f>
        <v>Милован</v>
      </c>
    </row>
    <row r="887" spans="1:22" x14ac:dyDescent="0.2">
      <c r="A887">
        <v>972</v>
      </c>
      <c r="B887">
        <v>418</v>
      </c>
      <c r="C887">
        <v>139</v>
      </c>
      <c r="D887">
        <v>2</v>
      </c>
      <c r="E887" s="40">
        <f t="shared" si="106"/>
        <v>278</v>
      </c>
      <c r="F887" s="25">
        <v>45395</v>
      </c>
      <c r="G887" t="s">
        <v>24</v>
      </c>
      <c r="H887">
        <v>337</v>
      </c>
      <c r="I887" t="str">
        <f>VLOOKUP(B887,товар!$A$1:$C$433,2,FALSE)</f>
        <v>Фрукты</v>
      </c>
      <c r="J887" s="5">
        <f t="shared" si="107"/>
        <v>274.16279069767444</v>
      </c>
      <c r="K887" s="6">
        <f t="shared" si="108"/>
        <v>-0.49300195097124444</v>
      </c>
      <c r="L887" t="str">
        <f>VLOOKUP(B887,товар!$A$1:$C$433,3,FALSE)</f>
        <v>Green Garden</v>
      </c>
      <c r="M887" s="28">
        <f t="shared" si="109"/>
        <v>369.2</v>
      </c>
      <c r="N887" s="10">
        <f>VLOOKUP(H887,клиенты!$A$1:$G$435,5,FALSE)</f>
        <v>44875</v>
      </c>
      <c r="O887">
        <f t="shared" si="110"/>
        <v>520</v>
      </c>
      <c r="P887" s="50">
        <f ca="1">(TODAY()-Продажи[[#This Row],[Дата регистрации клиента]])/30</f>
        <v>24.233333333333334</v>
      </c>
      <c r="Q887" t="str">
        <f>VLOOKUP(H887,клиенты!$A$1:$G$435,3,FALSE)</f>
        <v>Максимова Евпраксия Ждановна</v>
      </c>
      <c r="R887" s="51" t="str">
        <f>VLOOKUP(H887,клиенты!$A$1:$G$435,4,FALSE)</f>
        <v>да</v>
      </c>
      <c r="S887" t="str">
        <f>VLOOKUP(H887,клиенты!$A$1:$G$435,7,FALSE)</f>
        <v>Россия</v>
      </c>
      <c r="T887" t="str">
        <f t="shared" si="111"/>
        <v>Ждановна Максимова Евпраксия</v>
      </c>
      <c r="U887" t="str">
        <f t="shared" si="112"/>
        <v>Максимова</v>
      </c>
      <c r="V887" t="str">
        <f>Продажи[[#This Row],[Имя1]]</f>
        <v>Максимова</v>
      </c>
    </row>
    <row r="888" spans="1:22" x14ac:dyDescent="0.2">
      <c r="A888">
        <v>243</v>
      </c>
      <c r="B888">
        <v>205</v>
      </c>
      <c r="C888">
        <v>117</v>
      </c>
      <c r="D888">
        <v>5</v>
      </c>
      <c r="E888" s="40">
        <f t="shared" si="106"/>
        <v>585</v>
      </c>
      <c r="F888" s="25">
        <v>45006</v>
      </c>
      <c r="G888" t="s">
        <v>26</v>
      </c>
      <c r="H888">
        <v>389</v>
      </c>
      <c r="I888" t="str">
        <f>VLOOKUP(B888,товар!$A$1:$C$433,2,FALSE)</f>
        <v>Макароны</v>
      </c>
      <c r="J888" s="5">
        <f t="shared" si="107"/>
        <v>265.47674418604652</v>
      </c>
      <c r="K888" s="6">
        <f t="shared" si="108"/>
        <v>-0.559283430423547</v>
      </c>
      <c r="L888" t="str">
        <f>VLOOKUP(B888,товар!$A$1:$C$433,3,FALSE)</f>
        <v>Борилла</v>
      </c>
      <c r="M888" s="28">
        <f t="shared" si="109"/>
        <v>236.27586206896552</v>
      </c>
      <c r="N888" s="10">
        <f>VLOOKUP(H888,клиенты!$A$1:$G$435,5,FALSE)</f>
        <v>44876</v>
      </c>
      <c r="O888">
        <f t="shared" si="110"/>
        <v>130</v>
      </c>
      <c r="P888" s="50">
        <f ca="1">(TODAY()-Продажи[[#This Row],[Дата регистрации клиента]])/30</f>
        <v>24.2</v>
      </c>
      <c r="Q888" t="str">
        <f>VLOOKUP(H888,клиенты!$A$1:$G$435,3,FALSE)</f>
        <v>Автоном Терентьевич Филиппов</v>
      </c>
      <c r="R888" s="51" t="str">
        <f>VLOOKUP(H888,клиенты!$A$1:$G$435,4,FALSE)</f>
        <v>да</v>
      </c>
      <c r="S888" t="str">
        <f>VLOOKUP(H888,клиенты!$A$1:$G$435,7,FALSE)</f>
        <v>Россия</v>
      </c>
      <c r="T888" t="str">
        <f t="shared" si="111"/>
        <v>Филиппов Автоном Терентьевич</v>
      </c>
      <c r="U888" t="str">
        <f t="shared" si="112"/>
        <v>Автоном</v>
      </c>
      <c r="V888" t="str">
        <f>Продажи[[#This Row],[Имя1]]</f>
        <v>Автоном</v>
      </c>
    </row>
    <row r="889" spans="1:22" x14ac:dyDescent="0.2">
      <c r="A889">
        <v>306</v>
      </c>
      <c r="B889">
        <v>128</v>
      </c>
      <c r="C889">
        <v>466</v>
      </c>
      <c r="D889">
        <v>1</v>
      </c>
      <c r="E889" s="40">
        <f t="shared" si="106"/>
        <v>466</v>
      </c>
      <c r="F889" s="25">
        <v>44984</v>
      </c>
      <c r="G889" t="s">
        <v>26</v>
      </c>
      <c r="H889">
        <v>389</v>
      </c>
      <c r="I889" t="str">
        <f>VLOOKUP(B889,товар!$A$1:$C$433,2,FALSE)</f>
        <v>Мясо</v>
      </c>
      <c r="J889" s="5">
        <f t="shared" si="107"/>
        <v>271.74545454545455</v>
      </c>
      <c r="K889" s="6">
        <f t="shared" si="108"/>
        <v>0.71484009099424584</v>
      </c>
      <c r="L889" t="str">
        <f>VLOOKUP(B889,товар!$A$1:$C$433,3,FALSE)</f>
        <v>Мираторг</v>
      </c>
      <c r="M889" s="28">
        <f t="shared" si="109"/>
        <v>316.58333333333331</v>
      </c>
      <c r="N889" s="10">
        <f>VLOOKUP(H889,клиенты!$A$1:$G$435,5,FALSE)</f>
        <v>44876</v>
      </c>
      <c r="O889">
        <f t="shared" si="110"/>
        <v>108</v>
      </c>
      <c r="P889" s="50">
        <f ca="1">(TODAY()-Продажи[[#This Row],[Дата регистрации клиента]])/30</f>
        <v>24.2</v>
      </c>
      <c r="Q889" t="str">
        <f>VLOOKUP(H889,клиенты!$A$1:$G$435,3,FALSE)</f>
        <v>Автоном Терентьевич Филиппов</v>
      </c>
      <c r="R889" s="51" t="str">
        <f>VLOOKUP(H889,клиенты!$A$1:$G$435,4,FALSE)</f>
        <v>да</v>
      </c>
      <c r="S889" t="str">
        <f>VLOOKUP(H889,клиенты!$A$1:$G$435,7,FALSE)</f>
        <v>Россия</v>
      </c>
      <c r="T889" t="str">
        <f t="shared" si="111"/>
        <v>Филиппов Автоном Терентьевич</v>
      </c>
      <c r="U889" t="str">
        <f t="shared" si="112"/>
        <v>Автоном</v>
      </c>
      <c r="V889" t="str">
        <f>Продажи[[#This Row],[Имя1]]</f>
        <v>Автоном</v>
      </c>
    </row>
    <row r="890" spans="1:22" x14ac:dyDescent="0.2">
      <c r="A890">
        <v>434</v>
      </c>
      <c r="B890">
        <v>438</v>
      </c>
      <c r="C890">
        <v>435</v>
      </c>
      <c r="D890">
        <v>1</v>
      </c>
      <c r="E890" s="40">
        <f t="shared" si="106"/>
        <v>435</v>
      </c>
      <c r="F890" s="25">
        <v>45142</v>
      </c>
      <c r="G890" t="s">
        <v>26</v>
      </c>
      <c r="H890">
        <v>383</v>
      </c>
      <c r="I890" t="str">
        <f>VLOOKUP(B890,товар!$A$1:$C$433,2,FALSE)</f>
        <v>Кофе</v>
      </c>
      <c r="J890" s="5">
        <f t="shared" si="107"/>
        <v>249.02380952380952</v>
      </c>
      <c r="K890" s="6">
        <f t="shared" si="108"/>
        <v>0.74682091978200593</v>
      </c>
      <c r="L890" t="str">
        <f>VLOOKUP(B890,товар!$A$1:$C$433,3,FALSE)</f>
        <v>Nescafe</v>
      </c>
      <c r="M890" s="28">
        <f t="shared" si="109"/>
        <v>256.89999999999998</v>
      </c>
      <c r="N890" s="10">
        <f>VLOOKUP(H890,клиенты!$A$1:$G$435,5,FALSE)</f>
        <v>44876</v>
      </c>
      <c r="O890">
        <f t="shared" si="110"/>
        <v>266</v>
      </c>
      <c r="P890" s="50">
        <f ca="1">(TODAY()-Продажи[[#This Row],[Дата регистрации клиента]])/30</f>
        <v>24.2</v>
      </c>
      <c r="Q890" t="str">
        <f>VLOOKUP(H890,клиенты!$A$1:$G$435,3,FALSE)</f>
        <v>Герасимов Родион Харитонович</v>
      </c>
      <c r="R890" s="51" t="str">
        <f>VLOOKUP(H890,клиенты!$A$1:$G$435,4,FALSE)</f>
        <v>нет</v>
      </c>
      <c r="S890" t="str">
        <f>VLOOKUP(H890,клиенты!$A$1:$G$435,7,FALSE)</f>
        <v>Украина</v>
      </c>
      <c r="T890" t="str">
        <f t="shared" si="111"/>
        <v>Харитонович Герасимов Родион</v>
      </c>
      <c r="U890" t="str">
        <f t="shared" si="112"/>
        <v>Герасимов</v>
      </c>
      <c r="V890" t="str">
        <f>MID(T890,SEARCH(" *",T890,SEARCH(" *",T890)+1)+1,LEN(T890))</f>
        <v>Родион</v>
      </c>
    </row>
    <row r="891" spans="1:22" x14ac:dyDescent="0.2">
      <c r="A891">
        <v>482</v>
      </c>
      <c r="B891">
        <v>450</v>
      </c>
      <c r="C891">
        <v>494</v>
      </c>
      <c r="D891">
        <v>4</v>
      </c>
      <c r="E891" s="40">
        <f t="shared" si="106"/>
        <v>1976</v>
      </c>
      <c r="F891" s="25">
        <v>45004</v>
      </c>
      <c r="G891" t="s">
        <v>22</v>
      </c>
      <c r="H891">
        <v>17</v>
      </c>
      <c r="I891" t="str">
        <f>VLOOKUP(B891,товар!$A$1:$C$433,2,FALSE)</f>
        <v>Хлеб</v>
      </c>
      <c r="J891" s="5">
        <f t="shared" si="107"/>
        <v>300.31818181818181</v>
      </c>
      <c r="K891" s="6">
        <f t="shared" si="108"/>
        <v>0.64492205236869982</v>
      </c>
      <c r="L891" t="str">
        <f>VLOOKUP(B891,товар!$A$1:$C$433,3,FALSE)</f>
        <v>Хлебный Дом</v>
      </c>
      <c r="M891" s="28">
        <f t="shared" si="109"/>
        <v>281.73333333333335</v>
      </c>
      <c r="N891" s="10">
        <f>VLOOKUP(H891,клиенты!$A$1:$G$435,5,FALSE)</f>
        <v>44877</v>
      </c>
      <c r="O891">
        <f t="shared" si="110"/>
        <v>127</v>
      </c>
      <c r="P891" s="50">
        <f ca="1">(TODAY()-Продажи[[#This Row],[Дата регистрации клиента]])/30</f>
        <v>24.166666666666668</v>
      </c>
      <c r="Q891" t="str">
        <f>VLOOKUP(H891,клиенты!$A$1:$G$435,3,FALSE)</f>
        <v>Валентина Кирилловна Семенова</v>
      </c>
      <c r="R891" s="51" t="str">
        <f>VLOOKUP(H891,клиенты!$A$1:$G$435,4,FALSE)</f>
        <v>нет</v>
      </c>
      <c r="S891" t="str">
        <f>VLOOKUP(H891,клиенты!$A$1:$G$435,7,FALSE)</f>
        <v>Таджикистан</v>
      </c>
      <c r="T891" t="str">
        <f t="shared" si="111"/>
        <v>Семенова Валентина Кирилловна</v>
      </c>
      <c r="U891" t="str">
        <f t="shared" si="112"/>
        <v>Валентина</v>
      </c>
      <c r="V891" t="str">
        <f>Продажи[[#This Row],[Имя1]]</f>
        <v>Валентина</v>
      </c>
    </row>
    <row r="892" spans="1:22" x14ac:dyDescent="0.2">
      <c r="A892">
        <v>984</v>
      </c>
      <c r="B892">
        <v>404</v>
      </c>
      <c r="C892">
        <v>304</v>
      </c>
      <c r="D892">
        <v>5</v>
      </c>
      <c r="E892" s="40">
        <f t="shared" si="106"/>
        <v>1520</v>
      </c>
      <c r="F892" s="25">
        <v>45288</v>
      </c>
      <c r="G892" t="s">
        <v>10</v>
      </c>
      <c r="H892">
        <v>17</v>
      </c>
      <c r="I892" t="str">
        <f>VLOOKUP(B892,товар!$A$1:$C$433,2,FALSE)</f>
        <v>Йогурт</v>
      </c>
      <c r="J892" s="5">
        <f t="shared" si="107"/>
        <v>263.25423728813558</v>
      </c>
      <c r="K892" s="6">
        <f t="shared" si="108"/>
        <v>0.15477723409734745</v>
      </c>
      <c r="L892" t="str">
        <f>VLOOKUP(B892,товар!$A$1:$C$433,3,FALSE)</f>
        <v>Ростагроэкспорт</v>
      </c>
      <c r="M892" s="28">
        <f t="shared" si="109"/>
        <v>257.78260869565219</v>
      </c>
      <c r="N892" s="10">
        <f>VLOOKUP(H892,клиенты!$A$1:$G$435,5,FALSE)</f>
        <v>44877</v>
      </c>
      <c r="O892">
        <f t="shared" si="110"/>
        <v>411</v>
      </c>
      <c r="P892" s="50">
        <f ca="1">(TODAY()-Продажи[[#This Row],[Дата регистрации клиента]])/30</f>
        <v>24.166666666666668</v>
      </c>
      <c r="Q892" t="str">
        <f>VLOOKUP(H892,клиенты!$A$1:$G$435,3,FALSE)</f>
        <v>Валентина Кирилловна Семенова</v>
      </c>
      <c r="R892" s="51" t="str">
        <f>VLOOKUP(H892,клиенты!$A$1:$G$435,4,FALSE)</f>
        <v>нет</v>
      </c>
      <c r="S892" t="str">
        <f>VLOOKUP(H892,клиенты!$A$1:$G$435,7,FALSE)</f>
        <v>Таджикистан</v>
      </c>
      <c r="T892" t="str">
        <f t="shared" si="111"/>
        <v>Семенова Валентина Кирилловна</v>
      </c>
      <c r="U892" t="str">
        <f t="shared" si="112"/>
        <v>Валентина</v>
      </c>
      <c r="V892" t="str">
        <f>Продажи[[#This Row],[Имя1]]</f>
        <v>Валентина</v>
      </c>
    </row>
    <row r="893" spans="1:22" x14ac:dyDescent="0.2">
      <c r="A893">
        <v>526</v>
      </c>
      <c r="B893">
        <v>344</v>
      </c>
      <c r="C893">
        <v>110</v>
      </c>
      <c r="D893">
        <v>4</v>
      </c>
      <c r="E893" s="40">
        <f t="shared" si="106"/>
        <v>440</v>
      </c>
      <c r="F893" s="25">
        <v>45284</v>
      </c>
      <c r="G893" t="s">
        <v>24</v>
      </c>
      <c r="H893">
        <v>294</v>
      </c>
      <c r="I893" t="str">
        <f>VLOOKUP(B893,товар!$A$1:$C$433,2,FALSE)</f>
        <v>Сок</v>
      </c>
      <c r="J893" s="5">
        <f t="shared" si="107"/>
        <v>268.60344827586209</v>
      </c>
      <c r="K893" s="6">
        <f t="shared" si="108"/>
        <v>-0.59047435650555236</v>
      </c>
      <c r="L893" t="str">
        <f>VLOOKUP(B893,товар!$A$1:$C$433,3,FALSE)</f>
        <v>Сады Придонья</v>
      </c>
      <c r="M893" s="28">
        <f t="shared" si="109"/>
        <v>254.18181818181819</v>
      </c>
      <c r="N893" s="10">
        <f>VLOOKUP(H893,клиенты!$A$1:$G$435,5,FALSE)</f>
        <v>44879</v>
      </c>
      <c r="O893">
        <f t="shared" si="110"/>
        <v>405</v>
      </c>
      <c r="P893" s="50">
        <f ca="1">(TODAY()-Продажи[[#This Row],[Дата регистрации клиента]])/30</f>
        <v>24.1</v>
      </c>
      <c r="Q893" t="str">
        <f>VLOOKUP(H893,клиенты!$A$1:$G$435,3,FALSE)</f>
        <v>Давыд Филатович Мухин</v>
      </c>
      <c r="R893" s="51" t="str">
        <f>VLOOKUP(H893,клиенты!$A$1:$G$435,4,FALSE)</f>
        <v>да</v>
      </c>
      <c r="S893" t="str">
        <f>VLOOKUP(H893,клиенты!$A$1:$G$435,7,FALSE)</f>
        <v>Украина</v>
      </c>
      <c r="T893" t="str">
        <f t="shared" si="111"/>
        <v>Мухин Давыд Филатович</v>
      </c>
      <c r="U893" t="str">
        <f t="shared" si="112"/>
        <v>Давыд</v>
      </c>
      <c r="V893" t="str">
        <f>Продажи[[#This Row],[Имя1]]</f>
        <v>Давыд</v>
      </c>
    </row>
    <row r="894" spans="1:22" x14ac:dyDescent="0.2">
      <c r="A894">
        <v>41</v>
      </c>
      <c r="B894">
        <v>443</v>
      </c>
      <c r="C894">
        <v>62</v>
      </c>
      <c r="D894">
        <v>3</v>
      </c>
      <c r="E894" s="40">
        <f t="shared" si="106"/>
        <v>186</v>
      </c>
      <c r="F894" s="25">
        <v>45194</v>
      </c>
      <c r="G894" t="s">
        <v>11</v>
      </c>
      <c r="H894">
        <v>334</v>
      </c>
      <c r="I894" t="str">
        <f>VLOOKUP(B894,товар!$A$1:$C$433,2,FALSE)</f>
        <v>Кофе</v>
      </c>
      <c r="J894" s="5">
        <f t="shared" si="107"/>
        <v>249.02380952380952</v>
      </c>
      <c r="K894" s="6">
        <f t="shared" si="108"/>
        <v>-0.75102782292762216</v>
      </c>
      <c r="L894" t="str">
        <f>VLOOKUP(B894,товар!$A$1:$C$433,3,FALSE)</f>
        <v>Jacobs</v>
      </c>
      <c r="M894" s="28">
        <f t="shared" si="109"/>
        <v>276.21052631578948</v>
      </c>
      <c r="N894" s="10">
        <f>VLOOKUP(H894,клиенты!$A$1:$G$435,5,FALSE)</f>
        <v>44881</v>
      </c>
      <c r="O894">
        <f t="shared" si="110"/>
        <v>313</v>
      </c>
      <c r="P894" s="50">
        <f ca="1">(TODAY()-Продажи[[#This Row],[Дата регистрации клиента]])/30</f>
        <v>24.033333333333335</v>
      </c>
      <c r="Q894" t="str">
        <f>VLOOKUP(H894,клиенты!$A$1:$G$435,3,FALSE)</f>
        <v>Федотов Радислав Антонович</v>
      </c>
      <c r="R894" s="51" t="str">
        <f>VLOOKUP(H894,клиенты!$A$1:$G$435,4,FALSE)</f>
        <v>нет</v>
      </c>
      <c r="S894" t="str">
        <f>VLOOKUP(H894,клиенты!$A$1:$G$435,7,FALSE)</f>
        <v>Украина</v>
      </c>
      <c r="T894" t="str">
        <f t="shared" si="111"/>
        <v>Антонович Федотов Радислав</v>
      </c>
      <c r="U894" t="str">
        <f t="shared" si="112"/>
        <v>Федотов</v>
      </c>
      <c r="V894" t="str">
        <f>MID(T894,SEARCH(" *",T894,SEARCH(" *",T894)+1)+1,LEN(T894))</f>
        <v>Радислав</v>
      </c>
    </row>
    <row r="895" spans="1:22" x14ac:dyDescent="0.2">
      <c r="A895">
        <v>280</v>
      </c>
      <c r="B895">
        <v>272</v>
      </c>
      <c r="C895">
        <v>113</v>
      </c>
      <c r="D895">
        <v>3</v>
      </c>
      <c r="E895" s="40">
        <f t="shared" si="106"/>
        <v>339</v>
      </c>
      <c r="F895" s="25">
        <v>45019</v>
      </c>
      <c r="G895" t="s">
        <v>22</v>
      </c>
      <c r="H895">
        <v>21</v>
      </c>
      <c r="I895" t="str">
        <f>VLOOKUP(B895,товар!$A$1:$C$433,2,FALSE)</f>
        <v>Крупа</v>
      </c>
      <c r="J895" s="5">
        <f t="shared" si="107"/>
        <v>255.11627906976744</v>
      </c>
      <c r="K895" s="6">
        <f t="shared" si="108"/>
        <v>-0.55706472196900636</v>
      </c>
      <c r="L895" t="str">
        <f>VLOOKUP(B895,товар!$A$1:$C$433,3,FALSE)</f>
        <v>Ярмарка</v>
      </c>
      <c r="M895" s="28">
        <f t="shared" si="109"/>
        <v>252.09090909090909</v>
      </c>
      <c r="N895" s="10">
        <f>VLOOKUP(H895,клиенты!$A$1:$G$435,5,FALSE)</f>
        <v>44881</v>
      </c>
      <c r="O895">
        <f t="shared" si="110"/>
        <v>138</v>
      </c>
      <c r="P895" s="50">
        <f ca="1">(TODAY()-Продажи[[#This Row],[Дата регистрации клиента]])/30</f>
        <v>24.033333333333335</v>
      </c>
      <c r="Q895" t="str">
        <f>VLOOKUP(H895,клиенты!$A$1:$G$435,3,FALSE)</f>
        <v>Никита Венедиктович Третьяков</v>
      </c>
      <c r="R895" s="51" t="str">
        <f>VLOOKUP(H895,клиенты!$A$1:$G$435,4,FALSE)</f>
        <v>да</v>
      </c>
      <c r="S895" t="str">
        <f>VLOOKUP(H895,клиенты!$A$1:$G$435,7,FALSE)</f>
        <v>Беларусь</v>
      </c>
      <c r="T895" t="str">
        <f t="shared" si="111"/>
        <v>Третьяков Никита Венедиктович</v>
      </c>
      <c r="U895" t="str">
        <f t="shared" si="112"/>
        <v>Никита</v>
      </c>
      <c r="V895" t="str">
        <f>Продажи[[#This Row],[Имя1]]</f>
        <v>Никита</v>
      </c>
    </row>
    <row r="896" spans="1:22" x14ac:dyDescent="0.2">
      <c r="A896">
        <v>284</v>
      </c>
      <c r="B896">
        <v>467</v>
      </c>
      <c r="C896">
        <v>421</v>
      </c>
      <c r="D896">
        <v>5</v>
      </c>
      <c r="E896" s="40">
        <f t="shared" si="106"/>
        <v>2105</v>
      </c>
      <c r="F896" s="25">
        <v>45070</v>
      </c>
      <c r="G896" t="s">
        <v>13</v>
      </c>
      <c r="H896">
        <v>334</v>
      </c>
      <c r="I896" t="str">
        <f>VLOOKUP(B896,товар!$A$1:$C$433,2,FALSE)</f>
        <v>Макароны</v>
      </c>
      <c r="J896" s="5">
        <f t="shared" si="107"/>
        <v>265.47674418604652</v>
      </c>
      <c r="K896" s="6">
        <f t="shared" si="108"/>
        <v>0.58582628881783538</v>
      </c>
      <c r="L896" t="str">
        <f>VLOOKUP(B896,товар!$A$1:$C$433,3,FALSE)</f>
        <v>Борилла</v>
      </c>
      <c r="M896" s="28">
        <f t="shared" si="109"/>
        <v>236.27586206896552</v>
      </c>
      <c r="N896" s="10">
        <f>VLOOKUP(H896,клиенты!$A$1:$G$435,5,FALSE)</f>
        <v>44881</v>
      </c>
      <c r="O896">
        <f t="shared" si="110"/>
        <v>189</v>
      </c>
      <c r="P896" s="50">
        <f ca="1">(TODAY()-Продажи[[#This Row],[Дата регистрации клиента]])/30</f>
        <v>24.033333333333335</v>
      </c>
      <c r="Q896" t="str">
        <f>VLOOKUP(H896,клиенты!$A$1:$G$435,3,FALSE)</f>
        <v>Федотов Радислав Антонович</v>
      </c>
      <c r="R896" s="51" t="str">
        <f>VLOOKUP(H896,клиенты!$A$1:$G$435,4,FALSE)</f>
        <v>нет</v>
      </c>
      <c r="S896" t="str">
        <f>VLOOKUP(H896,клиенты!$A$1:$G$435,7,FALSE)</f>
        <v>Украина</v>
      </c>
      <c r="T896" t="str">
        <f t="shared" si="111"/>
        <v>Антонович Федотов Радислав</v>
      </c>
      <c r="U896" t="str">
        <f t="shared" si="112"/>
        <v>Федотов</v>
      </c>
      <c r="V896" t="str">
        <f>MID(T896,SEARCH(" *",T896,SEARCH(" *",T896)+1)+1,LEN(T896))</f>
        <v>Радислав</v>
      </c>
    </row>
    <row r="897" spans="1:22" x14ac:dyDescent="0.2">
      <c r="A897">
        <v>362</v>
      </c>
      <c r="B897">
        <v>126</v>
      </c>
      <c r="C897">
        <v>479</v>
      </c>
      <c r="D897">
        <v>2</v>
      </c>
      <c r="E897" s="40">
        <f t="shared" si="106"/>
        <v>958</v>
      </c>
      <c r="F897" s="25">
        <v>45045</v>
      </c>
      <c r="G897" t="s">
        <v>23</v>
      </c>
      <c r="H897">
        <v>10</v>
      </c>
      <c r="I897" t="str">
        <f>VLOOKUP(B897,товар!$A$1:$C$433,2,FALSE)</f>
        <v>Сахар</v>
      </c>
      <c r="J897" s="5">
        <f t="shared" si="107"/>
        <v>252.76271186440678</v>
      </c>
      <c r="K897" s="6">
        <f t="shared" si="108"/>
        <v>0.89505800308455719</v>
      </c>
      <c r="L897" t="str">
        <f>VLOOKUP(B897,товар!$A$1:$C$433,3,FALSE)</f>
        <v>Русский сахар</v>
      </c>
      <c r="M897" s="28">
        <f t="shared" si="109"/>
        <v>293.41176470588238</v>
      </c>
      <c r="N897" s="10">
        <f>VLOOKUP(H897,клиенты!$A$1:$G$435,5,FALSE)</f>
        <v>44881</v>
      </c>
      <c r="O897">
        <f t="shared" si="110"/>
        <v>164</v>
      </c>
      <c r="P897" s="50">
        <f ca="1">(TODAY()-Продажи[[#This Row],[Дата регистрации клиента]])/30</f>
        <v>24.033333333333335</v>
      </c>
      <c r="Q897" t="str">
        <f>VLOOKUP(H897,клиенты!$A$1:$G$435,3,FALSE)</f>
        <v>Давыдов Амос Владиславович</v>
      </c>
      <c r="R897" s="51" t="str">
        <f>VLOOKUP(H897,клиенты!$A$1:$G$435,4,FALSE)</f>
        <v>нет</v>
      </c>
      <c r="S897" t="str">
        <f>VLOOKUP(H897,клиенты!$A$1:$G$435,7,FALSE)</f>
        <v>Украина</v>
      </c>
      <c r="T897" t="str">
        <f t="shared" si="111"/>
        <v>Владиславович Давыдов Амос</v>
      </c>
      <c r="U897" t="str">
        <f t="shared" si="112"/>
        <v>Давыдов</v>
      </c>
      <c r="V897" t="str">
        <f>MID(T897,SEARCH(" *",T897,SEARCH(" *",T897)+1)+1,LEN(T897))</f>
        <v>Амос</v>
      </c>
    </row>
    <row r="898" spans="1:22" x14ac:dyDescent="0.2">
      <c r="A898">
        <v>470</v>
      </c>
      <c r="B898">
        <v>70</v>
      </c>
      <c r="C898">
        <v>407</v>
      </c>
      <c r="D898">
        <v>2</v>
      </c>
      <c r="E898" s="40">
        <f t="shared" ref="E898:E961" si="114">C898*D898</f>
        <v>814</v>
      </c>
      <c r="F898" s="25">
        <v>45197</v>
      </c>
      <c r="G898" t="s">
        <v>13</v>
      </c>
      <c r="H898">
        <v>334</v>
      </c>
      <c r="I898" t="str">
        <f>VLOOKUP(B898,товар!$A$1:$C$433,2,FALSE)</f>
        <v>Рис</v>
      </c>
      <c r="J898" s="5">
        <f t="shared" ref="J898:J961" si="115">AVERAGEIF($I$2:$I$1001,I898,$C$2:$C$1001)</f>
        <v>258.375</v>
      </c>
      <c r="K898" s="6">
        <f t="shared" ref="K898:K961" si="116">C898/J898-1</f>
        <v>0.57522980164489601</v>
      </c>
      <c r="L898" t="str">
        <f>VLOOKUP(B898,товар!$A$1:$C$433,3,FALSE)</f>
        <v>Мистраль</v>
      </c>
      <c r="M898" s="28">
        <f t="shared" ref="M898:M961" si="117">AVERAGEIFS($C$2:$C$1001,$I$2:$I$1001,I898,$L$2:$L$1001,L898)</f>
        <v>181.57142857142858</v>
      </c>
      <c r="N898" s="10">
        <f>VLOOKUP(H898,клиенты!$A$1:$G$435,5,FALSE)</f>
        <v>44881</v>
      </c>
      <c r="O898">
        <f t="shared" ref="O898:O961" si="118">F898-N898</f>
        <v>316</v>
      </c>
      <c r="P898" s="50">
        <f ca="1">(TODAY()-Продажи[[#This Row],[Дата регистрации клиента]])/30</f>
        <v>24.033333333333335</v>
      </c>
      <c r="Q898" t="str">
        <f>VLOOKUP(H898,клиенты!$A$1:$G$435,3,FALSE)</f>
        <v>Федотов Радислав Антонович</v>
      </c>
      <c r="R898" s="51" t="str">
        <f>VLOOKUP(H898,клиенты!$A$1:$G$435,4,FALSE)</f>
        <v>нет</v>
      </c>
      <c r="S898" t="str">
        <f>VLOOKUP(H898,клиенты!$A$1:$G$435,7,FALSE)</f>
        <v>Украина</v>
      </c>
      <c r="T898" t="str">
        <f t="shared" ref="T898:T961" si="119">IF(OR(RIGHT(Q898,1)="ва", RIGHT(Q898,1)="я",RIGHT(Q898,1)="на"), Q898, MID(Q898, FIND(" ", Q898, FIND(" ", Q898) + 1) + 1, LEN(Q898) - FIND(" ", Q898, FIND(" ", Q898) + 1)) &amp; " " &amp; LEFT(Q898, FIND(" ", Q898) - 1) &amp; " " &amp; MID(Q898, FIND(" ", Q898) + 1, FIND(" ", Q898, FIND(" ", Q898) + 1) - FIND(" ", Q898) - 1))</f>
        <v>Антонович Федотов Радислав</v>
      </c>
      <c r="U898" t="str">
        <f t="shared" ref="U898:U961" si="120">MID(T898, FIND(" ", T898) + 1, FIND(" ", T898 &amp; " ", FIND(" ", T898) + 1) - FIND(" ", T898) - 1)</f>
        <v>Федотов</v>
      </c>
      <c r="V898" t="str">
        <f>MID(T898,SEARCH(" *",T898,SEARCH(" *",T898)+1)+1,LEN(T898))</f>
        <v>Радислав</v>
      </c>
    </row>
    <row r="899" spans="1:22" x14ac:dyDescent="0.2">
      <c r="A899">
        <v>552</v>
      </c>
      <c r="B899">
        <v>119</v>
      </c>
      <c r="C899">
        <v>369</v>
      </c>
      <c r="D899">
        <v>2</v>
      </c>
      <c r="E899" s="40">
        <f t="shared" si="114"/>
        <v>738</v>
      </c>
      <c r="F899" s="25">
        <v>45105</v>
      </c>
      <c r="G899" t="s">
        <v>19</v>
      </c>
      <c r="H899">
        <v>21</v>
      </c>
      <c r="I899" t="str">
        <f>VLOOKUP(B899,товар!$A$1:$C$433,2,FALSE)</f>
        <v>Печенье</v>
      </c>
      <c r="J899" s="5">
        <f t="shared" si="115"/>
        <v>283.468085106383</v>
      </c>
      <c r="K899" s="6">
        <f t="shared" si="116"/>
        <v>0.30173384372888989</v>
      </c>
      <c r="L899" t="str">
        <f>VLOOKUP(B899,товар!$A$1:$C$433,3,FALSE)</f>
        <v>КДВ</v>
      </c>
      <c r="M899" s="28">
        <f t="shared" si="117"/>
        <v>323.07692307692309</v>
      </c>
      <c r="N899" s="10">
        <f>VLOOKUP(H899,клиенты!$A$1:$G$435,5,FALSE)</f>
        <v>44881</v>
      </c>
      <c r="O899">
        <f t="shared" si="118"/>
        <v>224</v>
      </c>
      <c r="P899" s="50">
        <f ca="1">(TODAY()-Продажи[[#This Row],[Дата регистрации клиента]])/30</f>
        <v>24.033333333333335</v>
      </c>
      <c r="Q899" t="str">
        <f>VLOOKUP(H899,клиенты!$A$1:$G$435,3,FALSE)</f>
        <v>Никита Венедиктович Третьяков</v>
      </c>
      <c r="R899" s="51" t="str">
        <f>VLOOKUP(H899,клиенты!$A$1:$G$435,4,FALSE)</f>
        <v>да</v>
      </c>
      <c r="S899" t="str">
        <f>VLOOKUP(H899,клиенты!$A$1:$G$435,7,FALSE)</f>
        <v>Беларусь</v>
      </c>
      <c r="T899" t="str">
        <f t="shared" si="119"/>
        <v>Третьяков Никита Венедиктович</v>
      </c>
      <c r="U899" t="str">
        <f t="shared" si="120"/>
        <v>Никита</v>
      </c>
      <c r="V899" t="str">
        <f>Продажи[[#This Row],[Имя1]]</f>
        <v>Никита</v>
      </c>
    </row>
    <row r="900" spans="1:22" x14ac:dyDescent="0.2">
      <c r="A900">
        <v>570</v>
      </c>
      <c r="B900">
        <v>346</v>
      </c>
      <c r="C900">
        <v>390</v>
      </c>
      <c r="D900">
        <v>5</v>
      </c>
      <c r="E900" s="40">
        <f t="shared" si="114"/>
        <v>1950</v>
      </c>
      <c r="F900" s="25">
        <v>45402</v>
      </c>
      <c r="G900" t="s">
        <v>19</v>
      </c>
      <c r="H900">
        <v>10</v>
      </c>
      <c r="I900" t="str">
        <f>VLOOKUP(B900,товар!$A$1:$C$433,2,FALSE)</f>
        <v>Чай</v>
      </c>
      <c r="J900" s="5">
        <f t="shared" si="115"/>
        <v>271.18181818181819</v>
      </c>
      <c r="K900" s="6">
        <f t="shared" si="116"/>
        <v>0.43814951391216894</v>
      </c>
      <c r="L900" t="str">
        <f>VLOOKUP(B900,товар!$A$1:$C$433,3,FALSE)</f>
        <v>Greenfield</v>
      </c>
      <c r="M900" s="28">
        <f t="shared" si="117"/>
        <v>291.45454545454544</v>
      </c>
      <c r="N900" s="10">
        <f>VLOOKUP(H900,клиенты!$A$1:$G$435,5,FALSE)</f>
        <v>44881</v>
      </c>
      <c r="O900">
        <f t="shared" si="118"/>
        <v>521</v>
      </c>
      <c r="P900" s="50">
        <f ca="1">(TODAY()-Продажи[[#This Row],[Дата регистрации клиента]])/30</f>
        <v>24.033333333333335</v>
      </c>
      <c r="Q900" t="str">
        <f>VLOOKUP(H900,клиенты!$A$1:$G$435,3,FALSE)</f>
        <v>Давыдов Амос Владиславович</v>
      </c>
      <c r="R900" s="51" t="str">
        <f>VLOOKUP(H900,клиенты!$A$1:$G$435,4,FALSE)</f>
        <v>нет</v>
      </c>
      <c r="S900" t="str">
        <f>VLOOKUP(H900,клиенты!$A$1:$G$435,7,FALSE)</f>
        <v>Украина</v>
      </c>
      <c r="T900" t="str">
        <f t="shared" si="119"/>
        <v>Владиславович Давыдов Амос</v>
      </c>
      <c r="U900" t="str">
        <f t="shared" si="120"/>
        <v>Давыдов</v>
      </c>
      <c r="V900" t="str">
        <f>MID(T900,SEARCH(" *",T900,SEARCH(" *",T900)+1)+1,LEN(T900))</f>
        <v>Амос</v>
      </c>
    </row>
    <row r="901" spans="1:22" x14ac:dyDescent="0.2">
      <c r="A901">
        <v>66</v>
      </c>
      <c r="B901">
        <v>408</v>
      </c>
      <c r="C901">
        <v>438</v>
      </c>
      <c r="D901">
        <v>3</v>
      </c>
      <c r="E901" s="40">
        <f t="shared" si="114"/>
        <v>1314</v>
      </c>
      <c r="F901" s="25">
        <v>44973</v>
      </c>
      <c r="G901" t="s">
        <v>18</v>
      </c>
      <c r="H901">
        <v>68</v>
      </c>
      <c r="I901" t="str">
        <f>VLOOKUP(B901,товар!$A$1:$C$433,2,FALSE)</f>
        <v>Йогурт</v>
      </c>
      <c r="J901" s="5">
        <f t="shared" si="115"/>
        <v>263.25423728813558</v>
      </c>
      <c r="K901" s="6">
        <f t="shared" si="116"/>
        <v>0.66379088333762559</v>
      </c>
      <c r="L901" t="str">
        <f>VLOOKUP(B901,товар!$A$1:$C$433,3,FALSE)</f>
        <v>Эрманн</v>
      </c>
      <c r="M901" s="28">
        <f t="shared" si="117"/>
        <v>248.5</v>
      </c>
      <c r="N901" s="10">
        <f>VLOOKUP(H901,клиенты!$A$1:$G$435,5,FALSE)</f>
        <v>44882</v>
      </c>
      <c r="O901">
        <f t="shared" si="118"/>
        <v>91</v>
      </c>
      <c r="P901" s="50">
        <f ca="1">(TODAY()-Продажи[[#This Row],[Дата регистрации клиента]])/30</f>
        <v>24</v>
      </c>
      <c r="Q901" t="str">
        <f>VLOOKUP(H901,клиенты!$A$1:$G$435,3,FALSE)</f>
        <v>Иванна Наумовна Иванова</v>
      </c>
      <c r="R901" s="51" t="str">
        <f>VLOOKUP(H901,клиенты!$A$1:$G$435,4,FALSE)</f>
        <v>да</v>
      </c>
      <c r="S901" t="str">
        <f>VLOOKUP(H901,клиенты!$A$1:$G$435,7,FALSE)</f>
        <v>Узбекистан</v>
      </c>
      <c r="T901" t="str">
        <f t="shared" si="119"/>
        <v>Иванова Иванна Наумовна</v>
      </c>
      <c r="U901" t="str">
        <f t="shared" si="120"/>
        <v>Иванна</v>
      </c>
      <c r="V901" t="str">
        <f>Продажи[[#This Row],[Имя1]]</f>
        <v>Иванна</v>
      </c>
    </row>
    <row r="902" spans="1:22" x14ac:dyDescent="0.2">
      <c r="A902">
        <v>121</v>
      </c>
      <c r="B902">
        <v>244</v>
      </c>
      <c r="C902">
        <v>245</v>
      </c>
      <c r="D902">
        <v>4</v>
      </c>
      <c r="E902" s="40">
        <f t="shared" si="114"/>
        <v>980</v>
      </c>
      <c r="F902" s="25">
        <v>44960</v>
      </c>
      <c r="G902" t="s">
        <v>24</v>
      </c>
      <c r="H902">
        <v>149</v>
      </c>
      <c r="I902" t="str">
        <f>VLOOKUP(B902,товар!$A$1:$C$433,2,FALSE)</f>
        <v>Мясо</v>
      </c>
      <c r="J902" s="5">
        <f t="shared" si="115"/>
        <v>271.74545454545455</v>
      </c>
      <c r="K902" s="6">
        <f t="shared" si="116"/>
        <v>-9.8420982202595986E-2</v>
      </c>
      <c r="L902" t="str">
        <f>VLOOKUP(B902,товар!$A$1:$C$433,3,FALSE)</f>
        <v>Сава</v>
      </c>
      <c r="M902" s="28">
        <f t="shared" si="117"/>
        <v>212.8125</v>
      </c>
      <c r="N902" s="10">
        <f>VLOOKUP(H902,клиенты!$A$1:$G$435,5,FALSE)</f>
        <v>44882</v>
      </c>
      <c r="O902">
        <f t="shared" si="118"/>
        <v>78</v>
      </c>
      <c r="P902" s="50">
        <f ca="1">(TODAY()-Продажи[[#This Row],[Дата регистрации клиента]])/30</f>
        <v>24</v>
      </c>
      <c r="Q902" t="str">
        <f>VLOOKUP(H902,клиенты!$A$1:$G$435,3,FALSE)</f>
        <v>Королев Феофан Бориславович</v>
      </c>
      <c r="R902" s="51" t="str">
        <f>VLOOKUP(H902,клиенты!$A$1:$G$435,4,FALSE)</f>
        <v>да</v>
      </c>
      <c r="S902" t="str">
        <f>VLOOKUP(H902,клиенты!$A$1:$G$435,7,FALSE)</f>
        <v>Таджикистан</v>
      </c>
      <c r="T902" t="str">
        <f t="shared" si="119"/>
        <v>Бориславович Королев Феофан</v>
      </c>
      <c r="U902" t="str">
        <f t="shared" si="120"/>
        <v>Королев</v>
      </c>
      <c r="V902" t="str">
        <f>MID(T902,SEARCH(" *",T902,SEARCH(" *",T902)+1)+1,LEN(T902))</f>
        <v>Феофан</v>
      </c>
    </row>
    <row r="903" spans="1:22" x14ac:dyDescent="0.2">
      <c r="A903">
        <v>386</v>
      </c>
      <c r="B903">
        <v>129</v>
      </c>
      <c r="C903">
        <v>235</v>
      </c>
      <c r="D903">
        <v>2</v>
      </c>
      <c r="E903" s="40">
        <f t="shared" si="114"/>
        <v>470</v>
      </c>
      <c r="F903" s="25">
        <v>45207</v>
      </c>
      <c r="G903" t="s">
        <v>9</v>
      </c>
      <c r="H903">
        <v>149</v>
      </c>
      <c r="I903" t="str">
        <f>VLOOKUP(B903,товар!$A$1:$C$433,2,FALSE)</f>
        <v>Мясо</v>
      </c>
      <c r="J903" s="5">
        <f t="shared" si="115"/>
        <v>271.74545454545455</v>
      </c>
      <c r="K903" s="6">
        <f t="shared" si="116"/>
        <v>-0.13522012578616349</v>
      </c>
      <c r="L903" t="str">
        <f>VLOOKUP(B903,товар!$A$1:$C$433,3,FALSE)</f>
        <v>Агрокомплекс</v>
      </c>
      <c r="M903" s="28">
        <f t="shared" si="117"/>
        <v>311.2</v>
      </c>
      <c r="N903" s="10">
        <f>VLOOKUP(H903,клиенты!$A$1:$G$435,5,FALSE)</f>
        <v>44882</v>
      </c>
      <c r="O903">
        <f t="shared" si="118"/>
        <v>325</v>
      </c>
      <c r="P903" s="50">
        <f ca="1">(TODAY()-Продажи[[#This Row],[Дата регистрации клиента]])/30</f>
        <v>24</v>
      </c>
      <c r="Q903" t="str">
        <f>VLOOKUP(H903,клиенты!$A$1:$G$435,3,FALSE)</f>
        <v>Королев Феофан Бориславович</v>
      </c>
      <c r="R903" s="51" t="str">
        <f>VLOOKUP(H903,клиенты!$A$1:$G$435,4,FALSE)</f>
        <v>да</v>
      </c>
      <c r="S903" t="str">
        <f>VLOOKUP(H903,клиенты!$A$1:$G$435,7,FALSE)</f>
        <v>Таджикистан</v>
      </c>
      <c r="T903" t="str">
        <f t="shared" si="119"/>
        <v>Бориславович Королев Феофан</v>
      </c>
      <c r="U903" t="str">
        <f t="shared" si="120"/>
        <v>Королев</v>
      </c>
      <c r="V903" t="str">
        <f>MID(T903,SEARCH(" *",T903,SEARCH(" *",T903)+1)+1,LEN(T903))</f>
        <v>Феофан</v>
      </c>
    </row>
    <row r="904" spans="1:22" x14ac:dyDescent="0.2">
      <c r="A904">
        <v>834</v>
      </c>
      <c r="B904">
        <v>230</v>
      </c>
      <c r="C904">
        <v>179</v>
      </c>
      <c r="D904">
        <v>4</v>
      </c>
      <c r="E904" s="40">
        <f t="shared" si="114"/>
        <v>716</v>
      </c>
      <c r="F904" s="25">
        <v>45395</v>
      </c>
      <c r="G904" t="s">
        <v>26</v>
      </c>
      <c r="H904">
        <v>68</v>
      </c>
      <c r="I904" t="str">
        <f>VLOOKUP(B904,товар!$A$1:$C$433,2,FALSE)</f>
        <v>Сок</v>
      </c>
      <c r="J904" s="5">
        <f t="shared" si="115"/>
        <v>268.60344827586209</v>
      </c>
      <c r="K904" s="6">
        <f t="shared" si="116"/>
        <v>-0.33359008922267164</v>
      </c>
      <c r="L904" t="str">
        <f>VLOOKUP(B904,товар!$A$1:$C$433,3,FALSE)</f>
        <v>Фруктовый сад</v>
      </c>
      <c r="M904" s="28">
        <f t="shared" si="117"/>
        <v>281.96875</v>
      </c>
      <c r="N904" s="10">
        <f>VLOOKUP(H904,клиенты!$A$1:$G$435,5,FALSE)</f>
        <v>44882</v>
      </c>
      <c r="O904">
        <f t="shared" si="118"/>
        <v>513</v>
      </c>
      <c r="P904" s="50">
        <f ca="1">(TODAY()-Продажи[[#This Row],[Дата регистрации клиента]])/30</f>
        <v>24</v>
      </c>
      <c r="Q904" t="str">
        <f>VLOOKUP(H904,клиенты!$A$1:$G$435,3,FALSE)</f>
        <v>Иванна Наумовна Иванова</v>
      </c>
      <c r="R904" s="51" t="str">
        <f>VLOOKUP(H904,клиенты!$A$1:$G$435,4,FALSE)</f>
        <v>да</v>
      </c>
      <c r="S904" t="str">
        <f>VLOOKUP(H904,клиенты!$A$1:$G$435,7,FALSE)</f>
        <v>Узбекистан</v>
      </c>
      <c r="T904" t="str">
        <f t="shared" si="119"/>
        <v>Иванова Иванна Наумовна</v>
      </c>
      <c r="U904" t="str">
        <f t="shared" si="120"/>
        <v>Иванна</v>
      </c>
      <c r="V904" t="str">
        <f>Продажи[[#This Row],[Имя1]]</f>
        <v>Иванна</v>
      </c>
    </row>
    <row r="905" spans="1:22" x14ac:dyDescent="0.2">
      <c r="A905">
        <v>860</v>
      </c>
      <c r="B905">
        <v>354</v>
      </c>
      <c r="C905">
        <v>493</v>
      </c>
      <c r="D905">
        <v>2</v>
      </c>
      <c r="E905" s="40">
        <f t="shared" si="114"/>
        <v>986</v>
      </c>
      <c r="F905" s="25">
        <v>45320</v>
      </c>
      <c r="G905" t="s">
        <v>23</v>
      </c>
      <c r="H905">
        <v>68</v>
      </c>
      <c r="I905" t="str">
        <f>VLOOKUP(B905,товар!$A$1:$C$433,2,FALSE)</f>
        <v>Чай</v>
      </c>
      <c r="J905" s="5">
        <f t="shared" si="115"/>
        <v>271.18181818181819</v>
      </c>
      <c r="K905" s="6">
        <f t="shared" si="116"/>
        <v>0.81796848809922884</v>
      </c>
      <c r="L905" t="str">
        <f>VLOOKUP(B905,товар!$A$1:$C$433,3,FALSE)</f>
        <v>Lipton</v>
      </c>
      <c r="M905" s="28">
        <f t="shared" si="117"/>
        <v>260.15789473684208</v>
      </c>
      <c r="N905" s="10">
        <f>VLOOKUP(H905,клиенты!$A$1:$G$435,5,FALSE)</f>
        <v>44882</v>
      </c>
      <c r="O905">
        <f t="shared" si="118"/>
        <v>438</v>
      </c>
      <c r="P905" s="50">
        <f ca="1">(TODAY()-Продажи[[#This Row],[Дата регистрации клиента]])/30</f>
        <v>24</v>
      </c>
      <c r="Q905" t="str">
        <f>VLOOKUP(H905,клиенты!$A$1:$G$435,3,FALSE)</f>
        <v>Иванна Наумовна Иванова</v>
      </c>
      <c r="R905" s="51" t="str">
        <f>VLOOKUP(H905,клиенты!$A$1:$G$435,4,FALSE)</f>
        <v>да</v>
      </c>
      <c r="S905" t="str">
        <f>VLOOKUP(H905,клиенты!$A$1:$G$435,7,FALSE)</f>
        <v>Узбекистан</v>
      </c>
      <c r="T905" t="str">
        <f t="shared" si="119"/>
        <v>Иванова Иванна Наумовна</v>
      </c>
      <c r="U905" t="str">
        <f t="shared" si="120"/>
        <v>Иванна</v>
      </c>
      <c r="V905" t="str">
        <f>Продажи[[#This Row],[Имя1]]</f>
        <v>Иванна</v>
      </c>
    </row>
    <row r="906" spans="1:22" x14ac:dyDescent="0.2">
      <c r="A906">
        <v>139</v>
      </c>
      <c r="B906">
        <v>380</v>
      </c>
      <c r="C906">
        <v>344</v>
      </c>
      <c r="D906">
        <v>5</v>
      </c>
      <c r="E906" s="40">
        <f t="shared" si="114"/>
        <v>1720</v>
      </c>
      <c r="F906" s="25">
        <v>45189</v>
      </c>
      <c r="G906" t="s">
        <v>11</v>
      </c>
      <c r="H906">
        <v>364</v>
      </c>
      <c r="I906" t="str">
        <f>VLOOKUP(B906,товар!$A$1:$C$433,2,FALSE)</f>
        <v>Конфеты</v>
      </c>
      <c r="J906" s="5">
        <f t="shared" si="115"/>
        <v>267.85483870967744</v>
      </c>
      <c r="K906" s="6">
        <f t="shared" si="116"/>
        <v>0.2842777142168964</v>
      </c>
      <c r="L906" t="str">
        <f>VLOOKUP(B906,товар!$A$1:$C$433,3,FALSE)</f>
        <v>Бабаевский</v>
      </c>
      <c r="M906" s="28">
        <f t="shared" si="117"/>
        <v>250.25925925925927</v>
      </c>
      <c r="N906" s="10">
        <f>VLOOKUP(H906,клиенты!$A$1:$G$435,5,FALSE)</f>
        <v>44883</v>
      </c>
      <c r="O906">
        <f t="shared" si="118"/>
        <v>306</v>
      </c>
      <c r="P906" s="50">
        <f ca="1">(TODAY()-Продажи[[#This Row],[Дата регистрации клиента]])/30</f>
        <v>23.966666666666665</v>
      </c>
      <c r="Q906" t="str">
        <f>VLOOKUP(H906,клиенты!$A$1:$G$435,3,FALSE)</f>
        <v>Родионова Евпраксия Олеговна</v>
      </c>
      <c r="R906" s="51" t="str">
        <f>VLOOKUP(H906,клиенты!$A$1:$G$435,4,FALSE)</f>
        <v>да</v>
      </c>
      <c r="S906" t="str">
        <f>VLOOKUP(H906,клиенты!$A$1:$G$435,7,FALSE)</f>
        <v>Россия</v>
      </c>
      <c r="T906" t="str">
        <f t="shared" si="119"/>
        <v>Олеговна Родионова Евпраксия</v>
      </c>
      <c r="U906" t="str">
        <f t="shared" si="120"/>
        <v>Родионова</v>
      </c>
      <c r="V906" t="str">
        <f>MID(T906,SEARCH(" *",T906,SEARCH(" *",T906)+1)+1,LEN(T906))</f>
        <v>Евпраксия</v>
      </c>
    </row>
    <row r="907" spans="1:22" x14ac:dyDescent="0.2">
      <c r="A907">
        <v>502</v>
      </c>
      <c r="B907">
        <v>348</v>
      </c>
      <c r="C907">
        <v>461</v>
      </c>
      <c r="D907">
        <v>3</v>
      </c>
      <c r="E907" s="40">
        <f t="shared" si="114"/>
        <v>1383</v>
      </c>
      <c r="F907" s="25">
        <v>45344</v>
      </c>
      <c r="G907" t="s">
        <v>17</v>
      </c>
      <c r="H907">
        <v>364</v>
      </c>
      <c r="I907" t="str">
        <f>VLOOKUP(B907,товар!$A$1:$C$433,2,FALSE)</f>
        <v>Чипсы</v>
      </c>
      <c r="J907" s="5">
        <f t="shared" si="115"/>
        <v>273.72549019607845</v>
      </c>
      <c r="K907" s="6">
        <f t="shared" si="116"/>
        <v>0.68416905444126064</v>
      </c>
      <c r="L907" t="str">
        <f>VLOOKUP(B907,товар!$A$1:$C$433,3,FALSE)</f>
        <v>Estrella</v>
      </c>
      <c r="M907" s="28">
        <f t="shared" si="117"/>
        <v>266.27272727272725</v>
      </c>
      <c r="N907" s="10">
        <f>VLOOKUP(H907,клиенты!$A$1:$G$435,5,FALSE)</f>
        <v>44883</v>
      </c>
      <c r="O907">
        <f t="shared" si="118"/>
        <v>461</v>
      </c>
      <c r="P907" s="50">
        <f ca="1">(TODAY()-Продажи[[#This Row],[Дата регистрации клиента]])/30</f>
        <v>23.966666666666665</v>
      </c>
      <c r="Q907" t="str">
        <f>VLOOKUP(H907,клиенты!$A$1:$G$435,3,FALSE)</f>
        <v>Родионова Евпраксия Олеговна</v>
      </c>
      <c r="R907" s="51" t="str">
        <f>VLOOKUP(H907,клиенты!$A$1:$G$435,4,FALSE)</f>
        <v>да</v>
      </c>
      <c r="S907" t="str">
        <f>VLOOKUP(H907,клиенты!$A$1:$G$435,7,FALSE)</f>
        <v>Россия</v>
      </c>
      <c r="T907" t="str">
        <f t="shared" si="119"/>
        <v>Олеговна Родионова Евпраксия</v>
      </c>
      <c r="U907" t="str">
        <f t="shared" si="120"/>
        <v>Родионова</v>
      </c>
      <c r="V907" t="str">
        <f>MID(T907,SEARCH(" *",T907,SEARCH(" *",T907)+1)+1,LEN(T907))</f>
        <v>Евпраксия</v>
      </c>
    </row>
    <row r="908" spans="1:22" x14ac:dyDescent="0.2">
      <c r="A908">
        <v>571</v>
      </c>
      <c r="B908">
        <v>132</v>
      </c>
      <c r="C908">
        <v>497</v>
      </c>
      <c r="D908">
        <v>4</v>
      </c>
      <c r="E908" s="40">
        <f t="shared" si="114"/>
        <v>1988</v>
      </c>
      <c r="F908" s="25">
        <v>44987</v>
      </c>
      <c r="G908" t="s">
        <v>26</v>
      </c>
      <c r="H908">
        <v>364</v>
      </c>
      <c r="I908" t="str">
        <f>VLOOKUP(B908,товар!$A$1:$C$433,2,FALSE)</f>
        <v>Рыба</v>
      </c>
      <c r="J908" s="5">
        <f t="shared" si="115"/>
        <v>258.5128205128205</v>
      </c>
      <c r="K908" s="6">
        <f t="shared" si="116"/>
        <v>0.92253521126760574</v>
      </c>
      <c r="L908" t="str">
        <f>VLOOKUP(B908,товар!$A$1:$C$433,3,FALSE)</f>
        <v>Меридиан</v>
      </c>
      <c r="M908" s="28">
        <f t="shared" si="117"/>
        <v>260.64705882352939</v>
      </c>
      <c r="N908" s="10">
        <f>VLOOKUP(H908,клиенты!$A$1:$G$435,5,FALSE)</f>
        <v>44883</v>
      </c>
      <c r="O908">
        <f t="shared" si="118"/>
        <v>104</v>
      </c>
      <c r="P908" s="50">
        <f ca="1">(TODAY()-Продажи[[#This Row],[Дата регистрации клиента]])/30</f>
        <v>23.966666666666665</v>
      </c>
      <c r="Q908" t="str">
        <f>VLOOKUP(H908,клиенты!$A$1:$G$435,3,FALSE)</f>
        <v>Родионова Евпраксия Олеговна</v>
      </c>
      <c r="R908" s="51" t="str">
        <f>VLOOKUP(H908,клиенты!$A$1:$G$435,4,FALSE)</f>
        <v>да</v>
      </c>
      <c r="S908" t="str">
        <f>VLOOKUP(H908,клиенты!$A$1:$G$435,7,FALSE)</f>
        <v>Россия</v>
      </c>
      <c r="T908" t="str">
        <f t="shared" si="119"/>
        <v>Олеговна Родионова Евпраксия</v>
      </c>
      <c r="U908" t="str">
        <f t="shared" si="120"/>
        <v>Родионова</v>
      </c>
      <c r="V908" t="str">
        <f>MID(T908,SEARCH(" *",T908,SEARCH(" *",T908)+1)+1,LEN(T908))</f>
        <v>Евпраксия</v>
      </c>
    </row>
    <row r="909" spans="1:22" x14ac:dyDescent="0.2">
      <c r="A909">
        <v>611</v>
      </c>
      <c r="B909">
        <v>25</v>
      </c>
      <c r="C909">
        <v>222</v>
      </c>
      <c r="D909">
        <v>1</v>
      </c>
      <c r="E909" s="40">
        <f t="shared" si="114"/>
        <v>222</v>
      </c>
      <c r="F909" s="25">
        <v>45245</v>
      </c>
      <c r="G909" t="s">
        <v>10</v>
      </c>
      <c r="H909">
        <v>364</v>
      </c>
      <c r="I909" t="str">
        <f>VLOOKUP(B909,товар!$A$1:$C$433,2,FALSE)</f>
        <v>Чипсы</v>
      </c>
      <c r="J909" s="5">
        <f t="shared" si="115"/>
        <v>273.72549019607845</v>
      </c>
      <c r="K909" s="6">
        <f t="shared" si="116"/>
        <v>-0.18896848137535827</v>
      </c>
      <c r="L909" t="str">
        <f>VLOOKUP(B909,товар!$A$1:$C$433,3,FALSE)</f>
        <v>Русская картошка</v>
      </c>
      <c r="M909" s="28">
        <f t="shared" si="117"/>
        <v>241.83333333333334</v>
      </c>
      <c r="N909" s="10">
        <f>VLOOKUP(H909,клиенты!$A$1:$G$435,5,FALSE)</f>
        <v>44883</v>
      </c>
      <c r="O909">
        <f t="shared" si="118"/>
        <v>362</v>
      </c>
      <c r="P909" s="50">
        <f ca="1">(TODAY()-Продажи[[#This Row],[Дата регистрации клиента]])/30</f>
        <v>23.966666666666665</v>
      </c>
      <c r="Q909" t="str">
        <f>VLOOKUP(H909,клиенты!$A$1:$G$435,3,FALSE)</f>
        <v>Родионова Евпраксия Олеговна</v>
      </c>
      <c r="R909" s="51" t="str">
        <f>VLOOKUP(H909,клиенты!$A$1:$G$435,4,FALSE)</f>
        <v>да</v>
      </c>
      <c r="S909" t="str">
        <f>VLOOKUP(H909,клиенты!$A$1:$G$435,7,FALSE)</f>
        <v>Россия</v>
      </c>
      <c r="T909" t="str">
        <f t="shared" si="119"/>
        <v>Олеговна Родионова Евпраксия</v>
      </c>
      <c r="U909" t="str">
        <f t="shared" si="120"/>
        <v>Родионова</v>
      </c>
      <c r="V909" t="str">
        <f>MID(T909,SEARCH(" *",T909,SEARCH(" *",T909)+1)+1,LEN(T909))</f>
        <v>Евпраксия</v>
      </c>
    </row>
    <row r="910" spans="1:22" x14ac:dyDescent="0.2">
      <c r="A910">
        <v>683</v>
      </c>
      <c r="B910">
        <v>196</v>
      </c>
      <c r="C910">
        <v>196</v>
      </c>
      <c r="D910">
        <v>4</v>
      </c>
      <c r="E910" s="40">
        <f t="shared" si="114"/>
        <v>784</v>
      </c>
      <c r="F910" s="25">
        <v>44944</v>
      </c>
      <c r="G910" t="s">
        <v>20</v>
      </c>
      <c r="H910">
        <v>8</v>
      </c>
      <c r="I910" t="str">
        <f>VLOOKUP(B910,товар!$A$1:$C$433,2,FALSE)</f>
        <v>Конфеты</v>
      </c>
      <c r="J910" s="5">
        <f t="shared" si="115"/>
        <v>267.85483870967744</v>
      </c>
      <c r="K910" s="6">
        <f t="shared" si="116"/>
        <v>-0.26826037213223342</v>
      </c>
      <c r="L910" t="str">
        <f>VLOOKUP(B910,товар!$A$1:$C$433,3,FALSE)</f>
        <v>Рот Фронт</v>
      </c>
      <c r="M910" s="28">
        <f t="shared" si="117"/>
        <v>288.23809523809524</v>
      </c>
      <c r="N910" s="10">
        <f>VLOOKUP(H910,клиенты!$A$1:$G$435,5,FALSE)</f>
        <v>44883</v>
      </c>
      <c r="O910">
        <f t="shared" si="118"/>
        <v>61</v>
      </c>
      <c r="P910" s="50">
        <f ca="1">(TODAY()-Продажи[[#This Row],[Дата регистрации клиента]])/30</f>
        <v>23.966666666666665</v>
      </c>
      <c r="Q910" t="str">
        <f>VLOOKUP(H910,клиенты!$A$1:$G$435,3,FALSE)</f>
        <v>Ирина Макаровна Шарова</v>
      </c>
      <c r="R910" s="51" t="str">
        <f>VLOOKUP(H910,клиенты!$A$1:$G$435,4,FALSE)</f>
        <v>да</v>
      </c>
      <c r="S910" t="str">
        <f>VLOOKUP(H910,клиенты!$A$1:$G$435,7,FALSE)</f>
        <v>Беларусь</v>
      </c>
      <c r="T910" t="str">
        <f t="shared" si="119"/>
        <v>Шарова Ирина Макаровна</v>
      </c>
      <c r="U910" t="str">
        <f t="shared" si="120"/>
        <v>Ирина</v>
      </c>
      <c r="V910" t="str">
        <f>Продажи[[#This Row],[Имя1]]</f>
        <v>Ирина</v>
      </c>
    </row>
    <row r="911" spans="1:22" x14ac:dyDescent="0.2">
      <c r="A911">
        <v>799</v>
      </c>
      <c r="B911">
        <v>357</v>
      </c>
      <c r="C911">
        <v>55</v>
      </c>
      <c r="D911">
        <v>5</v>
      </c>
      <c r="E911" s="40">
        <f t="shared" si="114"/>
        <v>275</v>
      </c>
      <c r="F911" s="25">
        <v>45302</v>
      </c>
      <c r="G911" t="s">
        <v>23</v>
      </c>
      <c r="H911">
        <v>8</v>
      </c>
      <c r="I911" t="str">
        <f>VLOOKUP(B911,товар!$A$1:$C$433,2,FALSE)</f>
        <v>Мясо</v>
      </c>
      <c r="J911" s="5">
        <f t="shared" si="115"/>
        <v>271.74545454545455</v>
      </c>
      <c r="K911" s="6">
        <f t="shared" si="116"/>
        <v>-0.79760471029037872</v>
      </c>
      <c r="L911" t="str">
        <f>VLOOKUP(B911,товар!$A$1:$C$433,3,FALSE)</f>
        <v>Снежана</v>
      </c>
      <c r="M911" s="28">
        <f t="shared" si="117"/>
        <v>272.35294117647061</v>
      </c>
      <c r="N911" s="10">
        <f>VLOOKUP(H911,клиенты!$A$1:$G$435,5,FALSE)</f>
        <v>44883</v>
      </c>
      <c r="O911">
        <f t="shared" si="118"/>
        <v>419</v>
      </c>
      <c r="P911" s="50">
        <f ca="1">(TODAY()-Продажи[[#This Row],[Дата регистрации клиента]])/30</f>
        <v>23.966666666666665</v>
      </c>
      <c r="Q911" t="str">
        <f>VLOOKUP(H911,клиенты!$A$1:$G$435,3,FALSE)</f>
        <v>Ирина Макаровна Шарова</v>
      </c>
      <c r="R911" s="51" t="str">
        <f>VLOOKUP(H911,клиенты!$A$1:$G$435,4,FALSE)</f>
        <v>да</v>
      </c>
      <c r="S911" t="str">
        <f>VLOOKUP(H911,клиенты!$A$1:$G$435,7,FALSE)</f>
        <v>Беларусь</v>
      </c>
      <c r="T911" t="str">
        <f t="shared" si="119"/>
        <v>Шарова Ирина Макаровна</v>
      </c>
      <c r="U911" t="str">
        <f t="shared" si="120"/>
        <v>Ирина</v>
      </c>
      <c r="V911" t="str">
        <f>Продажи[[#This Row],[Имя1]]</f>
        <v>Ирина</v>
      </c>
    </row>
    <row r="912" spans="1:22" x14ac:dyDescent="0.2">
      <c r="A912">
        <v>974</v>
      </c>
      <c r="B912">
        <v>294</v>
      </c>
      <c r="C912">
        <v>485</v>
      </c>
      <c r="D912">
        <v>3</v>
      </c>
      <c r="E912" s="40">
        <f t="shared" si="114"/>
        <v>1455</v>
      </c>
      <c r="F912" s="25">
        <v>45330</v>
      </c>
      <c r="G912" t="s">
        <v>25</v>
      </c>
      <c r="H912">
        <v>8</v>
      </c>
      <c r="I912" t="str">
        <f>VLOOKUP(B912,товар!$A$1:$C$433,2,FALSE)</f>
        <v>Сок</v>
      </c>
      <c r="J912" s="5">
        <f t="shared" si="115"/>
        <v>268.60344827586209</v>
      </c>
      <c r="K912" s="6">
        <f t="shared" si="116"/>
        <v>0.80563579177097355</v>
      </c>
      <c r="L912" t="str">
        <f>VLOOKUP(B912,товар!$A$1:$C$433,3,FALSE)</f>
        <v>Фруктовый сад</v>
      </c>
      <c r="M912" s="28">
        <f t="shared" si="117"/>
        <v>281.96875</v>
      </c>
      <c r="N912" s="10">
        <f>VLOOKUP(H912,клиенты!$A$1:$G$435,5,FALSE)</f>
        <v>44883</v>
      </c>
      <c r="O912">
        <f t="shared" si="118"/>
        <v>447</v>
      </c>
      <c r="P912" s="50">
        <f ca="1">(TODAY()-Продажи[[#This Row],[Дата регистрации клиента]])/30</f>
        <v>23.966666666666665</v>
      </c>
      <c r="Q912" t="str">
        <f>VLOOKUP(H912,клиенты!$A$1:$G$435,3,FALSE)</f>
        <v>Ирина Макаровна Шарова</v>
      </c>
      <c r="R912" s="51" t="str">
        <f>VLOOKUP(H912,клиенты!$A$1:$G$435,4,FALSE)</f>
        <v>да</v>
      </c>
      <c r="S912" t="str">
        <f>VLOOKUP(H912,клиенты!$A$1:$G$435,7,FALSE)</f>
        <v>Беларусь</v>
      </c>
      <c r="T912" t="str">
        <f t="shared" si="119"/>
        <v>Шарова Ирина Макаровна</v>
      </c>
      <c r="U912" t="str">
        <f t="shared" si="120"/>
        <v>Ирина</v>
      </c>
      <c r="V912" t="str">
        <f>Продажи[[#This Row],[Имя1]]</f>
        <v>Ирина</v>
      </c>
    </row>
    <row r="913" spans="1:22" x14ac:dyDescent="0.2">
      <c r="A913">
        <v>217</v>
      </c>
      <c r="B913">
        <v>25</v>
      </c>
      <c r="C913">
        <v>356</v>
      </c>
      <c r="D913">
        <v>3</v>
      </c>
      <c r="E913" s="40">
        <f t="shared" si="114"/>
        <v>1068</v>
      </c>
      <c r="F913" s="25">
        <v>45018</v>
      </c>
      <c r="G913" t="s">
        <v>14</v>
      </c>
      <c r="H913">
        <v>322</v>
      </c>
      <c r="I913" t="str">
        <f>VLOOKUP(B913,товар!$A$1:$C$433,2,FALSE)</f>
        <v>Чипсы</v>
      </c>
      <c r="J913" s="5">
        <f t="shared" si="115"/>
        <v>273.72549019607845</v>
      </c>
      <c r="K913" s="6">
        <f t="shared" si="116"/>
        <v>0.30057306590257871</v>
      </c>
      <c r="L913" t="str">
        <f>VLOOKUP(B913,товар!$A$1:$C$433,3,FALSE)</f>
        <v>Русская картошка</v>
      </c>
      <c r="M913" s="28">
        <f t="shared" si="117"/>
        <v>241.83333333333334</v>
      </c>
      <c r="N913" s="10">
        <f>VLOOKUP(H913,клиенты!$A$1:$G$435,5,FALSE)</f>
        <v>44886</v>
      </c>
      <c r="O913">
        <f t="shared" si="118"/>
        <v>132</v>
      </c>
      <c r="P913" s="50">
        <f ca="1">(TODAY()-Продажи[[#This Row],[Дата регистрации клиента]])/30</f>
        <v>23.866666666666667</v>
      </c>
      <c r="Q913" t="str">
        <f>VLOOKUP(H913,клиенты!$A$1:$G$435,3,FALSE)</f>
        <v>Суханова Алла Эльдаровна</v>
      </c>
      <c r="R913" s="51" t="str">
        <f>VLOOKUP(H913,клиенты!$A$1:$G$435,4,FALSE)</f>
        <v>да</v>
      </c>
      <c r="S913" t="str">
        <f>VLOOKUP(H913,клиенты!$A$1:$G$435,7,FALSE)</f>
        <v>Украина</v>
      </c>
      <c r="T913" t="str">
        <f t="shared" si="119"/>
        <v>Эльдаровна Суханова Алла</v>
      </c>
      <c r="U913" t="str">
        <f t="shared" si="120"/>
        <v>Суханова</v>
      </c>
      <c r="V913" t="str">
        <f>MID(T913,SEARCH(" *",T913,SEARCH(" *",T913)+1)+1,LEN(T913))</f>
        <v>Алла</v>
      </c>
    </row>
    <row r="914" spans="1:22" x14ac:dyDescent="0.2">
      <c r="A914">
        <v>241</v>
      </c>
      <c r="B914">
        <v>40</v>
      </c>
      <c r="C914">
        <v>82</v>
      </c>
      <c r="D914">
        <v>1</v>
      </c>
      <c r="E914" s="40">
        <f t="shared" si="114"/>
        <v>82</v>
      </c>
      <c r="F914" s="25">
        <v>45011</v>
      </c>
      <c r="G914" t="s">
        <v>11</v>
      </c>
      <c r="H914">
        <v>312</v>
      </c>
      <c r="I914" t="str">
        <f>VLOOKUP(B914,товар!$A$1:$C$433,2,FALSE)</f>
        <v>Колбаса</v>
      </c>
      <c r="J914" s="5">
        <f t="shared" si="115"/>
        <v>286.92307692307691</v>
      </c>
      <c r="K914" s="6">
        <f t="shared" si="116"/>
        <v>-0.71420911528150133</v>
      </c>
      <c r="L914" t="str">
        <f>VLOOKUP(B914,товар!$A$1:$C$433,3,FALSE)</f>
        <v>Микоян</v>
      </c>
      <c r="M914" s="28">
        <f t="shared" si="117"/>
        <v>82</v>
      </c>
      <c r="N914" s="10">
        <f>VLOOKUP(H914,клиенты!$A$1:$G$435,5,FALSE)</f>
        <v>44886</v>
      </c>
      <c r="O914">
        <f t="shared" si="118"/>
        <v>125</v>
      </c>
      <c r="P914" s="50">
        <f ca="1">(TODAY()-Продажи[[#This Row],[Дата регистрации клиента]])/30</f>
        <v>23.866666666666667</v>
      </c>
      <c r="Q914" t="str">
        <f>VLOOKUP(H914,клиенты!$A$1:$G$435,3,FALSE)</f>
        <v>Савельев Климент Гурьевич</v>
      </c>
      <c r="R914" s="51" t="str">
        <f>VLOOKUP(H914,клиенты!$A$1:$G$435,4,FALSE)</f>
        <v>да</v>
      </c>
      <c r="S914" t="str">
        <f>VLOOKUP(H914,клиенты!$A$1:$G$435,7,FALSE)</f>
        <v>Россия</v>
      </c>
      <c r="T914" t="str">
        <f t="shared" si="119"/>
        <v>Гурьевич Савельев Климент</v>
      </c>
      <c r="U914" t="str">
        <f t="shared" si="120"/>
        <v>Савельев</v>
      </c>
      <c r="V914" t="str">
        <f>Продажи[[#This Row],[Имя1]]</f>
        <v>Савельев</v>
      </c>
    </row>
    <row r="915" spans="1:22" x14ac:dyDescent="0.2">
      <c r="A915">
        <v>316</v>
      </c>
      <c r="B915">
        <v>67</v>
      </c>
      <c r="C915">
        <v>317</v>
      </c>
      <c r="D915">
        <v>4</v>
      </c>
      <c r="E915" s="40">
        <f t="shared" si="114"/>
        <v>1268</v>
      </c>
      <c r="F915" s="25">
        <v>45222</v>
      </c>
      <c r="G915" t="s">
        <v>11</v>
      </c>
      <c r="H915">
        <v>322</v>
      </c>
      <c r="I915" t="str">
        <f>VLOOKUP(B915,товар!$A$1:$C$433,2,FALSE)</f>
        <v>Йогурт</v>
      </c>
      <c r="J915" s="5">
        <f t="shared" si="115"/>
        <v>263.25423728813558</v>
      </c>
      <c r="K915" s="6">
        <f t="shared" si="116"/>
        <v>0.20415915529229989</v>
      </c>
      <c r="L915" t="str">
        <f>VLOOKUP(B915,товар!$A$1:$C$433,3,FALSE)</f>
        <v>Чудо</v>
      </c>
      <c r="M915" s="28">
        <f t="shared" si="117"/>
        <v>287.10000000000002</v>
      </c>
      <c r="N915" s="10">
        <f>VLOOKUP(H915,клиенты!$A$1:$G$435,5,FALSE)</f>
        <v>44886</v>
      </c>
      <c r="O915">
        <f t="shared" si="118"/>
        <v>336</v>
      </c>
      <c r="P915" s="50">
        <f ca="1">(TODAY()-Продажи[[#This Row],[Дата регистрации клиента]])/30</f>
        <v>23.866666666666667</v>
      </c>
      <c r="Q915" t="str">
        <f>VLOOKUP(H915,клиенты!$A$1:$G$435,3,FALSE)</f>
        <v>Суханова Алла Эльдаровна</v>
      </c>
      <c r="R915" s="51" t="str">
        <f>VLOOKUP(H915,клиенты!$A$1:$G$435,4,FALSE)</f>
        <v>да</v>
      </c>
      <c r="S915" t="str">
        <f>VLOOKUP(H915,клиенты!$A$1:$G$435,7,FALSE)</f>
        <v>Украина</v>
      </c>
      <c r="T915" t="str">
        <f t="shared" si="119"/>
        <v>Эльдаровна Суханова Алла</v>
      </c>
      <c r="U915" t="str">
        <f t="shared" si="120"/>
        <v>Суханова</v>
      </c>
      <c r="V915" t="str">
        <f>MID(T915,SEARCH(" *",T915,SEARCH(" *",T915)+1)+1,LEN(T915))</f>
        <v>Алла</v>
      </c>
    </row>
    <row r="916" spans="1:22" x14ac:dyDescent="0.2">
      <c r="A916">
        <v>382</v>
      </c>
      <c r="B916">
        <v>451</v>
      </c>
      <c r="C916">
        <v>227</v>
      </c>
      <c r="D916">
        <v>3</v>
      </c>
      <c r="E916" s="40">
        <f t="shared" si="114"/>
        <v>681</v>
      </c>
      <c r="F916" s="25">
        <v>45098</v>
      </c>
      <c r="G916" t="s">
        <v>17</v>
      </c>
      <c r="H916">
        <v>304</v>
      </c>
      <c r="I916" t="str">
        <f>VLOOKUP(B916,товар!$A$1:$C$433,2,FALSE)</f>
        <v>Рис</v>
      </c>
      <c r="J916" s="5">
        <f t="shared" si="115"/>
        <v>258.375</v>
      </c>
      <c r="K916" s="6">
        <f t="shared" si="116"/>
        <v>-0.12143202709240442</v>
      </c>
      <c r="L916" t="str">
        <f>VLOOKUP(B916,товар!$A$1:$C$433,3,FALSE)</f>
        <v>Белый Злат</v>
      </c>
      <c r="M916" s="28">
        <f t="shared" si="117"/>
        <v>269.70588235294116</v>
      </c>
      <c r="N916" s="10">
        <f>VLOOKUP(H916,клиенты!$A$1:$G$435,5,FALSE)</f>
        <v>44886</v>
      </c>
      <c r="O916">
        <f t="shared" si="118"/>
        <v>212</v>
      </c>
      <c r="P916" s="50">
        <f ca="1">(TODAY()-Продажи[[#This Row],[Дата регистрации клиента]])/30</f>
        <v>23.866666666666667</v>
      </c>
      <c r="Q916" t="str">
        <f>VLOOKUP(H916,клиенты!$A$1:$G$435,3,FALSE)</f>
        <v>Сорокина Марфа Викторовна</v>
      </c>
      <c r="R916" s="51" t="str">
        <f>VLOOKUP(H916,клиенты!$A$1:$G$435,4,FALSE)</f>
        <v>нет</v>
      </c>
      <c r="S916" t="str">
        <f>VLOOKUP(H916,клиенты!$A$1:$G$435,7,FALSE)</f>
        <v>Россия</v>
      </c>
      <c r="T916" t="str">
        <f t="shared" si="119"/>
        <v>Викторовна Сорокина Марфа</v>
      </c>
      <c r="U916" t="str">
        <f t="shared" si="120"/>
        <v>Сорокина</v>
      </c>
      <c r="V916" t="str">
        <f>MID(T916,SEARCH(" *",T916,SEARCH(" *",T916)+1)+1,LEN(T916))</f>
        <v>Марфа</v>
      </c>
    </row>
    <row r="917" spans="1:22" x14ac:dyDescent="0.2">
      <c r="A917">
        <v>622</v>
      </c>
      <c r="B917">
        <v>191</v>
      </c>
      <c r="C917">
        <v>58</v>
      </c>
      <c r="D917">
        <v>1</v>
      </c>
      <c r="E917" s="40">
        <f t="shared" si="114"/>
        <v>58</v>
      </c>
      <c r="F917" s="25">
        <v>44981</v>
      </c>
      <c r="G917" t="s">
        <v>18</v>
      </c>
      <c r="H917">
        <v>237</v>
      </c>
      <c r="I917" t="str">
        <f>VLOOKUP(B917,товар!$A$1:$C$433,2,FALSE)</f>
        <v>Колбаса</v>
      </c>
      <c r="J917" s="5">
        <f t="shared" si="115"/>
        <v>286.92307692307691</v>
      </c>
      <c r="K917" s="6">
        <f t="shared" si="116"/>
        <v>-0.79785522788203755</v>
      </c>
      <c r="L917" t="str">
        <f>VLOOKUP(B917,товар!$A$1:$C$433,3,FALSE)</f>
        <v>Окраина</v>
      </c>
      <c r="M917" s="28">
        <f t="shared" si="117"/>
        <v>273.58333333333331</v>
      </c>
      <c r="N917" s="10">
        <f>VLOOKUP(H917,клиенты!$A$1:$G$435,5,FALSE)</f>
        <v>44886</v>
      </c>
      <c r="O917">
        <f t="shared" si="118"/>
        <v>95</v>
      </c>
      <c r="P917" s="50">
        <f ca="1">(TODAY()-Продажи[[#This Row],[Дата регистрации клиента]])/30</f>
        <v>23.866666666666667</v>
      </c>
      <c r="Q917" t="str">
        <f>VLOOKUP(H917,клиенты!$A$1:$G$435,3,FALSE)</f>
        <v>Елизавета Артемовна Данилова</v>
      </c>
      <c r="R917" s="51" t="str">
        <f>VLOOKUP(H917,клиенты!$A$1:$G$435,4,FALSE)</f>
        <v>да</v>
      </c>
      <c r="S917" t="str">
        <f>VLOOKUP(H917,клиенты!$A$1:$G$435,7,FALSE)</f>
        <v>Россия</v>
      </c>
      <c r="T917" t="str">
        <f t="shared" si="119"/>
        <v>Данилова Елизавета Артемовна</v>
      </c>
      <c r="U917" t="str">
        <f t="shared" si="120"/>
        <v>Елизавета</v>
      </c>
      <c r="V917" t="str">
        <f>Продажи[[#This Row],[Имя1]]</f>
        <v>Елизавета</v>
      </c>
    </row>
    <row r="918" spans="1:22" x14ac:dyDescent="0.2">
      <c r="A918">
        <v>765</v>
      </c>
      <c r="B918">
        <v>158</v>
      </c>
      <c r="C918">
        <v>318</v>
      </c>
      <c r="D918">
        <v>5</v>
      </c>
      <c r="E918" s="40">
        <f t="shared" si="114"/>
        <v>1590</v>
      </c>
      <c r="F918" s="25">
        <v>44958</v>
      </c>
      <c r="G918" t="s">
        <v>14</v>
      </c>
      <c r="H918">
        <v>99</v>
      </c>
      <c r="I918" t="str">
        <f>VLOOKUP(B918,товар!$A$1:$C$433,2,FALSE)</f>
        <v>Сахар</v>
      </c>
      <c r="J918" s="5">
        <f t="shared" si="115"/>
        <v>252.76271186440678</v>
      </c>
      <c r="K918" s="6">
        <f t="shared" si="116"/>
        <v>0.25809696238181457</v>
      </c>
      <c r="L918" t="str">
        <f>VLOOKUP(B918,товар!$A$1:$C$433,3,FALSE)</f>
        <v>Сладов</v>
      </c>
      <c r="M918" s="28">
        <f t="shared" si="117"/>
        <v>240.26666666666668</v>
      </c>
      <c r="N918" s="10">
        <f>VLOOKUP(H918,клиенты!$A$1:$G$435,5,FALSE)</f>
        <v>44886</v>
      </c>
      <c r="O918">
        <f t="shared" si="118"/>
        <v>72</v>
      </c>
      <c r="P918" s="50">
        <f ca="1">(TODAY()-Продажи[[#This Row],[Дата регистрации клиента]])/30</f>
        <v>23.866666666666667</v>
      </c>
      <c r="Q918" t="str">
        <f>VLOOKUP(H918,клиенты!$A$1:$G$435,3,FALSE)</f>
        <v>Галина Семеновна Петухова</v>
      </c>
      <c r="R918" s="51" t="str">
        <f>VLOOKUP(H918,клиенты!$A$1:$G$435,4,FALSE)</f>
        <v>нет</v>
      </c>
      <c r="S918" t="str">
        <f>VLOOKUP(H918,клиенты!$A$1:$G$435,7,FALSE)</f>
        <v>Россия</v>
      </c>
      <c r="T918" t="str">
        <f t="shared" si="119"/>
        <v>Петухова Галина Семеновна</v>
      </c>
      <c r="U918" t="str">
        <f t="shared" si="120"/>
        <v>Галина</v>
      </c>
      <c r="V918" t="str">
        <f>Продажи[[#This Row],[Имя1]]</f>
        <v>Галина</v>
      </c>
    </row>
    <row r="919" spans="1:22" x14ac:dyDescent="0.2">
      <c r="A919">
        <v>996</v>
      </c>
      <c r="B919">
        <v>242</v>
      </c>
      <c r="C919">
        <v>441</v>
      </c>
      <c r="D919">
        <v>1</v>
      </c>
      <c r="E919" s="40">
        <f t="shared" si="114"/>
        <v>441</v>
      </c>
      <c r="F919" s="25">
        <v>44934</v>
      </c>
      <c r="G919" t="s">
        <v>24</v>
      </c>
      <c r="H919">
        <v>312</v>
      </c>
      <c r="I919" t="str">
        <f>VLOOKUP(B919,товар!$A$1:$C$433,2,FALSE)</f>
        <v>Овощи</v>
      </c>
      <c r="J919" s="5">
        <f t="shared" si="115"/>
        <v>250.48780487804879</v>
      </c>
      <c r="K919" s="6">
        <f t="shared" si="116"/>
        <v>0.76056475170399218</v>
      </c>
      <c r="L919" t="str">
        <f>VLOOKUP(B919,товар!$A$1:$C$433,3,FALSE)</f>
        <v>Овощной ряд</v>
      </c>
      <c r="M919" s="28">
        <f t="shared" si="117"/>
        <v>303.8235294117647</v>
      </c>
      <c r="N919" s="10">
        <f>VLOOKUP(H919,клиенты!$A$1:$G$435,5,FALSE)</f>
        <v>44886</v>
      </c>
      <c r="O919">
        <f t="shared" si="118"/>
        <v>48</v>
      </c>
      <c r="P919" s="50">
        <f ca="1">(TODAY()-Продажи[[#This Row],[Дата регистрации клиента]])/30</f>
        <v>23.866666666666667</v>
      </c>
      <c r="Q919" t="str">
        <f>VLOOKUP(H919,клиенты!$A$1:$G$435,3,FALSE)</f>
        <v>Савельев Климент Гурьевич</v>
      </c>
      <c r="R919" s="51" t="str">
        <f>VLOOKUP(H919,клиенты!$A$1:$G$435,4,FALSE)</f>
        <v>да</v>
      </c>
      <c r="S919" t="str">
        <f>VLOOKUP(H919,клиенты!$A$1:$G$435,7,FALSE)</f>
        <v>Россия</v>
      </c>
      <c r="T919" t="str">
        <f t="shared" si="119"/>
        <v>Гурьевич Савельев Климент</v>
      </c>
      <c r="U919" t="str">
        <f t="shared" si="120"/>
        <v>Савельев</v>
      </c>
      <c r="V919" t="str">
        <f>Продажи[[#This Row],[Имя1]]</f>
        <v>Савельев</v>
      </c>
    </row>
    <row r="920" spans="1:22" x14ac:dyDescent="0.2">
      <c r="A920">
        <v>126</v>
      </c>
      <c r="B920">
        <v>242</v>
      </c>
      <c r="C920">
        <v>221</v>
      </c>
      <c r="D920">
        <v>5</v>
      </c>
      <c r="E920" s="40">
        <f t="shared" si="114"/>
        <v>1105</v>
      </c>
      <c r="F920" s="25">
        <v>45025</v>
      </c>
      <c r="G920" t="s">
        <v>19</v>
      </c>
      <c r="H920">
        <v>114</v>
      </c>
      <c r="I920" t="str">
        <f>VLOOKUP(B920,товар!$A$1:$C$433,2,FALSE)</f>
        <v>Овощи</v>
      </c>
      <c r="J920" s="5">
        <f t="shared" si="115"/>
        <v>250.48780487804879</v>
      </c>
      <c r="K920" s="6">
        <f t="shared" si="116"/>
        <v>-0.11772151898734184</v>
      </c>
      <c r="L920" t="str">
        <f>VLOOKUP(B920,товар!$A$1:$C$433,3,FALSE)</f>
        <v>Овощной ряд</v>
      </c>
      <c r="M920" s="28">
        <f t="shared" si="117"/>
        <v>303.8235294117647</v>
      </c>
      <c r="N920" s="10">
        <f>VLOOKUP(H920,клиенты!$A$1:$G$435,5,FALSE)</f>
        <v>44889</v>
      </c>
      <c r="O920">
        <f t="shared" si="118"/>
        <v>136</v>
      </c>
      <c r="P920" s="50">
        <f ca="1">(TODAY()-Продажи[[#This Row],[Дата регистрации клиента]])/30</f>
        <v>23.766666666666666</v>
      </c>
      <c r="Q920" t="str">
        <f>VLOOKUP(H920,клиенты!$A$1:$G$435,3,FALSE)</f>
        <v>Прокл Тимурович Александров</v>
      </c>
      <c r="R920" s="51" t="str">
        <f>VLOOKUP(H920,клиенты!$A$1:$G$435,4,FALSE)</f>
        <v>да</v>
      </c>
      <c r="S920" t="str">
        <f>VLOOKUP(H920,клиенты!$A$1:$G$435,7,FALSE)</f>
        <v>Россия</v>
      </c>
      <c r="T920" t="str">
        <f t="shared" si="119"/>
        <v>Александров Прокл Тимурович</v>
      </c>
      <c r="U920" t="str">
        <f t="shared" si="120"/>
        <v>Прокл</v>
      </c>
      <c r="V920" t="str">
        <f>Продажи[[#This Row],[Имя1]]</f>
        <v>Прокл</v>
      </c>
    </row>
    <row r="921" spans="1:22" x14ac:dyDescent="0.2">
      <c r="A921">
        <v>133</v>
      </c>
      <c r="B921">
        <v>452</v>
      </c>
      <c r="C921">
        <v>349</v>
      </c>
      <c r="D921">
        <v>1</v>
      </c>
      <c r="E921" s="40">
        <f t="shared" si="114"/>
        <v>349</v>
      </c>
      <c r="F921" s="25">
        <v>45000</v>
      </c>
      <c r="G921" t="s">
        <v>10</v>
      </c>
      <c r="H921">
        <v>283</v>
      </c>
      <c r="I921" t="str">
        <f>VLOOKUP(B921,товар!$A$1:$C$433,2,FALSE)</f>
        <v>Фрукты</v>
      </c>
      <c r="J921" s="5">
        <f t="shared" si="115"/>
        <v>274.16279069767444</v>
      </c>
      <c r="K921" s="6">
        <f t="shared" si="116"/>
        <v>0.27296632453982528</v>
      </c>
      <c r="L921" t="str">
        <f>VLOOKUP(B921,товар!$A$1:$C$433,3,FALSE)</f>
        <v>Экзотик</v>
      </c>
      <c r="M921" s="28">
        <f t="shared" si="117"/>
        <v>253.6875</v>
      </c>
      <c r="N921" s="10">
        <f>VLOOKUP(H921,клиенты!$A$1:$G$435,5,FALSE)</f>
        <v>44889</v>
      </c>
      <c r="O921">
        <f t="shared" si="118"/>
        <v>111</v>
      </c>
      <c r="P921" s="50">
        <f ca="1">(TODAY()-Продажи[[#This Row],[Дата регистрации клиента]])/30</f>
        <v>23.766666666666666</v>
      </c>
      <c r="Q921" t="str">
        <f>VLOOKUP(H921,клиенты!$A$1:$G$435,3,FALSE)</f>
        <v>Кириллов Валерьян Иосипович</v>
      </c>
      <c r="R921" s="51" t="str">
        <f>VLOOKUP(H921,клиенты!$A$1:$G$435,4,FALSE)</f>
        <v>нет</v>
      </c>
      <c r="S921" t="str">
        <f>VLOOKUP(H921,клиенты!$A$1:$G$435,7,FALSE)</f>
        <v>Таджикистан</v>
      </c>
      <c r="T921" t="str">
        <f t="shared" si="119"/>
        <v>Иосипович Кириллов Валерьян</v>
      </c>
      <c r="U921" t="str">
        <f t="shared" si="120"/>
        <v>Кириллов</v>
      </c>
      <c r="V921" t="str">
        <f t="shared" ref="V921:V928" si="121">MID(T921,SEARCH(" *",T921,SEARCH(" *",T921)+1)+1,LEN(T921))</f>
        <v>Валерьян</v>
      </c>
    </row>
    <row r="922" spans="1:22" x14ac:dyDescent="0.2">
      <c r="A922">
        <v>333</v>
      </c>
      <c r="B922">
        <v>23</v>
      </c>
      <c r="C922">
        <v>476</v>
      </c>
      <c r="D922">
        <v>3</v>
      </c>
      <c r="E922" s="40">
        <f t="shared" si="114"/>
        <v>1428</v>
      </c>
      <c r="F922" s="25">
        <v>45102</v>
      </c>
      <c r="G922" t="s">
        <v>9</v>
      </c>
      <c r="H922">
        <v>283</v>
      </c>
      <c r="I922" t="str">
        <f>VLOOKUP(B922,товар!$A$1:$C$433,2,FALSE)</f>
        <v>Рыба</v>
      </c>
      <c r="J922" s="5">
        <f t="shared" si="115"/>
        <v>258.5128205128205</v>
      </c>
      <c r="K922" s="6">
        <f t="shared" si="116"/>
        <v>0.8413013291013689</v>
      </c>
      <c r="L922" t="str">
        <f>VLOOKUP(B922,товар!$A$1:$C$433,3,FALSE)</f>
        <v>Санта Бремор</v>
      </c>
      <c r="M922" s="28">
        <f t="shared" si="117"/>
        <v>216.4</v>
      </c>
      <c r="N922" s="10">
        <f>VLOOKUP(H922,клиенты!$A$1:$G$435,5,FALSE)</f>
        <v>44889</v>
      </c>
      <c r="O922">
        <f t="shared" si="118"/>
        <v>213</v>
      </c>
      <c r="P922" s="50">
        <f ca="1">(TODAY()-Продажи[[#This Row],[Дата регистрации клиента]])/30</f>
        <v>23.766666666666666</v>
      </c>
      <c r="Q922" t="str">
        <f>VLOOKUP(H922,клиенты!$A$1:$G$435,3,FALSE)</f>
        <v>Кириллов Валерьян Иосипович</v>
      </c>
      <c r="R922" s="51" t="str">
        <f>VLOOKUP(H922,клиенты!$A$1:$G$435,4,FALSE)</f>
        <v>нет</v>
      </c>
      <c r="S922" t="str">
        <f>VLOOKUP(H922,клиенты!$A$1:$G$435,7,FALSE)</f>
        <v>Таджикистан</v>
      </c>
      <c r="T922" t="str">
        <f t="shared" si="119"/>
        <v>Иосипович Кириллов Валерьян</v>
      </c>
      <c r="U922" t="str">
        <f t="shared" si="120"/>
        <v>Кириллов</v>
      </c>
      <c r="V922" t="str">
        <f t="shared" si="121"/>
        <v>Валерьян</v>
      </c>
    </row>
    <row r="923" spans="1:22" x14ac:dyDescent="0.2">
      <c r="A923">
        <v>407</v>
      </c>
      <c r="B923">
        <v>427</v>
      </c>
      <c r="C923">
        <v>499</v>
      </c>
      <c r="D923">
        <v>4</v>
      </c>
      <c r="E923" s="40">
        <f t="shared" si="114"/>
        <v>1996</v>
      </c>
      <c r="F923" s="25">
        <v>45368</v>
      </c>
      <c r="G923" t="s">
        <v>22</v>
      </c>
      <c r="H923">
        <v>283</v>
      </c>
      <c r="I923" t="str">
        <f>VLOOKUP(B923,товар!$A$1:$C$433,2,FALSE)</f>
        <v>Хлеб</v>
      </c>
      <c r="J923" s="5">
        <f t="shared" si="115"/>
        <v>300.31818181818181</v>
      </c>
      <c r="K923" s="6">
        <f t="shared" si="116"/>
        <v>0.66157106099591356</v>
      </c>
      <c r="L923" t="str">
        <f>VLOOKUP(B923,товар!$A$1:$C$433,3,FALSE)</f>
        <v>Русский Хлеб</v>
      </c>
      <c r="M923" s="28">
        <f t="shared" si="117"/>
        <v>316.60000000000002</v>
      </c>
      <c r="N923" s="10">
        <f>VLOOKUP(H923,клиенты!$A$1:$G$435,5,FALSE)</f>
        <v>44889</v>
      </c>
      <c r="O923">
        <f t="shared" si="118"/>
        <v>479</v>
      </c>
      <c r="P923" s="50">
        <f ca="1">(TODAY()-Продажи[[#This Row],[Дата регистрации клиента]])/30</f>
        <v>23.766666666666666</v>
      </c>
      <c r="Q923" t="str">
        <f>VLOOKUP(H923,клиенты!$A$1:$G$435,3,FALSE)</f>
        <v>Кириллов Валерьян Иосипович</v>
      </c>
      <c r="R923" s="51" t="str">
        <f>VLOOKUP(H923,клиенты!$A$1:$G$435,4,FALSE)</f>
        <v>нет</v>
      </c>
      <c r="S923" t="str">
        <f>VLOOKUP(H923,клиенты!$A$1:$G$435,7,FALSE)</f>
        <v>Таджикистан</v>
      </c>
      <c r="T923" t="str">
        <f t="shared" si="119"/>
        <v>Иосипович Кириллов Валерьян</v>
      </c>
      <c r="U923" t="str">
        <f t="shared" si="120"/>
        <v>Кириллов</v>
      </c>
      <c r="V923" t="str">
        <f t="shared" si="121"/>
        <v>Валерьян</v>
      </c>
    </row>
    <row r="924" spans="1:22" x14ac:dyDescent="0.2">
      <c r="A924">
        <v>694</v>
      </c>
      <c r="B924">
        <v>36</v>
      </c>
      <c r="C924">
        <v>150</v>
      </c>
      <c r="D924">
        <v>2</v>
      </c>
      <c r="E924" s="40">
        <f t="shared" si="114"/>
        <v>300</v>
      </c>
      <c r="F924" s="25">
        <v>45157</v>
      </c>
      <c r="G924" t="s">
        <v>19</v>
      </c>
      <c r="H924">
        <v>283</v>
      </c>
      <c r="I924" t="str">
        <f>VLOOKUP(B924,товар!$A$1:$C$433,2,FALSE)</f>
        <v>Макароны</v>
      </c>
      <c r="J924" s="5">
        <f t="shared" si="115"/>
        <v>265.47674418604652</v>
      </c>
      <c r="K924" s="6">
        <f t="shared" si="116"/>
        <v>-0.43497875695326527</v>
      </c>
      <c r="L924" t="str">
        <f>VLOOKUP(B924,товар!$A$1:$C$433,3,FALSE)</f>
        <v>Роллтон</v>
      </c>
      <c r="M924" s="28">
        <f t="shared" si="117"/>
        <v>235.55555555555554</v>
      </c>
      <c r="N924" s="10">
        <f>VLOOKUP(H924,клиенты!$A$1:$G$435,5,FALSE)</f>
        <v>44889</v>
      </c>
      <c r="O924">
        <f t="shared" si="118"/>
        <v>268</v>
      </c>
      <c r="P924" s="50">
        <f ca="1">(TODAY()-Продажи[[#This Row],[Дата регистрации клиента]])/30</f>
        <v>23.766666666666666</v>
      </c>
      <c r="Q924" t="str">
        <f>VLOOKUP(H924,клиенты!$A$1:$G$435,3,FALSE)</f>
        <v>Кириллов Валерьян Иосипович</v>
      </c>
      <c r="R924" s="51" t="str">
        <f>VLOOKUP(H924,клиенты!$A$1:$G$435,4,FALSE)</f>
        <v>нет</v>
      </c>
      <c r="S924" t="str">
        <f>VLOOKUP(H924,клиенты!$A$1:$G$435,7,FALSE)</f>
        <v>Таджикистан</v>
      </c>
      <c r="T924" t="str">
        <f t="shared" si="119"/>
        <v>Иосипович Кириллов Валерьян</v>
      </c>
      <c r="U924" t="str">
        <f t="shared" si="120"/>
        <v>Кириллов</v>
      </c>
      <c r="V924" t="str">
        <f t="shared" si="121"/>
        <v>Валерьян</v>
      </c>
    </row>
    <row r="925" spans="1:22" x14ac:dyDescent="0.2">
      <c r="A925">
        <v>963</v>
      </c>
      <c r="B925">
        <v>316</v>
      </c>
      <c r="C925">
        <v>97</v>
      </c>
      <c r="D925">
        <v>4</v>
      </c>
      <c r="E925" s="40">
        <f t="shared" si="114"/>
        <v>388</v>
      </c>
      <c r="F925" s="25">
        <v>44932</v>
      </c>
      <c r="G925" t="s">
        <v>16</v>
      </c>
      <c r="H925">
        <v>283</v>
      </c>
      <c r="I925" t="str">
        <f>VLOOKUP(B925,товар!$A$1:$C$433,2,FALSE)</f>
        <v>Макароны</v>
      </c>
      <c r="J925" s="5">
        <f t="shared" si="115"/>
        <v>265.47674418604652</v>
      </c>
      <c r="K925" s="6">
        <f t="shared" si="116"/>
        <v>-0.63461959616311159</v>
      </c>
      <c r="L925" t="str">
        <f>VLOOKUP(B925,товар!$A$1:$C$433,3,FALSE)</f>
        <v>Борилла</v>
      </c>
      <c r="M925" s="28">
        <f t="shared" si="117"/>
        <v>236.27586206896552</v>
      </c>
      <c r="N925" s="10">
        <f>VLOOKUP(H925,клиенты!$A$1:$G$435,5,FALSE)</f>
        <v>44889</v>
      </c>
      <c r="O925">
        <f t="shared" si="118"/>
        <v>43</v>
      </c>
      <c r="P925" s="50">
        <f ca="1">(TODAY()-Продажи[[#This Row],[Дата регистрации клиента]])/30</f>
        <v>23.766666666666666</v>
      </c>
      <c r="Q925" t="str">
        <f>VLOOKUP(H925,клиенты!$A$1:$G$435,3,FALSE)</f>
        <v>Кириллов Валерьян Иосипович</v>
      </c>
      <c r="R925" s="51" t="str">
        <f>VLOOKUP(H925,клиенты!$A$1:$G$435,4,FALSE)</f>
        <v>нет</v>
      </c>
      <c r="S925" t="str">
        <f>VLOOKUP(H925,клиенты!$A$1:$G$435,7,FALSE)</f>
        <v>Таджикистан</v>
      </c>
      <c r="T925" t="str">
        <f t="shared" si="119"/>
        <v>Иосипович Кириллов Валерьян</v>
      </c>
      <c r="U925" t="str">
        <f t="shared" si="120"/>
        <v>Кириллов</v>
      </c>
      <c r="V925" t="str">
        <f t="shared" si="121"/>
        <v>Валерьян</v>
      </c>
    </row>
    <row r="926" spans="1:22" x14ac:dyDescent="0.2">
      <c r="A926">
        <v>173</v>
      </c>
      <c r="B926">
        <v>406</v>
      </c>
      <c r="C926">
        <v>426</v>
      </c>
      <c r="D926">
        <v>1</v>
      </c>
      <c r="E926" s="40">
        <f t="shared" si="114"/>
        <v>426</v>
      </c>
      <c r="F926" s="25">
        <v>45289</v>
      </c>
      <c r="G926" t="s">
        <v>11</v>
      </c>
      <c r="H926">
        <v>395</v>
      </c>
      <c r="I926" t="str">
        <f>VLOOKUP(B926,товар!$A$1:$C$433,2,FALSE)</f>
        <v>Сок</v>
      </c>
      <c r="J926" s="5">
        <f t="shared" si="115"/>
        <v>268.60344827586209</v>
      </c>
      <c r="K926" s="6">
        <f t="shared" si="116"/>
        <v>0.58598112844213346</v>
      </c>
      <c r="L926" t="str">
        <f>VLOOKUP(B926,товар!$A$1:$C$433,3,FALSE)</f>
        <v>Фруктовый сад</v>
      </c>
      <c r="M926" s="28">
        <f t="shared" si="117"/>
        <v>281.96875</v>
      </c>
      <c r="N926" s="10">
        <f>VLOOKUP(H926,клиенты!$A$1:$G$435,5,FALSE)</f>
        <v>44890</v>
      </c>
      <c r="O926">
        <f t="shared" si="118"/>
        <v>399</v>
      </c>
      <c r="P926" s="50">
        <f ca="1">(TODAY()-Продажи[[#This Row],[Дата регистрации клиента]])/30</f>
        <v>23.733333333333334</v>
      </c>
      <c r="Q926" t="str">
        <f>VLOOKUP(H926,клиенты!$A$1:$G$435,3,FALSE)</f>
        <v>Якушев Мина Гавриилович</v>
      </c>
      <c r="R926" s="51" t="str">
        <f>VLOOKUP(H926,клиенты!$A$1:$G$435,4,FALSE)</f>
        <v>нет</v>
      </c>
      <c r="S926" t="str">
        <f>VLOOKUP(H926,клиенты!$A$1:$G$435,7,FALSE)</f>
        <v>Узбекистан</v>
      </c>
      <c r="T926" t="str">
        <f t="shared" si="119"/>
        <v>Гавриилович Якушев Мина</v>
      </c>
      <c r="U926" t="str">
        <f t="shared" si="120"/>
        <v>Якушев</v>
      </c>
      <c r="V926" t="str">
        <f t="shared" si="121"/>
        <v>Мина</v>
      </c>
    </row>
    <row r="927" spans="1:22" x14ac:dyDescent="0.2">
      <c r="A927">
        <v>336</v>
      </c>
      <c r="B927">
        <v>415</v>
      </c>
      <c r="C927">
        <v>222</v>
      </c>
      <c r="D927">
        <v>3</v>
      </c>
      <c r="E927" s="40">
        <f t="shared" si="114"/>
        <v>666</v>
      </c>
      <c r="F927" s="25">
        <v>45161</v>
      </c>
      <c r="G927" t="s">
        <v>24</v>
      </c>
      <c r="H927">
        <v>395</v>
      </c>
      <c r="I927" t="str">
        <f>VLOOKUP(B927,товар!$A$1:$C$433,2,FALSE)</f>
        <v>Чипсы</v>
      </c>
      <c r="J927" s="5">
        <f t="shared" si="115"/>
        <v>273.72549019607845</v>
      </c>
      <c r="K927" s="6">
        <f t="shared" si="116"/>
        <v>-0.18896848137535827</v>
      </c>
      <c r="L927" t="str">
        <f>VLOOKUP(B927,товар!$A$1:$C$433,3,FALSE)</f>
        <v>Pringles</v>
      </c>
      <c r="M927" s="28">
        <f t="shared" si="117"/>
        <v>280.23809523809524</v>
      </c>
      <c r="N927" s="10">
        <f>VLOOKUP(H927,клиенты!$A$1:$G$435,5,FALSE)</f>
        <v>44890</v>
      </c>
      <c r="O927">
        <f t="shared" si="118"/>
        <v>271</v>
      </c>
      <c r="P927" s="50">
        <f ca="1">(TODAY()-Продажи[[#This Row],[Дата регистрации клиента]])/30</f>
        <v>23.733333333333334</v>
      </c>
      <c r="Q927" t="str">
        <f>VLOOKUP(H927,клиенты!$A$1:$G$435,3,FALSE)</f>
        <v>Якушев Мина Гавриилович</v>
      </c>
      <c r="R927" s="51" t="str">
        <f>VLOOKUP(H927,клиенты!$A$1:$G$435,4,FALSE)</f>
        <v>нет</v>
      </c>
      <c r="S927" t="str">
        <f>VLOOKUP(H927,клиенты!$A$1:$G$435,7,FALSE)</f>
        <v>Узбекистан</v>
      </c>
      <c r="T927" t="str">
        <f t="shared" si="119"/>
        <v>Гавриилович Якушев Мина</v>
      </c>
      <c r="U927" t="str">
        <f t="shared" si="120"/>
        <v>Якушев</v>
      </c>
      <c r="V927" t="str">
        <f t="shared" si="121"/>
        <v>Мина</v>
      </c>
    </row>
    <row r="928" spans="1:22" x14ac:dyDescent="0.2">
      <c r="A928">
        <v>428</v>
      </c>
      <c r="B928">
        <v>401</v>
      </c>
      <c r="C928">
        <v>78</v>
      </c>
      <c r="D928">
        <v>3</v>
      </c>
      <c r="E928" s="40">
        <f t="shared" si="114"/>
        <v>234</v>
      </c>
      <c r="F928" s="25">
        <v>44986</v>
      </c>
      <c r="G928" t="s">
        <v>9</v>
      </c>
      <c r="H928">
        <v>395</v>
      </c>
      <c r="I928" t="str">
        <f>VLOOKUP(B928,товар!$A$1:$C$433,2,FALSE)</f>
        <v>Чай</v>
      </c>
      <c r="J928" s="5">
        <f t="shared" si="115"/>
        <v>271.18181818181819</v>
      </c>
      <c r="K928" s="6">
        <f t="shared" si="116"/>
        <v>-0.71237009721756617</v>
      </c>
      <c r="L928" t="str">
        <f>VLOOKUP(B928,товар!$A$1:$C$433,3,FALSE)</f>
        <v>Greenfield</v>
      </c>
      <c r="M928" s="28">
        <f t="shared" si="117"/>
        <v>291.45454545454544</v>
      </c>
      <c r="N928" s="10">
        <f>VLOOKUP(H928,клиенты!$A$1:$G$435,5,FALSE)</f>
        <v>44890</v>
      </c>
      <c r="O928">
        <f t="shared" si="118"/>
        <v>96</v>
      </c>
      <c r="P928" s="50">
        <f ca="1">(TODAY()-Продажи[[#This Row],[Дата регистрации клиента]])/30</f>
        <v>23.733333333333334</v>
      </c>
      <c r="Q928" t="str">
        <f>VLOOKUP(H928,клиенты!$A$1:$G$435,3,FALSE)</f>
        <v>Якушев Мина Гавриилович</v>
      </c>
      <c r="R928" s="51" t="str">
        <f>VLOOKUP(H928,клиенты!$A$1:$G$435,4,FALSE)</f>
        <v>нет</v>
      </c>
      <c r="S928" t="str">
        <f>VLOOKUP(H928,клиенты!$A$1:$G$435,7,FALSE)</f>
        <v>Узбекистан</v>
      </c>
      <c r="T928" t="str">
        <f t="shared" si="119"/>
        <v>Гавриилович Якушев Мина</v>
      </c>
      <c r="U928" t="str">
        <f t="shared" si="120"/>
        <v>Якушев</v>
      </c>
      <c r="V928" t="str">
        <f t="shared" si="121"/>
        <v>Мина</v>
      </c>
    </row>
    <row r="929" spans="1:22" x14ac:dyDescent="0.2">
      <c r="A929">
        <v>37</v>
      </c>
      <c r="B929">
        <v>8</v>
      </c>
      <c r="C929">
        <v>480</v>
      </c>
      <c r="D929">
        <v>4</v>
      </c>
      <c r="E929" s="40">
        <f t="shared" si="114"/>
        <v>1920</v>
      </c>
      <c r="F929" s="25">
        <v>44947</v>
      </c>
      <c r="G929" t="s">
        <v>21</v>
      </c>
      <c r="H929">
        <v>318</v>
      </c>
      <c r="I929" t="str">
        <f>VLOOKUP(B929,товар!$A$1:$C$433,2,FALSE)</f>
        <v>Макароны</v>
      </c>
      <c r="J929" s="5">
        <f t="shared" si="115"/>
        <v>265.47674418604652</v>
      </c>
      <c r="K929" s="6">
        <f t="shared" si="116"/>
        <v>0.80806797774955097</v>
      </c>
      <c r="L929" t="str">
        <f>VLOOKUP(B929,товар!$A$1:$C$433,3,FALSE)</f>
        <v>Паста Зара</v>
      </c>
      <c r="M929" s="28">
        <f t="shared" si="117"/>
        <v>276.67567567567568</v>
      </c>
      <c r="N929" s="10">
        <f>VLOOKUP(H929,клиенты!$A$1:$G$435,5,FALSE)</f>
        <v>44892</v>
      </c>
      <c r="O929">
        <f t="shared" si="118"/>
        <v>55</v>
      </c>
      <c r="P929" s="50">
        <f ca="1">(TODAY()-Продажи[[#This Row],[Дата регистрации клиента]])/30</f>
        <v>23.666666666666668</v>
      </c>
      <c r="Q929" t="str">
        <f>VLOOKUP(H929,клиенты!$A$1:$G$435,3,FALSE)</f>
        <v>Поляков Боян Андреевич</v>
      </c>
      <c r="R929" s="51" t="str">
        <f>VLOOKUP(H929,клиенты!$A$1:$G$435,4,FALSE)</f>
        <v>да</v>
      </c>
      <c r="S929" t="str">
        <f>VLOOKUP(H929,клиенты!$A$1:$G$435,7,FALSE)</f>
        <v>Узбекистан</v>
      </c>
      <c r="T929" t="str">
        <f t="shared" si="119"/>
        <v>Андреевич Поляков Боян</v>
      </c>
      <c r="U929" t="str">
        <f t="shared" si="120"/>
        <v>Поляков</v>
      </c>
      <c r="V929" t="str">
        <f>Продажи[[#This Row],[Имя1]]</f>
        <v>Поляков</v>
      </c>
    </row>
    <row r="930" spans="1:22" x14ac:dyDescent="0.2">
      <c r="A930">
        <v>73</v>
      </c>
      <c r="B930">
        <v>118</v>
      </c>
      <c r="C930">
        <v>459</v>
      </c>
      <c r="D930">
        <v>2</v>
      </c>
      <c r="E930" s="40">
        <f t="shared" si="114"/>
        <v>918</v>
      </c>
      <c r="F930" s="25">
        <v>44993</v>
      </c>
      <c r="G930" t="s">
        <v>16</v>
      </c>
      <c r="H930">
        <v>318</v>
      </c>
      <c r="I930" t="str">
        <f>VLOOKUP(B930,товар!$A$1:$C$433,2,FALSE)</f>
        <v>Сахар</v>
      </c>
      <c r="J930" s="5">
        <f t="shared" si="115"/>
        <v>252.76271186440678</v>
      </c>
      <c r="K930" s="6">
        <f t="shared" si="116"/>
        <v>0.81593240796620403</v>
      </c>
      <c r="L930" t="str">
        <f>VLOOKUP(B930,товар!$A$1:$C$433,3,FALSE)</f>
        <v>Продимекс</v>
      </c>
      <c r="M930" s="28">
        <f t="shared" si="117"/>
        <v>240.5</v>
      </c>
      <c r="N930" s="10">
        <f>VLOOKUP(H930,клиенты!$A$1:$G$435,5,FALSE)</f>
        <v>44892</v>
      </c>
      <c r="O930">
        <f t="shared" si="118"/>
        <v>101</v>
      </c>
      <c r="P930" s="50">
        <f ca="1">(TODAY()-Продажи[[#This Row],[Дата регистрации клиента]])/30</f>
        <v>23.666666666666668</v>
      </c>
      <c r="Q930" t="str">
        <f>VLOOKUP(H930,клиенты!$A$1:$G$435,3,FALSE)</f>
        <v>Поляков Боян Андреевич</v>
      </c>
      <c r="R930" s="51" t="str">
        <f>VLOOKUP(H930,клиенты!$A$1:$G$435,4,FALSE)</f>
        <v>да</v>
      </c>
      <c r="S930" t="str">
        <f>VLOOKUP(H930,клиенты!$A$1:$G$435,7,FALSE)</f>
        <v>Узбекистан</v>
      </c>
      <c r="T930" t="str">
        <f t="shared" si="119"/>
        <v>Андреевич Поляков Боян</v>
      </c>
      <c r="U930" t="str">
        <f t="shared" si="120"/>
        <v>Поляков</v>
      </c>
      <c r="V930" t="str">
        <f>Продажи[[#This Row],[Имя1]]</f>
        <v>Поляков</v>
      </c>
    </row>
    <row r="931" spans="1:22" x14ac:dyDescent="0.2">
      <c r="A931">
        <v>539</v>
      </c>
      <c r="B931">
        <v>43</v>
      </c>
      <c r="C931">
        <v>158</v>
      </c>
      <c r="D931">
        <v>5</v>
      </c>
      <c r="E931" s="40">
        <f t="shared" si="114"/>
        <v>790</v>
      </c>
      <c r="F931" s="25">
        <v>45397</v>
      </c>
      <c r="G931" t="s">
        <v>15</v>
      </c>
      <c r="H931">
        <v>271</v>
      </c>
      <c r="I931" t="str">
        <f>VLOOKUP(B931,товар!$A$1:$C$433,2,FALSE)</f>
        <v>Печенье</v>
      </c>
      <c r="J931" s="5">
        <f t="shared" si="115"/>
        <v>283.468085106383</v>
      </c>
      <c r="K931" s="6">
        <f t="shared" si="116"/>
        <v>-0.44261802897245373</v>
      </c>
      <c r="L931" t="str">
        <f>VLOOKUP(B931,товар!$A$1:$C$433,3,FALSE)</f>
        <v>КДВ</v>
      </c>
      <c r="M931" s="28">
        <f t="shared" si="117"/>
        <v>323.07692307692309</v>
      </c>
      <c r="N931" s="10">
        <f>VLOOKUP(H931,клиенты!$A$1:$G$435,5,FALSE)</f>
        <v>44892</v>
      </c>
      <c r="O931">
        <f t="shared" si="118"/>
        <v>505</v>
      </c>
      <c r="P931" s="50">
        <f ca="1">(TODAY()-Продажи[[#This Row],[Дата регистрации клиента]])/30</f>
        <v>23.666666666666668</v>
      </c>
      <c r="Q931" t="str">
        <f>VLOOKUP(H931,клиенты!$A$1:$G$435,3,FALSE)</f>
        <v>Ермаков Степан Егорович</v>
      </c>
      <c r="R931" s="51" t="str">
        <f>VLOOKUP(H931,клиенты!$A$1:$G$435,4,FALSE)</f>
        <v>нет</v>
      </c>
      <c r="S931" t="str">
        <f>VLOOKUP(H931,клиенты!$A$1:$G$435,7,FALSE)</f>
        <v>Беларусь</v>
      </c>
      <c r="T931" t="str">
        <f t="shared" si="119"/>
        <v>Егорович Ермаков Степан</v>
      </c>
      <c r="U931" t="str">
        <f t="shared" si="120"/>
        <v>Ермаков</v>
      </c>
      <c r="V931" t="str">
        <f>MID(T931,SEARCH(" *",T931,SEARCH(" *",T931)+1)+1,LEN(T931))</f>
        <v>Степан</v>
      </c>
    </row>
    <row r="932" spans="1:22" x14ac:dyDescent="0.2">
      <c r="A932">
        <v>693</v>
      </c>
      <c r="B932">
        <v>215</v>
      </c>
      <c r="C932">
        <v>485</v>
      </c>
      <c r="D932">
        <v>4</v>
      </c>
      <c r="E932" s="40">
        <f t="shared" si="114"/>
        <v>1940</v>
      </c>
      <c r="F932" s="25">
        <v>44959</v>
      </c>
      <c r="G932" t="s">
        <v>8</v>
      </c>
      <c r="H932">
        <v>318</v>
      </c>
      <c r="I932" t="str">
        <f>VLOOKUP(B932,товар!$A$1:$C$433,2,FALSE)</f>
        <v>Сок</v>
      </c>
      <c r="J932" s="5">
        <f t="shared" si="115"/>
        <v>268.60344827586209</v>
      </c>
      <c r="K932" s="6">
        <f t="shared" si="116"/>
        <v>0.80563579177097355</v>
      </c>
      <c r="L932" t="str">
        <f>VLOOKUP(B932,товар!$A$1:$C$433,3,FALSE)</f>
        <v>Фруктовый сад</v>
      </c>
      <c r="M932" s="28">
        <f t="shared" si="117"/>
        <v>281.96875</v>
      </c>
      <c r="N932" s="10">
        <f>VLOOKUP(H932,клиенты!$A$1:$G$435,5,FALSE)</f>
        <v>44892</v>
      </c>
      <c r="O932">
        <f t="shared" si="118"/>
        <v>67</v>
      </c>
      <c r="P932" s="50">
        <f ca="1">(TODAY()-Продажи[[#This Row],[Дата регистрации клиента]])/30</f>
        <v>23.666666666666668</v>
      </c>
      <c r="Q932" t="str">
        <f>VLOOKUP(H932,клиенты!$A$1:$G$435,3,FALSE)</f>
        <v>Поляков Боян Андреевич</v>
      </c>
      <c r="R932" s="51" t="str">
        <f>VLOOKUP(H932,клиенты!$A$1:$G$435,4,FALSE)</f>
        <v>да</v>
      </c>
      <c r="S932" t="str">
        <f>VLOOKUP(H932,клиенты!$A$1:$G$435,7,FALSE)</f>
        <v>Узбекистан</v>
      </c>
      <c r="T932" t="str">
        <f t="shared" si="119"/>
        <v>Андреевич Поляков Боян</v>
      </c>
      <c r="U932" t="str">
        <f t="shared" si="120"/>
        <v>Поляков</v>
      </c>
      <c r="V932" t="str">
        <f>Продажи[[#This Row],[Имя1]]</f>
        <v>Поляков</v>
      </c>
    </row>
    <row r="933" spans="1:22" x14ac:dyDescent="0.2">
      <c r="A933">
        <v>896</v>
      </c>
      <c r="B933">
        <v>194</v>
      </c>
      <c r="C933">
        <v>278</v>
      </c>
      <c r="D933">
        <v>4</v>
      </c>
      <c r="E933" s="40">
        <f t="shared" si="114"/>
        <v>1112</v>
      </c>
      <c r="F933" s="25">
        <v>45286</v>
      </c>
      <c r="G933" t="s">
        <v>16</v>
      </c>
      <c r="H933">
        <v>271</v>
      </c>
      <c r="I933" t="str">
        <f>VLOOKUP(B933,товар!$A$1:$C$433,2,FALSE)</f>
        <v>Соль</v>
      </c>
      <c r="J933" s="5">
        <f t="shared" si="115"/>
        <v>264.8679245283019</v>
      </c>
      <c r="K933" s="6">
        <f t="shared" si="116"/>
        <v>4.9579712209716353E-2</v>
      </c>
      <c r="L933" t="str">
        <f>VLOOKUP(B933,товар!$A$1:$C$433,3,FALSE)</f>
        <v>Салта</v>
      </c>
      <c r="M933" s="28">
        <f t="shared" si="117"/>
        <v>273.7</v>
      </c>
      <c r="N933" s="10">
        <f>VLOOKUP(H933,клиенты!$A$1:$G$435,5,FALSE)</f>
        <v>44892</v>
      </c>
      <c r="O933">
        <f t="shared" si="118"/>
        <v>394</v>
      </c>
      <c r="P933" s="50">
        <f ca="1">(TODAY()-Продажи[[#This Row],[Дата регистрации клиента]])/30</f>
        <v>23.666666666666668</v>
      </c>
      <c r="Q933" t="str">
        <f>VLOOKUP(H933,клиенты!$A$1:$G$435,3,FALSE)</f>
        <v>Ермаков Степан Егорович</v>
      </c>
      <c r="R933" s="51" t="str">
        <f>VLOOKUP(H933,клиенты!$A$1:$G$435,4,FALSE)</f>
        <v>нет</v>
      </c>
      <c r="S933" t="str">
        <f>VLOOKUP(H933,клиенты!$A$1:$G$435,7,FALSE)</f>
        <v>Беларусь</v>
      </c>
      <c r="T933" t="str">
        <f t="shared" si="119"/>
        <v>Егорович Ермаков Степан</v>
      </c>
      <c r="U933" t="str">
        <f t="shared" si="120"/>
        <v>Ермаков</v>
      </c>
      <c r="V933" t="str">
        <f>MID(T933,SEARCH(" *",T933,SEARCH(" *",T933)+1)+1,LEN(T933))</f>
        <v>Степан</v>
      </c>
    </row>
    <row r="934" spans="1:22" x14ac:dyDescent="0.2">
      <c r="A934">
        <v>980</v>
      </c>
      <c r="B934">
        <v>364</v>
      </c>
      <c r="C934">
        <v>401</v>
      </c>
      <c r="D934">
        <v>2</v>
      </c>
      <c r="E934" s="40">
        <f t="shared" si="114"/>
        <v>802</v>
      </c>
      <c r="F934" s="25">
        <v>45081</v>
      </c>
      <c r="G934" t="s">
        <v>24</v>
      </c>
      <c r="H934">
        <v>271</v>
      </c>
      <c r="I934" t="str">
        <f>VLOOKUP(B934,товар!$A$1:$C$433,2,FALSE)</f>
        <v>Сахар</v>
      </c>
      <c r="J934" s="5">
        <f t="shared" si="115"/>
        <v>252.76271186440678</v>
      </c>
      <c r="K934" s="6">
        <f t="shared" si="116"/>
        <v>0.58646818212298002</v>
      </c>
      <c r="L934" t="str">
        <f>VLOOKUP(B934,товар!$A$1:$C$433,3,FALSE)</f>
        <v>Русский сахар</v>
      </c>
      <c r="M934" s="28">
        <f t="shared" si="117"/>
        <v>293.41176470588238</v>
      </c>
      <c r="N934" s="10">
        <f>VLOOKUP(H934,клиенты!$A$1:$G$435,5,FALSE)</f>
        <v>44892</v>
      </c>
      <c r="O934">
        <f t="shared" si="118"/>
        <v>189</v>
      </c>
      <c r="P934" s="50">
        <f ca="1">(TODAY()-Продажи[[#This Row],[Дата регистрации клиента]])/30</f>
        <v>23.666666666666668</v>
      </c>
      <c r="Q934" t="str">
        <f>VLOOKUP(H934,клиенты!$A$1:$G$435,3,FALSE)</f>
        <v>Ермаков Степан Егорович</v>
      </c>
      <c r="R934" s="51" t="str">
        <f>VLOOKUP(H934,клиенты!$A$1:$G$435,4,FALSE)</f>
        <v>нет</v>
      </c>
      <c r="S934" t="str">
        <f>VLOOKUP(H934,клиенты!$A$1:$G$435,7,FALSE)</f>
        <v>Беларусь</v>
      </c>
      <c r="T934" t="str">
        <f t="shared" si="119"/>
        <v>Егорович Ермаков Степан</v>
      </c>
      <c r="U934" t="str">
        <f t="shared" si="120"/>
        <v>Ермаков</v>
      </c>
      <c r="V934" t="str">
        <f>MID(T934,SEARCH(" *",T934,SEARCH(" *",T934)+1)+1,LEN(T934))</f>
        <v>Степан</v>
      </c>
    </row>
    <row r="935" spans="1:22" x14ac:dyDescent="0.2">
      <c r="A935">
        <v>18</v>
      </c>
      <c r="B935">
        <v>337</v>
      </c>
      <c r="C935">
        <v>419</v>
      </c>
      <c r="D935">
        <v>2</v>
      </c>
      <c r="E935" s="40">
        <f t="shared" si="114"/>
        <v>838</v>
      </c>
      <c r="F935" s="25">
        <v>45116</v>
      </c>
      <c r="G935" t="s">
        <v>9</v>
      </c>
      <c r="H935">
        <v>223</v>
      </c>
      <c r="I935" t="str">
        <f>VLOOKUP(B935,товар!$A$1:$C$433,2,FALSE)</f>
        <v>Макароны</v>
      </c>
      <c r="J935" s="5">
        <f t="shared" si="115"/>
        <v>265.47674418604652</v>
      </c>
      <c r="K935" s="6">
        <f t="shared" si="116"/>
        <v>0.57829267224387881</v>
      </c>
      <c r="L935" t="str">
        <f>VLOOKUP(B935,товар!$A$1:$C$433,3,FALSE)</f>
        <v>Паста Зара</v>
      </c>
      <c r="M935" s="28">
        <f t="shared" si="117"/>
        <v>276.67567567567568</v>
      </c>
      <c r="N935" s="10">
        <f>VLOOKUP(H935,клиенты!$A$1:$G$435,5,FALSE)</f>
        <v>44893</v>
      </c>
      <c r="O935">
        <f t="shared" si="118"/>
        <v>223</v>
      </c>
      <c r="P935" s="50">
        <f ca="1">(TODAY()-Продажи[[#This Row],[Дата регистрации клиента]])/30</f>
        <v>23.633333333333333</v>
      </c>
      <c r="Q935" t="str">
        <f>VLOOKUP(H935,клиенты!$A$1:$G$435,3,FALSE)</f>
        <v>Вероника Евгеньевна Федосеева</v>
      </c>
      <c r="R935" s="51" t="str">
        <f>VLOOKUP(H935,клиенты!$A$1:$G$435,4,FALSE)</f>
        <v>да</v>
      </c>
      <c r="S935" t="str">
        <f>VLOOKUP(H935,клиенты!$A$1:$G$435,7,FALSE)</f>
        <v>Украина</v>
      </c>
      <c r="T935" t="str">
        <f t="shared" si="119"/>
        <v>Федосеева Вероника Евгеньевна</v>
      </c>
      <c r="U935" t="str">
        <f t="shared" si="120"/>
        <v>Вероника</v>
      </c>
      <c r="V935" t="str">
        <f>Продажи[[#This Row],[Имя1]]</f>
        <v>Вероника</v>
      </c>
    </row>
    <row r="936" spans="1:22" x14ac:dyDescent="0.2">
      <c r="A936">
        <v>180</v>
      </c>
      <c r="B936">
        <v>110</v>
      </c>
      <c r="C936">
        <v>261</v>
      </c>
      <c r="D936">
        <v>1</v>
      </c>
      <c r="E936" s="40">
        <f t="shared" si="114"/>
        <v>261</v>
      </c>
      <c r="F936" s="25">
        <v>45325</v>
      </c>
      <c r="G936" t="s">
        <v>20</v>
      </c>
      <c r="H936">
        <v>223</v>
      </c>
      <c r="I936" t="str">
        <f>VLOOKUP(B936,товар!$A$1:$C$433,2,FALSE)</f>
        <v>Макароны</v>
      </c>
      <c r="J936" s="5">
        <f t="shared" si="115"/>
        <v>265.47674418604652</v>
      </c>
      <c r="K936" s="6">
        <f t="shared" si="116"/>
        <v>-1.6863037098681644E-2</v>
      </c>
      <c r="L936" t="str">
        <f>VLOOKUP(B936,товар!$A$1:$C$433,3,FALSE)</f>
        <v>Паста Зара</v>
      </c>
      <c r="M936" s="28">
        <f t="shared" si="117"/>
        <v>276.67567567567568</v>
      </c>
      <c r="N936" s="10">
        <f>VLOOKUP(H936,клиенты!$A$1:$G$435,5,FALSE)</f>
        <v>44893</v>
      </c>
      <c r="O936">
        <f t="shared" si="118"/>
        <v>432</v>
      </c>
      <c r="P936" s="50">
        <f ca="1">(TODAY()-Продажи[[#This Row],[Дата регистрации клиента]])/30</f>
        <v>23.633333333333333</v>
      </c>
      <c r="Q936" t="str">
        <f>VLOOKUP(H936,клиенты!$A$1:$G$435,3,FALSE)</f>
        <v>Вероника Евгеньевна Федосеева</v>
      </c>
      <c r="R936" s="51" t="str">
        <f>VLOOKUP(H936,клиенты!$A$1:$G$435,4,FALSE)</f>
        <v>да</v>
      </c>
      <c r="S936" t="str">
        <f>VLOOKUP(H936,клиенты!$A$1:$G$435,7,FALSE)</f>
        <v>Украина</v>
      </c>
      <c r="T936" t="str">
        <f t="shared" si="119"/>
        <v>Федосеева Вероника Евгеньевна</v>
      </c>
      <c r="U936" t="str">
        <f t="shared" si="120"/>
        <v>Вероника</v>
      </c>
      <c r="V936" t="str">
        <f>Продажи[[#This Row],[Имя1]]</f>
        <v>Вероника</v>
      </c>
    </row>
    <row r="937" spans="1:22" x14ac:dyDescent="0.2">
      <c r="A937">
        <v>666</v>
      </c>
      <c r="B937">
        <v>37</v>
      </c>
      <c r="C937">
        <v>411</v>
      </c>
      <c r="D937">
        <v>5</v>
      </c>
      <c r="E937" s="40">
        <f t="shared" si="114"/>
        <v>2055</v>
      </c>
      <c r="F937" s="25">
        <v>45140</v>
      </c>
      <c r="G937" t="s">
        <v>20</v>
      </c>
      <c r="H937">
        <v>7</v>
      </c>
      <c r="I937" t="str">
        <f>VLOOKUP(B937,товар!$A$1:$C$433,2,FALSE)</f>
        <v>Соль</v>
      </c>
      <c r="J937" s="5">
        <f t="shared" si="115"/>
        <v>264.8679245283019</v>
      </c>
      <c r="K937" s="6">
        <f t="shared" si="116"/>
        <v>0.55171676877048004</v>
      </c>
      <c r="L937" t="str">
        <f>VLOOKUP(B937,товар!$A$1:$C$433,3,FALSE)</f>
        <v>Илецкая</v>
      </c>
      <c r="M937" s="28">
        <f t="shared" si="117"/>
        <v>238.16666666666666</v>
      </c>
      <c r="N937" s="10">
        <f>VLOOKUP(H937,клиенты!$A$1:$G$435,5,FALSE)</f>
        <v>44893</v>
      </c>
      <c r="O937">
        <f t="shared" si="118"/>
        <v>247</v>
      </c>
      <c r="P937" s="50">
        <f ca="1">(TODAY()-Продажи[[#This Row],[Дата регистрации клиента]])/30</f>
        <v>23.633333333333333</v>
      </c>
      <c r="Q937" t="str">
        <f>VLOOKUP(H937,клиенты!$A$1:$G$435,3,FALSE)</f>
        <v>Баранова Раиса Эльдаровна</v>
      </c>
      <c r="R937" s="51" t="str">
        <f>VLOOKUP(H937,клиенты!$A$1:$G$435,4,FALSE)</f>
        <v>да</v>
      </c>
      <c r="S937" t="str">
        <f>VLOOKUP(H937,клиенты!$A$1:$G$435,7,FALSE)</f>
        <v>Россия</v>
      </c>
      <c r="T937" t="str">
        <f t="shared" si="119"/>
        <v>Эльдаровна Баранова Раиса</v>
      </c>
      <c r="U937" t="str">
        <f t="shared" si="120"/>
        <v>Баранова</v>
      </c>
      <c r="V937" t="str">
        <f>MID(T937,SEARCH(" *",T937,SEARCH(" *",T937)+1)+1,LEN(T937))</f>
        <v>Раиса</v>
      </c>
    </row>
    <row r="938" spans="1:22" x14ac:dyDescent="0.2">
      <c r="A938">
        <v>763</v>
      </c>
      <c r="B938">
        <v>483</v>
      </c>
      <c r="C938">
        <v>140</v>
      </c>
      <c r="D938">
        <v>5</v>
      </c>
      <c r="E938" s="40">
        <f t="shared" si="114"/>
        <v>700</v>
      </c>
      <c r="F938" s="25">
        <v>45244</v>
      </c>
      <c r="G938" t="s">
        <v>10</v>
      </c>
      <c r="H938">
        <v>7</v>
      </c>
      <c r="I938" t="str">
        <f>VLOOKUP(B938,товар!$A$1:$C$433,2,FALSE)</f>
        <v>Колбаса</v>
      </c>
      <c r="J938" s="5">
        <f t="shared" si="115"/>
        <v>286.92307692307691</v>
      </c>
      <c r="K938" s="6">
        <f t="shared" si="116"/>
        <v>-0.51206434316353877</v>
      </c>
      <c r="L938" t="str">
        <f>VLOOKUP(B938,товар!$A$1:$C$433,3,FALSE)</f>
        <v>Дымов</v>
      </c>
      <c r="M938" s="28">
        <f t="shared" si="117"/>
        <v>312.66666666666669</v>
      </c>
      <c r="N938" s="10">
        <f>VLOOKUP(H938,клиенты!$A$1:$G$435,5,FALSE)</f>
        <v>44893</v>
      </c>
      <c r="O938">
        <f t="shared" si="118"/>
        <v>351</v>
      </c>
      <c r="P938" s="50">
        <f ca="1">(TODAY()-Продажи[[#This Row],[Дата регистрации клиента]])/30</f>
        <v>23.633333333333333</v>
      </c>
      <c r="Q938" t="str">
        <f>VLOOKUP(H938,клиенты!$A$1:$G$435,3,FALSE)</f>
        <v>Баранова Раиса Эльдаровна</v>
      </c>
      <c r="R938" s="51" t="str">
        <f>VLOOKUP(H938,клиенты!$A$1:$G$435,4,FALSE)</f>
        <v>да</v>
      </c>
      <c r="S938" t="str">
        <f>VLOOKUP(H938,клиенты!$A$1:$G$435,7,FALSE)</f>
        <v>Россия</v>
      </c>
      <c r="T938" t="str">
        <f t="shared" si="119"/>
        <v>Эльдаровна Баранова Раиса</v>
      </c>
      <c r="U938" t="str">
        <f t="shared" si="120"/>
        <v>Баранова</v>
      </c>
      <c r="V938" t="str">
        <f>MID(T938,SEARCH(" *",T938,SEARCH(" *",T938)+1)+1,LEN(T938))</f>
        <v>Раиса</v>
      </c>
    </row>
    <row r="939" spans="1:22" x14ac:dyDescent="0.2">
      <c r="A939">
        <v>359</v>
      </c>
      <c r="B939">
        <v>386</v>
      </c>
      <c r="C939">
        <v>424</v>
      </c>
      <c r="D939">
        <v>3</v>
      </c>
      <c r="E939" s="40">
        <f t="shared" si="114"/>
        <v>1272</v>
      </c>
      <c r="F939" s="25">
        <v>45166</v>
      </c>
      <c r="G939" t="s">
        <v>26</v>
      </c>
      <c r="H939">
        <v>406</v>
      </c>
      <c r="I939" t="str">
        <f>VLOOKUP(B939,товар!$A$1:$C$433,2,FALSE)</f>
        <v>Крупа</v>
      </c>
      <c r="J939" s="5">
        <f t="shared" si="115"/>
        <v>255.11627906976744</v>
      </c>
      <c r="K939" s="6">
        <f t="shared" si="116"/>
        <v>0.6619872379216043</v>
      </c>
      <c r="L939" t="str">
        <f>VLOOKUP(B939,товар!$A$1:$C$433,3,FALSE)</f>
        <v>Увелка</v>
      </c>
      <c r="M939" s="28">
        <f t="shared" si="117"/>
        <v>251.91666666666666</v>
      </c>
      <c r="N939" s="10">
        <f>VLOOKUP(H939,клиенты!$A$1:$G$435,5,FALSE)</f>
        <v>44895</v>
      </c>
      <c r="O939">
        <f t="shared" si="118"/>
        <v>271</v>
      </c>
      <c r="P939" s="50">
        <f ca="1">(TODAY()-Продажи[[#This Row],[Дата регистрации клиента]])/30</f>
        <v>23.566666666666666</v>
      </c>
      <c r="Q939" t="str">
        <f>VLOOKUP(H939,клиенты!$A$1:$G$435,3,FALSE)</f>
        <v>Дмитрий Трифонович Денисов</v>
      </c>
      <c r="R939" s="51" t="str">
        <f>VLOOKUP(H939,клиенты!$A$1:$G$435,4,FALSE)</f>
        <v>да</v>
      </c>
      <c r="S939" t="str">
        <f>VLOOKUP(H939,клиенты!$A$1:$G$435,7,FALSE)</f>
        <v>Украина</v>
      </c>
      <c r="T939" t="str">
        <f t="shared" si="119"/>
        <v>Денисов Дмитрий Трифонович</v>
      </c>
      <c r="U939" t="str">
        <f t="shared" si="120"/>
        <v>Дмитрий</v>
      </c>
      <c r="V939" t="str">
        <f>Продажи[[#This Row],[Имя1]]</f>
        <v>Дмитрий</v>
      </c>
    </row>
    <row r="940" spans="1:22" x14ac:dyDescent="0.2">
      <c r="A940">
        <v>994</v>
      </c>
      <c r="B940">
        <v>235</v>
      </c>
      <c r="C940">
        <v>345</v>
      </c>
      <c r="D940">
        <v>3</v>
      </c>
      <c r="E940" s="40">
        <f t="shared" si="114"/>
        <v>1035</v>
      </c>
      <c r="F940" s="25">
        <v>45301</v>
      </c>
      <c r="G940" t="s">
        <v>7</v>
      </c>
      <c r="H940">
        <v>406</v>
      </c>
      <c r="I940" t="str">
        <f>VLOOKUP(B940,товар!$A$1:$C$433,2,FALSE)</f>
        <v>Хлеб</v>
      </c>
      <c r="J940" s="5">
        <f t="shared" si="115"/>
        <v>300.31818181818181</v>
      </c>
      <c r="K940" s="6">
        <f t="shared" si="116"/>
        <v>0.14878159527773582</v>
      </c>
      <c r="L940" t="str">
        <f>VLOOKUP(B940,товар!$A$1:$C$433,3,FALSE)</f>
        <v>Русский Хлеб</v>
      </c>
      <c r="M940" s="28">
        <f t="shared" si="117"/>
        <v>316.60000000000002</v>
      </c>
      <c r="N940" s="10">
        <f>VLOOKUP(H940,клиенты!$A$1:$G$435,5,FALSE)</f>
        <v>44895</v>
      </c>
      <c r="O940">
        <f t="shared" si="118"/>
        <v>406</v>
      </c>
      <c r="P940" s="50">
        <f ca="1">(TODAY()-Продажи[[#This Row],[Дата регистрации клиента]])/30</f>
        <v>23.566666666666666</v>
      </c>
      <c r="Q940" t="str">
        <f>VLOOKUP(H940,клиенты!$A$1:$G$435,3,FALSE)</f>
        <v>Дмитрий Трифонович Денисов</v>
      </c>
      <c r="R940" s="51" t="str">
        <f>VLOOKUP(H940,клиенты!$A$1:$G$435,4,FALSE)</f>
        <v>да</v>
      </c>
      <c r="S940" t="str">
        <f>VLOOKUP(H940,клиенты!$A$1:$G$435,7,FALSE)</f>
        <v>Украина</v>
      </c>
      <c r="T940" t="str">
        <f t="shared" si="119"/>
        <v>Денисов Дмитрий Трифонович</v>
      </c>
      <c r="U940" t="str">
        <f t="shared" si="120"/>
        <v>Дмитрий</v>
      </c>
      <c r="V940" t="str">
        <f>Продажи[[#This Row],[Имя1]]</f>
        <v>Дмитрий</v>
      </c>
    </row>
    <row r="941" spans="1:22" x14ac:dyDescent="0.2">
      <c r="A941">
        <v>97</v>
      </c>
      <c r="B941">
        <v>364</v>
      </c>
      <c r="C941">
        <v>323</v>
      </c>
      <c r="D941">
        <v>2</v>
      </c>
      <c r="E941" s="40">
        <f t="shared" si="114"/>
        <v>646</v>
      </c>
      <c r="F941" s="25">
        <v>45197</v>
      </c>
      <c r="G941" t="s">
        <v>24</v>
      </c>
      <c r="H941">
        <v>313</v>
      </c>
      <c r="I941" t="str">
        <f>VLOOKUP(B941,товар!$A$1:$C$433,2,FALSE)</f>
        <v>Сахар</v>
      </c>
      <c r="J941" s="5">
        <f t="shared" si="115"/>
        <v>252.76271186440678</v>
      </c>
      <c r="K941" s="6">
        <f t="shared" si="116"/>
        <v>0.27787836116140285</v>
      </c>
      <c r="L941" t="str">
        <f>VLOOKUP(B941,товар!$A$1:$C$433,3,FALSE)</f>
        <v>Русский сахар</v>
      </c>
      <c r="M941" s="28">
        <f t="shared" si="117"/>
        <v>293.41176470588238</v>
      </c>
      <c r="N941" s="10">
        <f>VLOOKUP(H941,клиенты!$A$1:$G$435,5,FALSE)</f>
        <v>44896</v>
      </c>
      <c r="O941">
        <f t="shared" si="118"/>
        <v>301</v>
      </c>
      <c r="P941" s="50">
        <f ca="1">(TODAY()-Продажи[[#This Row],[Дата регистрации клиента]])/30</f>
        <v>23.533333333333335</v>
      </c>
      <c r="Q941" t="str">
        <f>VLOOKUP(H941,клиенты!$A$1:$G$435,3,FALSE)</f>
        <v>Федотова Ангелина Максимовна</v>
      </c>
      <c r="R941" s="51" t="str">
        <f>VLOOKUP(H941,клиенты!$A$1:$G$435,4,FALSE)</f>
        <v>да</v>
      </c>
      <c r="S941" t="str">
        <f>VLOOKUP(H941,клиенты!$A$1:$G$435,7,FALSE)</f>
        <v>Узбекистан</v>
      </c>
      <c r="T941" t="str">
        <f t="shared" si="119"/>
        <v>Максимовна Федотова Ангелина</v>
      </c>
      <c r="U941" t="str">
        <f t="shared" si="120"/>
        <v>Федотова</v>
      </c>
      <c r="V941" t="str">
        <f>MID(T941,SEARCH(" *",T941,SEARCH(" *",T941)+1)+1,LEN(T941))</f>
        <v>Ангелина</v>
      </c>
    </row>
    <row r="942" spans="1:22" x14ac:dyDescent="0.2">
      <c r="A942">
        <v>559</v>
      </c>
      <c r="B942">
        <v>309</v>
      </c>
      <c r="C942">
        <v>368</v>
      </c>
      <c r="D942">
        <v>3</v>
      </c>
      <c r="E942" s="40">
        <f t="shared" si="114"/>
        <v>1104</v>
      </c>
      <c r="F942" s="25">
        <v>44960</v>
      </c>
      <c r="G942" t="s">
        <v>14</v>
      </c>
      <c r="H942">
        <v>340</v>
      </c>
      <c r="I942" t="str">
        <f>VLOOKUP(B942,товар!$A$1:$C$433,2,FALSE)</f>
        <v>Конфеты</v>
      </c>
      <c r="J942" s="5">
        <f t="shared" si="115"/>
        <v>267.85483870967744</v>
      </c>
      <c r="K942" s="6">
        <f t="shared" si="116"/>
        <v>0.37387848497621468</v>
      </c>
      <c r="L942" t="str">
        <f>VLOOKUP(B942,товар!$A$1:$C$433,3,FALSE)</f>
        <v>Рот Фронт</v>
      </c>
      <c r="M942" s="28">
        <f t="shared" si="117"/>
        <v>288.23809523809524</v>
      </c>
      <c r="N942" s="10">
        <f>VLOOKUP(H942,клиенты!$A$1:$G$435,5,FALSE)</f>
        <v>44896</v>
      </c>
      <c r="O942">
        <f t="shared" si="118"/>
        <v>64</v>
      </c>
      <c r="P942" s="50">
        <f ca="1">(TODAY()-Продажи[[#This Row],[Дата регистрации клиента]])/30</f>
        <v>23.533333333333335</v>
      </c>
      <c r="Q942" t="str">
        <f>VLOOKUP(H942,клиенты!$A$1:$G$435,3,FALSE)</f>
        <v>Леон Аверьянович Захаров</v>
      </c>
      <c r="R942" s="51" t="str">
        <f>VLOOKUP(H942,клиенты!$A$1:$G$435,4,FALSE)</f>
        <v>нет</v>
      </c>
      <c r="S942" t="str">
        <f>VLOOKUP(H942,клиенты!$A$1:$G$435,7,FALSE)</f>
        <v>Россия</v>
      </c>
      <c r="T942" t="str">
        <f t="shared" si="119"/>
        <v>Захаров Леон Аверьянович</v>
      </c>
      <c r="U942" t="str">
        <f t="shared" si="120"/>
        <v>Леон</v>
      </c>
      <c r="V942" t="str">
        <f>Продажи[[#This Row],[Имя1]]</f>
        <v>Леон</v>
      </c>
    </row>
    <row r="943" spans="1:22" x14ac:dyDescent="0.2">
      <c r="A943">
        <v>865</v>
      </c>
      <c r="B943">
        <v>176</v>
      </c>
      <c r="C943">
        <v>217</v>
      </c>
      <c r="D943">
        <v>4</v>
      </c>
      <c r="E943" s="40">
        <f t="shared" si="114"/>
        <v>868</v>
      </c>
      <c r="F943" s="25">
        <v>45135</v>
      </c>
      <c r="G943" t="s">
        <v>11</v>
      </c>
      <c r="H943">
        <v>313</v>
      </c>
      <c r="I943" t="str">
        <f>VLOOKUP(B943,товар!$A$1:$C$433,2,FALSE)</f>
        <v>Сахар</v>
      </c>
      <c r="J943" s="5">
        <f t="shared" si="115"/>
        <v>252.76271186440678</v>
      </c>
      <c r="K943" s="6">
        <f t="shared" si="116"/>
        <v>-0.14148729296586871</v>
      </c>
      <c r="L943" t="str">
        <f>VLOOKUP(B943,товар!$A$1:$C$433,3,FALSE)</f>
        <v>Продимекс</v>
      </c>
      <c r="M943" s="28">
        <f t="shared" si="117"/>
        <v>240.5</v>
      </c>
      <c r="N943" s="10">
        <f>VLOOKUP(H943,клиенты!$A$1:$G$435,5,FALSE)</f>
        <v>44896</v>
      </c>
      <c r="O943">
        <f t="shared" si="118"/>
        <v>239</v>
      </c>
      <c r="P943" s="50">
        <f ca="1">(TODAY()-Продажи[[#This Row],[Дата регистрации клиента]])/30</f>
        <v>23.533333333333335</v>
      </c>
      <c r="Q943" t="str">
        <f>VLOOKUP(H943,клиенты!$A$1:$G$435,3,FALSE)</f>
        <v>Федотова Ангелина Максимовна</v>
      </c>
      <c r="R943" s="51" t="str">
        <f>VLOOKUP(H943,клиенты!$A$1:$G$435,4,FALSE)</f>
        <v>да</v>
      </c>
      <c r="S943" t="str">
        <f>VLOOKUP(H943,клиенты!$A$1:$G$435,7,FALSE)</f>
        <v>Узбекистан</v>
      </c>
      <c r="T943" t="str">
        <f t="shared" si="119"/>
        <v>Максимовна Федотова Ангелина</v>
      </c>
      <c r="U943" t="str">
        <f t="shared" si="120"/>
        <v>Федотова</v>
      </c>
      <c r="V943" t="str">
        <f>MID(T943,SEARCH(" *",T943,SEARCH(" *",T943)+1)+1,LEN(T943))</f>
        <v>Ангелина</v>
      </c>
    </row>
    <row r="944" spans="1:22" x14ac:dyDescent="0.2">
      <c r="A944">
        <v>951</v>
      </c>
      <c r="B944">
        <v>199</v>
      </c>
      <c r="C944">
        <v>494</v>
      </c>
      <c r="D944">
        <v>1</v>
      </c>
      <c r="E944" s="40">
        <f t="shared" si="114"/>
        <v>494</v>
      </c>
      <c r="F944" s="25">
        <v>45252</v>
      </c>
      <c r="G944" t="s">
        <v>9</v>
      </c>
      <c r="H944">
        <v>340</v>
      </c>
      <c r="I944" t="str">
        <f>VLOOKUP(B944,товар!$A$1:$C$433,2,FALSE)</f>
        <v>Макароны</v>
      </c>
      <c r="J944" s="5">
        <f t="shared" si="115"/>
        <v>265.47674418604652</v>
      </c>
      <c r="K944" s="6">
        <f t="shared" si="116"/>
        <v>0.86080329376724629</v>
      </c>
      <c r="L944" t="str">
        <f>VLOOKUP(B944,товар!$A$1:$C$433,3,FALSE)</f>
        <v>Борилла</v>
      </c>
      <c r="M944" s="28">
        <f t="shared" si="117"/>
        <v>236.27586206896552</v>
      </c>
      <c r="N944" s="10">
        <f>VLOOKUP(H944,клиенты!$A$1:$G$435,5,FALSE)</f>
        <v>44896</v>
      </c>
      <c r="O944">
        <f t="shared" si="118"/>
        <v>356</v>
      </c>
      <c r="P944" s="50">
        <f ca="1">(TODAY()-Продажи[[#This Row],[Дата регистрации клиента]])/30</f>
        <v>23.533333333333335</v>
      </c>
      <c r="Q944" t="str">
        <f>VLOOKUP(H944,клиенты!$A$1:$G$435,3,FALSE)</f>
        <v>Леон Аверьянович Захаров</v>
      </c>
      <c r="R944" s="51" t="str">
        <f>VLOOKUP(H944,клиенты!$A$1:$G$435,4,FALSE)</f>
        <v>нет</v>
      </c>
      <c r="S944" t="str">
        <f>VLOOKUP(H944,клиенты!$A$1:$G$435,7,FALSE)</f>
        <v>Россия</v>
      </c>
      <c r="T944" t="str">
        <f t="shared" si="119"/>
        <v>Захаров Леон Аверьянович</v>
      </c>
      <c r="U944" t="str">
        <f t="shared" si="120"/>
        <v>Леон</v>
      </c>
      <c r="V944" t="str">
        <f>Продажи[[#This Row],[Имя1]]</f>
        <v>Леон</v>
      </c>
    </row>
    <row r="945" spans="1:22" x14ac:dyDescent="0.2">
      <c r="A945">
        <v>605</v>
      </c>
      <c r="B945">
        <v>285</v>
      </c>
      <c r="C945">
        <v>122</v>
      </c>
      <c r="D945">
        <v>5</v>
      </c>
      <c r="E945" s="40">
        <f t="shared" si="114"/>
        <v>610</v>
      </c>
      <c r="F945" s="25">
        <v>44959</v>
      </c>
      <c r="G945" t="s">
        <v>16</v>
      </c>
      <c r="H945">
        <v>447</v>
      </c>
      <c r="I945" t="str">
        <f>VLOOKUP(B945,товар!$A$1:$C$433,2,FALSE)</f>
        <v>Макароны</v>
      </c>
      <c r="J945" s="5">
        <f t="shared" si="115"/>
        <v>265.47674418604652</v>
      </c>
      <c r="K945" s="6">
        <f t="shared" si="116"/>
        <v>-0.5404493889886558</v>
      </c>
      <c r="L945" t="str">
        <f>VLOOKUP(B945,товар!$A$1:$C$433,3,FALSE)</f>
        <v>Паста Зара</v>
      </c>
      <c r="M945" s="28">
        <f t="shared" si="117"/>
        <v>276.67567567567568</v>
      </c>
      <c r="N945" s="10">
        <f>VLOOKUP(H945,клиенты!$A$1:$G$435,5,FALSE)</f>
        <v>44898</v>
      </c>
      <c r="O945">
        <f t="shared" si="118"/>
        <v>61</v>
      </c>
      <c r="P945" s="50">
        <f ca="1">(TODAY()-Продажи[[#This Row],[Дата регистрации клиента]])/30</f>
        <v>23.466666666666665</v>
      </c>
      <c r="Q945" t="str">
        <f>VLOOKUP(H945,клиенты!$A$1:$G$435,3,FALSE)</f>
        <v>Жанна Станиславовна Семенова</v>
      </c>
      <c r="R945" s="51" t="str">
        <f>VLOOKUP(H945,клиенты!$A$1:$G$435,4,FALSE)</f>
        <v>да</v>
      </c>
      <c r="S945" t="str">
        <f>VLOOKUP(H945,клиенты!$A$1:$G$435,7,FALSE)</f>
        <v>Таджикистан</v>
      </c>
      <c r="T945" t="str">
        <f t="shared" si="119"/>
        <v>Семенова Жанна Станиславовна</v>
      </c>
      <c r="U945" t="str">
        <f t="shared" si="120"/>
        <v>Жанна</v>
      </c>
      <c r="V945" t="str">
        <f>Продажи[[#This Row],[Имя1]]</f>
        <v>Жанна</v>
      </c>
    </row>
    <row r="946" spans="1:22" x14ac:dyDescent="0.2">
      <c r="A946">
        <v>398</v>
      </c>
      <c r="B946">
        <v>258</v>
      </c>
      <c r="C946">
        <v>113</v>
      </c>
      <c r="D946">
        <v>1</v>
      </c>
      <c r="E946" s="40">
        <f t="shared" si="114"/>
        <v>113</v>
      </c>
      <c r="F946" s="25">
        <v>45289</v>
      </c>
      <c r="G946" t="s">
        <v>23</v>
      </c>
      <c r="H946">
        <v>314</v>
      </c>
      <c r="I946" t="str">
        <f>VLOOKUP(B946,товар!$A$1:$C$433,2,FALSE)</f>
        <v>Рыба</v>
      </c>
      <c r="J946" s="5">
        <f t="shared" si="115"/>
        <v>258.5128205128205</v>
      </c>
      <c r="K946" s="6">
        <f t="shared" si="116"/>
        <v>-0.56288434834358259</v>
      </c>
      <c r="L946" t="str">
        <f>VLOOKUP(B946,товар!$A$1:$C$433,3,FALSE)</f>
        <v>Санта Бремор</v>
      </c>
      <c r="M946" s="28">
        <f t="shared" si="117"/>
        <v>216.4</v>
      </c>
      <c r="N946" s="10">
        <f>VLOOKUP(H946,клиенты!$A$1:$G$435,5,FALSE)</f>
        <v>44899</v>
      </c>
      <c r="O946">
        <f t="shared" si="118"/>
        <v>390</v>
      </c>
      <c r="P946" s="50">
        <f ca="1">(TODAY()-Продажи[[#This Row],[Дата регистрации клиента]])/30</f>
        <v>23.433333333333334</v>
      </c>
      <c r="Q946" t="str">
        <f>VLOOKUP(H946,клиенты!$A$1:$G$435,3,FALSE)</f>
        <v>Артемьева София Ильинична</v>
      </c>
      <c r="R946" s="51" t="str">
        <f>VLOOKUP(H946,клиенты!$A$1:$G$435,4,FALSE)</f>
        <v>нет</v>
      </c>
      <c r="S946" t="str">
        <f>VLOOKUP(H946,клиенты!$A$1:$G$435,7,FALSE)</f>
        <v>Россия</v>
      </c>
      <c r="T946" t="str">
        <f t="shared" si="119"/>
        <v>Ильинична Артемьева София</v>
      </c>
      <c r="U946" t="str">
        <f t="shared" si="120"/>
        <v>Артемьева</v>
      </c>
      <c r="V946" t="str">
        <f>Продажи[[#This Row],[Имя1]]</f>
        <v>Артемьева</v>
      </c>
    </row>
    <row r="947" spans="1:22" x14ac:dyDescent="0.2">
      <c r="A947">
        <v>462</v>
      </c>
      <c r="B947">
        <v>461</v>
      </c>
      <c r="C947">
        <v>443</v>
      </c>
      <c r="D947">
        <v>3</v>
      </c>
      <c r="E947" s="40">
        <f t="shared" si="114"/>
        <v>1329</v>
      </c>
      <c r="F947" s="25">
        <v>45076</v>
      </c>
      <c r="G947" t="s">
        <v>26</v>
      </c>
      <c r="H947">
        <v>314</v>
      </c>
      <c r="I947" t="str">
        <f>VLOOKUP(B947,товар!$A$1:$C$433,2,FALSE)</f>
        <v>Фрукты</v>
      </c>
      <c r="J947" s="5">
        <f t="shared" si="115"/>
        <v>274.16279069767444</v>
      </c>
      <c r="K947" s="6">
        <f t="shared" si="116"/>
        <v>0.61582831453049436</v>
      </c>
      <c r="L947" t="str">
        <f>VLOOKUP(B947,товар!$A$1:$C$433,3,FALSE)</f>
        <v>Green Garden</v>
      </c>
      <c r="M947" s="28">
        <f t="shared" si="117"/>
        <v>369.2</v>
      </c>
      <c r="N947" s="10">
        <f>VLOOKUP(H947,клиенты!$A$1:$G$435,5,FALSE)</f>
        <v>44899</v>
      </c>
      <c r="O947">
        <f t="shared" si="118"/>
        <v>177</v>
      </c>
      <c r="P947" s="50">
        <f ca="1">(TODAY()-Продажи[[#This Row],[Дата регистрации клиента]])/30</f>
        <v>23.433333333333334</v>
      </c>
      <c r="Q947" t="str">
        <f>VLOOKUP(H947,клиенты!$A$1:$G$435,3,FALSE)</f>
        <v>Артемьева София Ильинична</v>
      </c>
      <c r="R947" s="51" t="str">
        <f>VLOOKUP(H947,клиенты!$A$1:$G$435,4,FALSE)</f>
        <v>нет</v>
      </c>
      <c r="S947" t="str">
        <f>VLOOKUP(H947,клиенты!$A$1:$G$435,7,FALSE)</f>
        <v>Россия</v>
      </c>
      <c r="T947" t="str">
        <f t="shared" si="119"/>
        <v>Ильинична Артемьева София</v>
      </c>
      <c r="U947" t="str">
        <f t="shared" si="120"/>
        <v>Артемьева</v>
      </c>
      <c r="V947" t="str">
        <f>Продажи[[#This Row],[Имя1]]</f>
        <v>Артемьева</v>
      </c>
    </row>
    <row r="948" spans="1:22" x14ac:dyDescent="0.2">
      <c r="A948">
        <v>625</v>
      </c>
      <c r="B948">
        <v>245</v>
      </c>
      <c r="C948">
        <v>144</v>
      </c>
      <c r="D948">
        <v>4</v>
      </c>
      <c r="E948" s="40">
        <f t="shared" si="114"/>
        <v>576</v>
      </c>
      <c r="F948" s="25">
        <v>45206</v>
      </c>
      <c r="G948" t="s">
        <v>22</v>
      </c>
      <c r="H948">
        <v>314</v>
      </c>
      <c r="I948" t="str">
        <f>VLOOKUP(B948,товар!$A$1:$C$433,2,FALSE)</f>
        <v>Сахар</v>
      </c>
      <c r="J948" s="5">
        <f t="shared" si="115"/>
        <v>252.76271186440678</v>
      </c>
      <c r="K948" s="6">
        <f t="shared" si="116"/>
        <v>-0.43029571514785758</v>
      </c>
      <c r="L948" t="str">
        <f>VLOOKUP(B948,товар!$A$1:$C$433,3,FALSE)</f>
        <v>Продимекс</v>
      </c>
      <c r="M948" s="28">
        <f t="shared" si="117"/>
        <v>240.5</v>
      </c>
      <c r="N948" s="10">
        <f>VLOOKUP(H948,клиенты!$A$1:$G$435,5,FALSE)</f>
        <v>44899</v>
      </c>
      <c r="O948">
        <f t="shared" si="118"/>
        <v>307</v>
      </c>
      <c r="P948" s="50">
        <f ca="1">(TODAY()-Продажи[[#This Row],[Дата регистрации клиента]])/30</f>
        <v>23.433333333333334</v>
      </c>
      <c r="Q948" t="str">
        <f>VLOOKUP(H948,клиенты!$A$1:$G$435,3,FALSE)</f>
        <v>Артемьева София Ильинична</v>
      </c>
      <c r="R948" s="51" t="str">
        <f>VLOOKUP(H948,клиенты!$A$1:$G$435,4,FALSE)</f>
        <v>нет</v>
      </c>
      <c r="S948" t="str">
        <f>VLOOKUP(H948,клиенты!$A$1:$G$435,7,FALSE)</f>
        <v>Россия</v>
      </c>
      <c r="T948" t="str">
        <f t="shared" si="119"/>
        <v>Ильинична Артемьева София</v>
      </c>
      <c r="U948" t="str">
        <f t="shared" si="120"/>
        <v>Артемьева</v>
      </c>
      <c r="V948" t="str">
        <f>Продажи[[#This Row],[Имя1]]</f>
        <v>Артемьева</v>
      </c>
    </row>
    <row r="949" spans="1:22" x14ac:dyDescent="0.2">
      <c r="A949">
        <v>47</v>
      </c>
      <c r="B949">
        <v>57</v>
      </c>
      <c r="C949">
        <v>343</v>
      </c>
      <c r="D949">
        <v>5</v>
      </c>
      <c r="E949" s="40">
        <f t="shared" si="114"/>
        <v>1715</v>
      </c>
      <c r="F949" s="25">
        <v>45063</v>
      </c>
      <c r="G949" t="s">
        <v>8</v>
      </c>
      <c r="H949">
        <v>183</v>
      </c>
      <c r="I949" t="str">
        <f>VLOOKUP(B949,товар!$A$1:$C$433,2,FALSE)</f>
        <v>Печенье</v>
      </c>
      <c r="J949" s="5">
        <f t="shared" si="115"/>
        <v>283.468085106383</v>
      </c>
      <c r="K949" s="6">
        <f t="shared" si="116"/>
        <v>0.21001275988891388</v>
      </c>
      <c r="L949" t="str">
        <f>VLOOKUP(B949,товар!$A$1:$C$433,3,FALSE)</f>
        <v>Юбилейное</v>
      </c>
      <c r="M949" s="28">
        <f t="shared" si="117"/>
        <v>232.44444444444446</v>
      </c>
      <c r="N949" s="10">
        <f>VLOOKUP(H949,клиенты!$A$1:$G$435,5,FALSE)</f>
        <v>44900</v>
      </c>
      <c r="O949">
        <f t="shared" si="118"/>
        <v>163</v>
      </c>
      <c r="P949" s="50">
        <f ca="1">(TODAY()-Продажи[[#This Row],[Дата регистрации клиента]])/30</f>
        <v>23.4</v>
      </c>
      <c r="Q949" t="str">
        <f>VLOOKUP(H949,клиенты!$A$1:$G$435,3,FALSE)</f>
        <v>Ия Никифоровна Лапина</v>
      </c>
      <c r="R949" s="51" t="str">
        <f>VLOOKUP(H949,клиенты!$A$1:$G$435,4,FALSE)</f>
        <v>да</v>
      </c>
      <c r="S949" t="str">
        <f>VLOOKUP(H949,клиенты!$A$1:$G$435,7,FALSE)</f>
        <v>Таджикистан</v>
      </c>
      <c r="T949" t="str">
        <f t="shared" si="119"/>
        <v>Лапина Ия Никифоровна</v>
      </c>
      <c r="U949" t="str">
        <f t="shared" si="120"/>
        <v>Ия</v>
      </c>
      <c r="V949" t="str">
        <f>Продажи[[#This Row],[Имя1]]</f>
        <v>Ия</v>
      </c>
    </row>
    <row r="950" spans="1:22" x14ac:dyDescent="0.2">
      <c r="A950">
        <v>264</v>
      </c>
      <c r="B950">
        <v>222</v>
      </c>
      <c r="C950">
        <v>500</v>
      </c>
      <c r="D950">
        <v>2</v>
      </c>
      <c r="E950" s="40">
        <f t="shared" si="114"/>
        <v>1000</v>
      </c>
      <c r="F950" s="25">
        <v>45157</v>
      </c>
      <c r="G950" t="s">
        <v>25</v>
      </c>
      <c r="H950">
        <v>9</v>
      </c>
      <c r="I950" t="str">
        <f>VLOOKUP(B950,товар!$A$1:$C$433,2,FALSE)</f>
        <v>Молоко</v>
      </c>
      <c r="J950" s="5">
        <f t="shared" si="115"/>
        <v>294.95238095238096</v>
      </c>
      <c r="K950" s="6">
        <f t="shared" si="116"/>
        <v>0.6951888924765901</v>
      </c>
      <c r="L950" t="str">
        <f>VLOOKUP(B950,товар!$A$1:$C$433,3,FALSE)</f>
        <v>Простоквашино</v>
      </c>
      <c r="M950" s="28">
        <f t="shared" si="117"/>
        <v>318.81818181818181</v>
      </c>
      <c r="N950" s="10">
        <f>VLOOKUP(H950,клиенты!$A$1:$G$435,5,FALSE)</f>
        <v>44900</v>
      </c>
      <c r="O950">
        <f t="shared" si="118"/>
        <v>257</v>
      </c>
      <c r="P950" s="50">
        <f ca="1">(TODAY()-Продажи[[#This Row],[Дата регистрации клиента]])/30</f>
        <v>23.4</v>
      </c>
      <c r="Q950" t="str">
        <f>VLOOKUP(H950,клиенты!$A$1:$G$435,3,FALSE)</f>
        <v>Устинов Милан Архипович</v>
      </c>
      <c r="R950" s="51" t="str">
        <f>VLOOKUP(H950,клиенты!$A$1:$G$435,4,FALSE)</f>
        <v>да</v>
      </c>
      <c r="S950" t="str">
        <f>VLOOKUP(H950,клиенты!$A$1:$G$435,7,FALSE)</f>
        <v>Таджикистан</v>
      </c>
      <c r="T950" t="str">
        <f t="shared" si="119"/>
        <v>Архипович Устинов Милан</v>
      </c>
      <c r="U950" t="str">
        <f t="shared" si="120"/>
        <v>Устинов</v>
      </c>
      <c r="V950" t="str">
        <f>MID(T950,SEARCH(" *",T950,SEARCH(" *",T950)+1)+1,LEN(T950))</f>
        <v>Милан</v>
      </c>
    </row>
    <row r="951" spans="1:22" x14ac:dyDescent="0.2">
      <c r="A951">
        <v>479</v>
      </c>
      <c r="B951">
        <v>494</v>
      </c>
      <c r="C951">
        <v>216</v>
      </c>
      <c r="D951">
        <v>3</v>
      </c>
      <c r="E951" s="40">
        <f t="shared" si="114"/>
        <v>648</v>
      </c>
      <c r="F951" s="25">
        <v>45009</v>
      </c>
      <c r="G951" t="s">
        <v>24</v>
      </c>
      <c r="H951">
        <v>9</v>
      </c>
      <c r="I951" t="str">
        <f>VLOOKUP(B951,товар!$A$1:$C$433,2,FALSE)</f>
        <v>Сыр</v>
      </c>
      <c r="J951" s="5">
        <f t="shared" si="115"/>
        <v>262.63492063492066</v>
      </c>
      <c r="K951" s="6">
        <f t="shared" si="116"/>
        <v>-0.17756557476127166</v>
      </c>
      <c r="L951" t="str">
        <f>VLOOKUP(B951,товар!$A$1:$C$433,3,FALSE)</f>
        <v>Сырная долина</v>
      </c>
      <c r="M951" s="28">
        <f t="shared" si="117"/>
        <v>271</v>
      </c>
      <c r="N951" s="10">
        <f>VLOOKUP(H951,клиенты!$A$1:$G$435,5,FALSE)</f>
        <v>44900</v>
      </c>
      <c r="O951">
        <f t="shared" si="118"/>
        <v>109</v>
      </c>
      <c r="P951" s="50">
        <f ca="1">(TODAY()-Продажи[[#This Row],[Дата регистрации клиента]])/30</f>
        <v>23.4</v>
      </c>
      <c r="Q951" t="str">
        <f>VLOOKUP(H951,клиенты!$A$1:$G$435,3,FALSE)</f>
        <v>Устинов Милан Архипович</v>
      </c>
      <c r="R951" s="51" t="str">
        <f>VLOOKUP(H951,клиенты!$A$1:$G$435,4,FALSE)</f>
        <v>да</v>
      </c>
      <c r="S951" t="str">
        <f>VLOOKUP(H951,клиенты!$A$1:$G$435,7,FALSE)</f>
        <v>Таджикистан</v>
      </c>
      <c r="T951" t="str">
        <f t="shared" si="119"/>
        <v>Архипович Устинов Милан</v>
      </c>
      <c r="U951" t="str">
        <f t="shared" si="120"/>
        <v>Устинов</v>
      </c>
      <c r="V951" t="str">
        <f>MID(T951,SEARCH(" *",T951,SEARCH(" *",T951)+1)+1,LEN(T951))</f>
        <v>Милан</v>
      </c>
    </row>
    <row r="952" spans="1:22" x14ac:dyDescent="0.2">
      <c r="A952">
        <v>616</v>
      </c>
      <c r="B952">
        <v>26</v>
      </c>
      <c r="C952">
        <v>143</v>
      </c>
      <c r="D952">
        <v>2</v>
      </c>
      <c r="E952" s="40">
        <f t="shared" si="114"/>
        <v>286</v>
      </c>
      <c r="F952" s="25">
        <v>45397</v>
      </c>
      <c r="G952" t="s">
        <v>21</v>
      </c>
      <c r="H952">
        <v>183</v>
      </c>
      <c r="I952" t="str">
        <f>VLOOKUP(B952,товар!$A$1:$C$433,2,FALSE)</f>
        <v>Мясо</v>
      </c>
      <c r="J952" s="5">
        <f t="shared" si="115"/>
        <v>271.74545454545455</v>
      </c>
      <c r="K952" s="6">
        <f t="shared" si="116"/>
        <v>-0.47377224675498464</v>
      </c>
      <c r="L952" t="str">
        <f>VLOOKUP(B952,товар!$A$1:$C$433,3,FALSE)</f>
        <v>Сава</v>
      </c>
      <c r="M952" s="28">
        <f t="shared" si="117"/>
        <v>212.8125</v>
      </c>
      <c r="N952" s="10">
        <f>VLOOKUP(H952,клиенты!$A$1:$G$435,5,FALSE)</f>
        <v>44900</v>
      </c>
      <c r="O952">
        <f t="shared" si="118"/>
        <v>497</v>
      </c>
      <c r="P952" s="50">
        <f ca="1">(TODAY()-Продажи[[#This Row],[Дата регистрации клиента]])/30</f>
        <v>23.4</v>
      </c>
      <c r="Q952" t="str">
        <f>VLOOKUP(H952,клиенты!$A$1:$G$435,3,FALSE)</f>
        <v>Ия Никифоровна Лапина</v>
      </c>
      <c r="R952" s="51" t="str">
        <f>VLOOKUP(H952,клиенты!$A$1:$G$435,4,FALSE)</f>
        <v>да</v>
      </c>
      <c r="S952" t="str">
        <f>VLOOKUP(H952,клиенты!$A$1:$G$435,7,FALSE)</f>
        <v>Таджикистан</v>
      </c>
      <c r="T952" t="str">
        <f t="shared" si="119"/>
        <v>Лапина Ия Никифоровна</v>
      </c>
      <c r="U952" t="str">
        <f t="shared" si="120"/>
        <v>Ия</v>
      </c>
      <c r="V952" t="str">
        <f>Продажи[[#This Row],[Имя1]]</f>
        <v>Ия</v>
      </c>
    </row>
    <row r="953" spans="1:22" x14ac:dyDescent="0.2">
      <c r="A953">
        <v>724</v>
      </c>
      <c r="B953">
        <v>400</v>
      </c>
      <c r="C953">
        <v>358</v>
      </c>
      <c r="D953">
        <v>4</v>
      </c>
      <c r="E953" s="40">
        <f t="shared" si="114"/>
        <v>1432</v>
      </c>
      <c r="F953" s="25">
        <v>45103</v>
      </c>
      <c r="G953" t="s">
        <v>9</v>
      </c>
      <c r="H953">
        <v>9</v>
      </c>
      <c r="I953" t="str">
        <f>VLOOKUP(B953,товар!$A$1:$C$433,2,FALSE)</f>
        <v>Молоко</v>
      </c>
      <c r="J953" s="5">
        <f t="shared" si="115"/>
        <v>294.95238095238096</v>
      </c>
      <c r="K953" s="6">
        <f t="shared" si="116"/>
        <v>0.21375524701323867</v>
      </c>
      <c r="L953" t="str">
        <f>VLOOKUP(B953,товар!$A$1:$C$433,3,FALSE)</f>
        <v>Беллакт</v>
      </c>
      <c r="M953" s="28">
        <f t="shared" si="117"/>
        <v>322.54545454545456</v>
      </c>
      <c r="N953" s="10">
        <f>VLOOKUP(H953,клиенты!$A$1:$G$435,5,FALSE)</f>
        <v>44900</v>
      </c>
      <c r="O953">
        <f t="shared" si="118"/>
        <v>203</v>
      </c>
      <c r="P953" s="50">
        <f ca="1">(TODAY()-Продажи[[#This Row],[Дата регистрации клиента]])/30</f>
        <v>23.4</v>
      </c>
      <c r="Q953" t="str">
        <f>VLOOKUP(H953,клиенты!$A$1:$G$435,3,FALSE)</f>
        <v>Устинов Милан Архипович</v>
      </c>
      <c r="R953" s="51" t="str">
        <f>VLOOKUP(H953,клиенты!$A$1:$G$435,4,FALSE)</f>
        <v>да</v>
      </c>
      <c r="S953" t="str">
        <f>VLOOKUP(H953,клиенты!$A$1:$G$435,7,FALSE)</f>
        <v>Таджикистан</v>
      </c>
      <c r="T953" t="str">
        <f t="shared" si="119"/>
        <v>Архипович Устинов Милан</v>
      </c>
      <c r="U953" t="str">
        <f t="shared" si="120"/>
        <v>Устинов</v>
      </c>
      <c r="V953" t="str">
        <f>MID(T953,SEARCH(" *",T953,SEARCH(" *",T953)+1)+1,LEN(T953))</f>
        <v>Милан</v>
      </c>
    </row>
    <row r="954" spans="1:22" x14ac:dyDescent="0.2">
      <c r="A954">
        <v>739</v>
      </c>
      <c r="B954">
        <v>218</v>
      </c>
      <c r="C954">
        <v>383</v>
      </c>
      <c r="D954">
        <v>2</v>
      </c>
      <c r="E954" s="40">
        <f t="shared" si="114"/>
        <v>766</v>
      </c>
      <c r="F954" s="25">
        <v>45338</v>
      </c>
      <c r="G954" t="s">
        <v>8</v>
      </c>
      <c r="H954">
        <v>9</v>
      </c>
      <c r="I954" t="str">
        <f>VLOOKUP(B954,товар!$A$1:$C$433,2,FALSE)</f>
        <v>Колбаса</v>
      </c>
      <c r="J954" s="5">
        <f t="shared" si="115"/>
        <v>286.92307692307691</v>
      </c>
      <c r="K954" s="6">
        <f t="shared" si="116"/>
        <v>0.33485254691689015</v>
      </c>
      <c r="L954" t="str">
        <f>VLOOKUP(B954,товар!$A$1:$C$433,3,FALSE)</f>
        <v>Дымов</v>
      </c>
      <c r="M954" s="28">
        <f t="shared" si="117"/>
        <v>312.66666666666669</v>
      </c>
      <c r="N954" s="10">
        <f>VLOOKUP(H954,клиенты!$A$1:$G$435,5,FALSE)</f>
        <v>44900</v>
      </c>
      <c r="O954">
        <f t="shared" si="118"/>
        <v>438</v>
      </c>
      <c r="P954" s="50">
        <f ca="1">(TODAY()-Продажи[[#This Row],[Дата регистрации клиента]])/30</f>
        <v>23.4</v>
      </c>
      <c r="Q954" t="str">
        <f>VLOOKUP(H954,клиенты!$A$1:$G$435,3,FALSE)</f>
        <v>Устинов Милан Архипович</v>
      </c>
      <c r="R954" s="51" t="str">
        <f>VLOOKUP(H954,клиенты!$A$1:$G$435,4,FALSE)</f>
        <v>да</v>
      </c>
      <c r="S954" t="str">
        <f>VLOOKUP(H954,клиенты!$A$1:$G$435,7,FALSE)</f>
        <v>Таджикистан</v>
      </c>
      <c r="T954" t="str">
        <f t="shared" si="119"/>
        <v>Архипович Устинов Милан</v>
      </c>
      <c r="U954" t="str">
        <f t="shared" si="120"/>
        <v>Устинов</v>
      </c>
      <c r="V954" t="str">
        <f>MID(T954,SEARCH(" *",T954,SEARCH(" *",T954)+1)+1,LEN(T954))</f>
        <v>Милан</v>
      </c>
    </row>
    <row r="955" spans="1:22" x14ac:dyDescent="0.2">
      <c r="A955">
        <v>943</v>
      </c>
      <c r="B955">
        <v>447</v>
      </c>
      <c r="C955">
        <v>118</v>
      </c>
      <c r="D955">
        <v>3</v>
      </c>
      <c r="E955" s="40">
        <f t="shared" si="114"/>
        <v>354</v>
      </c>
      <c r="F955" s="25">
        <v>45337</v>
      </c>
      <c r="G955" t="s">
        <v>15</v>
      </c>
      <c r="H955">
        <v>9</v>
      </c>
      <c r="I955" t="str">
        <f>VLOOKUP(B955,товар!$A$1:$C$433,2,FALSE)</f>
        <v>Йогурт</v>
      </c>
      <c r="J955" s="5">
        <f t="shared" si="115"/>
        <v>263.25423728813558</v>
      </c>
      <c r="K955" s="6">
        <f t="shared" si="116"/>
        <v>-0.55176409992274011</v>
      </c>
      <c r="L955" t="str">
        <f>VLOOKUP(B955,товар!$A$1:$C$433,3,FALSE)</f>
        <v>Эрманн</v>
      </c>
      <c r="M955" s="28">
        <f t="shared" si="117"/>
        <v>248.5</v>
      </c>
      <c r="N955" s="10">
        <f>VLOOKUP(H955,клиенты!$A$1:$G$435,5,FALSE)</f>
        <v>44900</v>
      </c>
      <c r="O955">
        <f t="shared" si="118"/>
        <v>437</v>
      </c>
      <c r="P955" s="50">
        <f ca="1">(TODAY()-Продажи[[#This Row],[Дата регистрации клиента]])/30</f>
        <v>23.4</v>
      </c>
      <c r="Q955" t="str">
        <f>VLOOKUP(H955,клиенты!$A$1:$G$435,3,FALSE)</f>
        <v>Устинов Милан Архипович</v>
      </c>
      <c r="R955" s="51" t="str">
        <f>VLOOKUP(H955,клиенты!$A$1:$G$435,4,FALSE)</f>
        <v>да</v>
      </c>
      <c r="S955" t="str">
        <f>VLOOKUP(H955,клиенты!$A$1:$G$435,7,FALSE)</f>
        <v>Таджикистан</v>
      </c>
      <c r="T955" t="str">
        <f t="shared" si="119"/>
        <v>Архипович Устинов Милан</v>
      </c>
      <c r="U955" t="str">
        <f t="shared" si="120"/>
        <v>Устинов</v>
      </c>
      <c r="V955" t="str">
        <f>MID(T955,SEARCH(" *",T955,SEARCH(" *",T955)+1)+1,LEN(T955))</f>
        <v>Милан</v>
      </c>
    </row>
    <row r="956" spans="1:22" x14ac:dyDescent="0.2">
      <c r="A956">
        <v>116</v>
      </c>
      <c r="B956">
        <v>72</v>
      </c>
      <c r="C956">
        <v>162</v>
      </c>
      <c r="D956">
        <v>1</v>
      </c>
      <c r="E956" s="40">
        <f t="shared" si="114"/>
        <v>162</v>
      </c>
      <c r="F956" s="25">
        <v>44959</v>
      </c>
      <c r="G956" t="s">
        <v>16</v>
      </c>
      <c r="H956">
        <v>472</v>
      </c>
      <c r="I956" t="str">
        <f>VLOOKUP(B956,товар!$A$1:$C$433,2,FALSE)</f>
        <v>Конфеты</v>
      </c>
      <c r="J956" s="5">
        <f t="shared" si="115"/>
        <v>267.85483870967744</v>
      </c>
      <c r="K956" s="6">
        <f t="shared" si="116"/>
        <v>-0.39519479737460106</v>
      </c>
      <c r="L956" t="str">
        <f>VLOOKUP(B956,товар!$A$1:$C$433,3,FALSE)</f>
        <v>Бабаевский</v>
      </c>
      <c r="M956" s="28">
        <f t="shared" si="117"/>
        <v>250.25925925925927</v>
      </c>
      <c r="N956" s="10">
        <f>VLOOKUP(H956,клиенты!$A$1:$G$435,5,FALSE)</f>
        <v>44901</v>
      </c>
      <c r="O956">
        <f t="shared" si="118"/>
        <v>58</v>
      </c>
      <c r="P956" s="50">
        <f ca="1">(TODAY()-Продажи[[#This Row],[Дата регистрации клиента]])/30</f>
        <v>23.366666666666667</v>
      </c>
      <c r="Q956" t="str">
        <f>VLOOKUP(H956,клиенты!$A$1:$G$435,3,FALSE)</f>
        <v>Фрол Авдеевич Фадеев</v>
      </c>
      <c r="R956" s="51" t="str">
        <f>VLOOKUP(H956,клиенты!$A$1:$G$435,4,FALSE)</f>
        <v>нет</v>
      </c>
      <c r="S956" t="str">
        <f>VLOOKUP(H956,клиенты!$A$1:$G$435,7,FALSE)</f>
        <v>Украина</v>
      </c>
      <c r="T956" t="str">
        <f t="shared" si="119"/>
        <v>Фадеев Фрол Авдеевич</v>
      </c>
      <c r="U956" t="str">
        <f t="shared" si="120"/>
        <v>Фрол</v>
      </c>
      <c r="V956" t="str">
        <f>Продажи[[#This Row],[Имя1]]</f>
        <v>Фрол</v>
      </c>
    </row>
    <row r="957" spans="1:22" x14ac:dyDescent="0.2">
      <c r="A957">
        <v>381</v>
      </c>
      <c r="B957">
        <v>71</v>
      </c>
      <c r="C957">
        <v>125</v>
      </c>
      <c r="D957">
        <v>4</v>
      </c>
      <c r="E957" s="40">
        <f t="shared" si="114"/>
        <v>500</v>
      </c>
      <c r="F957" s="25">
        <v>45182</v>
      </c>
      <c r="G957" t="s">
        <v>16</v>
      </c>
      <c r="H957">
        <v>19</v>
      </c>
      <c r="I957" t="str">
        <f>VLOOKUP(B957,товар!$A$1:$C$433,2,FALSE)</f>
        <v>Печенье</v>
      </c>
      <c r="J957" s="5">
        <f t="shared" si="115"/>
        <v>283.468085106383</v>
      </c>
      <c r="K957" s="6">
        <f t="shared" si="116"/>
        <v>-0.55903325076934629</v>
      </c>
      <c r="L957" t="str">
        <f>VLOOKUP(B957,товар!$A$1:$C$433,3,FALSE)</f>
        <v>Белогорье</v>
      </c>
      <c r="M957" s="28">
        <f t="shared" si="117"/>
        <v>249.5</v>
      </c>
      <c r="N957" s="10">
        <f>VLOOKUP(H957,клиенты!$A$1:$G$435,5,FALSE)</f>
        <v>44902</v>
      </c>
      <c r="O957">
        <f t="shared" si="118"/>
        <v>280</v>
      </c>
      <c r="P957" s="50">
        <f ca="1">(TODAY()-Продажи[[#This Row],[Дата регистрации клиента]])/30</f>
        <v>23.333333333333332</v>
      </c>
      <c r="Q957" t="str">
        <f>VLOOKUP(H957,клиенты!$A$1:$G$435,3,FALSE)</f>
        <v>Шубин Орест Августович</v>
      </c>
      <c r="R957" s="51" t="str">
        <f>VLOOKUP(H957,клиенты!$A$1:$G$435,4,FALSE)</f>
        <v>да</v>
      </c>
      <c r="S957" t="str">
        <f>VLOOKUP(H957,клиенты!$A$1:$G$435,7,FALSE)</f>
        <v>Россия</v>
      </c>
      <c r="T957" t="str">
        <f t="shared" si="119"/>
        <v>Августович Шубин Орест</v>
      </c>
      <c r="U957" t="str">
        <f t="shared" si="120"/>
        <v>Шубин</v>
      </c>
      <c r="V957" t="str">
        <f t="shared" ref="V957:V962" si="122">MID(T957,SEARCH(" *",T957,SEARCH(" *",T957)+1)+1,LEN(T957))</f>
        <v>Орест</v>
      </c>
    </row>
    <row r="958" spans="1:22" x14ac:dyDescent="0.2">
      <c r="A958">
        <v>503</v>
      </c>
      <c r="B958">
        <v>111</v>
      </c>
      <c r="C958">
        <v>321</v>
      </c>
      <c r="D958">
        <v>5</v>
      </c>
      <c r="E958" s="40">
        <f t="shared" si="114"/>
        <v>1605</v>
      </c>
      <c r="F958" s="25">
        <v>45131</v>
      </c>
      <c r="G958" t="s">
        <v>16</v>
      </c>
      <c r="H958">
        <v>19</v>
      </c>
      <c r="I958" t="str">
        <f>VLOOKUP(B958,товар!$A$1:$C$433,2,FALSE)</f>
        <v>Сахар</v>
      </c>
      <c r="J958" s="5">
        <f t="shared" si="115"/>
        <v>252.76271186440678</v>
      </c>
      <c r="K958" s="6">
        <f t="shared" si="116"/>
        <v>0.26996580164956741</v>
      </c>
      <c r="L958" t="str">
        <f>VLOOKUP(B958,товар!$A$1:$C$433,3,FALSE)</f>
        <v>Сладов</v>
      </c>
      <c r="M958" s="28">
        <f t="shared" si="117"/>
        <v>240.26666666666668</v>
      </c>
      <c r="N958" s="10">
        <f>VLOOKUP(H958,клиенты!$A$1:$G$435,5,FALSE)</f>
        <v>44902</v>
      </c>
      <c r="O958">
        <f t="shared" si="118"/>
        <v>229</v>
      </c>
      <c r="P958" s="50">
        <f ca="1">(TODAY()-Продажи[[#This Row],[Дата регистрации клиента]])/30</f>
        <v>23.333333333333332</v>
      </c>
      <c r="Q958" t="str">
        <f>VLOOKUP(H958,клиенты!$A$1:$G$435,3,FALSE)</f>
        <v>Шубин Орест Августович</v>
      </c>
      <c r="R958" s="51" t="str">
        <f>VLOOKUP(H958,клиенты!$A$1:$G$435,4,FALSE)</f>
        <v>да</v>
      </c>
      <c r="S958" t="str">
        <f>VLOOKUP(H958,клиенты!$A$1:$G$435,7,FALSE)</f>
        <v>Россия</v>
      </c>
      <c r="T958" t="str">
        <f t="shared" si="119"/>
        <v>Августович Шубин Орест</v>
      </c>
      <c r="U958" t="str">
        <f t="shared" si="120"/>
        <v>Шубин</v>
      </c>
      <c r="V958" t="str">
        <f t="shared" si="122"/>
        <v>Орест</v>
      </c>
    </row>
    <row r="959" spans="1:22" x14ac:dyDescent="0.2">
      <c r="A959">
        <v>558</v>
      </c>
      <c r="B959">
        <v>280</v>
      </c>
      <c r="C959">
        <v>234</v>
      </c>
      <c r="D959">
        <v>2</v>
      </c>
      <c r="E959" s="40">
        <f t="shared" si="114"/>
        <v>468</v>
      </c>
      <c r="F959" s="25">
        <v>45088</v>
      </c>
      <c r="G959" t="s">
        <v>11</v>
      </c>
      <c r="H959">
        <v>19</v>
      </c>
      <c r="I959" t="str">
        <f>VLOOKUP(B959,товар!$A$1:$C$433,2,FALSE)</f>
        <v>Сыр</v>
      </c>
      <c r="J959" s="5">
        <f t="shared" si="115"/>
        <v>262.63492063492066</v>
      </c>
      <c r="K959" s="6">
        <f t="shared" si="116"/>
        <v>-0.10902937265804435</v>
      </c>
      <c r="L959" t="str">
        <f>VLOOKUP(B959,товар!$A$1:$C$433,3,FALSE)</f>
        <v>President</v>
      </c>
      <c r="M959" s="28">
        <f t="shared" si="117"/>
        <v>238.72222222222223</v>
      </c>
      <c r="N959" s="10">
        <f>VLOOKUP(H959,клиенты!$A$1:$G$435,5,FALSE)</f>
        <v>44902</v>
      </c>
      <c r="O959">
        <f t="shared" si="118"/>
        <v>186</v>
      </c>
      <c r="P959" s="50">
        <f ca="1">(TODAY()-Продажи[[#This Row],[Дата регистрации клиента]])/30</f>
        <v>23.333333333333332</v>
      </c>
      <c r="Q959" t="str">
        <f>VLOOKUP(H959,клиенты!$A$1:$G$435,3,FALSE)</f>
        <v>Шубин Орест Августович</v>
      </c>
      <c r="R959" s="51" t="str">
        <f>VLOOKUP(H959,клиенты!$A$1:$G$435,4,FALSE)</f>
        <v>да</v>
      </c>
      <c r="S959" t="str">
        <f>VLOOKUP(H959,клиенты!$A$1:$G$435,7,FALSE)</f>
        <v>Россия</v>
      </c>
      <c r="T959" t="str">
        <f t="shared" si="119"/>
        <v>Августович Шубин Орест</v>
      </c>
      <c r="U959" t="str">
        <f t="shared" si="120"/>
        <v>Шубин</v>
      </c>
      <c r="V959" t="str">
        <f t="shared" si="122"/>
        <v>Орест</v>
      </c>
    </row>
    <row r="960" spans="1:22" x14ac:dyDescent="0.2">
      <c r="A960">
        <v>589</v>
      </c>
      <c r="B960">
        <v>113</v>
      </c>
      <c r="C960">
        <v>378</v>
      </c>
      <c r="D960">
        <v>1</v>
      </c>
      <c r="E960" s="40">
        <f t="shared" si="114"/>
        <v>378</v>
      </c>
      <c r="F960" s="25">
        <v>45277</v>
      </c>
      <c r="G960" t="s">
        <v>9</v>
      </c>
      <c r="H960">
        <v>19</v>
      </c>
      <c r="I960" t="str">
        <f>VLOOKUP(B960,товар!$A$1:$C$433,2,FALSE)</f>
        <v>Сок</v>
      </c>
      <c r="J960" s="5">
        <f t="shared" si="115"/>
        <v>268.60344827586209</v>
      </c>
      <c r="K960" s="6">
        <f t="shared" si="116"/>
        <v>0.4072790294627382</v>
      </c>
      <c r="L960" t="str">
        <f>VLOOKUP(B960,товар!$A$1:$C$433,3,FALSE)</f>
        <v>Добрый</v>
      </c>
      <c r="M960" s="28">
        <f t="shared" si="117"/>
        <v>242.81818181818181</v>
      </c>
      <c r="N960" s="10">
        <f>VLOOKUP(H960,клиенты!$A$1:$G$435,5,FALSE)</f>
        <v>44902</v>
      </c>
      <c r="O960">
        <f t="shared" si="118"/>
        <v>375</v>
      </c>
      <c r="P960" s="50">
        <f ca="1">(TODAY()-Продажи[[#This Row],[Дата регистрации клиента]])/30</f>
        <v>23.333333333333332</v>
      </c>
      <c r="Q960" t="str">
        <f>VLOOKUP(H960,клиенты!$A$1:$G$435,3,FALSE)</f>
        <v>Шубин Орест Августович</v>
      </c>
      <c r="R960" s="51" t="str">
        <f>VLOOKUP(H960,клиенты!$A$1:$G$435,4,FALSE)</f>
        <v>да</v>
      </c>
      <c r="S960" t="str">
        <f>VLOOKUP(H960,клиенты!$A$1:$G$435,7,FALSE)</f>
        <v>Россия</v>
      </c>
      <c r="T960" t="str">
        <f t="shared" si="119"/>
        <v>Августович Шубин Орест</v>
      </c>
      <c r="U960" t="str">
        <f t="shared" si="120"/>
        <v>Шубин</v>
      </c>
      <c r="V960" t="str">
        <f t="shared" si="122"/>
        <v>Орест</v>
      </c>
    </row>
    <row r="961" spans="1:22" x14ac:dyDescent="0.2">
      <c r="A961">
        <v>225</v>
      </c>
      <c r="B961">
        <v>4</v>
      </c>
      <c r="C961">
        <v>198</v>
      </c>
      <c r="D961">
        <v>5</v>
      </c>
      <c r="E961" s="40">
        <f t="shared" si="114"/>
        <v>990</v>
      </c>
      <c r="F961" s="25">
        <v>45351</v>
      </c>
      <c r="G961" t="s">
        <v>7</v>
      </c>
      <c r="H961">
        <v>156</v>
      </c>
      <c r="I961" t="str">
        <f>VLOOKUP(B961,товар!$A$1:$C$433,2,FALSE)</f>
        <v>Рис</v>
      </c>
      <c r="J961" s="5">
        <f t="shared" si="115"/>
        <v>258.375</v>
      </c>
      <c r="K961" s="6">
        <f t="shared" si="116"/>
        <v>-0.23367198838896952</v>
      </c>
      <c r="L961" t="str">
        <f>VLOOKUP(B961,товар!$A$1:$C$433,3,FALSE)</f>
        <v>Белый Злат</v>
      </c>
      <c r="M961" s="28">
        <f t="shared" si="117"/>
        <v>269.70588235294116</v>
      </c>
      <c r="N961" s="10">
        <f>VLOOKUP(H961,клиенты!$A$1:$G$435,5,FALSE)</f>
        <v>44905</v>
      </c>
      <c r="O961">
        <f t="shared" si="118"/>
        <v>446</v>
      </c>
      <c r="P961" s="50">
        <f ca="1">(TODAY()-Продажи[[#This Row],[Дата регистрации клиента]])/30</f>
        <v>23.233333333333334</v>
      </c>
      <c r="Q961" t="str">
        <f>VLOOKUP(H961,клиенты!$A$1:$G$435,3,FALSE)</f>
        <v>Белов Симон Иосипович</v>
      </c>
      <c r="R961" s="51" t="str">
        <f>VLOOKUP(H961,клиенты!$A$1:$G$435,4,FALSE)</f>
        <v>да</v>
      </c>
      <c r="S961" t="str">
        <f>VLOOKUP(H961,клиенты!$A$1:$G$435,7,FALSE)</f>
        <v>Украина</v>
      </c>
      <c r="T961" t="str">
        <f t="shared" si="119"/>
        <v>Иосипович Белов Симон</v>
      </c>
      <c r="U961" t="str">
        <f t="shared" si="120"/>
        <v>Белов</v>
      </c>
      <c r="V961" t="str">
        <f t="shared" si="122"/>
        <v>Симон</v>
      </c>
    </row>
    <row r="962" spans="1:22" x14ac:dyDescent="0.2">
      <c r="A962">
        <v>452</v>
      </c>
      <c r="B962">
        <v>93</v>
      </c>
      <c r="C962">
        <v>387</v>
      </c>
      <c r="D962">
        <v>2</v>
      </c>
      <c r="E962" s="40">
        <f t="shared" ref="E962:E1001" si="123">C962*D962</f>
        <v>774</v>
      </c>
      <c r="F962" s="25">
        <v>45219</v>
      </c>
      <c r="G962" t="s">
        <v>15</v>
      </c>
      <c r="H962">
        <v>156</v>
      </c>
      <c r="I962" t="str">
        <f>VLOOKUP(B962,товар!$A$1:$C$433,2,FALSE)</f>
        <v>Чай</v>
      </c>
      <c r="J962" s="5">
        <f t="shared" ref="J962:J1001" si="124">AVERAGEIF($I$2:$I$1001,I962,$C$2:$C$1001)</f>
        <v>271.18181818181819</v>
      </c>
      <c r="K962" s="6">
        <f t="shared" ref="K962:K1001" si="125">C962/J962-1</f>
        <v>0.42708682534361375</v>
      </c>
      <c r="L962" t="str">
        <f>VLOOKUP(B962,товар!$A$1:$C$433,3,FALSE)</f>
        <v>Greenfield</v>
      </c>
      <c r="M962" s="28">
        <f t="shared" ref="M962:M1001" si="126">AVERAGEIFS($C$2:$C$1001,$I$2:$I$1001,I962,$L$2:$L$1001,L962)</f>
        <v>291.45454545454544</v>
      </c>
      <c r="N962" s="10">
        <f>VLOOKUP(H962,клиенты!$A$1:$G$435,5,FALSE)</f>
        <v>44905</v>
      </c>
      <c r="O962">
        <f t="shared" ref="O962:O1001" si="127">F962-N962</f>
        <v>314</v>
      </c>
      <c r="P962" s="50">
        <f ca="1">(TODAY()-Продажи[[#This Row],[Дата регистрации клиента]])/30</f>
        <v>23.233333333333334</v>
      </c>
      <c r="Q962" t="str">
        <f>VLOOKUP(H962,клиенты!$A$1:$G$435,3,FALSE)</f>
        <v>Белов Симон Иосипович</v>
      </c>
      <c r="R962" s="51" t="str">
        <f>VLOOKUP(H962,клиенты!$A$1:$G$435,4,FALSE)</f>
        <v>да</v>
      </c>
      <c r="S962" t="str">
        <f>VLOOKUP(H962,клиенты!$A$1:$G$435,7,FALSE)</f>
        <v>Украина</v>
      </c>
      <c r="T962" t="str">
        <f t="shared" ref="T962:T1001" si="128">IF(OR(RIGHT(Q962,1)="ва", RIGHT(Q962,1)="я",RIGHT(Q962,1)="на"), Q962, MID(Q962, FIND(" ", Q962, FIND(" ", Q962) + 1) + 1, LEN(Q962) - FIND(" ", Q962, FIND(" ", Q962) + 1)) &amp; " " &amp; LEFT(Q962, FIND(" ", Q962) - 1) &amp; " " &amp; MID(Q962, FIND(" ", Q962) + 1, FIND(" ", Q962, FIND(" ", Q962) + 1) - FIND(" ", Q962) - 1))</f>
        <v>Иосипович Белов Симон</v>
      </c>
      <c r="U962" t="str">
        <f t="shared" ref="U962:U1001" si="129">MID(T962, FIND(" ", T962) + 1, FIND(" ", T962 &amp; " ", FIND(" ", T962) + 1) - FIND(" ", T962) - 1)</f>
        <v>Белов</v>
      </c>
      <c r="V962" t="str">
        <f t="shared" si="122"/>
        <v>Симон</v>
      </c>
    </row>
    <row r="963" spans="1:22" x14ac:dyDescent="0.2">
      <c r="A963">
        <v>946</v>
      </c>
      <c r="B963">
        <v>298</v>
      </c>
      <c r="C963">
        <v>84</v>
      </c>
      <c r="D963">
        <v>5</v>
      </c>
      <c r="E963" s="40">
        <f t="shared" si="123"/>
        <v>420</v>
      </c>
      <c r="F963" s="25">
        <v>45335</v>
      </c>
      <c r="G963" t="s">
        <v>9</v>
      </c>
      <c r="H963">
        <v>93</v>
      </c>
      <c r="I963" t="str">
        <f>VLOOKUP(B963,товар!$A$1:$C$433,2,FALSE)</f>
        <v>Крупа</v>
      </c>
      <c r="J963" s="5">
        <f t="shared" si="124"/>
        <v>255.11627906976744</v>
      </c>
      <c r="K963" s="6">
        <f t="shared" si="125"/>
        <v>-0.67073837739288966</v>
      </c>
      <c r="L963" t="str">
        <f>VLOOKUP(B963,товар!$A$1:$C$433,3,FALSE)</f>
        <v>Увелка</v>
      </c>
      <c r="M963" s="28">
        <f t="shared" si="126"/>
        <v>251.91666666666666</v>
      </c>
      <c r="N963" s="10">
        <f>VLOOKUP(H963,клиенты!$A$1:$G$435,5,FALSE)</f>
        <v>44905</v>
      </c>
      <c r="O963">
        <f t="shared" si="127"/>
        <v>430</v>
      </c>
      <c r="P963" s="50">
        <f ca="1">(TODAY()-Продажи[[#This Row],[Дата регистрации клиента]])/30</f>
        <v>23.233333333333334</v>
      </c>
      <c r="Q963" t="str">
        <f>VLOOKUP(H963,клиенты!$A$1:$G$435,3,FALSE)</f>
        <v>Авдеев Олимпий Жанович</v>
      </c>
      <c r="R963" s="51" t="str">
        <f>VLOOKUP(H963,клиенты!$A$1:$G$435,4,FALSE)</f>
        <v>нет</v>
      </c>
      <c r="S963" t="str">
        <f>VLOOKUP(H963,клиенты!$A$1:$G$435,7,FALSE)</f>
        <v>Украина</v>
      </c>
      <c r="T963" t="str">
        <f t="shared" si="128"/>
        <v>Жанович Авдеев Олимпий</v>
      </c>
      <c r="U963" t="str">
        <f t="shared" si="129"/>
        <v>Авдеев</v>
      </c>
      <c r="V963" t="str">
        <f>Продажи[[#This Row],[Имя1]]</f>
        <v>Авдеев</v>
      </c>
    </row>
    <row r="964" spans="1:22" x14ac:dyDescent="0.2">
      <c r="A964">
        <v>365</v>
      </c>
      <c r="B964">
        <v>320</v>
      </c>
      <c r="C964">
        <v>254</v>
      </c>
      <c r="D964">
        <v>1</v>
      </c>
      <c r="E964" s="40">
        <f t="shared" si="123"/>
        <v>254</v>
      </c>
      <c r="F964" s="25">
        <v>45316</v>
      </c>
      <c r="G964" t="s">
        <v>18</v>
      </c>
      <c r="H964">
        <v>72</v>
      </c>
      <c r="I964" t="str">
        <f>VLOOKUP(B964,товар!$A$1:$C$433,2,FALSE)</f>
        <v>Конфеты</v>
      </c>
      <c r="J964" s="5">
        <f t="shared" si="124"/>
        <v>267.85483870967744</v>
      </c>
      <c r="K964" s="6">
        <f t="shared" si="125"/>
        <v>-5.172517613054739E-2</v>
      </c>
      <c r="L964" t="str">
        <f>VLOOKUP(B964,товар!$A$1:$C$433,3,FALSE)</f>
        <v>Бабаевский</v>
      </c>
      <c r="M964" s="28">
        <f t="shared" si="126"/>
        <v>250.25925925925927</v>
      </c>
      <c r="N964" s="10">
        <f>VLOOKUP(H964,клиенты!$A$1:$G$435,5,FALSE)</f>
        <v>44906</v>
      </c>
      <c r="O964">
        <f t="shared" si="127"/>
        <v>410</v>
      </c>
      <c r="P964" s="50">
        <f ca="1">(TODAY()-Продажи[[#This Row],[Дата регистрации клиента]])/30</f>
        <v>23.2</v>
      </c>
      <c r="Q964" t="str">
        <f>VLOOKUP(H964,клиенты!$A$1:$G$435,3,FALSE)</f>
        <v>Фомина Антонина Павловна</v>
      </c>
      <c r="R964" s="51" t="str">
        <f>VLOOKUP(H964,клиенты!$A$1:$G$435,4,FALSE)</f>
        <v>да</v>
      </c>
      <c r="S964" t="str">
        <f>VLOOKUP(H964,клиенты!$A$1:$G$435,7,FALSE)</f>
        <v>Таджикистан</v>
      </c>
      <c r="T964" t="str">
        <f t="shared" si="128"/>
        <v>Павловна Фомина Антонина</v>
      </c>
      <c r="U964" t="str">
        <f t="shared" si="129"/>
        <v>Фомина</v>
      </c>
      <c r="V964" t="str">
        <f>MID(T964,SEARCH(" *",T964,SEARCH(" *",T964)+1)+1,LEN(T964))</f>
        <v>Антонина</v>
      </c>
    </row>
    <row r="965" spans="1:22" x14ac:dyDescent="0.2">
      <c r="A965">
        <v>833</v>
      </c>
      <c r="B965">
        <v>425</v>
      </c>
      <c r="C965">
        <v>258</v>
      </c>
      <c r="D965">
        <v>4</v>
      </c>
      <c r="E965" s="40">
        <f t="shared" si="123"/>
        <v>1032</v>
      </c>
      <c r="F965" s="25">
        <v>45128</v>
      </c>
      <c r="G965" t="s">
        <v>22</v>
      </c>
      <c r="H965">
        <v>72</v>
      </c>
      <c r="I965" t="str">
        <f>VLOOKUP(B965,товар!$A$1:$C$433,2,FALSE)</f>
        <v>Соль</v>
      </c>
      <c r="J965" s="5">
        <f t="shared" si="124"/>
        <v>264.8679245283019</v>
      </c>
      <c r="K965" s="6">
        <f t="shared" si="125"/>
        <v>-2.5929619603932252E-2</v>
      </c>
      <c r="L965" t="str">
        <f>VLOOKUP(B965,товар!$A$1:$C$433,3,FALSE)</f>
        <v>Экстра</v>
      </c>
      <c r="M965" s="28">
        <f t="shared" si="126"/>
        <v>320.84615384615387</v>
      </c>
      <c r="N965" s="10">
        <f>VLOOKUP(H965,клиенты!$A$1:$G$435,5,FALSE)</f>
        <v>44906</v>
      </c>
      <c r="O965">
        <f t="shared" si="127"/>
        <v>222</v>
      </c>
      <c r="P965" s="50">
        <f ca="1">(TODAY()-Продажи[[#This Row],[Дата регистрации клиента]])/30</f>
        <v>23.2</v>
      </c>
      <c r="Q965" t="str">
        <f>VLOOKUP(H965,клиенты!$A$1:$G$435,3,FALSE)</f>
        <v>Фомина Антонина Павловна</v>
      </c>
      <c r="R965" s="51" t="str">
        <f>VLOOKUP(H965,клиенты!$A$1:$G$435,4,FALSE)</f>
        <v>да</v>
      </c>
      <c r="S965" t="str">
        <f>VLOOKUP(H965,клиенты!$A$1:$G$435,7,FALSE)</f>
        <v>Таджикистан</v>
      </c>
      <c r="T965" t="str">
        <f t="shared" si="128"/>
        <v>Павловна Фомина Антонина</v>
      </c>
      <c r="U965" t="str">
        <f t="shared" si="129"/>
        <v>Фомина</v>
      </c>
      <c r="V965" t="str">
        <f>MID(T965,SEARCH(" *",T965,SEARCH(" *",T965)+1)+1,LEN(T965))</f>
        <v>Антонина</v>
      </c>
    </row>
    <row r="966" spans="1:22" x14ac:dyDescent="0.2">
      <c r="A966">
        <v>764</v>
      </c>
      <c r="B966">
        <v>86</v>
      </c>
      <c r="C966">
        <v>353</v>
      </c>
      <c r="D966">
        <v>2</v>
      </c>
      <c r="E966" s="40">
        <f t="shared" si="123"/>
        <v>706</v>
      </c>
      <c r="F966" s="25">
        <v>45333</v>
      </c>
      <c r="G966" t="s">
        <v>26</v>
      </c>
      <c r="H966">
        <v>264</v>
      </c>
      <c r="I966" t="str">
        <f>VLOOKUP(B966,товар!$A$1:$C$433,2,FALSE)</f>
        <v>Сахар</v>
      </c>
      <c r="J966" s="5">
        <f t="shared" si="124"/>
        <v>252.76271186440678</v>
      </c>
      <c r="K966" s="6">
        <f t="shared" si="125"/>
        <v>0.39656675383893236</v>
      </c>
      <c r="L966" t="str">
        <f>VLOOKUP(B966,товар!$A$1:$C$433,3,FALSE)</f>
        <v>Русский сахар</v>
      </c>
      <c r="M966" s="28">
        <f t="shared" si="126"/>
        <v>293.41176470588238</v>
      </c>
      <c r="N966" s="10">
        <f>VLOOKUP(H966,клиенты!$A$1:$G$435,5,FALSE)</f>
        <v>44907</v>
      </c>
      <c r="O966">
        <f t="shared" si="127"/>
        <v>426</v>
      </c>
      <c r="P966" s="50">
        <f ca="1">(TODAY()-Продажи[[#This Row],[Дата регистрации клиента]])/30</f>
        <v>23.166666666666668</v>
      </c>
      <c r="Q966" t="str">
        <f>VLOOKUP(H966,клиенты!$A$1:$G$435,3,FALSE)</f>
        <v>Любомир Ермолаевич Стрелков</v>
      </c>
      <c r="R966" s="51" t="str">
        <f>VLOOKUP(H966,клиенты!$A$1:$G$435,4,FALSE)</f>
        <v>нет</v>
      </c>
      <c r="S966" t="str">
        <f>VLOOKUP(H966,клиенты!$A$1:$G$435,7,FALSE)</f>
        <v>Беларусь</v>
      </c>
      <c r="T966" t="str">
        <f t="shared" si="128"/>
        <v>Стрелков Любомир Ермолаевич</v>
      </c>
      <c r="U966" t="str">
        <f t="shared" si="129"/>
        <v>Любомир</v>
      </c>
      <c r="V966" t="str">
        <f>Продажи[[#This Row],[Имя1]]</f>
        <v>Любомир</v>
      </c>
    </row>
    <row r="967" spans="1:22" x14ac:dyDescent="0.2">
      <c r="A967">
        <v>821</v>
      </c>
      <c r="B967">
        <v>434</v>
      </c>
      <c r="C967">
        <v>257</v>
      </c>
      <c r="D967">
        <v>2</v>
      </c>
      <c r="E967" s="40">
        <f t="shared" si="123"/>
        <v>514</v>
      </c>
      <c r="F967" s="25">
        <v>45128</v>
      </c>
      <c r="G967" t="s">
        <v>9</v>
      </c>
      <c r="H967">
        <v>264</v>
      </c>
      <c r="I967" t="str">
        <f>VLOOKUP(B967,товар!$A$1:$C$433,2,FALSE)</f>
        <v>Сыр</v>
      </c>
      <c r="J967" s="5">
        <f t="shared" si="124"/>
        <v>262.63492063492066</v>
      </c>
      <c r="K967" s="6">
        <f t="shared" si="125"/>
        <v>-2.1455336637253852E-2</v>
      </c>
      <c r="L967" t="str">
        <f>VLOOKUP(B967,товар!$A$1:$C$433,3,FALSE)</f>
        <v>Сырная долина</v>
      </c>
      <c r="M967" s="28">
        <f t="shared" si="126"/>
        <v>271</v>
      </c>
      <c r="N967" s="10">
        <f>VLOOKUP(H967,клиенты!$A$1:$G$435,5,FALSE)</f>
        <v>44907</v>
      </c>
      <c r="O967">
        <f t="shared" si="127"/>
        <v>221</v>
      </c>
      <c r="P967" s="50">
        <f ca="1">(TODAY()-Продажи[[#This Row],[Дата регистрации клиента]])/30</f>
        <v>23.166666666666668</v>
      </c>
      <c r="Q967" t="str">
        <f>VLOOKUP(H967,клиенты!$A$1:$G$435,3,FALSE)</f>
        <v>Любомир Ермолаевич Стрелков</v>
      </c>
      <c r="R967" s="51" t="str">
        <f>VLOOKUP(H967,клиенты!$A$1:$G$435,4,FALSE)</f>
        <v>нет</v>
      </c>
      <c r="S967" t="str">
        <f>VLOOKUP(H967,клиенты!$A$1:$G$435,7,FALSE)</f>
        <v>Беларусь</v>
      </c>
      <c r="T967" t="str">
        <f t="shared" si="128"/>
        <v>Стрелков Любомир Ермолаевич</v>
      </c>
      <c r="U967" t="str">
        <f t="shared" si="129"/>
        <v>Любомир</v>
      </c>
      <c r="V967" t="str">
        <f>Продажи[[#This Row],[Имя1]]</f>
        <v>Любомир</v>
      </c>
    </row>
    <row r="968" spans="1:22" x14ac:dyDescent="0.2">
      <c r="A968">
        <v>843</v>
      </c>
      <c r="B968">
        <v>347</v>
      </c>
      <c r="C968">
        <v>265</v>
      </c>
      <c r="D968">
        <v>1</v>
      </c>
      <c r="E968" s="40">
        <f t="shared" si="123"/>
        <v>265</v>
      </c>
      <c r="F968" s="25">
        <v>45390</v>
      </c>
      <c r="G968" t="s">
        <v>18</v>
      </c>
      <c r="H968">
        <v>264</v>
      </c>
      <c r="I968" t="str">
        <f>VLOOKUP(B968,товар!$A$1:$C$433,2,FALSE)</f>
        <v>Макароны</v>
      </c>
      <c r="J968" s="5">
        <f t="shared" si="124"/>
        <v>265.47674418604652</v>
      </c>
      <c r="K968" s="6">
        <f t="shared" si="125"/>
        <v>-1.7958039507687262E-3</v>
      </c>
      <c r="L968" t="str">
        <f>VLOOKUP(B968,товар!$A$1:$C$433,3,FALSE)</f>
        <v>Паста Зара</v>
      </c>
      <c r="M968" s="28">
        <f t="shared" si="126"/>
        <v>276.67567567567568</v>
      </c>
      <c r="N968" s="10">
        <f>VLOOKUP(H968,клиенты!$A$1:$G$435,5,FALSE)</f>
        <v>44907</v>
      </c>
      <c r="O968">
        <f t="shared" si="127"/>
        <v>483</v>
      </c>
      <c r="P968" s="50">
        <f ca="1">(TODAY()-Продажи[[#This Row],[Дата регистрации клиента]])/30</f>
        <v>23.166666666666668</v>
      </c>
      <c r="Q968" t="str">
        <f>VLOOKUP(H968,клиенты!$A$1:$G$435,3,FALSE)</f>
        <v>Любомир Ермолаевич Стрелков</v>
      </c>
      <c r="R968" s="51" t="str">
        <f>VLOOKUP(H968,клиенты!$A$1:$G$435,4,FALSE)</f>
        <v>нет</v>
      </c>
      <c r="S968" t="str">
        <f>VLOOKUP(H968,клиенты!$A$1:$G$435,7,FALSE)</f>
        <v>Беларусь</v>
      </c>
      <c r="T968" t="str">
        <f t="shared" si="128"/>
        <v>Стрелков Любомир Ермолаевич</v>
      </c>
      <c r="U968" t="str">
        <f t="shared" si="129"/>
        <v>Любомир</v>
      </c>
      <c r="V968" t="str">
        <f>Продажи[[#This Row],[Имя1]]</f>
        <v>Любомир</v>
      </c>
    </row>
    <row r="969" spans="1:22" x14ac:dyDescent="0.2">
      <c r="A969">
        <v>721</v>
      </c>
      <c r="B969">
        <v>378</v>
      </c>
      <c r="C969">
        <v>203</v>
      </c>
      <c r="D969">
        <v>4</v>
      </c>
      <c r="E969" s="40">
        <f t="shared" si="123"/>
        <v>812</v>
      </c>
      <c r="F969" s="25">
        <v>45244</v>
      </c>
      <c r="G969" t="s">
        <v>15</v>
      </c>
      <c r="H969">
        <v>238</v>
      </c>
      <c r="I969" t="str">
        <f>VLOOKUP(B969,товар!$A$1:$C$433,2,FALSE)</f>
        <v>Сок</v>
      </c>
      <c r="J969" s="5">
        <f t="shared" si="124"/>
        <v>268.60344827586209</v>
      </c>
      <c r="K969" s="6">
        <f t="shared" si="125"/>
        <v>-0.24423903973297389</v>
      </c>
      <c r="L969" t="str">
        <f>VLOOKUP(B969,товар!$A$1:$C$433,3,FALSE)</f>
        <v>Фруктовый сад</v>
      </c>
      <c r="M969" s="28">
        <f t="shared" si="126"/>
        <v>281.96875</v>
      </c>
      <c r="N969" s="10">
        <f>VLOOKUP(H969,клиенты!$A$1:$G$435,5,FALSE)</f>
        <v>44909</v>
      </c>
      <c r="O969">
        <f t="shared" si="127"/>
        <v>335</v>
      </c>
      <c r="P969" s="50">
        <f ca="1">(TODAY()-Продажи[[#This Row],[Дата регистрации клиента]])/30</f>
        <v>23.1</v>
      </c>
      <c r="Q969" t="str">
        <f>VLOOKUP(H969,клиенты!$A$1:$G$435,3,FALSE)</f>
        <v>Григорьев Сократ Ануфриевич</v>
      </c>
      <c r="R969" s="51" t="str">
        <f>VLOOKUP(H969,клиенты!$A$1:$G$435,4,FALSE)</f>
        <v>да</v>
      </c>
      <c r="S969" t="str">
        <f>VLOOKUP(H969,клиенты!$A$1:$G$435,7,FALSE)</f>
        <v>Украина</v>
      </c>
      <c r="T969" t="str">
        <f t="shared" si="128"/>
        <v>Ануфриевич Григорьев Сократ</v>
      </c>
      <c r="U969" t="str">
        <f t="shared" si="129"/>
        <v>Григорьев</v>
      </c>
      <c r="V969" t="str">
        <f>MID(T969,SEARCH(" *",T969,SEARCH(" *",T969)+1)+1,LEN(T969))</f>
        <v>Сократ</v>
      </c>
    </row>
    <row r="970" spans="1:22" x14ac:dyDescent="0.2">
      <c r="A970">
        <v>40</v>
      </c>
      <c r="B970">
        <v>36</v>
      </c>
      <c r="C970">
        <v>414</v>
      </c>
      <c r="D970">
        <v>3</v>
      </c>
      <c r="E970" s="40">
        <f t="shared" si="123"/>
        <v>1242</v>
      </c>
      <c r="F970" s="25">
        <v>45117</v>
      </c>
      <c r="G970" t="s">
        <v>13</v>
      </c>
      <c r="H970">
        <v>267</v>
      </c>
      <c r="I970" t="str">
        <f>VLOOKUP(B970,товар!$A$1:$C$433,2,FALSE)</f>
        <v>Макароны</v>
      </c>
      <c r="J970" s="5">
        <f t="shared" si="124"/>
        <v>265.47674418604652</v>
      </c>
      <c r="K970" s="6">
        <f t="shared" si="125"/>
        <v>0.55945863080898772</v>
      </c>
      <c r="L970" t="str">
        <f>VLOOKUP(B970,товар!$A$1:$C$433,3,FALSE)</f>
        <v>Роллтон</v>
      </c>
      <c r="M970" s="28">
        <f t="shared" si="126"/>
        <v>235.55555555555554</v>
      </c>
      <c r="N970" s="10">
        <f>VLOOKUP(H970,клиенты!$A$1:$G$435,5,FALSE)</f>
        <v>44910</v>
      </c>
      <c r="O970">
        <f t="shared" si="127"/>
        <v>207</v>
      </c>
      <c r="P970" s="50">
        <f ca="1">(TODAY()-Продажи[[#This Row],[Дата регистрации клиента]])/30</f>
        <v>23.066666666666666</v>
      </c>
      <c r="Q970" t="str">
        <f>VLOOKUP(H970,клиенты!$A$1:$G$435,3,FALSE)</f>
        <v>Лора Болеславовна Потапова</v>
      </c>
      <c r="R970" s="51" t="str">
        <f>VLOOKUP(H970,клиенты!$A$1:$G$435,4,FALSE)</f>
        <v>да</v>
      </c>
      <c r="S970" t="str">
        <f>VLOOKUP(H970,клиенты!$A$1:$G$435,7,FALSE)</f>
        <v>Россия</v>
      </c>
      <c r="T970" t="str">
        <f t="shared" si="128"/>
        <v>Потапова Лора Болеславовна</v>
      </c>
      <c r="U970" t="str">
        <f t="shared" si="129"/>
        <v>Лора</v>
      </c>
      <c r="V970" t="str">
        <f>Продажи[[#This Row],[Имя1]]</f>
        <v>Лора</v>
      </c>
    </row>
    <row r="971" spans="1:22" x14ac:dyDescent="0.2">
      <c r="A971">
        <v>903</v>
      </c>
      <c r="B971">
        <v>369</v>
      </c>
      <c r="C971">
        <v>379</v>
      </c>
      <c r="D971">
        <v>5</v>
      </c>
      <c r="E971" s="40">
        <f t="shared" si="123"/>
        <v>1895</v>
      </c>
      <c r="F971" s="25">
        <v>45189</v>
      </c>
      <c r="G971" t="s">
        <v>23</v>
      </c>
      <c r="H971">
        <v>267</v>
      </c>
      <c r="I971" t="str">
        <f>VLOOKUP(B971,товар!$A$1:$C$433,2,FALSE)</f>
        <v>Молоко</v>
      </c>
      <c r="J971" s="5">
        <f t="shared" si="124"/>
        <v>294.95238095238096</v>
      </c>
      <c r="K971" s="6">
        <f t="shared" si="125"/>
        <v>0.28495318049725538</v>
      </c>
      <c r="L971" t="str">
        <f>VLOOKUP(B971,товар!$A$1:$C$433,3,FALSE)</f>
        <v>Домик в деревне</v>
      </c>
      <c r="M971" s="28">
        <f t="shared" si="126"/>
        <v>274.77777777777777</v>
      </c>
      <c r="N971" s="10">
        <f>VLOOKUP(H971,клиенты!$A$1:$G$435,5,FALSE)</f>
        <v>44910</v>
      </c>
      <c r="O971">
        <f t="shared" si="127"/>
        <v>279</v>
      </c>
      <c r="P971" s="50">
        <f ca="1">(TODAY()-Продажи[[#This Row],[Дата регистрации клиента]])/30</f>
        <v>23.066666666666666</v>
      </c>
      <c r="Q971" t="str">
        <f>VLOOKUP(H971,клиенты!$A$1:$G$435,3,FALSE)</f>
        <v>Лора Болеславовна Потапова</v>
      </c>
      <c r="R971" s="51" t="str">
        <f>VLOOKUP(H971,клиенты!$A$1:$G$435,4,FALSE)</f>
        <v>да</v>
      </c>
      <c r="S971" t="str">
        <f>VLOOKUP(H971,клиенты!$A$1:$G$435,7,FALSE)</f>
        <v>Россия</v>
      </c>
      <c r="T971" t="str">
        <f t="shared" si="128"/>
        <v>Потапова Лора Болеславовна</v>
      </c>
      <c r="U971" t="str">
        <f t="shared" si="129"/>
        <v>Лора</v>
      </c>
      <c r="V971" t="str">
        <f>Продажи[[#This Row],[Имя1]]</f>
        <v>Лора</v>
      </c>
    </row>
    <row r="972" spans="1:22" x14ac:dyDescent="0.2">
      <c r="A972">
        <v>446</v>
      </c>
      <c r="B972">
        <v>47</v>
      </c>
      <c r="C972">
        <v>476</v>
      </c>
      <c r="D972">
        <v>4</v>
      </c>
      <c r="E972" s="40">
        <f t="shared" si="123"/>
        <v>1904</v>
      </c>
      <c r="F972" s="25">
        <v>45425</v>
      </c>
      <c r="G972" t="s">
        <v>12</v>
      </c>
      <c r="H972">
        <v>43</v>
      </c>
      <c r="I972" t="str">
        <f>VLOOKUP(B972,товар!$A$1:$C$433,2,FALSE)</f>
        <v>Мясо</v>
      </c>
      <c r="J972" s="5">
        <f t="shared" si="124"/>
        <v>271.74545454545455</v>
      </c>
      <c r="K972" s="6">
        <f t="shared" si="125"/>
        <v>0.75163923457781334</v>
      </c>
      <c r="L972" t="str">
        <f>VLOOKUP(B972,товар!$A$1:$C$433,3,FALSE)</f>
        <v>Снежана</v>
      </c>
      <c r="M972" s="28">
        <f t="shared" si="126"/>
        <v>272.35294117647061</v>
      </c>
      <c r="N972" s="10">
        <f>VLOOKUP(H972,клиенты!$A$1:$G$435,5,FALSE)</f>
        <v>44912</v>
      </c>
      <c r="O972">
        <f t="shared" si="127"/>
        <v>513</v>
      </c>
      <c r="P972" s="50">
        <f ca="1">(TODAY()-Продажи[[#This Row],[Дата регистрации клиента]])/30</f>
        <v>23</v>
      </c>
      <c r="Q972" t="str">
        <f>VLOOKUP(H972,клиенты!$A$1:$G$435,3,FALSE)</f>
        <v>Куликова Евгения Григорьевна</v>
      </c>
      <c r="R972" s="51" t="str">
        <f>VLOOKUP(H972,клиенты!$A$1:$G$435,4,FALSE)</f>
        <v>да</v>
      </c>
      <c r="S972" t="str">
        <f>VLOOKUP(H972,клиенты!$A$1:$G$435,7,FALSE)</f>
        <v>Россия</v>
      </c>
      <c r="T972" t="str">
        <f t="shared" si="128"/>
        <v>Григорьевна Куликова Евгения</v>
      </c>
      <c r="U972" t="str">
        <f t="shared" si="129"/>
        <v>Куликова</v>
      </c>
      <c r="V972" t="str">
        <f>MID(T972,SEARCH(" *",T972,SEARCH(" *",T972)+1)+1,LEN(T972))</f>
        <v>Евгения</v>
      </c>
    </row>
    <row r="973" spans="1:22" x14ac:dyDescent="0.2">
      <c r="A973">
        <v>562</v>
      </c>
      <c r="B973">
        <v>448</v>
      </c>
      <c r="C973">
        <v>170</v>
      </c>
      <c r="D973">
        <v>1</v>
      </c>
      <c r="E973" s="40">
        <f t="shared" si="123"/>
        <v>170</v>
      </c>
      <c r="F973" s="25">
        <v>45075</v>
      </c>
      <c r="G973" t="s">
        <v>25</v>
      </c>
      <c r="H973">
        <v>43</v>
      </c>
      <c r="I973" t="str">
        <f>VLOOKUP(B973,товар!$A$1:$C$433,2,FALSE)</f>
        <v>Йогурт</v>
      </c>
      <c r="J973" s="5">
        <f t="shared" si="124"/>
        <v>263.25423728813558</v>
      </c>
      <c r="K973" s="6">
        <f t="shared" si="125"/>
        <v>-0.35423641514293069</v>
      </c>
      <c r="L973" t="str">
        <f>VLOOKUP(B973,товар!$A$1:$C$433,3,FALSE)</f>
        <v>Ростагроэкспорт</v>
      </c>
      <c r="M973" s="28">
        <f t="shared" si="126"/>
        <v>257.78260869565219</v>
      </c>
      <c r="N973" s="10">
        <f>VLOOKUP(H973,клиенты!$A$1:$G$435,5,FALSE)</f>
        <v>44912</v>
      </c>
      <c r="O973">
        <f t="shared" si="127"/>
        <v>163</v>
      </c>
      <c r="P973" s="50">
        <f ca="1">(TODAY()-Продажи[[#This Row],[Дата регистрации клиента]])/30</f>
        <v>23</v>
      </c>
      <c r="Q973" t="str">
        <f>VLOOKUP(H973,клиенты!$A$1:$G$435,3,FALSE)</f>
        <v>Куликова Евгения Григорьевна</v>
      </c>
      <c r="R973" s="51" t="str">
        <f>VLOOKUP(H973,клиенты!$A$1:$G$435,4,FALSE)</f>
        <v>да</v>
      </c>
      <c r="S973" t="str">
        <f>VLOOKUP(H973,клиенты!$A$1:$G$435,7,FALSE)</f>
        <v>Россия</v>
      </c>
      <c r="T973" t="str">
        <f t="shared" si="128"/>
        <v>Григорьевна Куликова Евгения</v>
      </c>
      <c r="U973" t="str">
        <f t="shared" si="129"/>
        <v>Куликова</v>
      </c>
      <c r="V973" t="str">
        <f>MID(T973,SEARCH(" *",T973,SEARCH(" *",T973)+1)+1,LEN(T973))</f>
        <v>Евгения</v>
      </c>
    </row>
    <row r="974" spans="1:22" x14ac:dyDescent="0.2">
      <c r="A974">
        <v>759</v>
      </c>
      <c r="B974">
        <v>301</v>
      </c>
      <c r="C974">
        <v>189</v>
      </c>
      <c r="D974">
        <v>3</v>
      </c>
      <c r="E974" s="40">
        <f t="shared" si="123"/>
        <v>567</v>
      </c>
      <c r="F974" s="25">
        <v>45144</v>
      </c>
      <c r="G974" t="s">
        <v>22</v>
      </c>
      <c r="H974">
        <v>43</v>
      </c>
      <c r="I974" t="str">
        <f>VLOOKUP(B974,товар!$A$1:$C$433,2,FALSE)</f>
        <v>Фрукты</v>
      </c>
      <c r="J974" s="5">
        <f t="shared" si="124"/>
        <v>274.16279069767444</v>
      </c>
      <c r="K974" s="6">
        <f t="shared" si="125"/>
        <v>-0.31062855204003736</v>
      </c>
      <c r="L974" t="str">
        <f>VLOOKUP(B974,товар!$A$1:$C$433,3,FALSE)</f>
        <v>Экзотик</v>
      </c>
      <c r="M974" s="28">
        <f t="shared" si="126"/>
        <v>253.6875</v>
      </c>
      <c r="N974" s="10">
        <f>VLOOKUP(H974,клиенты!$A$1:$G$435,5,FALSE)</f>
        <v>44912</v>
      </c>
      <c r="O974">
        <f t="shared" si="127"/>
        <v>232</v>
      </c>
      <c r="P974" s="50">
        <f ca="1">(TODAY()-Продажи[[#This Row],[Дата регистрации клиента]])/30</f>
        <v>23</v>
      </c>
      <c r="Q974" t="str">
        <f>VLOOKUP(H974,клиенты!$A$1:$G$435,3,FALSE)</f>
        <v>Куликова Евгения Григорьевна</v>
      </c>
      <c r="R974" s="51" t="str">
        <f>VLOOKUP(H974,клиенты!$A$1:$G$435,4,FALSE)</f>
        <v>да</v>
      </c>
      <c r="S974" t="str">
        <f>VLOOKUP(H974,клиенты!$A$1:$G$435,7,FALSE)</f>
        <v>Россия</v>
      </c>
      <c r="T974" t="str">
        <f t="shared" si="128"/>
        <v>Григорьевна Куликова Евгения</v>
      </c>
      <c r="U974" t="str">
        <f t="shared" si="129"/>
        <v>Куликова</v>
      </c>
      <c r="V974" t="str">
        <f>MID(T974,SEARCH(" *",T974,SEARCH(" *",T974)+1)+1,LEN(T974))</f>
        <v>Евгения</v>
      </c>
    </row>
    <row r="975" spans="1:22" x14ac:dyDescent="0.2">
      <c r="A975">
        <v>848</v>
      </c>
      <c r="B975">
        <v>319</v>
      </c>
      <c r="C975">
        <v>193</v>
      </c>
      <c r="D975">
        <v>1</v>
      </c>
      <c r="E975" s="40">
        <f t="shared" si="123"/>
        <v>193</v>
      </c>
      <c r="F975" s="25">
        <v>45396</v>
      </c>
      <c r="G975" t="s">
        <v>14</v>
      </c>
      <c r="H975">
        <v>43</v>
      </c>
      <c r="I975" t="str">
        <f>VLOOKUP(B975,товар!$A$1:$C$433,2,FALSE)</f>
        <v>Йогурт</v>
      </c>
      <c r="J975" s="5">
        <f t="shared" si="124"/>
        <v>263.25423728813558</v>
      </c>
      <c r="K975" s="6">
        <f t="shared" si="125"/>
        <v>-0.26686840072109197</v>
      </c>
      <c r="L975" t="str">
        <f>VLOOKUP(B975,товар!$A$1:$C$433,3,FALSE)</f>
        <v>Эрманн</v>
      </c>
      <c r="M975" s="28">
        <f t="shared" si="126"/>
        <v>248.5</v>
      </c>
      <c r="N975" s="10">
        <f>VLOOKUP(H975,клиенты!$A$1:$G$435,5,FALSE)</f>
        <v>44912</v>
      </c>
      <c r="O975">
        <f t="shared" si="127"/>
        <v>484</v>
      </c>
      <c r="P975" s="50">
        <f ca="1">(TODAY()-Продажи[[#This Row],[Дата регистрации клиента]])/30</f>
        <v>23</v>
      </c>
      <c r="Q975" t="str">
        <f>VLOOKUP(H975,клиенты!$A$1:$G$435,3,FALSE)</f>
        <v>Куликова Евгения Григорьевна</v>
      </c>
      <c r="R975" s="51" t="str">
        <f>VLOOKUP(H975,клиенты!$A$1:$G$435,4,FALSE)</f>
        <v>да</v>
      </c>
      <c r="S975" t="str">
        <f>VLOOKUP(H975,клиенты!$A$1:$G$435,7,FALSE)</f>
        <v>Россия</v>
      </c>
      <c r="T975" t="str">
        <f t="shared" si="128"/>
        <v>Григорьевна Куликова Евгения</v>
      </c>
      <c r="U975" t="str">
        <f t="shared" si="129"/>
        <v>Куликова</v>
      </c>
      <c r="V975" t="str">
        <f>MID(T975,SEARCH(" *",T975,SEARCH(" *",T975)+1)+1,LEN(T975))</f>
        <v>Евгения</v>
      </c>
    </row>
    <row r="976" spans="1:22" x14ac:dyDescent="0.2">
      <c r="A976">
        <v>394</v>
      </c>
      <c r="B976">
        <v>206</v>
      </c>
      <c r="C976">
        <v>226</v>
      </c>
      <c r="D976">
        <v>2</v>
      </c>
      <c r="E976" s="40">
        <f t="shared" si="123"/>
        <v>452</v>
      </c>
      <c r="F976" s="25">
        <v>45264</v>
      </c>
      <c r="G976" t="s">
        <v>14</v>
      </c>
      <c r="H976">
        <v>357</v>
      </c>
      <c r="I976" t="str">
        <f>VLOOKUP(B976,товар!$A$1:$C$433,2,FALSE)</f>
        <v>Молоко</v>
      </c>
      <c r="J976" s="5">
        <f t="shared" si="124"/>
        <v>294.95238095238096</v>
      </c>
      <c r="K976" s="6">
        <f t="shared" si="125"/>
        <v>-0.23377462060058118</v>
      </c>
      <c r="L976" t="str">
        <f>VLOOKUP(B976,товар!$A$1:$C$433,3,FALSE)</f>
        <v>Домик в деревне</v>
      </c>
      <c r="M976" s="28">
        <f t="shared" si="126"/>
        <v>274.77777777777777</v>
      </c>
      <c r="N976" s="10">
        <f>VLOOKUP(H976,клиенты!$A$1:$G$435,5,FALSE)</f>
        <v>44913</v>
      </c>
      <c r="O976">
        <f t="shared" si="127"/>
        <v>351</v>
      </c>
      <c r="P976" s="50">
        <f ca="1">(TODAY()-Продажи[[#This Row],[Дата регистрации клиента]])/30</f>
        <v>22.966666666666665</v>
      </c>
      <c r="Q976" t="str">
        <f>VLOOKUP(H976,клиенты!$A$1:$G$435,3,FALSE)</f>
        <v>Любим Зиновьевич Брагин</v>
      </c>
      <c r="R976" s="51" t="str">
        <f>VLOOKUP(H976,клиенты!$A$1:$G$435,4,FALSE)</f>
        <v>да</v>
      </c>
      <c r="S976" t="str">
        <f>VLOOKUP(H976,клиенты!$A$1:$G$435,7,FALSE)</f>
        <v>Узбекистан</v>
      </c>
      <c r="T976" t="str">
        <f t="shared" si="128"/>
        <v>Брагин Любим Зиновьевич</v>
      </c>
      <c r="U976" t="str">
        <f t="shared" si="129"/>
        <v>Любим</v>
      </c>
      <c r="V976" t="str">
        <f>Продажи[[#This Row],[Имя1]]</f>
        <v>Любим</v>
      </c>
    </row>
    <row r="977" spans="1:22" x14ac:dyDescent="0.2">
      <c r="A977">
        <v>766</v>
      </c>
      <c r="B977">
        <v>199</v>
      </c>
      <c r="C977">
        <v>80</v>
      </c>
      <c r="D977">
        <v>5</v>
      </c>
      <c r="E977" s="40">
        <f t="shared" si="123"/>
        <v>400</v>
      </c>
      <c r="F977" s="25">
        <v>45408</v>
      </c>
      <c r="G977" t="s">
        <v>16</v>
      </c>
      <c r="H977">
        <v>404</v>
      </c>
      <c r="I977" t="str">
        <f>VLOOKUP(B977,товар!$A$1:$C$433,2,FALSE)</f>
        <v>Макароны</v>
      </c>
      <c r="J977" s="5">
        <f t="shared" si="124"/>
        <v>265.47674418604652</v>
      </c>
      <c r="K977" s="6">
        <f t="shared" si="125"/>
        <v>-0.69865533704174143</v>
      </c>
      <c r="L977" t="str">
        <f>VLOOKUP(B977,товар!$A$1:$C$433,3,FALSE)</f>
        <v>Борилла</v>
      </c>
      <c r="M977" s="28">
        <f t="shared" si="126"/>
        <v>236.27586206896552</v>
      </c>
      <c r="N977" s="10">
        <f>VLOOKUP(H977,клиенты!$A$1:$G$435,5,FALSE)</f>
        <v>44913</v>
      </c>
      <c r="O977">
        <f t="shared" si="127"/>
        <v>495</v>
      </c>
      <c r="P977" s="50">
        <f ca="1">(TODAY()-Продажи[[#This Row],[Дата регистрации клиента]])/30</f>
        <v>22.966666666666665</v>
      </c>
      <c r="Q977" t="str">
        <f>VLOOKUP(H977,клиенты!$A$1:$G$435,3,FALSE)</f>
        <v>Кириллова Пелагея Юльевна</v>
      </c>
      <c r="R977" s="51" t="str">
        <f>VLOOKUP(H977,клиенты!$A$1:$G$435,4,FALSE)</f>
        <v>нет</v>
      </c>
      <c r="S977" t="str">
        <f>VLOOKUP(H977,клиенты!$A$1:$G$435,7,FALSE)</f>
        <v>Украина</v>
      </c>
      <c r="T977" t="str">
        <f t="shared" si="128"/>
        <v>Юльевна Кириллова Пелагея</v>
      </c>
      <c r="U977" t="str">
        <f t="shared" si="129"/>
        <v>Кириллова</v>
      </c>
      <c r="V977" t="str">
        <f>MID(T977,SEARCH(" *",T977,SEARCH(" *",T977)+1)+1,LEN(T977))</f>
        <v>Пелагея</v>
      </c>
    </row>
    <row r="978" spans="1:22" x14ac:dyDescent="0.2">
      <c r="A978">
        <v>964</v>
      </c>
      <c r="B978">
        <v>448</v>
      </c>
      <c r="C978">
        <v>484</v>
      </c>
      <c r="D978">
        <v>1</v>
      </c>
      <c r="E978" s="40">
        <f t="shared" si="123"/>
        <v>484</v>
      </c>
      <c r="F978" s="25">
        <v>45301</v>
      </c>
      <c r="G978" t="s">
        <v>9</v>
      </c>
      <c r="H978">
        <v>404</v>
      </c>
      <c r="I978" t="str">
        <f>VLOOKUP(B978,товар!$A$1:$C$433,2,FALSE)</f>
        <v>Йогурт</v>
      </c>
      <c r="J978" s="5">
        <f t="shared" si="124"/>
        <v>263.25423728813558</v>
      </c>
      <c r="K978" s="6">
        <f t="shared" si="125"/>
        <v>0.83852691218130326</v>
      </c>
      <c r="L978" t="str">
        <f>VLOOKUP(B978,товар!$A$1:$C$433,3,FALSE)</f>
        <v>Ростагроэкспорт</v>
      </c>
      <c r="M978" s="28">
        <f t="shared" si="126"/>
        <v>257.78260869565219</v>
      </c>
      <c r="N978" s="10">
        <f>VLOOKUP(H978,клиенты!$A$1:$G$435,5,FALSE)</f>
        <v>44913</v>
      </c>
      <c r="O978">
        <f t="shared" si="127"/>
        <v>388</v>
      </c>
      <c r="P978" s="50">
        <f ca="1">(TODAY()-Продажи[[#This Row],[Дата регистрации клиента]])/30</f>
        <v>22.966666666666665</v>
      </c>
      <c r="Q978" t="str">
        <f>VLOOKUP(H978,клиенты!$A$1:$G$435,3,FALSE)</f>
        <v>Кириллова Пелагея Юльевна</v>
      </c>
      <c r="R978" s="51" t="str">
        <f>VLOOKUP(H978,клиенты!$A$1:$G$435,4,FALSE)</f>
        <v>нет</v>
      </c>
      <c r="S978" t="str">
        <f>VLOOKUP(H978,клиенты!$A$1:$G$435,7,FALSE)</f>
        <v>Украина</v>
      </c>
      <c r="T978" t="str">
        <f t="shared" si="128"/>
        <v>Юльевна Кириллова Пелагея</v>
      </c>
      <c r="U978" t="str">
        <f t="shared" si="129"/>
        <v>Кириллова</v>
      </c>
      <c r="V978" t="str">
        <f>MID(T978,SEARCH(" *",T978,SEARCH(" *",T978)+1)+1,LEN(T978))</f>
        <v>Пелагея</v>
      </c>
    </row>
    <row r="979" spans="1:22" x14ac:dyDescent="0.2">
      <c r="A979">
        <v>210</v>
      </c>
      <c r="B979">
        <v>344</v>
      </c>
      <c r="C979">
        <v>172</v>
      </c>
      <c r="D979">
        <v>5</v>
      </c>
      <c r="E979" s="40">
        <f t="shared" si="123"/>
        <v>860</v>
      </c>
      <c r="F979" s="25">
        <v>45092</v>
      </c>
      <c r="G979" t="s">
        <v>17</v>
      </c>
      <c r="H979">
        <v>186</v>
      </c>
      <c r="I979" t="str">
        <f>VLOOKUP(B979,товар!$A$1:$C$433,2,FALSE)</f>
        <v>Сок</v>
      </c>
      <c r="J979" s="5">
        <f t="shared" si="124"/>
        <v>268.60344827586209</v>
      </c>
      <c r="K979" s="6">
        <f t="shared" si="125"/>
        <v>-0.35965081199050009</v>
      </c>
      <c r="L979" t="str">
        <f>VLOOKUP(B979,товар!$A$1:$C$433,3,FALSE)</f>
        <v>Сады Придонья</v>
      </c>
      <c r="M979" s="28">
        <f t="shared" si="126"/>
        <v>254.18181818181819</v>
      </c>
      <c r="N979" s="10">
        <f>VLOOKUP(H979,клиенты!$A$1:$G$435,5,FALSE)</f>
        <v>44914</v>
      </c>
      <c r="O979">
        <f t="shared" si="127"/>
        <v>178</v>
      </c>
      <c r="P979" s="50">
        <f ca="1">(TODAY()-Продажи[[#This Row],[Дата регистрации клиента]])/30</f>
        <v>22.933333333333334</v>
      </c>
      <c r="Q979" t="str">
        <f>VLOOKUP(H979,клиенты!$A$1:$G$435,3,FALSE)</f>
        <v>Флорентин Демьянович Родионов</v>
      </c>
      <c r="R979" s="51" t="str">
        <f>VLOOKUP(H979,клиенты!$A$1:$G$435,4,FALSE)</f>
        <v>нет</v>
      </c>
      <c r="S979" t="str">
        <f>VLOOKUP(H979,клиенты!$A$1:$G$435,7,FALSE)</f>
        <v>Беларусь</v>
      </c>
      <c r="T979" t="str">
        <f t="shared" si="128"/>
        <v>Родионов Флорентин Демьянович</v>
      </c>
      <c r="U979" t="str">
        <f t="shared" si="129"/>
        <v>Флорентин</v>
      </c>
      <c r="V979" t="str">
        <f>Продажи[[#This Row],[Имя1]]</f>
        <v>Флорентин</v>
      </c>
    </row>
    <row r="980" spans="1:22" x14ac:dyDescent="0.2">
      <c r="A980">
        <v>487</v>
      </c>
      <c r="B980">
        <v>129</v>
      </c>
      <c r="C980">
        <v>328</v>
      </c>
      <c r="D980">
        <v>4</v>
      </c>
      <c r="E980" s="40">
        <f t="shared" si="123"/>
        <v>1312</v>
      </c>
      <c r="F980" s="25">
        <v>45304</v>
      </c>
      <c r="G980" t="s">
        <v>10</v>
      </c>
      <c r="H980">
        <v>127</v>
      </c>
      <c r="I980" t="str">
        <f>VLOOKUP(B980,товар!$A$1:$C$433,2,FALSE)</f>
        <v>Мясо</v>
      </c>
      <c r="J980" s="5">
        <f t="shared" si="124"/>
        <v>271.74545454545455</v>
      </c>
      <c r="K980" s="6">
        <f t="shared" si="125"/>
        <v>0.20701190954101434</v>
      </c>
      <c r="L980" t="str">
        <f>VLOOKUP(B980,товар!$A$1:$C$433,3,FALSE)</f>
        <v>Агрокомплекс</v>
      </c>
      <c r="M980" s="28">
        <f t="shared" si="126"/>
        <v>311.2</v>
      </c>
      <c r="N980" s="10">
        <f>VLOOKUP(H980,клиенты!$A$1:$G$435,5,FALSE)</f>
        <v>44914</v>
      </c>
      <c r="O980">
        <f t="shared" si="127"/>
        <v>390</v>
      </c>
      <c r="P980" s="50">
        <f ca="1">(TODAY()-Продажи[[#This Row],[Дата регистрации клиента]])/30</f>
        <v>22.933333333333334</v>
      </c>
      <c r="Q980" t="str">
        <f>VLOOKUP(H980,клиенты!$A$1:$G$435,3,FALSE)</f>
        <v>Журавлев Аристарх Евсеевич</v>
      </c>
      <c r="R980" s="51" t="str">
        <f>VLOOKUP(H980,клиенты!$A$1:$G$435,4,FALSE)</f>
        <v>нет</v>
      </c>
      <c r="S980" t="str">
        <f>VLOOKUP(H980,клиенты!$A$1:$G$435,7,FALSE)</f>
        <v>Украина</v>
      </c>
      <c r="T980" t="str">
        <f t="shared" si="128"/>
        <v>Евсеевич Журавлев Аристарх</v>
      </c>
      <c r="U980" t="str">
        <f t="shared" si="129"/>
        <v>Журавлев</v>
      </c>
      <c r="V980" t="str">
        <f>MID(T980,SEARCH(" *",T980,SEARCH(" *",T980)+1)+1,LEN(T980))</f>
        <v>Аристарх</v>
      </c>
    </row>
    <row r="981" spans="1:22" x14ac:dyDescent="0.2">
      <c r="A981">
        <v>624</v>
      </c>
      <c r="B981">
        <v>313</v>
      </c>
      <c r="C981">
        <v>152</v>
      </c>
      <c r="D981">
        <v>1</v>
      </c>
      <c r="E981" s="40">
        <f t="shared" si="123"/>
        <v>152</v>
      </c>
      <c r="F981" s="25">
        <v>45014</v>
      </c>
      <c r="G981" t="s">
        <v>15</v>
      </c>
      <c r="H981">
        <v>127</v>
      </c>
      <c r="I981" t="str">
        <f>VLOOKUP(B981,товар!$A$1:$C$433,2,FALSE)</f>
        <v>Конфеты</v>
      </c>
      <c r="J981" s="5">
        <f t="shared" si="124"/>
        <v>267.85483870967744</v>
      </c>
      <c r="K981" s="6">
        <f t="shared" si="125"/>
        <v>-0.43252845185765043</v>
      </c>
      <c r="L981" t="str">
        <f>VLOOKUP(B981,товар!$A$1:$C$433,3,FALSE)</f>
        <v>Бабаевский</v>
      </c>
      <c r="M981" s="28">
        <f t="shared" si="126"/>
        <v>250.25925925925927</v>
      </c>
      <c r="N981" s="10">
        <f>VLOOKUP(H981,клиенты!$A$1:$G$435,5,FALSE)</f>
        <v>44914</v>
      </c>
      <c r="O981">
        <f t="shared" si="127"/>
        <v>100</v>
      </c>
      <c r="P981" s="50">
        <f ca="1">(TODAY()-Продажи[[#This Row],[Дата регистрации клиента]])/30</f>
        <v>22.933333333333334</v>
      </c>
      <c r="Q981" t="str">
        <f>VLOOKUP(H981,клиенты!$A$1:$G$435,3,FALSE)</f>
        <v>Журавлев Аристарх Евсеевич</v>
      </c>
      <c r="R981" s="51" t="str">
        <f>VLOOKUP(H981,клиенты!$A$1:$G$435,4,FALSE)</f>
        <v>нет</v>
      </c>
      <c r="S981" t="str">
        <f>VLOOKUP(H981,клиенты!$A$1:$G$435,7,FALSE)</f>
        <v>Украина</v>
      </c>
      <c r="T981" t="str">
        <f t="shared" si="128"/>
        <v>Евсеевич Журавлев Аристарх</v>
      </c>
      <c r="U981" t="str">
        <f t="shared" si="129"/>
        <v>Журавлев</v>
      </c>
      <c r="V981" t="str">
        <f>MID(T981,SEARCH(" *",T981,SEARCH(" *",T981)+1)+1,LEN(T981))</f>
        <v>Аристарх</v>
      </c>
    </row>
    <row r="982" spans="1:22" x14ac:dyDescent="0.2">
      <c r="A982">
        <v>132</v>
      </c>
      <c r="B982">
        <v>237</v>
      </c>
      <c r="C982">
        <v>348</v>
      </c>
      <c r="D982">
        <v>2</v>
      </c>
      <c r="E982" s="40">
        <f t="shared" si="123"/>
        <v>696</v>
      </c>
      <c r="F982" s="25">
        <v>45384</v>
      </c>
      <c r="G982" t="s">
        <v>8</v>
      </c>
      <c r="H982">
        <v>362</v>
      </c>
      <c r="I982" t="str">
        <f>VLOOKUP(B982,товар!$A$1:$C$433,2,FALSE)</f>
        <v>Конфеты</v>
      </c>
      <c r="J982" s="5">
        <f t="shared" si="124"/>
        <v>267.85483870967744</v>
      </c>
      <c r="K982" s="6">
        <f t="shared" si="125"/>
        <v>0.29921117601011615</v>
      </c>
      <c r="L982" t="str">
        <f>VLOOKUP(B982,товар!$A$1:$C$433,3,FALSE)</f>
        <v>Рот Фронт</v>
      </c>
      <c r="M982" s="28">
        <f t="shared" si="126"/>
        <v>288.23809523809524</v>
      </c>
      <c r="N982" s="10">
        <f>VLOOKUP(H982,клиенты!$A$1:$G$435,5,FALSE)</f>
        <v>44916</v>
      </c>
      <c r="O982">
        <f t="shared" si="127"/>
        <v>468</v>
      </c>
      <c r="P982" s="50">
        <f ca="1">(TODAY()-Продажи[[#This Row],[Дата регистрации клиента]])/30</f>
        <v>22.866666666666667</v>
      </c>
      <c r="Q982" t="str">
        <f>VLOOKUP(H982,клиенты!$A$1:$G$435,3,FALSE)</f>
        <v>Авдей Брониславович Владимиров</v>
      </c>
      <c r="R982" s="51" t="str">
        <f>VLOOKUP(H982,клиенты!$A$1:$G$435,4,FALSE)</f>
        <v>нет</v>
      </c>
      <c r="S982" t="str">
        <f>VLOOKUP(H982,клиенты!$A$1:$G$435,7,FALSE)</f>
        <v>Россия</v>
      </c>
      <c r="T982" t="str">
        <f t="shared" si="128"/>
        <v>Владимиров Авдей Брониславович</v>
      </c>
      <c r="U982" t="str">
        <f t="shared" si="129"/>
        <v>Авдей</v>
      </c>
      <c r="V982" t="str">
        <f>Продажи[[#This Row],[Имя1]]</f>
        <v>Авдей</v>
      </c>
    </row>
    <row r="983" spans="1:22" x14ac:dyDescent="0.2">
      <c r="A983">
        <v>499</v>
      </c>
      <c r="B983">
        <v>396</v>
      </c>
      <c r="C983">
        <v>482</v>
      </c>
      <c r="D983">
        <v>2</v>
      </c>
      <c r="E983" s="40">
        <f t="shared" si="123"/>
        <v>964</v>
      </c>
      <c r="F983" s="25">
        <v>45408</v>
      </c>
      <c r="G983" t="s">
        <v>19</v>
      </c>
      <c r="H983">
        <v>362</v>
      </c>
      <c r="I983" t="str">
        <f>VLOOKUP(B983,товар!$A$1:$C$433,2,FALSE)</f>
        <v>Молоко</v>
      </c>
      <c r="J983" s="5">
        <f t="shared" si="124"/>
        <v>294.95238095238096</v>
      </c>
      <c r="K983" s="6">
        <f t="shared" si="125"/>
        <v>0.63416209234743293</v>
      </c>
      <c r="L983" t="str">
        <f>VLOOKUP(B983,товар!$A$1:$C$433,3,FALSE)</f>
        <v>Домик в деревне</v>
      </c>
      <c r="M983" s="28">
        <f t="shared" si="126"/>
        <v>274.77777777777777</v>
      </c>
      <c r="N983" s="10">
        <f>VLOOKUP(H983,клиенты!$A$1:$G$435,5,FALSE)</f>
        <v>44916</v>
      </c>
      <c r="O983">
        <f t="shared" si="127"/>
        <v>492</v>
      </c>
      <c r="P983" s="50">
        <f ca="1">(TODAY()-Продажи[[#This Row],[Дата регистрации клиента]])/30</f>
        <v>22.866666666666667</v>
      </c>
      <c r="Q983" t="str">
        <f>VLOOKUP(H983,клиенты!$A$1:$G$435,3,FALSE)</f>
        <v>Авдей Брониславович Владимиров</v>
      </c>
      <c r="R983" s="51" t="str">
        <f>VLOOKUP(H983,клиенты!$A$1:$G$435,4,FALSE)</f>
        <v>нет</v>
      </c>
      <c r="S983" t="str">
        <f>VLOOKUP(H983,клиенты!$A$1:$G$435,7,FALSE)</f>
        <v>Россия</v>
      </c>
      <c r="T983" t="str">
        <f t="shared" si="128"/>
        <v>Владимиров Авдей Брониславович</v>
      </c>
      <c r="U983" t="str">
        <f t="shared" si="129"/>
        <v>Авдей</v>
      </c>
      <c r="V983" t="str">
        <f>Продажи[[#This Row],[Имя1]]</f>
        <v>Авдей</v>
      </c>
    </row>
    <row r="984" spans="1:22" x14ac:dyDescent="0.2">
      <c r="A984">
        <v>823</v>
      </c>
      <c r="B984">
        <v>326</v>
      </c>
      <c r="C984">
        <v>198</v>
      </c>
      <c r="D984">
        <v>2</v>
      </c>
      <c r="E984" s="40">
        <f t="shared" si="123"/>
        <v>396</v>
      </c>
      <c r="F984" s="25">
        <v>45396</v>
      </c>
      <c r="G984" t="s">
        <v>9</v>
      </c>
      <c r="H984">
        <v>362</v>
      </c>
      <c r="I984" t="str">
        <f>VLOOKUP(B984,товар!$A$1:$C$433,2,FALSE)</f>
        <v>Крупа</v>
      </c>
      <c r="J984" s="5">
        <f t="shared" si="124"/>
        <v>255.11627906976744</v>
      </c>
      <c r="K984" s="6">
        <f t="shared" si="125"/>
        <v>-0.22388331814038287</v>
      </c>
      <c r="L984" t="str">
        <f>VLOOKUP(B984,товар!$A$1:$C$433,3,FALSE)</f>
        <v>Увелка</v>
      </c>
      <c r="M984" s="28">
        <f t="shared" si="126"/>
        <v>251.91666666666666</v>
      </c>
      <c r="N984" s="10">
        <f>VLOOKUP(H984,клиенты!$A$1:$G$435,5,FALSE)</f>
        <v>44916</v>
      </c>
      <c r="O984">
        <f t="shared" si="127"/>
        <v>480</v>
      </c>
      <c r="P984" s="50">
        <f ca="1">(TODAY()-Продажи[[#This Row],[Дата регистрации клиента]])/30</f>
        <v>22.866666666666667</v>
      </c>
      <c r="Q984" t="str">
        <f>VLOOKUP(H984,клиенты!$A$1:$G$435,3,FALSE)</f>
        <v>Авдей Брониславович Владимиров</v>
      </c>
      <c r="R984" s="51" t="str">
        <f>VLOOKUP(H984,клиенты!$A$1:$G$435,4,FALSE)</f>
        <v>нет</v>
      </c>
      <c r="S984" t="str">
        <f>VLOOKUP(H984,клиенты!$A$1:$G$435,7,FALSE)</f>
        <v>Россия</v>
      </c>
      <c r="T984" t="str">
        <f t="shared" si="128"/>
        <v>Владимиров Авдей Брониславович</v>
      </c>
      <c r="U984" t="str">
        <f t="shared" si="129"/>
        <v>Авдей</v>
      </c>
      <c r="V984" t="str">
        <f>Продажи[[#This Row],[Имя1]]</f>
        <v>Авдей</v>
      </c>
    </row>
    <row r="985" spans="1:22" x14ac:dyDescent="0.2">
      <c r="A985">
        <v>172</v>
      </c>
      <c r="B985">
        <v>447</v>
      </c>
      <c r="C985">
        <v>65</v>
      </c>
      <c r="D985">
        <v>1</v>
      </c>
      <c r="E985" s="40">
        <f t="shared" si="123"/>
        <v>65</v>
      </c>
      <c r="F985" s="25">
        <v>45341</v>
      </c>
      <c r="G985" t="s">
        <v>10</v>
      </c>
      <c r="H985">
        <v>52</v>
      </c>
      <c r="I985" t="str">
        <f>VLOOKUP(B985,товар!$A$1:$C$433,2,FALSE)</f>
        <v>Йогурт</v>
      </c>
      <c r="J985" s="5">
        <f t="shared" si="124"/>
        <v>263.25423728813558</v>
      </c>
      <c r="K985" s="6">
        <f t="shared" si="125"/>
        <v>-0.75309039402523825</v>
      </c>
      <c r="L985" t="str">
        <f>VLOOKUP(B985,товар!$A$1:$C$433,3,FALSE)</f>
        <v>Эрманн</v>
      </c>
      <c r="M985" s="28">
        <f t="shared" si="126"/>
        <v>248.5</v>
      </c>
      <c r="N985" s="10">
        <f>VLOOKUP(H985,клиенты!$A$1:$G$435,5,FALSE)</f>
        <v>44917</v>
      </c>
      <c r="O985">
        <f t="shared" si="127"/>
        <v>424</v>
      </c>
      <c r="P985" s="50">
        <f ca="1">(TODAY()-Продажи[[#This Row],[Дата регистрации клиента]])/30</f>
        <v>22.833333333333332</v>
      </c>
      <c r="Q985" t="str">
        <f>VLOOKUP(H985,клиенты!$A$1:$G$435,3,FALSE)</f>
        <v>Глафира Николаевна Мельникова</v>
      </c>
      <c r="R985" s="51" t="str">
        <f>VLOOKUP(H985,клиенты!$A$1:$G$435,4,FALSE)</f>
        <v>да</v>
      </c>
      <c r="S985" t="str">
        <f>VLOOKUP(H985,клиенты!$A$1:$G$435,7,FALSE)</f>
        <v>Россия</v>
      </c>
      <c r="T985" t="str">
        <f t="shared" si="128"/>
        <v>Мельникова Глафира Николаевна</v>
      </c>
      <c r="U985" t="str">
        <f t="shared" si="129"/>
        <v>Глафира</v>
      </c>
      <c r="V985" t="str">
        <f>Продажи[[#This Row],[Имя1]]</f>
        <v>Глафира</v>
      </c>
    </row>
    <row r="986" spans="1:22" x14ac:dyDescent="0.2">
      <c r="A986">
        <v>601</v>
      </c>
      <c r="B986">
        <v>197</v>
      </c>
      <c r="C986">
        <v>309</v>
      </c>
      <c r="D986">
        <v>4</v>
      </c>
      <c r="E986" s="40">
        <f t="shared" si="123"/>
        <v>1236</v>
      </c>
      <c r="F986" s="25">
        <v>45212</v>
      </c>
      <c r="G986" t="s">
        <v>14</v>
      </c>
      <c r="H986">
        <v>52</v>
      </c>
      <c r="I986" t="str">
        <f>VLOOKUP(B986,товар!$A$1:$C$433,2,FALSE)</f>
        <v>Печенье</v>
      </c>
      <c r="J986" s="5">
        <f t="shared" si="124"/>
        <v>283.468085106383</v>
      </c>
      <c r="K986" s="6">
        <f t="shared" si="125"/>
        <v>9.0069804098175998E-2</v>
      </c>
      <c r="L986" t="str">
        <f>VLOOKUP(B986,товар!$A$1:$C$433,3,FALSE)</f>
        <v>Юбилейное</v>
      </c>
      <c r="M986" s="28">
        <f t="shared" si="126"/>
        <v>232.44444444444446</v>
      </c>
      <c r="N986" s="10">
        <f>VLOOKUP(H986,клиенты!$A$1:$G$435,5,FALSE)</f>
        <v>44917</v>
      </c>
      <c r="O986">
        <f t="shared" si="127"/>
        <v>295</v>
      </c>
      <c r="P986" s="50">
        <f ca="1">(TODAY()-Продажи[[#This Row],[Дата регистрации клиента]])/30</f>
        <v>22.833333333333332</v>
      </c>
      <c r="Q986" t="str">
        <f>VLOOKUP(H986,клиенты!$A$1:$G$435,3,FALSE)</f>
        <v>Глафира Николаевна Мельникова</v>
      </c>
      <c r="R986" s="51" t="str">
        <f>VLOOKUP(H986,клиенты!$A$1:$G$435,4,FALSE)</f>
        <v>да</v>
      </c>
      <c r="S986" t="str">
        <f>VLOOKUP(H986,клиенты!$A$1:$G$435,7,FALSE)</f>
        <v>Россия</v>
      </c>
      <c r="T986" t="str">
        <f t="shared" si="128"/>
        <v>Мельникова Глафира Николаевна</v>
      </c>
      <c r="U986" t="str">
        <f t="shared" si="129"/>
        <v>Глафира</v>
      </c>
      <c r="V986" t="str">
        <f>Продажи[[#This Row],[Имя1]]</f>
        <v>Глафира</v>
      </c>
    </row>
    <row r="987" spans="1:22" x14ac:dyDescent="0.2">
      <c r="A987">
        <v>393</v>
      </c>
      <c r="B987">
        <v>322</v>
      </c>
      <c r="C987">
        <v>223</v>
      </c>
      <c r="D987">
        <v>2</v>
      </c>
      <c r="E987" s="40">
        <f t="shared" si="123"/>
        <v>446</v>
      </c>
      <c r="F987" s="25">
        <v>45254</v>
      </c>
      <c r="G987" t="s">
        <v>14</v>
      </c>
      <c r="H987">
        <v>205</v>
      </c>
      <c r="I987" t="str">
        <f>VLOOKUP(B987,товар!$A$1:$C$433,2,FALSE)</f>
        <v>Крупа</v>
      </c>
      <c r="J987" s="5">
        <f t="shared" si="124"/>
        <v>255.11627906976744</v>
      </c>
      <c r="K987" s="6">
        <f t="shared" si="125"/>
        <v>-0.1258887876025524</v>
      </c>
      <c r="L987" t="str">
        <f>VLOOKUP(B987,товар!$A$1:$C$433,3,FALSE)</f>
        <v>Увелка</v>
      </c>
      <c r="M987" s="28">
        <f t="shared" si="126"/>
        <v>251.91666666666666</v>
      </c>
      <c r="N987" s="10">
        <f>VLOOKUP(H987,клиенты!$A$1:$G$435,5,FALSE)</f>
        <v>44918</v>
      </c>
      <c r="O987">
        <f t="shared" si="127"/>
        <v>336</v>
      </c>
      <c r="P987" s="50">
        <f ca="1">(TODAY()-Продажи[[#This Row],[Дата регистрации клиента]])/30</f>
        <v>22.8</v>
      </c>
      <c r="Q987" t="str">
        <f>VLOOKUP(H987,клиенты!$A$1:$G$435,3,FALSE)</f>
        <v>Назаров Пантелеймон Трофимович</v>
      </c>
      <c r="R987" s="51" t="str">
        <f>VLOOKUP(H987,клиенты!$A$1:$G$435,4,FALSE)</f>
        <v>да</v>
      </c>
      <c r="S987" t="str">
        <f>VLOOKUP(H987,клиенты!$A$1:$G$435,7,FALSE)</f>
        <v>Россия</v>
      </c>
      <c r="T987" t="str">
        <f t="shared" si="128"/>
        <v>Трофимович Назаров Пантелеймон</v>
      </c>
      <c r="U987" t="str">
        <f t="shared" si="129"/>
        <v>Назаров</v>
      </c>
      <c r="V987" t="str">
        <f>MID(T987,SEARCH(" *",T987,SEARCH(" *",T987)+1)+1,LEN(T987))</f>
        <v>Пантелеймон</v>
      </c>
    </row>
    <row r="988" spans="1:22" x14ac:dyDescent="0.2">
      <c r="A988">
        <v>726</v>
      </c>
      <c r="B988">
        <v>195</v>
      </c>
      <c r="C988">
        <v>497</v>
      </c>
      <c r="D988">
        <v>5</v>
      </c>
      <c r="E988" s="40">
        <f t="shared" si="123"/>
        <v>2485</v>
      </c>
      <c r="F988" s="25">
        <v>45136</v>
      </c>
      <c r="G988" t="s">
        <v>23</v>
      </c>
      <c r="H988">
        <v>105</v>
      </c>
      <c r="I988" t="str">
        <f>VLOOKUP(B988,товар!$A$1:$C$433,2,FALSE)</f>
        <v>Хлеб</v>
      </c>
      <c r="J988" s="5">
        <f t="shared" si="124"/>
        <v>300.31818181818181</v>
      </c>
      <c r="K988" s="6">
        <f t="shared" si="125"/>
        <v>0.65491145754502811</v>
      </c>
      <c r="L988" t="str">
        <f>VLOOKUP(B988,товар!$A$1:$C$433,3,FALSE)</f>
        <v>Каравай</v>
      </c>
      <c r="M988" s="28">
        <f t="shared" si="126"/>
        <v>331.16666666666669</v>
      </c>
      <c r="N988" s="10">
        <f>VLOOKUP(H988,клиенты!$A$1:$G$435,5,FALSE)</f>
        <v>44918</v>
      </c>
      <c r="O988">
        <f t="shared" si="127"/>
        <v>218</v>
      </c>
      <c r="P988" s="50">
        <f ca="1">(TODAY()-Продажи[[#This Row],[Дата регистрации клиента]])/30</f>
        <v>22.8</v>
      </c>
      <c r="Q988" t="str">
        <f>VLOOKUP(H988,клиенты!$A$1:$G$435,3,FALSE)</f>
        <v>Овчинникова Зоя Вячеславовна</v>
      </c>
      <c r="R988" s="51" t="str">
        <f>VLOOKUP(H988,клиенты!$A$1:$G$435,4,FALSE)</f>
        <v>да</v>
      </c>
      <c r="S988" t="str">
        <f>VLOOKUP(H988,клиенты!$A$1:$G$435,7,FALSE)</f>
        <v>Узбекистан</v>
      </c>
      <c r="T988" t="str">
        <f t="shared" si="128"/>
        <v>Вячеславовна Овчинникова Зоя</v>
      </c>
      <c r="U988" t="str">
        <f t="shared" si="129"/>
        <v>Овчинникова</v>
      </c>
      <c r="V988" t="str">
        <f>MID(T988,SEARCH(" *",T988,SEARCH(" *",T988)+1)+1,LEN(T988))</f>
        <v>Зоя</v>
      </c>
    </row>
    <row r="989" spans="1:22" x14ac:dyDescent="0.2">
      <c r="A989">
        <v>880</v>
      </c>
      <c r="B989">
        <v>193</v>
      </c>
      <c r="C989">
        <v>201</v>
      </c>
      <c r="D989">
        <v>4</v>
      </c>
      <c r="E989" s="40">
        <f t="shared" si="123"/>
        <v>804</v>
      </c>
      <c r="F989" s="25">
        <v>45203</v>
      </c>
      <c r="G989" t="s">
        <v>13</v>
      </c>
      <c r="H989">
        <v>105</v>
      </c>
      <c r="I989" t="str">
        <f>VLOOKUP(B989,товар!$A$1:$C$433,2,FALSE)</f>
        <v>Соль</v>
      </c>
      <c r="J989" s="5">
        <f t="shared" si="124"/>
        <v>264.8679245283019</v>
      </c>
      <c r="K989" s="6">
        <f t="shared" si="125"/>
        <v>-0.24113121527283088</v>
      </c>
      <c r="L989" t="str">
        <f>VLOOKUP(B989,товар!$A$1:$C$433,3,FALSE)</f>
        <v>Салта</v>
      </c>
      <c r="M989" s="28">
        <f t="shared" si="126"/>
        <v>273.7</v>
      </c>
      <c r="N989" s="10">
        <f>VLOOKUP(H989,клиенты!$A$1:$G$435,5,FALSE)</f>
        <v>44918</v>
      </c>
      <c r="O989">
        <f t="shared" si="127"/>
        <v>285</v>
      </c>
      <c r="P989" s="50">
        <f ca="1">(TODAY()-Продажи[[#This Row],[Дата регистрации клиента]])/30</f>
        <v>22.8</v>
      </c>
      <c r="Q989" t="str">
        <f>VLOOKUP(H989,клиенты!$A$1:$G$435,3,FALSE)</f>
        <v>Овчинникова Зоя Вячеславовна</v>
      </c>
      <c r="R989" s="51" t="str">
        <f>VLOOKUP(H989,клиенты!$A$1:$G$435,4,FALSE)</f>
        <v>да</v>
      </c>
      <c r="S989" t="str">
        <f>VLOOKUP(H989,клиенты!$A$1:$G$435,7,FALSE)</f>
        <v>Узбекистан</v>
      </c>
      <c r="T989" t="str">
        <f t="shared" si="128"/>
        <v>Вячеславовна Овчинникова Зоя</v>
      </c>
      <c r="U989" t="str">
        <f t="shared" si="129"/>
        <v>Овчинникова</v>
      </c>
      <c r="V989" t="str">
        <f>MID(T989,SEARCH(" *",T989,SEARCH(" *",T989)+1)+1,LEN(T989))</f>
        <v>Зоя</v>
      </c>
    </row>
    <row r="990" spans="1:22" x14ac:dyDescent="0.2">
      <c r="A990">
        <v>79</v>
      </c>
      <c r="B990">
        <v>10</v>
      </c>
      <c r="C990">
        <v>53</v>
      </c>
      <c r="D990">
        <v>1</v>
      </c>
      <c r="E990" s="40">
        <f t="shared" si="123"/>
        <v>53</v>
      </c>
      <c r="F990" s="25">
        <v>45164</v>
      </c>
      <c r="G990" t="s">
        <v>24</v>
      </c>
      <c r="H990">
        <v>392</v>
      </c>
      <c r="I990" t="str">
        <f>VLOOKUP(B990,товар!$A$1:$C$433,2,FALSE)</f>
        <v>Сок</v>
      </c>
      <c r="J990" s="5">
        <f t="shared" si="124"/>
        <v>268.60344827586209</v>
      </c>
      <c r="K990" s="6">
        <f t="shared" si="125"/>
        <v>-0.80268309904358437</v>
      </c>
      <c r="L990" t="str">
        <f>VLOOKUP(B990,товар!$A$1:$C$433,3,FALSE)</f>
        <v>Фруктовый сад</v>
      </c>
      <c r="M990" s="28">
        <f t="shared" si="126"/>
        <v>281.96875</v>
      </c>
      <c r="N990" s="10">
        <f>VLOOKUP(H990,клиенты!$A$1:$G$435,5,FALSE)</f>
        <v>44919</v>
      </c>
      <c r="O990">
        <f t="shared" si="127"/>
        <v>245</v>
      </c>
      <c r="P990" s="50">
        <f ca="1">(TODAY()-Продажи[[#This Row],[Дата регистрации клиента]])/30</f>
        <v>22.766666666666666</v>
      </c>
      <c r="Q990" t="str">
        <f>VLOOKUP(H990,клиенты!$A$1:$G$435,3,FALSE)</f>
        <v>Эммануил Ааронович Кошелев</v>
      </c>
      <c r="R990" s="51" t="str">
        <f>VLOOKUP(H990,клиенты!$A$1:$G$435,4,FALSE)</f>
        <v>нет</v>
      </c>
      <c r="S990" t="str">
        <f>VLOOKUP(H990,клиенты!$A$1:$G$435,7,FALSE)</f>
        <v>Россия</v>
      </c>
      <c r="T990" t="str">
        <f t="shared" si="128"/>
        <v>Кошелев Эммануил Ааронович</v>
      </c>
      <c r="U990" t="str">
        <f t="shared" si="129"/>
        <v>Эммануил</v>
      </c>
      <c r="V990" t="str">
        <f>Продажи[[#This Row],[Имя1]]</f>
        <v>Эммануил</v>
      </c>
    </row>
    <row r="991" spans="1:22" x14ac:dyDescent="0.2">
      <c r="A991">
        <v>221</v>
      </c>
      <c r="B991">
        <v>304</v>
      </c>
      <c r="C991">
        <v>163</v>
      </c>
      <c r="D991">
        <v>3</v>
      </c>
      <c r="E991" s="40">
        <f t="shared" si="123"/>
        <v>489</v>
      </c>
      <c r="F991" s="25">
        <v>45139</v>
      </c>
      <c r="G991" t="s">
        <v>13</v>
      </c>
      <c r="H991">
        <v>392</v>
      </c>
      <c r="I991" t="str">
        <f>VLOOKUP(B991,товар!$A$1:$C$433,2,FALSE)</f>
        <v>Конфеты</v>
      </c>
      <c r="J991" s="5">
        <f t="shared" si="124"/>
        <v>267.85483870967744</v>
      </c>
      <c r="K991" s="6">
        <f t="shared" si="125"/>
        <v>-0.39146143192629623</v>
      </c>
      <c r="L991" t="str">
        <f>VLOOKUP(B991,товар!$A$1:$C$433,3,FALSE)</f>
        <v>Рот Фронт</v>
      </c>
      <c r="M991" s="28">
        <f t="shared" si="126"/>
        <v>288.23809523809524</v>
      </c>
      <c r="N991" s="10">
        <f>VLOOKUP(H991,клиенты!$A$1:$G$435,5,FALSE)</f>
        <v>44919</v>
      </c>
      <c r="O991">
        <f t="shared" si="127"/>
        <v>220</v>
      </c>
      <c r="P991" s="50">
        <f ca="1">(TODAY()-Продажи[[#This Row],[Дата регистрации клиента]])/30</f>
        <v>22.766666666666666</v>
      </c>
      <c r="Q991" t="str">
        <f>VLOOKUP(H991,клиенты!$A$1:$G$435,3,FALSE)</f>
        <v>Эммануил Ааронович Кошелев</v>
      </c>
      <c r="R991" s="51" t="str">
        <f>VLOOKUP(H991,клиенты!$A$1:$G$435,4,FALSE)</f>
        <v>нет</v>
      </c>
      <c r="S991" t="str">
        <f>VLOOKUP(H991,клиенты!$A$1:$G$435,7,FALSE)</f>
        <v>Россия</v>
      </c>
      <c r="T991" t="str">
        <f t="shared" si="128"/>
        <v>Кошелев Эммануил Ааронович</v>
      </c>
      <c r="U991" t="str">
        <f t="shared" si="129"/>
        <v>Эммануил</v>
      </c>
      <c r="V991" t="str">
        <f>Продажи[[#This Row],[Имя1]]</f>
        <v>Эммануил</v>
      </c>
    </row>
    <row r="992" spans="1:22" x14ac:dyDescent="0.2">
      <c r="A992">
        <v>390</v>
      </c>
      <c r="B992">
        <v>229</v>
      </c>
      <c r="C992">
        <v>269</v>
      </c>
      <c r="D992">
        <v>5</v>
      </c>
      <c r="E992" s="40">
        <f t="shared" si="123"/>
        <v>1345</v>
      </c>
      <c r="F992" s="25">
        <v>45011</v>
      </c>
      <c r="G992" t="s">
        <v>13</v>
      </c>
      <c r="H992">
        <v>278</v>
      </c>
      <c r="I992" t="str">
        <f>VLOOKUP(B992,товар!$A$1:$C$433,2,FALSE)</f>
        <v>Мясо</v>
      </c>
      <c r="J992" s="5">
        <f t="shared" si="124"/>
        <v>271.74545454545455</v>
      </c>
      <c r="K992" s="6">
        <f t="shared" si="125"/>
        <v>-1.0103037602034015E-2</v>
      </c>
      <c r="L992" t="str">
        <f>VLOOKUP(B992,товар!$A$1:$C$433,3,FALSE)</f>
        <v>Сава</v>
      </c>
      <c r="M992" s="28">
        <f t="shared" si="126"/>
        <v>212.8125</v>
      </c>
      <c r="N992" s="10">
        <f>VLOOKUP(H992,клиенты!$A$1:$G$435,5,FALSE)</f>
        <v>44920</v>
      </c>
      <c r="O992">
        <f t="shared" si="127"/>
        <v>91</v>
      </c>
      <c r="P992" s="50">
        <f ca="1">(TODAY()-Продажи[[#This Row],[Дата регистрации клиента]])/30</f>
        <v>22.733333333333334</v>
      </c>
      <c r="Q992" t="str">
        <f>VLOOKUP(H992,клиенты!$A$1:$G$435,3,FALSE)</f>
        <v>Савватий Богданович Фролов</v>
      </c>
      <c r="R992" s="51" t="str">
        <f>VLOOKUP(H992,клиенты!$A$1:$G$435,4,FALSE)</f>
        <v>нет</v>
      </c>
      <c r="S992" t="str">
        <f>VLOOKUP(H992,клиенты!$A$1:$G$435,7,FALSE)</f>
        <v>Узбекистан</v>
      </c>
      <c r="T992" t="str">
        <f t="shared" si="128"/>
        <v>Фролов Савватий Богданович</v>
      </c>
      <c r="U992" t="str">
        <f t="shared" si="129"/>
        <v>Савватий</v>
      </c>
      <c r="V992" t="str">
        <f>Продажи[[#This Row],[Имя1]]</f>
        <v>Савватий</v>
      </c>
    </row>
    <row r="993" spans="1:22" x14ac:dyDescent="0.2">
      <c r="A993">
        <v>162</v>
      </c>
      <c r="B993">
        <v>403</v>
      </c>
      <c r="C993">
        <v>229</v>
      </c>
      <c r="D993">
        <v>1</v>
      </c>
      <c r="E993" s="40">
        <f t="shared" si="123"/>
        <v>229</v>
      </c>
      <c r="F993" s="25">
        <v>44991</v>
      </c>
      <c r="G993" t="s">
        <v>16</v>
      </c>
      <c r="H993">
        <v>32</v>
      </c>
      <c r="I993" t="str">
        <f>VLOOKUP(B993,товар!$A$1:$C$433,2,FALSE)</f>
        <v>Чай</v>
      </c>
      <c r="J993" s="5">
        <f t="shared" si="124"/>
        <v>271.18181818181819</v>
      </c>
      <c r="K993" s="6">
        <f t="shared" si="125"/>
        <v>-0.15554810593362389</v>
      </c>
      <c r="L993" t="str">
        <f>VLOOKUP(B993,товар!$A$1:$C$433,3,FALSE)</f>
        <v>Ахмад</v>
      </c>
      <c r="M993" s="28">
        <f t="shared" si="126"/>
        <v>243.3</v>
      </c>
      <c r="N993" s="10">
        <f>VLOOKUP(H993,клиенты!$A$1:$G$435,5,FALSE)</f>
        <v>44922</v>
      </c>
      <c r="O993">
        <f t="shared" si="127"/>
        <v>69</v>
      </c>
      <c r="P993" s="50">
        <f ca="1">(TODAY()-Продажи[[#This Row],[Дата регистрации клиента]])/30</f>
        <v>22.666666666666668</v>
      </c>
      <c r="Q993" t="str">
        <f>VLOOKUP(H993,клиенты!$A$1:$G$435,3,FALSE)</f>
        <v>Гущин Ипполит Яковлевич</v>
      </c>
      <c r="R993" s="51" t="str">
        <f>VLOOKUP(H993,клиенты!$A$1:$G$435,4,FALSE)</f>
        <v>да</v>
      </c>
      <c r="S993" t="str">
        <f>VLOOKUP(H993,клиенты!$A$1:$G$435,7,FALSE)</f>
        <v>Узбекистан</v>
      </c>
      <c r="T993" t="str">
        <f t="shared" si="128"/>
        <v>Яковлевич Гущин Ипполит</v>
      </c>
      <c r="U993" t="str">
        <f t="shared" si="129"/>
        <v>Гущин</v>
      </c>
      <c r="V993" t="str">
        <f>MID(T993,SEARCH(" *",T993,SEARCH(" *",T993)+1)+1,LEN(T993))</f>
        <v>Ипполит</v>
      </c>
    </row>
    <row r="994" spans="1:22" x14ac:dyDescent="0.2">
      <c r="A994">
        <v>283</v>
      </c>
      <c r="B994">
        <v>167</v>
      </c>
      <c r="C994">
        <v>488</v>
      </c>
      <c r="D994">
        <v>3</v>
      </c>
      <c r="E994" s="40">
        <f t="shared" si="123"/>
        <v>1464</v>
      </c>
      <c r="F994" s="25">
        <v>45164</v>
      </c>
      <c r="G994" t="s">
        <v>7</v>
      </c>
      <c r="H994">
        <v>32</v>
      </c>
      <c r="I994" t="str">
        <f>VLOOKUP(B994,товар!$A$1:$C$433,2,FALSE)</f>
        <v>Мясо</v>
      </c>
      <c r="J994" s="5">
        <f t="shared" si="124"/>
        <v>271.74545454545455</v>
      </c>
      <c r="K994" s="6">
        <f t="shared" si="125"/>
        <v>0.79579820687809444</v>
      </c>
      <c r="L994" t="str">
        <f>VLOOKUP(B994,товар!$A$1:$C$433,3,FALSE)</f>
        <v>Сава</v>
      </c>
      <c r="M994" s="28">
        <f t="shared" si="126"/>
        <v>212.8125</v>
      </c>
      <c r="N994" s="10">
        <f>VLOOKUP(H994,клиенты!$A$1:$G$435,5,FALSE)</f>
        <v>44922</v>
      </c>
      <c r="O994">
        <f t="shared" si="127"/>
        <v>242</v>
      </c>
      <c r="P994" s="50">
        <f ca="1">(TODAY()-Продажи[[#This Row],[Дата регистрации клиента]])/30</f>
        <v>22.666666666666668</v>
      </c>
      <c r="Q994" t="str">
        <f>VLOOKUP(H994,клиенты!$A$1:$G$435,3,FALSE)</f>
        <v>Гущин Ипполит Яковлевич</v>
      </c>
      <c r="R994" s="51" t="str">
        <f>VLOOKUP(H994,клиенты!$A$1:$G$435,4,FALSE)</f>
        <v>да</v>
      </c>
      <c r="S994" t="str">
        <f>VLOOKUP(H994,клиенты!$A$1:$G$435,7,FALSE)</f>
        <v>Узбекистан</v>
      </c>
      <c r="T994" t="str">
        <f t="shared" si="128"/>
        <v>Яковлевич Гущин Ипполит</v>
      </c>
      <c r="U994" t="str">
        <f t="shared" si="129"/>
        <v>Гущин</v>
      </c>
      <c r="V994" t="str">
        <f>MID(T994,SEARCH(" *",T994,SEARCH(" *",T994)+1)+1,LEN(T994))</f>
        <v>Ипполит</v>
      </c>
    </row>
    <row r="995" spans="1:22" x14ac:dyDescent="0.2">
      <c r="A995">
        <v>329</v>
      </c>
      <c r="B995">
        <v>490</v>
      </c>
      <c r="C995">
        <v>176</v>
      </c>
      <c r="D995">
        <v>3</v>
      </c>
      <c r="E995" s="40">
        <f t="shared" si="123"/>
        <v>528</v>
      </c>
      <c r="F995" s="25">
        <v>45183</v>
      </c>
      <c r="G995" t="s">
        <v>22</v>
      </c>
      <c r="H995">
        <v>32</v>
      </c>
      <c r="I995" t="str">
        <f>VLOOKUP(B995,товар!$A$1:$C$433,2,FALSE)</f>
        <v>Сыр</v>
      </c>
      <c r="J995" s="5">
        <f t="shared" si="124"/>
        <v>262.63492063492066</v>
      </c>
      <c r="K995" s="6">
        <f t="shared" si="125"/>
        <v>-0.3298682461017769</v>
      </c>
      <c r="L995" t="str">
        <f>VLOOKUP(B995,товар!$A$1:$C$433,3,FALSE)</f>
        <v>Сырная долина</v>
      </c>
      <c r="M995" s="28">
        <f t="shared" si="126"/>
        <v>271</v>
      </c>
      <c r="N995" s="10">
        <f>VLOOKUP(H995,клиенты!$A$1:$G$435,5,FALSE)</f>
        <v>44922</v>
      </c>
      <c r="O995">
        <f t="shared" si="127"/>
        <v>261</v>
      </c>
      <c r="P995" s="50">
        <f ca="1">(TODAY()-Продажи[[#This Row],[Дата регистрации клиента]])/30</f>
        <v>22.666666666666668</v>
      </c>
      <c r="Q995" t="str">
        <f>VLOOKUP(H995,клиенты!$A$1:$G$435,3,FALSE)</f>
        <v>Гущин Ипполит Яковлевич</v>
      </c>
      <c r="R995" s="51" t="str">
        <f>VLOOKUP(H995,клиенты!$A$1:$G$435,4,FALSE)</f>
        <v>да</v>
      </c>
      <c r="S995" t="str">
        <f>VLOOKUP(H995,клиенты!$A$1:$G$435,7,FALSE)</f>
        <v>Узбекистан</v>
      </c>
      <c r="T995" t="str">
        <f t="shared" si="128"/>
        <v>Яковлевич Гущин Ипполит</v>
      </c>
      <c r="U995" t="str">
        <f t="shared" si="129"/>
        <v>Гущин</v>
      </c>
      <c r="V995" t="str">
        <f>MID(T995,SEARCH(" *",T995,SEARCH(" *",T995)+1)+1,LEN(T995))</f>
        <v>Ипполит</v>
      </c>
    </row>
    <row r="996" spans="1:22" x14ac:dyDescent="0.2">
      <c r="A996">
        <v>383</v>
      </c>
      <c r="B996">
        <v>116</v>
      </c>
      <c r="C996">
        <v>426</v>
      </c>
      <c r="D996">
        <v>5</v>
      </c>
      <c r="E996" s="40">
        <f t="shared" si="123"/>
        <v>2130</v>
      </c>
      <c r="F996" s="25">
        <v>44993</v>
      </c>
      <c r="G996" t="s">
        <v>24</v>
      </c>
      <c r="H996">
        <v>285</v>
      </c>
      <c r="I996" t="str">
        <f>VLOOKUP(B996,товар!$A$1:$C$433,2,FALSE)</f>
        <v>Соль</v>
      </c>
      <c r="J996" s="5">
        <f t="shared" si="124"/>
        <v>264.8679245283019</v>
      </c>
      <c r="K996" s="6">
        <f t="shared" si="125"/>
        <v>0.60834876763071666</v>
      </c>
      <c r="L996" t="str">
        <f>VLOOKUP(B996,товар!$A$1:$C$433,3,FALSE)</f>
        <v>Экстра</v>
      </c>
      <c r="M996" s="28">
        <f t="shared" si="126"/>
        <v>320.84615384615387</v>
      </c>
      <c r="N996" s="10">
        <f>VLOOKUP(H996,клиенты!$A$1:$G$435,5,FALSE)</f>
        <v>44922</v>
      </c>
      <c r="O996">
        <f t="shared" si="127"/>
        <v>71</v>
      </c>
      <c r="P996" s="50">
        <f ca="1">(TODAY()-Продажи[[#This Row],[Дата регистрации клиента]])/30</f>
        <v>22.666666666666668</v>
      </c>
      <c r="Q996" t="str">
        <f>VLOOKUP(H996,клиенты!$A$1:$G$435,3,FALSE)</f>
        <v>Лариса Степановна Гурьева</v>
      </c>
      <c r="R996" s="51" t="str">
        <f>VLOOKUP(H996,клиенты!$A$1:$G$435,4,FALSE)</f>
        <v>нет</v>
      </c>
      <c r="S996" t="str">
        <f>VLOOKUP(H996,клиенты!$A$1:$G$435,7,FALSE)</f>
        <v>Таджикистан</v>
      </c>
      <c r="T996" t="str">
        <f t="shared" si="128"/>
        <v>Гурьева Лариса Степановна</v>
      </c>
      <c r="U996" t="str">
        <f t="shared" si="129"/>
        <v>Лариса</v>
      </c>
      <c r="V996" t="str">
        <f>Продажи[[#This Row],[Имя1]]</f>
        <v>Лариса</v>
      </c>
    </row>
    <row r="997" spans="1:22" x14ac:dyDescent="0.2">
      <c r="A997">
        <v>408</v>
      </c>
      <c r="B997">
        <v>445</v>
      </c>
      <c r="C997">
        <v>164</v>
      </c>
      <c r="D997">
        <v>2</v>
      </c>
      <c r="E997" s="40">
        <f t="shared" si="123"/>
        <v>328</v>
      </c>
      <c r="F997" s="25">
        <v>45258</v>
      </c>
      <c r="G997" t="s">
        <v>14</v>
      </c>
      <c r="H997">
        <v>232</v>
      </c>
      <c r="I997" t="str">
        <f>VLOOKUP(B997,товар!$A$1:$C$433,2,FALSE)</f>
        <v>Сахар</v>
      </c>
      <c r="J997" s="5">
        <f t="shared" si="124"/>
        <v>252.76271186440678</v>
      </c>
      <c r="K997" s="6">
        <f t="shared" si="125"/>
        <v>-0.35117012002950443</v>
      </c>
      <c r="L997" t="str">
        <f>VLOOKUP(B997,товар!$A$1:$C$433,3,FALSE)</f>
        <v>Сладов</v>
      </c>
      <c r="M997" s="28">
        <f t="shared" si="126"/>
        <v>240.26666666666668</v>
      </c>
      <c r="N997" s="10">
        <f>VLOOKUP(H997,клиенты!$A$1:$G$435,5,FALSE)</f>
        <v>44923</v>
      </c>
      <c r="O997">
        <f t="shared" si="127"/>
        <v>335</v>
      </c>
      <c r="P997" s="50">
        <f ca="1">(TODAY()-Продажи[[#This Row],[Дата регистрации клиента]])/30</f>
        <v>22.633333333333333</v>
      </c>
      <c r="Q997" t="str">
        <f>VLOOKUP(H997,клиенты!$A$1:$G$435,3,FALSE)</f>
        <v>Мария Анатольевна Смирнова</v>
      </c>
      <c r="R997" s="51" t="str">
        <f>VLOOKUP(H997,клиенты!$A$1:$G$435,4,FALSE)</f>
        <v>да</v>
      </c>
      <c r="S997" t="str">
        <f>VLOOKUP(H997,клиенты!$A$1:$G$435,7,FALSE)</f>
        <v>Таджикистан</v>
      </c>
      <c r="T997" t="str">
        <f t="shared" si="128"/>
        <v>Смирнова Мария Анатольевна</v>
      </c>
      <c r="U997" t="str">
        <f t="shared" si="129"/>
        <v>Мария</v>
      </c>
      <c r="V997" t="str">
        <f>Продажи[[#This Row],[Имя1]]</f>
        <v>Мария</v>
      </c>
    </row>
    <row r="998" spans="1:22" x14ac:dyDescent="0.2">
      <c r="A998">
        <v>457</v>
      </c>
      <c r="B998">
        <v>272</v>
      </c>
      <c r="C998">
        <v>67</v>
      </c>
      <c r="D998">
        <v>3</v>
      </c>
      <c r="E998" s="40">
        <f t="shared" si="123"/>
        <v>201</v>
      </c>
      <c r="F998" s="25">
        <v>45366</v>
      </c>
      <c r="G998" t="s">
        <v>12</v>
      </c>
      <c r="H998">
        <v>151</v>
      </c>
      <c r="I998" t="str">
        <f>VLOOKUP(B998,товар!$A$1:$C$433,2,FALSE)</f>
        <v>Крупа</v>
      </c>
      <c r="J998" s="5">
        <f t="shared" si="124"/>
        <v>255.11627906976744</v>
      </c>
      <c r="K998" s="6">
        <f t="shared" si="125"/>
        <v>-0.73737465815861447</v>
      </c>
      <c r="L998" t="str">
        <f>VLOOKUP(B998,товар!$A$1:$C$433,3,FALSE)</f>
        <v>Ярмарка</v>
      </c>
      <c r="M998" s="28">
        <f t="shared" si="126"/>
        <v>252.09090909090909</v>
      </c>
      <c r="N998" s="10">
        <f>VLOOKUP(H998,клиенты!$A$1:$G$435,5,FALSE)</f>
        <v>44923</v>
      </c>
      <c r="O998">
        <f t="shared" si="127"/>
        <v>443</v>
      </c>
      <c r="P998" s="50">
        <f ca="1">(TODAY()-Продажи[[#This Row],[Дата регистрации клиента]])/30</f>
        <v>22.633333333333333</v>
      </c>
      <c r="Q998" t="str">
        <f>VLOOKUP(H998,клиенты!$A$1:$G$435,3,FALSE)</f>
        <v>Лука Игнатьевич Власов</v>
      </c>
      <c r="R998" s="51" t="str">
        <f>VLOOKUP(H998,клиенты!$A$1:$G$435,4,FALSE)</f>
        <v>нет</v>
      </c>
      <c r="S998" t="str">
        <f>VLOOKUP(H998,клиенты!$A$1:$G$435,7,FALSE)</f>
        <v>Беларусь</v>
      </c>
      <c r="T998" t="str">
        <f t="shared" si="128"/>
        <v>Власов Лука Игнатьевич</v>
      </c>
      <c r="U998" t="str">
        <f t="shared" si="129"/>
        <v>Лука</v>
      </c>
      <c r="V998" t="str">
        <f>Продажи[[#This Row],[Имя1]]</f>
        <v>Лука</v>
      </c>
    </row>
    <row r="999" spans="1:22" x14ac:dyDescent="0.2">
      <c r="A999">
        <v>576</v>
      </c>
      <c r="B999">
        <v>27</v>
      </c>
      <c r="C999">
        <v>193</v>
      </c>
      <c r="D999">
        <v>1</v>
      </c>
      <c r="E999" s="40">
        <f t="shared" si="123"/>
        <v>193</v>
      </c>
      <c r="F999" s="25">
        <v>45061</v>
      </c>
      <c r="G999" t="s">
        <v>14</v>
      </c>
      <c r="H999">
        <v>151</v>
      </c>
      <c r="I999" t="str">
        <f>VLOOKUP(B999,товар!$A$1:$C$433,2,FALSE)</f>
        <v>Макароны</v>
      </c>
      <c r="J999" s="5">
        <f t="shared" si="124"/>
        <v>265.47674418604652</v>
      </c>
      <c r="K999" s="6">
        <f t="shared" si="125"/>
        <v>-0.27300600061320135</v>
      </c>
      <c r="L999" t="str">
        <f>VLOOKUP(B999,товар!$A$1:$C$433,3,FALSE)</f>
        <v>Паста Зара</v>
      </c>
      <c r="M999" s="28">
        <f t="shared" si="126"/>
        <v>276.67567567567568</v>
      </c>
      <c r="N999" s="10">
        <f>VLOOKUP(H999,клиенты!$A$1:$G$435,5,FALSE)</f>
        <v>44923</v>
      </c>
      <c r="O999">
        <f t="shared" si="127"/>
        <v>138</v>
      </c>
      <c r="P999" s="50">
        <f ca="1">(TODAY()-Продажи[[#This Row],[Дата регистрации клиента]])/30</f>
        <v>22.633333333333333</v>
      </c>
      <c r="Q999" t="str">
        <f>VLOOKUP(H999,клиенты!$A$1:$G$435,3,FALSE)</f>
        <v>Лука Игнатьевич Власов</v>
      </c>
      <c r="R999" s="51" t="str">
        <f>VLOOKUP(H999,клиенты!$A$1:$G$435,4,FALSE)</f>
        <v>нет</v>
      </c>
      <c r="S999" t="str">
        <f>VLOOKUP(H999,клиенты!$A$1:$G$435,7,FALSE)</f>
        <v>Беларусь</v>
      </c>
      <c r="T999" t="str">
        <f t="shared" si="128"/>
        <v>Власов Лука Игнатьевич</v>
      </c>
      <c r="U999" t="str">
        <f t="shared" si="129"/>
        <v>Лука</v>
      </c>
      <c r="V999" t="str">
        <f>Продажи[[#This Row],[Имя1]]</f>
        <v>Лука</v>
      </c>
    </row>
    <row r="1000" spans="1:22" x14ac:dyDescent="0.2">
      <c r="A1000">
        <v>39</v>
      </c>
      <c r="B1000">
        <v>45</v>
      </c>
      <c r="C1000">
        <v>60</v>
      </c>
      <c r="D1000">
        <v>2</v>
      </c>
      <c r="E1000" s="40">
        <f t="shared" si="123"/>
        <v>120</v>
      </c>
      <c r="F1000" s="25">
        <v>45406</v>
      </c>
      <c r="G1000" t="s">
        <v>22</v>
      </c>
      <c r="H1000">
        <v>194</v>
      </c>
      <c r="I1000" t="str">
        <f>VLOOKUP(B1000,товар!$A$1:$C$433,2,FALSE)</f>
        <v>Сок</v>
      </c>
      <c r="J1000" s="5">
        <f t="shared" si="124"/>
        <v>268.60344827586209</v>
      </c>
      <c r="K1000" s="6">
        <f t="shared" si="125"/>
        <v>-0.77662237627575581</v>
      </c>
      <c r="L1000" t="str">
        <f>VLOOKUP(B1000,товар!$A$1:$C$433,3,FALSE)</f>
        <v>Добрый</v>
      </c>
      <c r="M1000" s="28">
        <f t="shared" si="126"/>
        <v>242.81818181818181</v>
      </c>
      <c r="N1000" s="10">
        <f>VLOOKUP(H1000,клиенты!$A$1:$G$435,5,FALSE)</f>
        <v>44924</v>
      </c>
      <c r="O1000">
        <f t="shared" si="127"/>
        <v>482</v>
      </c>
      <c r="P1000" s="50">
        <f ca="1">(TODAY()-Продажи[[#This Row],[Дата регистрации клиента]])/30</f>
        <v>22.6</v>
      </c>
      <c r="Q1000" t="str">
        <f>VLOOKUP(H1000,клиенты!$A$1:$G$435,3,FALSE)</f>
        <v>Сила Денисович Гурьев</v>
      </c>
      <c r="R1000" s="51" t="str">
        <f>VLOOKUP(H1000,клиенты!$A$1:$G$435,4,FALSE)</f>
        <v>да</v>
      </c>
      <c r="S1000" t="str">
        <f>VLOOKUP(H1000,клиенты!$A$1:$G$435,7,FALSE)</f>
        <v>Россия</v>
      </c>
      <c r="T1000" t="str">
        <f t="shared" si="128"/>
        <v>Гурьев Сила Денисович</v>
      </c>
      <c r="U1000" t="str">
        <f t="shared" si="129"/>
        <v>Сила</v>
      </c>
      <c r="V1000" t="str">
        <f>Продажи[[#This Row],[Имя1]]</f>
        <v>Сила</v>
      </c>
    </row>
    <row r="1001" spans="1:22" x14ac:dyDescent="0.2">
      <c r="A1001">
        <v>909</v>
      </c>
      <c r="B1001">
        <v>364</v>
      </c>
      <c r="C1001">
        <v>299</v>
      </c>
      <c r="D1001">
        <v>3</v>
      </c>
      <c r="E1001" s="40">
        <f t="shared" si="123"/>
        <v>897</v>
      </c>
      <c r="F1001" s="25">
        <v>44932</v>
      </c>
      <c r="G1001" t="s">
        <v>21</v>
      </c>
      <c r="H1001">
        <v>194</v>
      </c>
      <c r="I1001" t="str">
        <f>VLOOKUP(B1001,товар!$A$1:$C$433,2,FALSE)</f>
        <v>Сахар</v>
      </c>
      <c r="J1001" s="5">
        <f t="shared" si="124"/>
        <v>252.76271186440678</v>
      </c>
      <c r="K1001" s="6">
        <f t="shared" si="125"/>
        <v>0.18292764701937902</v>
      </c>
      <c r="L1001" t="str">
        <f>VLOOKUP(B1001,товар!$A$1:$C$433,3,FALSE)</f>
        <v>Русский сахар</v>
      </c>
      <c r="M1001" s="28">
        <f t="shared" si="126"/>
        <v>293.41176470588238</v>
      </c>
      <c r="N1001" s="10">
        <f>VLOOKUP(H1001,клиенты!$A$1:$G$435,5,FALSE)</f>
        <v>44924</v>
      </c>
      <c r="O1001">
        <f t="shared" si="127"/>
        <v>8</v>
      </c>
      <c r="P1001" s="50">
        <f ca="1">(TODAY()-Продажи[[#This Row],[Дата регистрации клиента]])/30</f>
        <v>22.6</v>
      </c>
      <c r="Q1001" t="str">
        <f>VLOOKUP(H1001,клиенты!$A$1:$G$435,3,FALSE)</f>
        <v>Сила Денисович Гурьев</v>
      </c>
      <c r="R1001" s="51" t="str">
        <f>VLOOKUP(H1001,клиенты!$A$1:$G$435,4,FALSE)</f>
        <v>да</v>
      </c>
      <c r="S1001" t="str">
        <f>VLOOKUP(H1001,клиенты!$A$1:$G$435,7,FALSE)</f>
        <v>Россия</v>
      </c>
      <c r="T1001" t="str">
        <f t="shared" si="128"/>
        <v>Гурьев Сила Денисович</v>
      </c>
      <c r="U1001" t="str">
        <f t="shared" si="129"/>
        <v>Сила</v>
      </c>
      <c r="V1001" t="str">
        <f>Продажи[[#This Row],[Имя1]]</f>
        <v>Сила</v>
      </c>
    </row>
    <row r="1002" spans="1:22" ht="30" customHeight="1" x14ac:dyDescent="0.2">
      <c r="D1002">
        <f>SUBTOTAL(103,Продажи[кол-во штук в чеке])</f>
        <v>1000</v>
      </c>
      <c r="E1002" s="52">
        <f>SUBTOTAL(109,Продажи[Сумма чека])</f>
        <v>800433</v>
      </c>
      <c r="H1002">
        <f>SUBTOTAL(102,Продажи[ID клиента])</f>
        <v>1000</v>
      </c>
      <c r="J1002" s="5"/>
      <c r="K1002" s="49"/>
      <c r="P1002" s="50"/>
    </row>
  </sheetData>
  <conditionalFormatting sqref="K2:K10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4"/>
  <sheetViews>
    <sheetView workbookViewId="0">
      <selection activeCell="C3" sqref="C3"/>
    </sheetView>
  </sheetViews>
  <sheetFormatPr baseColWidth="10" defaultColWidth="11.5" defaultRowHeight="15" x14ac:dyDescent="0.2"/>
  <cols>
    <col min="1" max="1" width="15.6640625" bestFit="1" customWidth="1"/>
    <col min="2" max="2" width="23.5" bestFit="1" customWidth="1"/>
    <col min="3" max="3" width="19.5" customWidth="1"/>
    <col min="4" max="5" width="6.1640625" bestFit="1" customWidth="1"/>
    <col min="6" max="6" width="8.5" bestFit="1" customWidth="1"/>
    <col min="7" max="7" width="7.5" bestFit="1" customWidth="1"/>
    <col min="8" max="8" width="11" bestFit="1" customWidth="1"/>
    <col min="9" max="9" width="20.6640625" bestFit="1" customWidth="1"/>
    <col min="10" max="10" width="6.1640625" bestFit="1" customWidth="1"/>
    <col min="11" max="11" width="8.5" bestFit="1" customWidth="1"/>
    <col min="12" max="12" width="6.1640625" bestFit="1" customWidth="1"/>
    <col min="13" max="13" width="7" bestFit="1" customWidth="1"/>
    <col min="14" max="14" width="6.33203125" bestFit="1" customWidth="1"/>
    <col min="15" max="15" width="9" bestFit="1" customWidth="1"/>
    <col min="16" max="16" width="8.5" bestFit="1" customWidth="1"/>
    <col min="17" max="17" width="6.1640625" bestFit="1" customWidth="1"/>
    <col min="18" max="18" width="11.33203125" bestFit="1" customWidth="1"/>
    <col min="19" max="19" width="9.5" bestFit="1" customWidth="1"/>
    <col min="20" max="20" width="17.33203125" bestFit="1" customWidth="1"/>
    <col min="21" max="21" width="6.1640625" bestFit="1" customWidth="1"/>
    <col min="22" max="22" width="10.6640625" bestFit="1" customWidth="1"/>
  </cols>
  <sheetData>
    <row r="1" spans="1:3" x14ac:dyDescent="0.2">
      <c r="A1" s="2" t="s">
        <v>5</v>
      </c>
      <c r="B1" t="s">
        <v>1072</v>
      </c>
    </row>
    <row r="2" spans="1:3" ht="16" thickBot="1" x14ac:dyDescent="0.25"/>
    <row r="3" spans="1:3" ht="16" thickBot="1" x14ac:dyDescent="0.25">
      <c r="A3" s="2" t="s">
        <v>1041</v>
      </c>
      <c r="B3" t="s">
        <v>1045</v>
      </c>
      <c r="C3" s="46">
        <f>SUMIF(A3:A30,"Общий итог",B3:B30)</f>
        <v>800433</v>
      </c>
    </row>
    <row r="4" spans="1:3" x14ac:dyDescent="0.2">
      <c r="A4" s="3" t="s">
        <v>1043</v>
      </c>
      <c r="B4" s="7"/>
    </row>
    <row r="5" spans="1:3" x14ac:dyDescent="0.2">
      <c r="A5" s="4" t="s">
        <v>1046</v>
      </c>
      <c r="B5" s="7">
        <v>48100</v>
      </c>
    </row>
    <row r="6" spans="1:3" x14ac:dyDescent="0.2">
      <c r="A6" s="4" t="s">
        <v>1047</v>
      </c>
      <c r="B6" s="7">
        <v>42036</v>
      </c>
    </row>
    <row r="7" spans="1:3" x14ac:dyDescent="0.2">
      <c r="A7" s="4" t="s">
        <v>1048</v>
      </c>
      <c r="B7" s="7">
        <v>50348</v>
      </c>
    </row>
    <row r="8" spans="1:3" x14ac:dyDescent="0.2">
      <c r="A8" s="4" t="s">
        <v>1049</v>
      </c>
      <c r="B8" s="7">
        <v>55952</v>
      </c>
    </row>
    <row r="9" spans="1:3" x14ac:dyDescent="0.2">
      <c r="A9" s="4" t="s">
        <v>1050</v>
      </c>
      <c r="B9" s="7">
        <v>42100</v>
      </c>
    </row>
    <row r="10" spans="1:3" x14ac:dyDescent="0.2">
      <c r="A10" s="4" t="s">
        <v>1074</v>
      </c>
      <c r="B10" s="7">
        <v>52825</v>
      </c>
    </row>
    <row r="11" spans="1:3" x14ac:dyDescent="0.2">
      <c r="A11" s="4" t="s">
        <v>1051</v>
      </c>
      <c r="B11" s="7">
        <v>49171</v>
      </c>
    </row>
    <row r="12" spans="1:3" x14ac:dyDescent="0.2">
      <c r="A12" s="4" t="s">
        <v>1052</v>
      </c>
      <c r="B12" s="7">
        <v>58813</v>
      </c>
    </row>
    <row r="13" spans="1:3" x14ac:dyDescent="0.2">
      <c r="A13" s="4" t="s">
        <v>1053</v>
      </c>
      <c r="B13" s="7">
        <v>51872</v>
      </c>
    </row>
    <row r="14" spans="1:3" x14ac:dyDescent="0.2">
      <c r="A14" s="4" t="s">
        <v>1054</v>
      </c>
      <c r="B14" s="7">
        <v>37160</v>
      </c>
    </row>
    <row r="15" spans="1:3" x14ac:dyDescent="0.2">
      <c r="A15" s="4" t="s">
        <v>1055</v>
      </c>
      <c r="B15" s="7">
        <v>43185</v>
      </c>
    </row>
    <row r="16" spans="1:3" x14ac:dyDescent="0.2">
      <c r="A16" s="4" t="s">
        <v>1056</v>
      </c>
      <c r="B16" s="7">
        <v>50217</v>
      </c>
    </row>
    <row r="17" spans="1:2" x14ac:dyDescent="0.2">
      <c r="A17" s="3" t="s">
        <v>1044</v>
      </c>
      <c r="B17" s="7"/>
    </row>
    <row r="18" spans="1:2" x14ac:dyDescent="0.2">
      <c r="A18" s="4" t="s">
        <v>1046</v>
      </c>
      <c r="B18" s="7">
        <v>47868</v>
      </c>
    </row>
    <row r="19" spans="1:2" x14ac:dyDescent="0.2">
      <c r="A19" s="4" t="s">
        <v>1047</v>
      </c>
      <c r="B19" s="7">
        <v>39549</v>
      </c>
    </row>
    <row r="20" spans="1:2" x14ac:dyDescent="0.2">
      <c r="A20" s="4" t="s">
        <v>1048</v>
      </c>
      <c r="B20" s="7">
        <v>59975</v>
      </c>
    </row>
    <row r="21" spans="1:2" x14ac:dyDescent="0.2">
      <c r="A21" s="4" t="s">
        <v>1049</v>
      </c>
      <c r="B21" s="7">
        <v>47619</v>
      </c>
    </row>
    <row r="22" spans="1:2" x14ac:dyDescent="0.2">
      <c r="A22" s="4" t="s">
        <v>1050</v>
      </c>
      <c r="B22" s="7">
        <v>23643</v>
      </c>
    </row>
    <row r="23" spans="1:2" x14ac:dyDescent="0.2">
      <c r="A23" s="3" t="s">
        <v>1042</v>
      </c>
      <c r="B23">
        <v>800433</v>
      </c>
    </row>
    <row r="36" spans="2:3" x14ac:dyDescent="0.2">
      <c r="B36" s="84"/>
      <c r="C36" s="8"/>
    </row>
    <row r="37" spans="2:3" x14ac:dyDescent="0.2">
      <c r="B37" s="84"/>
      <c r="C37" s="8"/>
    </row>
    <row r="38" spans="2:3" x14ac:dyDescent="0.2">
      <c r="B38" s="84"/>
      <c r="C38" s="8"/>
    </row>
    <row r="39" spans="2:3" x14ac:dyDescent="0.2">
      <c r="B39" s="84"/>
      <c r="C39" s="8"/>
    </row>
    <row r="40" spans="2:3" x14ac:dyDescent="0.2">
      <c r="B40" s="84"/>
      <c r="C40" s="8"/>
    </row>
    <row r="41" spans="2:3" x14ac:dyDescent="0.2">
      <c r="B41" s="84"/>
      <c r="C41" s="8"/>
    </row>
    <row r="42" spans="2:3" x14ac:dyDescent="0.2">
      <c r="B42" s="84"/>
      <c r="C42" s="8"/>
    </row>
    <row r="43" spans="2:3" x14ac:dyDescent="0.2">
      <c r="B43" s="84"/>
      <c r="C43" s="8"/>
    </row>
    <row r="44" spans="2:3" x14ac:dyDescent="0.2">
      <c r="B44" s="84"/>
      <c r="C44" s="8"/>
    </row>
  </sheetData>
  <mergeCells count="3">
    <mergeCell ref="B36:B38"/>
    <mergeCell ref="B39:B41"/>
    <mergeCell ref="B42:B44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2"/>
  <sheetViews>
    <sheetView topLeftCell="D2" workbookViewId="0">
      <selection activeCell="I27" sqref="I27"/>
    </sheetView>
  </sheetViews>
  <sheetFormatPr baseColWidth="10" defaultColWidth="11.5" defaultRowHeight="15" x14ac:dyDescent="0.2"/>
  <cols>
    <col min="1" max="1" width="20.1640625" bestFit="1" customWidth="1"/>
    <col min="2" max="2" width="42.33203125" bestFit="1" customWidth="1"/>
    <col min="3" max="3" width="20.6640625" bestFit="1" customWidth="1"/>
    <col min="4" max="4" width="28" bestFit="1" customWidth="1"/>
    <col min="5" max="20" width="20.6640625" bestFit="1" customWidth="1"/>
    <col min="21" max="21" width="10.6640625" bestFit="1" customWidth="1"/>
  </cols>
  <sheetData>
    <row r="1" spans="1:2" x14ac:dyDescent="0.2">
      <c r="A1" s="2" t="s">
        <v>1057</v>
      </c>
      <c r="B1" t="s">
        <v>1072</v>
      </c>
    </row>
    <row r="3" spans="1:2" x14ac:dyDescent="0.2">
      <c r="A3" s="2" t="s">
        <v>1041</v>
      </c>
      <c r="B3" t="s">
        <v>1133</v>
      </c>
    </row>
    <row r="4" spans="1:2" x14ac:dyDescent="0.2">
      <c r="A4" s="3" t="s">
        <v>17</v>
      </c>
      <c r="B4" s="49">
        <v>0.10062698971238108</v>
      </c>
    </row>
    <row r="5" spans="1:2" x14ac:dyDescent="0.2">
      <c r="A5" s="3" t="s">
        <v>24</v>
      </c>
      <c r="B5" s="49">
        <v>8.1840255375316515E-2</v>
      </c>
    </row>
    <row r="6" spans="1:2" x14ac:dyDescent="0.2">
      <c r="A6" s="3" t="s">
        <v>9</v>
      </c>
      <c r="B6" s="49">
        <v>5.8968409942088303E-2</v>
      </c>
    </row>
    <row r="7" spans="1:2" x14ac:dyDescent="0.2">
      <c r="A7" s="3" t="s">
        <v>19</v>
      </c>
      <c r="B7" s="49">
        <v>5.6287665956558271E-2</v>
      </c>
    </row>
    <row r="8" spans="1:2" x14ac:dyDescent="0.2">
      <c r="A8" s="3" t="s">
        <v>18</v>
      </c>
      <c r="B8" s="49">
        <v>4.7135772995875888E-2</v>
      </c>
    </row>
    <row r="9" spans="1:2" x14ac:dyDescent="0.2">
      <c r="A9" s="3" t="s">
        <v>26</v>
      </c>
      <c r="B9" s="49">
        <v>3.613108366981542E-2</v>
      </c>
    </row>
    <row r="10" spans="1:2" x14ac:dyDescent="0.2">
      <c r="A10" s="3" t="s">
        <v>14</v>
      </c>
      <c r="B10" s="49">
        <v>2.3330793858908173E-2</v>
      </c>
    </row>
    <row r="11" spans="1:2" x14ac:dyDescent="0.2">
      <c r="A11" s="3" t="s">
        <v>13</v>
      </c>
      <c r="B11" s="49">
        <v>1.0296276612656797E-2</v>
      </c>
    </row>
    <row r="12" spans="1:2" x14ac:dyDescent="0.2">
      <c r="A12" s="3" t="s">
        <v>12</v>
      </c>
      <c r="B12" s="49">
        <v>7.0069984701864327E-3</v>
      </c>
    </row>
    <row r="13" spans="1:2" x14ac:dyDescent="0.2">
      <c r="A13" s="3" t="s">
        <v>22</v>
      </c>
      <c r="B13" s="49">
        <v>5.2821684960563031E-3</v>
      </c>
    </row>
    <row r="14" spans="1:2" x14ac:dyDescent="0.2">
      <c r="A14" s="3" t="s">
        <v>7</v>
      </c>
      <c r="B14" s="49">
        <v>-8.094054282908528E-3</v>
      </c>
    </row>
    <row r="15" spans="1:2" x14ac:dyDescent="0.2">
      <c r="A15" s="3" t="s">
        <v>8</v>
      </c>
      <c r="B15" s="49">
        <v>-9.4885770216267366E-3</v>
      </c>
    </row>
    <row r="16" spans="1:2" x14ac:dyDescent="0.2">
      <c r="A16" s="3" t="s">
        <v>25</v>
      </c>
      <c r="B16" s="49">
        <v>-1.1341839275218986E-2</v>
      </c>
    </row>
    <row r="17" spans="1:2" x14ac:dyDescent="0.2">
      <c r="A17" s="3" t="s">
        <v>16</v>
      </c>
      <c r="B17" s="49">
        <v>-2.959425010257517E-2</v>
      </c>
    </row>
    <row r="18" spans="1:2" x14ac:dyDescent="0.2">
      <c r="A18" s="3" t="s">
        <v>23</v>
      </c>
      <c r="B18" s="49">
        <v>-3.2883513853600721E-2</v>
      </c>
    </row>
    <row r="19" spans="1:2" x14ac:dyDescent="0.2">
      <c r="A19" s="3" t="s">
        <v>21</v>
      </c>
      <c r="B19" s="49">
        <v>-3.9462244779638118E-2</v>
      </c>
    </row>
    <row r="20" spans="1:2" x14ac:dyDescent="0.2">
      <c r="A20" s="3" t="s">
        <v>15</v>
      </c>
      <c r="B20" s="49">
        <v>-4.2441773613568989E-2</v>
      </c>
    </row>
    <row r="21" spans="1:2" x14ac:dyDescent="0.2">
      <c r="A21" s="3" t="s">
        <v>10</v>
      </c>
      <c r="B21" s="49">
        <v>-5.0380082409471671E-2</v>
      </c>
    </row>
    <row r="22" spans="1:2" x14ac:dyDescent="0.2">
      <c r="A22" s="3" t="s">
        <v>11</v>
      </c>
      <c r="B22" s="49">
        <v>-6.3289069364215592E-2</v>
      </c>
    </row>
    <row r="23" spans="1:2" x14ac:dyDescent="0.2">
      <c r="A23" s="3" t="s">
        <v>20</v>
      </c>
      <c r="B23" s="49">
        <v>-0.10170732495505042</v>
      </c>
    </row>
    <row r="52" spans="2:2" x14ac:dyDescent="0.2">
      <c r="B52" s="6">
        <v>-0.3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"/>
  <sheetViews>
    <sheetView workbookViewId="0">
      <selection activeCell="H37" sqref="H37"/>
    </sheetView>
  </sheetViews>
  <sheetFormatPr baseColWidth="10" defaultColWidth="11.5" defaultRowHeight="15" x14ac:dyDescent="0.2"/>
  <cols>
    <col min="1" max="1" width="24.5" bestFit="1" customWidth="1"/>
    <col min="2" max="2" width="8.5" bestFit="1" customWidth="1"/>
    <col min="3" max="3" width="14.5" bestFit="1" customWidth="1"/>
    <col min="4" max="5" width="6.1640625" bestFit="1" customWidth="1"/>
    <col min="6" max="6" width="8.5" bestFit="1" customWidth="1"/>
    <col min="7" max="7" width="7.5" bestFit="1" customWidth="1"/>
    <col min="8" max="8" width="11" bestFit="1" customWidth="1"/>
    <col min="9" max="9" width="20.6640625" bestFit="1" customWidth="1"/>
    <col min="10" max="10" width="6.1640625" bestFit="1" customWidth="1"/>
    <col min="11" max="11" width="8.5" bestFit="1" customWidth="1"/>
    <col min="12" max="12" width="6.1640625" bestFit="1" customWidth="1"/>
    <col min="13" max="13" width="7" bestFit="1" customWidth="1"/>
    <col min="14" max="14" width="6.33203125" bestFit="1" customWidth="1"/>
    <col min="15" max="15" width="9" bestFit="1" customWidth="1"/>
    <col min="16" max="16" width="8.5" bestFit="1" customWidth="1"/>
    <col min="17" max="17" width="6.1640625" bestFit="1" customWidth="1"/>
    <col min="18" max="18" width="11.33203125" bestFit="1" customWidth="1"/>
    <col min="19" max="19" width="9.5" bestFit="1" customWidth="1"/>
    <col min="20" max="20" width="17.33203125" bestFit="1" customWidth="1"/>
    <col min="21" max="21" width="6.1640625" bestFit="1" customWidth="1"/>
    <col min="22" max="22" width="10.6640625" bestFit="1" customWidth="1"/>
  </cols>
  <sheetData>
    <row r="1" spans="1:3" x14ac:dyDescent="0.2">
      <c r="A1" s="2" t="s">
        <v>1073</v>
      </c>
      <c r="B1" t="s">
        <v>1072</v>
      </c>
    </row>
    <row r="2" spans="1:3" ht="16" thickBot="1" x14ac:dyDescent="0.25"/>
    <row r="3" spans="1:3" ht="16" thickBot="1" x14ac:dyDescent="0.25">
      <c r="A3" s="2" t="s">
        <v>1060</v>
      </c>
      <c r="B3" t="s">
        <v>1061</v>
      </c>
      <c r="C3" s="46">
        <f>SUMIF(A3:A40,"Общий итог",$B$3:$B$40)</f>
        <v>800433</v>
      </c>
    </row>
    <row r="4" spans="1:3" x14ac:dyDescent="0.2">
      <c r="A4" s="3" t="s">
        <v>21</v>
      </c>
      <c r="B4" s="30">
        <v>52844</v>
      </c>
    </row>
    <row r="5" spans="1:3" x14ac:dyDescent="0.2">
      <c r="A5" s="3" t="s">
        <v>16</v>
      </c>
      <c r="B5" s="30">
        <v>51789</v>
      </c>
    </row>
    <row r="6" spans="1:3" x14ac:dyDescent="0.2">
      <c r="A6" s="3" t="s">
        <v>14</v>
      </c>
      <c r="B6" s="30">
        <v>49580</v>
      </c>
    </row>
    <row r="7" spans="1:3" x14ac:dyDescent="0.2">
      <c r="A7" s="3" t="s">
        <v>11</v>
      </c>
      <c r="B7" s="30">
        <v>48746</v>
      </c>
    </row>
    <row r="8" spans="1:3" x14ac:dyDescent="0.2">
      <c r="A8" s="3" t="s">
        <v>10</v>
      </c>
      <c r="B8" s="30">
        <v>47028</v>
      </c>
    </row>
    <row r="9" spans="1:3" x14ac:dyDescent="0.2">
      <c r="A9" s="3" t="s">
        <v>9</v>
      </c>
      <c r="B9" s="30">
        <v>43098</v>
      </c>
    </row>
    <row r="10" spans="1:3" x14ac:dyDescent="0.2">
      <c r="A10" s="3" t="s">
        <v>22</v>
      </c>
      <c r="B10" s="30">
        <v>42837</v>
      </c>
    </row>
    <row r="11" spans="1:3" x14ac:dyDescent="0.2">
      <c r="A11" s="3" t="s">
        <v>24</v>
      </c>
      <c r="B11" s="30">
        <v>41106</v>
      </c>
    </row>
    <row r="12" spans="1:3" x14ac:dyDescent="0.2">
      <c r="A12" s="3" t="s">
        <v>7</v>
      </c>
      <c r="B12" s="30">
        <v>41010</v>
      </c>
    </row>
    <row r="13" spans="1:3" x14ac:dyDescent="0.2">
      <c r="A13" s="3" t="s">
        <v>13</v>
      </c>
      <c r="B13" s="30">
        <v>40029</v>
      </c>
    </row>
    <row r="14" spans="1:3" x14ac:dyDescent="0.2">
      <c r="A14" s="3" t="s">
        <v>18</v>
      </c>
      <c r="B14" s="30">
        <v>39168</v>
      </c>
    </row>
    <row r="15" spans="1:3" x14ac:dyDescent="0.2">
      <c r="A15" s="3" t="s">
        <v>17</v>
      </c>
      <c r="B15" s="30">
        <v>38312</v>
      </c>
    </row>
    <row r="16" spans="1:3" x14ac:dyDescent="0.2">
      <c r="A16" s="3" t="s">
        <v>23</v>
      </c>
      <c r="B16" s="30">
        <v>37636</v>
      </c>
    </row>
    <row r="17" spans="1:2" x14ac:dyDescent="0.2">
      <c r="A17" s="3" t="s">
        <v>26</v>
      </c>
      <c r="B17" s="30">
        <v>36448</v>
      </c>
    </row>
    <row r="18" spans="1:2" x14ac:dyDescent="0.2">
      <c r="A18" s="3" t="s">
        <v>15</v>
      </c>
      <c r="B18" s="30">
        <v>36436</v>
      </c>
    </row>
    <row r="19" spans="1:2" x14ac:dyDescent="0.2">
      <c r="A19" s="3" t="s">
        <v>12</v>
      </c>
      <c r="B19" s="30">
        <v>35012</v>
      </c>
    </row>
    <row r="20" spans="1:2" x14ac:dyDescent="0.2">
      <c r="A20" s="3" t="s">
        <v>8</v>
      </c>
      <c r="B20" s="30">
        <v>32463</v>
      </c>
    </row>
    <row r="21" spans="1:2" x14ac:dyDescent="0.2">
      <c r="A21" s="3" t="s">
        <v>25</v>
      </c>
      <c r="B21" s="30">
        <v>31954</v>
      </c>
    </row>
    <row r="22" spans="1:2" x14ac:dyDescent="0.2">
      <c r="A22" s="3" t="s">
        <v>20</v>
      </c>
      <c r="B22" s="30">
        <v>27662</v>
      </c>
    </row>
    <row r="23" spans="1:2" x14ac:dyDescent="0.2">
      <c r="A23" s="3" t="s">
        <v>19</v>
      </c>
      <c r="B23" s="30">
        <v>27275</v>
      </c>
    </row>
    <row r="24" spans="1:2" x14ac:dyDescent="0.2">
      <c r="A24" s="3" t="s">
        <v>1042</v>
      </c>
      <c r="B24" s="30">
        <v>800433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83"/>
  <sheetViews>
    <sheetView workbookViewId="0">
      <selection activeCell="B20" sqref="B20"/>
    </sheetView>
  </sheetViews>
  <sheetFormatPr baseColWidth="10" defaultColWidth="11.5" defaultRowHeight="15" x14ac:dyDescent="0.2"/>
  <cols>
    <col min="1" max="1" width="15.6640625" bestFit="1" customWidth="1"/>
    <col min="2" max="2" width="49.83203125" bestFit="1" customWidth="1"/>
    <col min="3" max="3" width="6.83203125" bestFit="1" customWidth="1"/>
    <col min="4" max="4" width="8.1640625" bestFit="1" customWidth="1"/>
    <col min="5" max="5" width="10.6640625" bestFit="1" customWidth="1"/>
    <col min="6" max="6" width="6" bestFit="1" customWidth="1"/>
    <col min="7" max="7" width="9.83203125" bestFit="1" customWidth="1"/>
    <col min="8" max="8" width="7.6640625" bestFit="1" customWidth="1"/>
    <col min="9" max="9" width="5.5" bestFit="1" customWidth="1"/>
    <col min="10" max="10" width="6.83203125" bestFit="1" customWidth="1"/>
    <col min="11" max="11" width="7.83203125" bestFit="1" customWidth="1"/>
    <col min="12" max="12" width="4.1640625" bestFit="1" customWidth="1"/>
    <col min="13" max="13" width="5.33203125" bestFit="1" customWidth="1"/>
    <col min="14" max="14" width="5.83203125" bestFit="1" customWidth="1"/>
    <col min="15" max="15" width="4.1640625" bestFit="1" customWidth="1"/>
    <col min="16" max="16" width="5" bestFit="1" customWidth="1"/>
    <col min="17" max="17" width="4.5" bestFit="1" customWidth="1"/>
    <col min="18" max="18" width="7.33203125" bestFit="1" customWidth="1"/>
    <col min="19" max="19" width="5" bestFit="1" customWidth="1"/>
    <col min="20" max="20" width="4.1640625" bestFit="1" customWidth="1"/>
    <col min="21" max="21" width="6.33203125" bestFit="1" customWidth="1"/>
    <col min="22" max="22" width="10.6640625" bestFit="1" customWidth="1"/>
  </cols>
  <sheetData>
    <row r="2" spans="1:2" x14ac:dyDescent="0.2">
      <c r="A2" s="2" t="s">
        <v>1057</v>
      </c>
      <c r="B2" t="s">
        <v>1072</v>
      </c>
    </row>
    <row r="4" spans="1:2" x14ac:dyDescent="0.2">
      <c r="A4" s="2" t="s">
        <v>1041</v>
      </c>
      <c r="B4" t="s">
        <v>1082</v>
      </c>
    </row>
    <row r="5" spans="1:2" x14ac:dyDescent="0.2">
      <c r="A5" s="3" t="s">
        <v>33</v>
      </c>
      <c r="B5" s="32">
        <v>369.2</v>
      </c>
    </row>
    <row r="6" spans="1:2" x14ac:dyDescent="0.2">
      <c r="A6" s="3" t="s">
        <v>110</v>
      </c>
      <c r="B6" s="32">
        <v>331.16666666666663</v>
      </c>
    </row>
    <row r="7" spans="1:2" x14ac:dyDescent="0.2">
      <c r="A7" s="3" t="s">
        <v>100</v>
      </c>
      <c r="B7" s="32">
        <v>329.2727272727272</v>
      </c>
    </row>
    <row r="8" spans="1:2" x14ac:dyDescent="0.2">
      <c r="A8" s="3" t="s">
        <v>99</v>
      </c>
      <c r="B8" s="32">
        <v>323.07692307692298</v>
      </c>
    </row>
    <row r="9" spans="1:2" x14ac:dyDescent="0.2">
      <c r="A9" s="3" t="s">
        <v>64</v>
      </c>
      <c r="B9" s="32">
        <v>322.54545454545456</v>
      </c>
    </row>
    <row r="10" spans="1:2" x14ac:dyDescent="0.2">
      <c r="A10" s="3" t="s">
        <v>97</v>
      </c>
      <c r="B10" s="32">
        <v>321.63636363636357</v>
      </c>
    </row>
    <row r="11" spans="1:2" x14ac:dyDescent="0.2">
      <c r="A11" s="3" t="s">
        <v>95</v>
      </c>
      <c r="B11" s="32">
        <v>320.84615384615387</v>
      </c>
    </row>
    <row r="12" spans="1:2" x14ac:dyDescent="0.2">
      <c r="A12" s="3" t="s">
        <v>121</v>
      </c>
      <c r="B12" s="32">
        <v>320.5714285714285</v>
      </c>
    </row>
    <row r="13" spans="1:2" x14ac:dyDescent="0.2">
      <c r="A13" s="3" t="s">
        <v>55</v>
      </c>
      <c r="B13" s="32">
        <v>320.25</v>
      </c>
    </row>
    <row r="14" spans="1:2" x14ac:dyDescent="0.2">
      <c r="A14" s="3" t="s">
        <v>98</v>
      </c>
      <c r="B14" s="32">
        <v>318.81818181818187</v>
      </c>
    </row>
    <row r="15" spans="1:2" x14ac:dyDescent="0.2">
      <c r="A15" s="3" t="s">
        <v>119</v>
      </c>
      <c r="B15" s="32">
        <v>317.85714285714283</v>
      </c>
    </row>
    <row r="16" spans="1:2" x14ac:dyDescent="0.2">
      <c r="A16" s="3" t="s">
        <v>92</v>
      </c>
      <c r="B16" s="32">
        <v>316.59999999999997</v>
      </c>
    </row>
    <row r="17" spans="1:2" x14ac:dyDescent="0.2">
      <c r="A17" s="3" t="s">
        <v>13</v>
      </c>
      <c r="B17" s="32">
        <v>316.58333333333337</v>
      </c>
    </row>
    <row r="18" spans="1:2" x14ac:dyDescent="0.2">
      <c r="A18" s="3" t="s">
        <v>77</v>
      </c>
      <c r="B18" s="32">
        <v>312.66666666666669</v>
      </c>
    </row>
    <row r="19" spans="1:2" x14ac:dyDescent="0.2">
      <c r="A19" s="3" t="s">
        <v>91</v>
      </c>
      <c r="B19" s="32">
        <v>311.33333333333331</v>
      </c>
    </row>
    <row r="20" spans="1:2" x14ac:dyDescent="0.2">
      <c r="A20" s="3" t="s">
        <v>109</v>
      </c>
      <c r="B20" s="32">
        <v>311.19999999999993</v>
      </c>
    </row>
    <row r="21" spans="1:2" x14ac:dyDescent="0.2">
      <c r="A21" s="3" t="s">
        <v>61</v>
      </c>
      <c r="B21" s="32">
        <v>303.82352941176475</v>
      </c>
    </row>
    <row r="22" spans="1:2" x14ac:dyDescent="0.2">
      <c r="A22" s="3" t="s">
        <v>76</v>
      </c>
      <c r="B22" s="32">
        <v>293.66666666666669</v>
      </c>
    </row>
    <row r="23" spans="1:2" x14ac:dyDescent="0.2">
      <c r="A23" s="3" t="s">
        <v>88</v>
      </c>
      <c r="B23" s="32">
        <v>293.41176470588232</v>
      </c>
    </row>
    <row r="24" spans="1:2" x14ac:dyDescent="0.2">
      <c r="A24" s="3" t="s">
        <v>85</v>
      </c>
      <c r="B24" s="32">
        <v>292.66666666666669</v>
      </c>
    </row>
    <row r="25" spans="1:2" x14ac:dyDescent="0.2">
      <c r="A25" s="3" t="s">
        <v>106</v>
      </c>
      <c r="B25" s="32">
        <v>291.45454545454533</v>
      </c>
    </row>
    <row r="26" spans="1:2" x14ac:dyDescent="0.2">
      <c r="A26" s="3" t="s">
        <v>96</v>
      </c>
      <c r="B26" s="32">
        <v>289.88888888888891</v>
      </c>
    </row>
    <row r="27" spans="1:2" x14ac:dyDescent="0.2">
      <c r="A27" s="3" t="s">
        <v>79</v>
      </c>
      <c r="B27" s="32">
        <v>288.2380952380953</v>
      </c>
    </row>
    <row r="28" spans="1:2" x14ac:dyDescent="0.2">
      <c r="A28" s="3" t="s">
        <v>44</v>
      </c>
      <c r="B28" s="32">
        <v>287.09999999999997</v>
      </c>
    </row>
    <row r="29" spans="1:2" x14ac:dyDescent="0.2">
      <c r="A29" s="3" t="s">
        <v>31</v>
      </c>
      <c r="B29" s="32">
        <v>281.96875</v>
      </c>
    </row>
    <row r="30" spans="1:2" x14ac:dyDescent="0.2">
      <c r="A30" s="3" t="s">
        <v>58</v>
      </c>
      <c r="B30" s="32">
        <v>281.75</v>
      </c>
    </row>
    <row r="31" spans="1:2" x14ac:dyDescent="0.2">
      <c r="A31" s="3" t="s">
        <v>86</v>
      </c>
      <c r="B31" s="32">
        <v>281.73333333333346</v>
      </c>
    </row>
    <row r="32" spans="1:2" x14ac:dyDescent="0.2">
      <c r="A32" s="3" t="s">
        <v>57</v>
      </c>
      <c r="B32" s="32">
        <v>280.66666666666669</v>
      </c>
    </row>
    <row r="33" spans="1:2" x14ac:dyDescent="0.2">
      <c r="A33" s="3" t="s">
        <v>101</v>
      </c>
      <c r="B33" s="32">
        <v>280.2380952380953</v>
      </c>
    </row>
    <row r="34" spans="1:2" x14ac:dyDescent="0.2">
      <c r="A34" s="3" t="s">
        <v>38</v>
      </c>
      <c r="B34" s="32">
        <v>276.67567567567562</v>
      </c>
    </row>
    <row r="35" spans="1:2" x14ac:dyDescent="0.2">
      <c r="A35" s="3" t="s">
        <v>81</v>
      </c>
      <c r="B35" s="32">
        <v>276.21052631578948</v>
      </c>
    </row>
    <row r="36" spans="1:2" x14ac:dyDescent="0.2">
      <c r="A36" s="3" t="s">
        <v>42</v>
      </c>
      <c r="B36" s="32">
        <v>274.77777777777771</v>
      </c>
    </row>
    <row r="37" spans="1:2" x14ac:dyDescent="0.2">
      <c r="A37" s="3" t="s">
        <v>105</v>
      </c>
      <c r="B37" s="32">
        <v>273.69999999999993</v>
      </c>
    </row>
    <row r="38" spans="1:2" x14ac:dyDescent="0.2">
      <c r="A38" s="3" t="s">
        <v>82</v>
      </c>
      <c r="B38" s="32">
        <v>273.625</v>
      </c>
    </row>
    <row r="39" spans="1:2" x14ac:dyDescent="0.2">
      <c r="A39" s="3" t="s">
        <v>80</v>
      </c>
      <c r="B39" s="32">
        <v>273.58333333333337</v>
      </c>
    </row>
    <row r="40" spans="1:2" x14ac:dyDescent="0.2">
      <c r="A40" s="3" t="s">
        <v>108</v>
      </c>
      <c r="B40" s="32">
        <v>272.35294117647067</v>
      </c>
    </row>
    <row r="41" spans="1:2" x14ac:dyDescent="0.2">
      <c r="A41" s="3" t="s">
        <v>111</v>
      </c>
      <c r="B41" s="32">
        <v>272.25</v>
      </c>
    </row>
    <row r="42" spans="1:2" x14ac:dyDescent="0.2">
      <c r="A42" s="3" t="s">
        <v>48</v>
      </c>
      <c r="B42" s="32">
        <v>271</v>
      </c>
    </row>
    <row r="43" spans="1:2" x14ac:dyDescent="0.2">
      <c r="A43" s="3" t="s">
        <v>113</v>
      </c>
      <c r="B43" s="32">
        <v>269.7058823529411</v>
      </c>
    </row>
    <row r="44" spans="1:2" x14ac:dyDescent="0.2">
      <c r="A44" s="3" t="s">
        <v>46</v>
      </c>
      <c r="B44" s="32">
        <v>268</v>
      </c>
    </row>
    <row r="45" spans="1:2" x14ac:dyDescent="0.2">
      <c r="A45" s="3" t="s">
        <v>70</v>
      </c>
      <c r="B45" s="32">
        <v>266.2727272727272</v>
      </c>
    </row>
    <row r="46" spans="1:2" x14ac:dyDescent="0.2">
      <c r="A46" s="3" t="s">
        <v>35</v>
      </c>
      <c r="B46" s="32">
        <v>264</v>
      </c>
    </row>
    <row r="47" spans="1:2" x14ac:dyDescent="0.2">
      <c r="A47" s="3" t="s">
        <v>84</v>
      </c>
      <c r="B47" s="32">
        <v>263.375</v>
      </c>
    </row>
    <row r="48" spans="1:2" x14ac:dyDescent="0.2">
      <c r="A48" s="3" t="s">
        <v>53</v>
      </c>
      <c r="B48" s="32">
        <v>260.64705882352933</v>
      </c>
    </row>
    <row r="49" spans="1:2" x14ac:dyDescent="0.2">
      <c r="A49" s="3" t="s">
        <v>69</v>
      </c>
      <c r="B49" s="32">
        <v>260.15789473684202</v>
      </c>
    </row>
    <row r="50" spans="1:2" x14ac:dyDescent="0.2">
      <c r="A50" s="3" t="s">
        <v>37</v>
      </c>
      <c r="B50" s="32">
        <v>258.30769230769232</v>
      </c>
    </row>
    <row r="51" spans="1:2" x14ac:dyDescent="0.2">
      <c r="A51" s="3" t="s">
        <v>72</v>
      </c>
      <c r="B51" s="32">
        <v>257.78260869565207</v>
      </c>
    </row>
    <row r="52" spans="1:2" x14ac:dyDescent="0.2">
      <c r="A52" s="3" t="s">
        <v>104</v>
      </c>
      <c r="B52" s="32">
        <v>256.90000000000003</v>
      </c>
    </row>
    <row r="53" spans="1:2" x14ac:dyDescent="0.2">
      <c r="A53" s="3" t="s">
        <v>120</v>
      </c>
      <c r="B53" s="32">
        <v>254.18181818181819</v>
      </c>
    </row>
    <row r="54" spans="1:2" x14ac:dyDescent="0.2">
      <c r="A54" s="3" t="s">
        <v>73</v>
      </c>
      <c r="B54" s="32">
        <v>253.6875</v>
      </c>
    </row>
    <row r="55" spans="1:2" x14ac:dyDescent="0.2">
      <c r="A55" s="3" t="s">
        <v>40</v>
      </c>
      <c r="B55" s="32">
        <v>252.09090909090904</v>
      </c>
    </row>
    <row r="56" spans="1:2" x14ac:dyDescent="0.2">
      <c r="A56" s="3" t="s">
        <v>66</v>
      </c>
      <c r="B56" s="32">
        <v>251.91666666666663</v>
      </c>
    </row>
    <row r="57" spans="1:2" x14ac:dyDescent="0.2">
      <c r="A57" s="3" t="s">
        <v>63</v>
      </c>
      <c r="B57" s="32">
        <v>250.25925925925918</v>
      </c>
    </row>
    <row r="58" spans="1:2" x14ac:dyDescent="0.2">
      <c r="A58" s="3" t="s">
        <v>67</v>
      </c>
      <c r="B58" s="32">
        <v>249.5</v>
      </c>
    </row>
    <row r="59" spans="1:2" x14ac:dyDescent="0.2">
      <c r="A59" s="3" t="s">
        <v>65</v>
      </c>
      <c r="B59" s="32">
        <v>248.5</v>
      </c>
    </row>
    <row r="60" spans="1:2" x14ac:dyDescent="0.2">
      <c r="A60" s="3" t="s">
        <v>102</v>
      </c>
      <c r="B60" s="32">
        <v>247.66666666666666</v>
      </c>
    </row>
    <row r="61" spans="1:2" x14ac:dyDescent="0.2">
      <c r="A61" s="3" t="s">
        <v>87</v>
      </c>
      <c r="B61" s="32">
        <v>243.3</v>
      </c>
    </row>
    <row r="62" spans="1:2" x14ac:dyDescent="0.2">
      <c r="A62" s="3" t="s">
        <v>50</v>
      </c>
      <c r="B62" s="32">
        <v>242.81818181818181</v>
      </c>
    </row>
    <row r="63" spans="1:2" x14ac:dyDescent="0.2">
      <c r="A63" s="3" t="s">
        <v>116</v>
      </c>
      <c r="B63" s="32">
        <v>241.83333333333337</v>
      </c>
    </row>
    <row r="64" spans="1:2" x14ac:dyDescent="0.2">
      <c r="A64" s="3" t="s">
        <v>60</v>
      </c>
      <c r="B64" s="32">
        <v>240.5</v>
      </c>
    </row>
    <row r="65" spans="1:2" x14ac:dyDescent="0.2">
      <c r="A65" s="3" t="s">
        <v>27</v>
      </c>
      <c r="B65" s="32">
        <v>240.26666666666677</v>
      </c>
    </row>
    <row r="66" spans="1:2" x14ac:dyDescent="0.2">
      <c r="A66" s="3" t="s">
        <v>103</v>
      </c>
      <c r="B66" s="32">
        <v>238.72222222222223</v>
      </c>
    </row>
    <row r="67" spans="1:2" x14ac:dyDescent="0.2">
      <c r="A67" s="3" t="s">
        <v>74</v>
      </c>
      <c r="B67" s="32">
        <v>238.16666666666663</v>
      </c>
    </row>
    <row r="68" spans="1:2" x14ac:dyDescent="0.2">
      <c r="A68" s="3" t="s">
        <v>78</v>
      </c>
      <c r="B68" s="32">
        <v>236.91666666666663</v>
      </c>
    </row>
    <row r="69" spans="1:2" x14ac:dyDescent="0.2">
      <c r="A69" s="3" t="s">
        <v>90</v>
      </c>
      <c r="B69" s="32">
        <v>236.27586206896555</v>
      </c>
    </row>
    <row r="70" spans="1:2" x14ac:dyDescent="0.2">
      <c r="A70" s="3" t="s">
        <v>115</v>
      </c>
      <c r="B70" s="32">
        <v>235.5555555555556</v>
      </c>
    </row>
    <row r="71" spans="1:2" x14ac:dyDescent="0.2">
      <c r="A71" s="3" t="s">
        <v>123</v>
      </c>
      <c r="B71" s="32">
        <v>232.4444444444444</v>
      </c>
    </row>
    <row r="72" spans="1:2" x14ac:dyDescent="0.2">
      <c r="A72" s="3" t="s">
        <v>62</v>
      </c>
      <c r="B72" s="32">
        <v>226.25</v>
      </c>
    </row>
    <row r="73" spans="1:2" x14ac:dyDescent="0.2">
      <c r="A73" s="3" t="s">
        <v>83</v>
      </c>
      <c r="B73" s="32">
        <v>222.2</v>
      </c>
    </row>
    <row r="74" spans="1:2" x14ac:dyDescent="0.2">
      <c r="A74" s="3" t="s">
        <v>117</v>
      </c>
      <c r="B74" s="32">
        <v>216.40000000000003</v>
      </c>
    </row>
    <row r="75" spans="1:2" x14ac:dyDescent="0.2">
      <c r="A75" s="3" t="s">
        <v>93</v>
      </c>
      <c r="B75" s="32">
        <v>215.85714285714286</v>
      </c>
    </row>
    <row r="76" spans="1:2" x14ac:dyDescent="0.2">
      <c r="A76" s="3" t="s">
        <v>114</v>
      </c>
      <c r="B76" s="32">
        <v>212.8125</v>
      </c>
    </row>
    <row r="77" spans="1:2" x14ac:dyDescent="0.2">
      <c r="A77" s="3" t="s">
        <v>29</v>
      </c>
      <c r="B77" s="32">
        <v>208</v>
      </c>
    </row>
    <row r="78" spans="1:2" x14ac:dyDescent="0.2">
      <c r="A78" s="3" t="s">
        <v>112</v>
      </c>
      <c r="B78" s="32">
        <v>193.5</v>
      </c>
    </row>
    <row r="79" spans="1:2" x14ac:dyDescent="0.2">
      <c r="A79" s="3" t="s">
        <v>122</v>
      </c>
      <c r="B79" s="32">
        <v>168</v>
      </c>
    </row>
    <row r="80" spans="1:2" x14ac:dyDescent="0.2">
      <c r="A80" s="3" t="s">
        <v>94</v>
      </c>
      <c r="B80" s="32">
        <v>159.19999999999999</v>
      </c>
    </row>
    <row r="81" spans="1:2" x14ac:dyDescent="0.2">
      <c r="A81" s="3" t="s">
        <v>51</v>
      </c>
      <c r="B81" s="32">
        <v>140</v>
      </c>
    </row>
    <row r="82" spans="1:2" x14ac:dyDescent="0.2">
      <c r="A82" s="3" t="s">
        <v>118</v>
      </c>
      <c r="B82" s="32">
        <v>82</v>
      </c>
    </row>
    <row r="83" spans="1:2" x14ac:dyDescent="0.2">
      <c r="A83" s="3" t="s">
        <v>1042</v>
      </c>
      <c r="B83" s="32">
        <v>268.09000000000049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82"/>
  <sheetViews>
    <sheetView topLeftCell="L1" workbookViewId="0">
      <selection activeCell="V17" sqref="V17"/>
    </sheetView>
  </sheetViews>
  <sheetFormatPr baseColWidth="10" defaultColWidth="11.5" defaultRowHeight="15" x14ac:dyDescent="0.2"/>
  <cols>
    <col min="1" max="1" width="15.6640625" bestFit="1" customWidth="1"/>
    <col min="2" max="2" width="23.83203125" bestFit="1" customWidth="1"/>
    <col min="3" max="3" width="17.5" customWidth="1"/>
    <col min="4" max="13" width="8.5" bestFit="1" customWidth="1"/>
    <col min="14" max="14" width="10.6640625" bestFit="1" customWidth="1"/>
    <col min="15" max="18" width="8.5" bestFit="1" customWidth="1"/>
    <col min="19" max="19" width="10.6640625" bestFit="1" customWidth="1"/>
    <col min="20" max="20" width="16.33203125" bestFit="1" customWidth="1"/>
    <col min="21" max="21" width="23.83203125" bestFit="1" customWidth="1"/>
    <col min="22" max="22" width="13.33203125" bestFit="1" customWidth="1"/>
    <col min="23" max="23" width="13.6640625" bestFit="1" customWidth="1"/>
    <col min="24" max="24" width="9.5" bestFit="1" customWidth="1"/>
    <col min="25" max="25" width="10.5" bestFit="1" customWidth="1"/>
    <col min="26" max="26" width="8.5" bestFit="1" customWidth="1"/>
    <col min="27" max="27" width="15" bestFit="1" customWidth="1"/>
    <col min="28" max="28" width="7.6640625" bestFit="1" customWidth="1"/>
    <col min="29" max="29" width="10.33203125" bestFit="1" customWidth="1"/>
    <col min="30" max="30" width="9.33203125" bestFit="1" customWidth="1"/>
    <col min="31" max="31" width="7.6640625" bestFit="1" customWidth="1"/>
    <col min="32" max="32" width="12.1640625" bestFit="1" customWidth="1"/>
    <col min="33" max="33" width="9.6640625" bestFit="1" customWidth="1"/>
    <col min="34" max="34" width="8.1640625" bestFit="1" customWidth="1"/>
    <col min="35" max="35" width="10.33203125" bestFit="1" customWidth="1"/>
    <col min="36" max="36" width="14.33203125" bestFit="1" customWidth="1"/>
    <col min="37" max="37" width="7.6640625" bestFit="1" customWidth="1"/>
    <col min="38" max="39" width="12.33203125" bestFit="1" customWidth="1"/>
    <col min="40" max="40" width="9" bestFit="1" customWidth="1"/>
    <col min="41" max="41" width="7.6640625" bestFit="1" customWidth="1"/>
    <col min="42" max="42" width="8" bestFit="1" customWidth="1"/>
    <col min="43" max="43" width="11.83203125" bestFit="1" customWidth="1"/>
    <col min="44" max="44" width="9.5" bestFit="1" customWidth="1"/>
    <col min="45" max="45" width="8.6640625" bestFit="1" customWidth="1"/>
    <col min="46" max="50" width="7.6640625" bestFit="1" customWidth="1"/>
    <col min="51" max="51" width="13.83203125" bestFit="1" customWidth="1"/>
    <col min="52" max="52" width="13.5" bestFit="1" customWidth="1"/>
    <col min="53" max="53" width="7.83203125" bestFit="1" customWidth="1"/>
    <col min="54" max="54" width="9" bestFit="1" customWidth="1"/>
    <col min="55" max="55" width="7.6640625" bestFit="1" customWidth="1"/>
    <col min="56" max="56" width="12" bestFit="1" customWidth="1"/>
    <col min="57" max="57" width="12.6640625" bestFit="1" customWidth="1"/>
    <col min="58" max="58" width="7.6640625" bestFit="1" customWidth="1"/>
    <col min="59" max="59" width="8.1640625" bestFit="1" customWidth="1"/>
    <col min="60" max="61" width="7.6640625" bestFit="1" customWidth="1"/>
    <col min="62" max="62" width="10.33203125" bestFit="1" customWidth="1"/>
    <col min="63" max="64" width="7.6640625" bestFit="1" customWidth="1"/>
    <col min="65" max="65" width="15.33203125" bestFit="1" customWidth="1"/>
    <col min="66" max="68" width="7.6640625" bestFit="1" customWidth="1"/>
    <col min="69" max="69" width="13.83203125" bestFit="1" customWidth="1"/>
    <col min="70" max="70" width="8.1640625" bestFit="1" customWidth="1"/>
    <col min="71" max="71" width="7.83203125" bestFit="1" customWidth="1"/>
    <col min="72" max="72" width="10.6640625" bestFit="1" customWidth="1"/>
    <col min="73" max="73" width="15.33203125" bestFit="1" customWidth="1"/>
    <col min="74" max="74" width="7.6640625" bestFit="1" customWidth="1"/>
    <col min="75" max="75" width="11.83203125" bestFit="1" customWidth="1"/>
    <col min="76" max="77" width="7.6640625" bestFit="1" customWidth="1"/>
    <col min="78" max="78" width="7.83203125" bestFit="1" customWidth="1"/>
    <col min="79" max="79" width="7.6640625" bestFit="1" customWidth="1"/>
    <col min="80" max="80" width="12" bestFit="1" customWidth="1"/>
    <col min="81" max="81" width="15.1640625" bestFit="1" customWidth="1"/>
    <col min="82" max="82" width="8.1640625" bestFit="1" customWidth="1"/>
    <col min="83" max="83" width="7.6640625" bestFit="1" customWidth="1"/>
    <col min="84" max="84" width="11.1640625" bestFit="1" customWidth="1"/>
    <col min="85" max="85" width="12.83203125" bestFit="1" customWidth="1"/>
    <col min="86" max="86" width="12.33203125" bestFit="1" customWidth="1"/>
    <col min="87" max="87" width="8.6640625" bestFit="1" customWidth="1"/>
    <col min="88" max="88" width="10" bestFit="1" customWidth="1"/>
    <col min="89" max="89" width="9.33203125" bestFit="1" customWidth="1"/>
    <col min="90" max="90" width="7.6640625" bestFit="1" customWidth="1"/>
    <col min="91" max="91" width="12" bestFit="1" customWidth="1"/>
    <col min="92" max="92" width="9.6640625" bestFit="1" customWidth="1"/>
    <col min="93" max="93" width="7.6640625" bestFit="1" customWidth="1"/>
    <col min="94" max="94" width="13.5" bestFit="1" customWidth="1"/>
    <col min="95" max="95" width="8.5" bestFit="1" customWidth="1"/>
    <col min="96" max="96" width="6.6640625" bestFit="1" customWidth="1"/>
    <col min="97" max="97" width="16" bestFit="1" customWidth="1"/>
    <col min="98" max="98" width="7.6640625" bestFit="1" customWidth="1"/>
    <col min="99" max="99" width="10.6640625" bestFit="1" customWidth="1"/>
    <col min="100" max="456" width="10.1640625" bestFit="1" customWidth="1"/>
    <col min="457" max="457" width="10.6640625" bestFit="1" customWidth="1"/>
  </cols>
  <sheetData>
    <row r="1" spans="1:22" x14ac:dyDescent="0.2">
      <c r="A1" s="2" t="s">
        <v>1058</v>
      </c>
      <c r="B1" t="s">
        <v>1072</v>
      </c>
      <c r="T1" s="2" t="s">
        <v>4</v>
      </c>
      <c r="U1" t="s">
        <v>1072</v>
      </c>
    </row>
    <row r="2" spans="1:22" ht="16" thickBot="1" x14ac:dyDescent="0.25"/>
    <row r="3" spans="1:22" ht="20" thickBot="1" x14ac:dyDescent="0.3">
      <c r="A3" s="2" t="s">
        <v>1041</v>
      </c>
      <c r="B3" t="s">
        <v>1078</v>
      </c>
      <c r="C3" s="47">
        <f>SUMIF(A4:A100,"Общий итог",B4:B100)</f>
        <v>800433</v>
      </c>
      <c r="T3" s="2" t="s">
        <v>1041</v>
      </c>
      <c r="U3" t="s">
        <v>1078</v>
      </c>
      <c r="V3" s="48">
        <f>SUMIF(T3:T200,"Общий итог",U3:U200)</f>
        <v>800433</v>
      </c>
    </row>
    <row r="4" spans="1:22" x14ac:dyDescent="0.2">
      <c r="A4" s="3" t="s">
        <v>1043</v>
      </c>
      <c r="B4" s="32"/>
      <c r="T4" s="3" t="s">
        <v>38</v>
      </c>
      <c r="U4" s="32">
        <v>29430</v>
      </c>
    </row>
    <row r="5" spans="1:22" x14ac:dyDescent="0.2">
      <c r="A5" s="4" t="s">
        <v>1046</v>
      </c>
      <c r="B5" s="32">
        <v>48100</v>
      </c>
      <c r="T5" s="3" t="s">
        <v>31</v>
      </c>
      <c r="U5" s="32">
        <v>24872</v>
      </c>
    </row>
    <row r="6" spans="1:22" x14ac:dyDescent="0.2">
      <c r="A6" s="4" t="s">
        <v>1047</v>
      </c>
      <c r="B6" s="32">
        <v>42036</v>
      </c>
      <c r="T6" s="3" t="s">
        <v>48</v>
      </c>
      <c r="U6" s="32">
        <v>24200</v>
      </c>
    </row>
    <row r="7" spans="1:22" x14ac:dyDescent="0.2">
      <c r="A7" s="4" t="s">
        <v>1048</v>
      </c>
      <c r="B7" s="32">
        <v>50348</v>
      </c>
      <c r="T7" s="3" t="s">
        <v>106</v>
      </c>
      <c r="U7" s="32">
        <v>21191</v>
      </c>
    </row>
    <row r="8" spans="1:22" x14ac:dyDescent="0.2">
      <c r="A8" s="4" t="s">
        <v>1049</v>
      </c>
      <c r="B8" s="32">
        <v>55952</v>
      </c>
      <c r="T8" s="3" t="s">
        <v>63</v>
      </c>
      <c r="U8" s="32">
        <v>20462</v>
      </c>
    </row>
    <row r="9" spans="1:22" x14ac:dyDescent="0.2">
      <c r="A9" s="4" t="s">
        <v>1050</v>
      </c>
      <c r="B9" s="32">
        <v>42100</v>
      </c>
      <c r="T9" s="3" t="s">
        <v>90</v>
      </c>
      <c r="U9" s="32">
        <v>20345</v>
      </c>
    </row>
    <row r="10" spans="1:22" x14ac:dyDescent="0.2">
      <c r="A10" s="4" t="s">
        <v>1074</v>
      </c>
      <c r="B10" s="32">
        <v>52825</v>
      </c>
      <c r="T10" s="3" t="s">
        <v>42</v>
      </c>
      <c r="U10" s="32">
        <v>18739</v>
      </c>
    </row>
    <row r="11" spans="1:22" x14ac:dyDescent="0.2">
      <c r="A11" s="4" t="s">
        <v>1051</v>
      </c>
      <c r="B11" s="32">
        <v>49171</v>
      </c>
      <c r="T11" s="3" t="s">
        <v>101</v>
      </c>
      <c r="U11" s="32">
        <v>18368</v>
      </c>
    </row>
    <row r="12" spans="1:22" x14ac:dyDescent="0.2">
      <c r="A12" s="4" t="s">
        <v>1052</v>
      </c>
      <c r="B12" s="32">
        <v>58813</v>
      </c>
      <c r="T12" s="3" t="s">
        <v>113</v>
      </c>
      <c r="U12" s="32">
        <v>17471</v>
      </c>
    </row>
    <row r="13" spans="1:22" x14ac:dyDescent="0.2">
      <c r="A13" s="4" t="s">
        <v>1053</v>
      </c>
      <c r="B13" s="32">
        <v>51872</v>
      </c>
      <c r="T13" s="3" t="s">
        <v>79</v>
      </c>
      <c r="U13" s="32">
        <v>16874</v>
      </c>
    </row>
    <row r="14" spans="1:22" x14ac:dyDescent="0.2">
      <c r="A14" s="4" t="s">
        <v>1054</v>
      </c>
      <c r="B14" s="32">
        <v>37160</v>
      </c>
      <c r="T14" s="3" t="s">
        <v>81</v>
      </c>
      <c r="U14" s="32">
        <v>15751</v>
      </c>
    </row>
    <row r="15" spans="1:22" x14ac:dyDescent="0.2">
      <c r="A15" s="4" t="s">
        <v>1055</v>
      </c>
      <c r="B15" s="32">
        <v>43185</v>
      </c>
      <c r="T15" s="3" t="s">
        <v>61</v>
      </c>
      <c r="U15" s="32">
        <v>15581</v>
      </c>
    </row>
    <row r="16" spans="1:22" x14ac:dyDescent="0.2">
      <c r="A16" s="4" t="s">
        <v>1056</v>
      </c>
      <c r="B16" s="32">
        <v>50217</v>
      </c>
      <c r="T16" s="3" t="s">
        <v>53</v>
      </c>
      <c r="U16" s="32">
        <v>15507</v>
      </c>
    </row>
    <row r="17" spans="1:21" x14ac:dyDescent="0.2">
      <c r="A17" s="3" t="s">
        <v>1044</v>
      </c>
      <c r="B17" s="32"/>
      <c r="T17" s="3" t="s">
        <v>108</v>
      </c>
      <c r="U17" s="32">
        <v>14457</v>
      </c>
    </row>
    <row r="18" spans="1:21" x14ac:dyDescent="0.2">
      <c r="A18" s="4" t="s">
        <v>1046</v>
      </c>
      <c r="B18" s="32">
        <v>47868</v>
      </c>
      <c r="T18" s="3" t="s">
        <v>60</v>
      </c>
      <c r="U18" s="32">
        <v>14154</v>
      </c>
    </row>
    <row r="19" spans="1:21" x14ac:dyDescent="0.2">
      <c r="A19" s="4" t="s">
        <v>1047</v>
      </c>
      <c r="B19" s="32">
        <v>39549</v>
      </c>
      <c r="T19" s="3" t="s">
        <v>72</v>
      </c>
      <c r="U19" s="32">
        <v>13987</v>
      </c>
    </row>
    <row r="20" spans="1:21" x14ac:dyDescent="0.2">
      <c r="A20" s="4" t="s">
        <v>1048</v>
      </c>
      <c r="B20" s="32">
        <v>59975</v>
      </c>
      <c r="T20" s="3" t="s">
        <v>69</v>
      </c>
      <c r="U20" s="32">
        <v>13772</v>
      </c>
    </row>
    <row r="21" spans="1:21" x14ac:dyDescent="0.2">
      <c r="A21" s="4" t="s">
        <v>1049</v>
      </c>
      <c r="B21" s="32">
        <v>47619</v>
      </c>
      <c r="T21" s="3" t="s">
        <v>88</v>
      </c>
      <c r="U21" s="32">
        <v>13106</v>
      </c>
    </row>
    <row r="22" spans="1:21" x14ac:dyDescent="0.2">
      <c r="A22" s="4" t="s">
        <v>1050</v>
      </c>
      <c r="B22" s="32">
        <v>23643</v>
      </c>
      <c r="T22" s="3" t="s">
        <v>86</v>
      </c>
      <c r="U22" s="32">
        <v>13056</v>
      </c>
    </row>
    <row r="23" spans="1:21" x14ac:dyDescent="0.2">
      <c r="A23" s="3" t="s">
        <v>1042</v>
      </c>
      <c r="B23" s="32">
        <v>800433</v>
      </c>
      <c r="T23" s="3" t="s">
        <v>13</v>
      </c>
      <c r="U23" s="32">
        <v>12899</v>
      </c>
    </row>
    <row r="24" spans="1:21" x14ac:dyDescent="0.2">
      <c r="T24" s="3" t="s">
        <v>65</v>
      </c>
      <c r="U24" s="32">
        <v>12851</v>
      </c>
    </row>
    <row r="25" spans="1:21" x14ac:dyDescent="0.2">
      <c r="T25" s="3" t="s">
        <v>74</v>
      </c>
      <c r="U25" s="32">
        <v>12813</v>
      </c>
    </row>
    <row r="26" spans="1:21" x14ac:dyDescent="0.2">
      <c r="T26" s="3" t="s">
        <v>92</v>
      </c>
      <c r="U26" s="32">
        <v>12712</v>
      </c>
    </row>
    <row r="27" spans="1:21" x14ac:dyDescent="0.2">
      <c r="T27" s="3" t="s">
        <v>67</v>
      </c>
      <c r="U27" s="32">
        <v>12474</v>
      </c>
    </row>
    <row r="28" spans="1:21" x14ac:dyDescent="0.2">
      <c r="T28" s="3" t="s">
        <v>103</v>
      </c>
      <c r="U28" s="32">
        <v>12207</v>
      </c>
    </row>
    <row r="29" spans="1:21" x14ac:dyDescent="0.2">
      <c r="T29" s="3" t="s">
        <v>27</v>
      </c>
      <c r="U29" s="32">
        <v>12078</v>
      </c>
    </row>
    <row r="30" spans="1:21" x14ac:dyDescent="0.2">
      <c r="T30" s="3" t="s">
        <v>95</v>
      </c>
      <c r="U30" s="32">
        <v>11937</v>
      </c>
    </row>
    <row r="31" spans="1:21" x14ac:dyDescent="0.2">
      <c r="T31" s="3" t="s">
        <v>64</v>
      </c>
      <c r="U31" s="32">
        <v>11630</v>
      </c>
    </row>
    <row r="32" spans="1:21" x14ac:dyDescent="0.2">
      <c r="T32" s="3" t="s">
        <v>73</v>
      </c>
      <c r="U32" s="32">
        <v>11100</v>
      </c>
    </row>
    <row r="33" spans="20:21" x14ac:dyDescent="0.2">
      <c r="T33" s="3" t="s">
        <v>105</v>
      </c>
      <c r="U33" s="32">
        <v>10813</v>
      </c>
    </row>
    <row r="34" spans="20:21" x14ac:dyDescent="0.2">
      <c r="T34" s="3" t="s">
        <v>98</v>
      </c>
      <c r="U34" s="32">
        <v>10714</v>
      </c>
    </row>
    <row r="35" spans="20:21" x14ac:dyDescent="0.2">
      <c r="T35" s="3" t="s">
        <v>37</v>
      </c>
      <c r="U35" s="32">
        <v>10620</v>
      </c>
    </row>
    <row r="36" spans="20:21" x14ac:dyDescent="0.2">
      <c r="T36" s="3" t="s">
        <v>110</v>
      </c>
      <c r="U36" s="32">
        <v>10451</v>
      </c>
    </row>
    <row r="37" spans="20:21" x14ac:dyDescent="0.2">
      <c r="T37" s="3" t="s">
        <v>62</v>
      </c>
      <c r="U37" s="32">
        <v>10223</v>
      </c>
    </row>
    <row r="38" spans="20:21" x14ac:dyDescent="0.2">
      <c r="T38" s="3" t="s">
        <v>114</v>
      </c>
      <c r="U38" s="32">
        <v>10168</v>
      </c>
    </row>
    <row r="39" spans="20:21" x14ac:dyDescent="0.2">
      <c r="T39" s="3" t="s">
        <v>97</v>
      </c>
      <c r="U39" s="32">
        <v>9900</v>
      </c>
    </row>
    <row r="40" spans="20:21" x14ac:dyDescent="0.2">
      <c r="T40" s="3" t="s">
        <v>109</v>
      </c>
      <c r="U40" s="32">
        <v>9699</v>
      </c>
    </row>
    <row r="41" spans="20:21" x14ac:dyDescent="0.2">
      <c r="T41" s="3" t="s">
        <v>99</v>
      </c>
      <c r="U41" s="32">
        <v>9294</v>
      </c>
    </row>
    <row r="42" spans="20:21" x14ac:dyDescent="0.2">
      <c r="T42" s="3" t="s">
        <v>80</v>
      </c>
      <c r="U42" s="32">
        <v>9286</v>
      </c>
    </row>
    <row r="43" spans="20:21" x14ac:dyDescent="0.2">
      <c r="T43" s="3" t="s">
        <v>100</v>
      </c>
      <c r="U43" s="32">
        <v>9123</v>
      </c>
    </row>
    <row r="44" spans="20:21" x14ac:dyDescent="0.2">
      <c r="T44" s="3" t="s">
        <v>70</v>
      </c>
      <c r="U44" s="32">
        <v>8954</v>
      </c>
    </row>
    <row r="45" spans="20:21" x14ac:dyDescent="0.2">
      <c r="T45" s="3" t="s">
        <v>78</v>
      </c>
      <c r="U45" s="32">
        <v>8905</v>
      </c>
    </row>
    <row r="46" spans="20:21" x14ac:dyDescent="0.2">
      <c r="T46" s="3" t="s">
        <v>50</v>
      </c>
      <c r="U46" s="32">
        <v>8861</v>
      </c>
    </row>
    <row r="47" spans="20:21" x14ac:dyDescent="0.2">
      <c r="T47" s="3" t="s">
        <v>77</v>
      </c>
      <c r="U47" s="32">
        <v>8841</v>
      </c>
    </row>
    <row r="48" spans="20:21" x14ac:dyDescent="0.2">
      <c r="T48" s="3" t="s">
        <v>116</v>
      </c>
      <c r="U48" s="32">
        <v>8649</v>
      </c>
    </row>
    <row r="49" spans="20:21" x14ac:dyDescent="0.2">
      <c r="T49" s="3" t="s">
        <v>121</v>
      </c>
      <c r="U49" s="32">
        <v>8568</v>
      </c>
    </row>
    <row r="50" spans="20:21" x14ac:dyDescent="0.2">
      <c r="T50" s="3" t="s">
        <v>44</v>
      </c>
      <c r="U50" s="32">
        <v>8543</v>
      </c>
    </row>
    <row r="51" spans="20:21" x14ac:dyDescent="0.2">
      <c r="T51" s="3" t="s">
        <v>66</v>
      </c>
      <c r="U51" s="32">
        <v>8502</v>
      </c>
    </row>
    <row r="52" spans="20:21" x14ac:dyDescent="0.2">
      <c r="T52" s="3" t="s">
        <v>120</v>
      </c>
      <c r="U52" s="32">
        <v>8237</v>
      </c>
    </row>
    <row r="53" spans="20:21" x14ac:dyDescent="0.2">
      <c r="T53" s="3" t="s">
        <v>40</v>
      </c>
      <c r="U53" s="32">
        <v>8230</v>
      </c>
    </row>
    <row r="54" spans="20:21" x14ac:dyDescent="0.2">
      <c r="T54" s="3" t="s">
        <v>115</v>
      </c>
      <c r="U54" s="32">
        <v>8047</v>
      </c>
    </row>
    <row r="55" spans="20:21" x14ac:dyDescent="0.2">
      <c r="T55" s="3" t="s">
        <v>123</v>
      </c>
      <c r="U55" s="32">
        <v>7964</v>
      </c>
    </row>
    <row r="56" spans="20:21" x14ac:dyDescent="0.2">
      <c r="T56" s="3" t="s">
        <v>96</v>
      </c>
      <c r="U56" s="32">
        <v>7420</v>
      </c>
    </row>
    <row r="57" spans="20:21" x14ac:dyDescent="0.2">
      <c r="T57" s="3" t="s">
        <v>102</v>
      </c>
      <c r="U57" s="32">
        <v>7239</v>
      </c>
    </row>
    <row r="58" spans="20:21" x14ac:dyDescent="0.2">
      <c r="T58" s="3" t="s">
        <v>83</v>
      </c>
      <c r="U58" s="32">
        <v>7224</v>
      </c>
    </row>
    <row r="59" spans="20:21" x14ac:dyDescent="0.2">
      <c r="T59" s="3" t="s">
        <v>29</v>
      </c>
      <c r="U59" s="32">
        <v>6781</v>
      </c>
    </row>
    <row r="60" spans="20:21" x14ac:dyDescent="0.2">
      <c r="T60" s="3" t="s">
        <v>104</v>
      </c>
      <c r="U60" s="32">
        <v>6367</v>
      </c>
    </row>
    <row r="61" spans="20:21" x14ac:dyDescent="0.2">
      <c r="T61" s="3" t="s">
        <v>76</v>
      </c>
      <c r="U61" s="32">
        <v>6364</v>
      </c>
    </row>
    <row r="62" spans="20:21" x14ac:dyDescent="0.2">
      <c r="T62" s="3" t="s">
        <v>91</v>
      </c>
      <c r="U62" s="32">
        <v>6329</v>
      </c>
    </row>
    <row r="63" spans="20:21" x14ac:dyDescent="0.2">
      <c r="T63" s="3" t="s">
        <v>33</v>
      </c>
      <c r="U63" s="32">
        <v>6186</v>
      </c>
    </row>
    <row r="64" spans="20:21" x14ac:dyDescent="0.2">
      <c r="T64" s="3" t="s">
        <v>82</v>
      </c>
      <c r="U64" s="32">
        <v>6162</v>
      </c>
    </row>
    <row r="65" spans="20:21" x14ac:dyDescent="0.2">
      <c r="T65" s="3" t="s">
        <v>35</v>
      </c>
      <c r="U65" s="32">
        <v>6133</v>
      </c>
    </row>
    <row r="66" spans="20:21" x14ac:dyDescent="0.2">
      <c r="T66" s="3" t="s">
        <v>87</v>
      </c>
      <c r="U66" s="32">
        <v>5915</v>
      </c>
    </row>
    <row r="67" spans="20:21" x14ac:dyDescent="0.2">
      <c r="T67" s="3" t="s">
        <v>119</v>
      </c>
      <c r="U67" s="32">
        <v>5903</v>
      </c>
    </row>
    <row r="68" spans="20:21" x14ac:dyDescent="0.2">
      <c r="T68" s="3" t="s">
        <v>57</v>
      </c>
      <c r="U68" s="32">
        <v>5896</v>
      </c>
    </row>
    <row r="69" spans="20:21" x14ac:dyDescent="0.2">
      <c r="T69" s="3" t="s">
        <v>117</v>
      </c>
      <c r="U69" s="32">
        <v>5878</v>
      </c>
    </row>
    <row r="70" spans="20:21" x14ac:dyDescent="0.2">
      <c r="T70" s="3" t="s">
        <v>46</v>
      </c>
      <c r="U70" s="32">
        <v>5299</v>
      </c>
    </row>
    <row r="71" spans="20:21" x14ac:dyDescent="0.2">
      <c r="T71" s="3" t="s">
        <v>84</v>
      </c>
      <c r="U71" s="32">
        <v>5099</v>
      </c>
    </row>
    <row r="72" spans="20:21" x14ac:dyDescent="0.2">
      <c r="T72" s="3" t="s">
        <v>93</v>
      </c>
      <c r="U72" s="32">
        <v>4813</v>
      </c>
    </row>
    <row r="73" spans="20:21" x14ac:dyDescent="0.2">
      <c r="T73" s="3" t="s">
        <v>111</v>
      </c>
      <c r="U73" s="32">
        <v>3892</v>
      </c>
    </row>
    <row r="74" spans="20:21" x14ac:dyDescent="0.2">
      <c r="T74" s="3" t="s">
        <v>85</v>
      </c>
      <c r="U74" s="32">
        <v>3625</v>
      </c>
    </row>
    <row r="75" spans="20:21" x14ac:dyDescent="0.2">
      <c r="T75" s="3" t="s">
        <v>55</v>
      </c>
      <c r="U75" s="32">
        <v>3104</v>
      </c>
    </row>
    <row r="76" spans="20:21" x14ac:dyDescent="0.2">
      <c r="T76" s="3" t="s">
        <v>58</v>
      </c>
      <c r="U76" s="32">
        <v>2748</v>
      </c>
    </row>
    <row r="77" spans="20:21" x14ac:dyDescent="0.2">
      <c r="T77" s="3" t="s">
        <v>94</v>
      </c>
      <c r="U77" s="32">
        <v>1546</v>
      </c>
    </row>
    <row r="78" spans="20:21" x14ac:dyDescent="0.2">
      <c r="T78" s="3" t="s">
        <v>122</v>
      </c>
      <c r="U78" s="32">
        <v>1529</v>
      </c>
    </row>
    <row r="79" spans="20:21" x14ac:dyDescent="0.2">
      <c r="T79" s="3" t="s">
        <v>51</v>
      </c>
      <c r="U79" s="32">
        <v>1201</v>
      </c>
    </row>
    <row r="80" spans="20:21" x14ac:dyDescent="0.2">
      <c r="T80" s="3" t="s">
        <v>112</v>
      </c>
      <c r="U80" s="32">
        <v>1082</v>
      </c>
    </row>
    <row r="81" spans="20:21" x14ac:dyDescent="0.2">
      <c r="T81" s="3" t="s">
        <v>118</v>
      </c>
      <c r="U81" s="32">
        <v>82</v>
      </c>
    </row>
    <row r="82" spans="20:21" x14ac:dyDescent="0.2">
      <c r="T82" s="3" t="s">
        <v>1042</v>
      </c>
      <c r="U82" s="32">
        <v>800433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4"/>
  <sheetViews>
    <sheetView topLeftCell="B1" workbookViewId="0">
      <selection activeCell="B7" sqref="B7"/>
    </sheetView>
  </sheetViews>
  <sheetFormatPr baseColWidth="10" defaultColWidth="11.5" defaultRowHeight="15" x14ac:dyDescent="0.2"/>
  <cols>
    <col min="1" max="1" width="15.6640625" bestFit="1" customWidth="1"/>
    <col min="2" max="2" width="23.6640625" bestFit="1" customWidth="1"/>
    <col min="3" max="3" width="22.33203125" bestFit="1" customWidth="1"/>
  </cols>
  <sheetData>
    <row r="3" spans="1:3" x14ac:dyDescent="0.2">
      <c r="A3" s="2" t="s">
        <v>1041</v>
      </c>
      <c r="B3" t="s">
        <v>1089</v>
      </c>
      <c r="C3" t="s">
        <v>1090</v>
      </c>
    </row>
    <row r="4" spans="1:3" x14ac:dyDescent="0.2">
      <c r="A4" s="3" t="s">
        <v>39</v>
      </c>
      <c r="B4" s="31">
        <v>2.941860465116279</v>
      </c>
      <c r="C4">
        <v>86</v>
      </c>
    </row>
    <row r="5" spans="1:3" x14ac:dyDescent="0.2">
      <c r="A5" s="3" t="s">
        <v>49</v>
      </c>
      <c r="B5" s="31">
        <v>2.5873015873015874</v>
      </c>
      <c r="C5">
        <v>63</v>
      </c>
    </row>
    <row r="6" spans="1:3" x14ac:dyDescent="0.2">
      <c r="A6" s="3" t="s">
        <v>47</v>
      </c>
      <c r="B6" s="31">
        <v>2.9838709677419355</v>
      </c>
      <c r="C6">
        <v>62</v>
      </c>
    </row>
    <row r="7" spans="1:3" x14ac:dyDescent="0.2">
      <c r="A7" s="3" t="s">
        <v>28</v>
      </c>
      <c r="B7" s="31">
        <v>3.1355932203389831</v>
      </c>
      <c r="C7">
        <v>59</v>
      </c>
    </row>
    <row r="8" spans="1:3" x14ac:dyDescent="0.2">
      <c r="A8" s="3" t="s">
        <v>45</v>
      </c>
      <c r="B8" s="31">
        <v>2.7627118644067798</v>
      </c>
      <c r="C8">
        <v>59</v>
      </c>
    </row>
    <row r="9" spans="1:3" x14ac:dyDescent="0.2">
      <c r="A9" s="3" t="s">
        <v>32</v>
      </c>
      <c r="B9" s="31">
        <v>2.9827586206896552</v>
      </c>
      <c r="C9">
        <v>58</v>
      </c>
    </row>
    <row r="10" spans="1:3" x14ac:dyDescent="0.2">
      <c r="A10" s="3" t="s">
        <v>107</v>
      </c>
      <c r="B10" s="31">
        <v>3.1272727272727274</v>
      </c>
      <c r="C10">
        <v>55</v>
      </c>
    </row>
    <row r="11" spans="1:3" x14ac:dyDescent="0.2">
      <c r="A11" s="3" t="s">
        <v>59</v>
      </c>
      <c r="B11" s="31">
        <v>2.9272727272727272</v>
      </c>
      <c r="C11">
        <v>55</v>
      </c>
    </row>
    <row r="12" spans="1:3" x14ac:dyDescent="0.2">
      <c r="A12" s="3" t="s">
        <v>75</v>
      </c>
      <c r="B12" s="31">
        <v>3.0754716981132075</v>
      </c>
      <c r="C12">
        <v>53</v>
      </c>
    </row>
    <row r="13" spans="1:3" x14ac:dyDescent="0.2">
      <c r="A13" s="3" t="s">
        <v>71</v>
      </c>
      <c r="B13" s="31">
        <v>3.0588235294117645</v>
      </c>
      <c r="C13">
        <v>51</v>
      </c>
    </row>
    <row r="14" spans="1:3" x14ac:dyDescent="0.2">
      <c r="A14" s="3" t="s">
        <v>68</v>
      </c>
      <c r="B14" s="31">
        <v>3.0638297872340425</v>
      </c>
      <c r="C14">
        <v>47</v>
      </c>
    </row>
    <row r="15" spans="1:3" x14ac:dyDescent="0.2">
      <c r="A15" s="3" t="s">
        <v>36</v>
      </c>
      <c r="B15" s="31">
        <v>3.0909090909090908</v>
      </c>
      <c r="C15">
        <v>44</v>
      </c>
    </row>
    <row r="16" spans="1:3" x14ac:dyDescent="0.2">
      <c r="A16" s="3" t="s">
        <v>41</v>
      </c>
      <c r="B16" s="31">
        <v>2.7209302325581395</v>
      </c>
      <c r="C16">
        <v>43</v>
      </c>
    </row>
    <row r="17" spans="1:3" x14ac:dyDescent="0.2">
      <c r="A17" s="3" t="s">
        <v>34</v>
      </c>
      <c r="B17" s="31">
        <v>2.9534883720930232</v>
      </c>
      <c r="C17">
        <v>43</v>
      </c>
    </row>
    <row r="18" spans="1:3" x14ac:dyDescent="0.2">
      <c r="A18" s="3" t="s">
        <v>43</v>
      </c>
      <c r="B18" s="31">
        <v>3.2380952380952381</v>
      </c>
      <c r="C18">
        <v>42</v>
      </c>
    </row>
    <row r="19" spans="1:3" x14ac:dyDescent="0.2">
      <c r="A19" s="3" t="s">
        <v>52</v>
      </c>
      <c r="B19" s="31">
        <v>3.0476190476190474</v>
      </c>
      <c r="C19">
        <v>42</v>
      </c>
    </row>
    <row r="20" spans="1:3" x14ac:dyDescent="0.2">
      <c r="A20" s="3" t="s">
        <v>30</v>
      </c>
      <c r="B20" s="31">
        <v>3.1463414634146343</v>
      </c>
      <c r="C20">
        <v>41</v>
      </c>
    </row>
    <row r="21" spans="1:3" x14ac:dyDescent="0.2">
      <c r="A21" s="3" t="s">
        <v>54</v>
      </c>
      <c r="B21" s="31">
        <v>3.1282051282051282</v>
      </c>
      <c r="C21">
        <v>39</v>
      </c>
    </row>
    <row r="22" spans="1:3" x14ac:dyDescent="0.2">
      <c r="A22" s="3" t="s">
        <v>89</v>
      </c>
      <c r="B22" s="31">
        <v>3.1875</v>
      </c>
      <c r="C22">
        <v>32</v>
      </c>
    </row>
    <row r="23" spans="1:3" x14ac:dyDescent="0.2">
      <c r="A23" s="3" t="s">
        <v>56</v>
      </c>
      <c r="B23" s="31">
        <v>2.8846153846153846</v>
      </c>
      <c r="C23">
        <v>26</v>
      </c>
    </row>
    <row r="24" spans="1:3" x14ac:dyDescent="0.2">
      <c r="A24" s="3" t="s">
        <v>1042</v>
      </c>
      <c r="B24" s="31">
        <v>2.99</v>
      </c>
      <c r="C24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интро</vt:lpstr>
      <vt:lpstr>Дашборд</vt:lpstr>
      <vt:lpstr>продажи</vt:lpstr>
      <vt:lpstr>1_Продажи магазинов</vt:lpstr>
      <vt:lpstr>2_Выгода клиентамДИСКОНТ</vt:lpstr>
      <vt:lpstr>3_СуммПродажиПоСетям</vt:lpstr>
      <vt:lpstr>4_ЦеныПоставщиков</vt:lpstr>
      <vt:lpstr>5_СумПродажиПоПоставщикам</vt:lpstr>
      <vt:lpstr>6_СреднееКоличПоКатегории</vt:lpstr>
      <vt:lpstr>7_Продажи по категориям</vt:lpstr>
      <vt:lpstr>8_География клиентов</vt:lpstr>
      <vt:lpstr>9_ИмяКлиента</vt:lpstr>
      <vt:lpstr>10_ПрораммаЛояльности</vt:lpstr>
      <vt:lpstr>11_ПлатежесПоСтранам</vt:lpstr>
      <vt:lpstr>клиенты</vt:lpstr>
      <vt:lpstr>коды стран</vt:lpstr>
      <vt:lpstr>товар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2024-05-23T18:05:44Z</dcterms:created>
  <dcterms:modified xsi:type="dcterms:W3CDTF">2024-11-06T16:17:13Z</dcterms:modified>
</cp:coreProperties>
</file>