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Q:\3_DL_r\"/>
    </mc:Choice>
  </mc:AlternateContent>
  <bookViews>
    <workbookView xWindow="0" yWindow="0" windowWidth="19200" windowHeight="7050" activeTab="1"/>
  </bookViews>
  <sheets>
    <sheet name="0_Слайд" sheetId="3" r:id="rId1"/>
    <sheet name="1_Отчет" sheetId="5" r:id="rId2"/>
  </sheets>
  <externalReferences>
    <externalReference r:id="rId3"/>
  </externalReferences>
  <definedNames>
    <definedName name="__slider_charts_link__3c691cfe_7b8c_4d16_8474_d105c25da96d__30b79283_d5fd_4e34_9e60_87a731786f3d" comment="__slider_charts_link__3c691cfe_7b8c_4d16_8474_d105c25da96d__30b79283_d5fd_4e34_9e60_87a731786f3d">'0_Слайд'!$U$8:$V$18</definedName>
    <definedName name="__slider_charts_link__47a42089_ffdc_4574_b371_27adebb5053e__30b79283_d5fd_4e34_9e60_87a731786f3d" comment="__slider_charts_link__47a42089_ffdc_4574_b371_27adebb5053e__30b79283_d5fd_4e34_9e60_87a731786f3d">'0_Слайд'!$U$8:$V$18</definedName>
    <definedName name="__slider_charts_link__47a42089_ffdc_4574_b371_27adebb5053e__4b3a4678_ea7e_40cb_a137_8a0d78f717aa" comment="__slider_charts_link__47a42089_ffdc_4574_b371_27adebb5053e__4b3a4678_ea7e_40cb_a137_8a0d78f717aa">'0_Слайд'!$X$10:$AG$11</definedName>
    <definedName name="__slider_charts_link__6f63aad4_d071_4594_8b43_6e8b95d31c8d__4315f900_1827_4b49_86ef_4ab29184a679" comment="__slider_charts_link__6f63aad4_d071_4594_8b43_6e8b95d31c8d__4315f900_1827_4b49_86ef_4ab29184a679">'0_Слайд'!$X$7:$AA$8</definedName>
    <definedName name="__slider_charts_link__e3b8e87b_9df6_4517_a4dc_7fd72bbb00aa__4315f900_1827_4b49_86ef_4ab29184a679" comment="__slider_charts_link__e3b8e87b_9df6_4517_a4dc_7fd72bbb00aa__4315f900_1827_4b49_86ef_4ab29184a679">'0_Слайд'!$X$7:$AA$8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" i="5" l="1"/>
  <c r="O19" i="5"/>
  <c r="P19" i="5"/>
  <c r="C30" i="5"/>
  <c r="C29" i="5"/>
  <c r="C28" i="5"/>
  <c r="C27" i="5"/>
  <c r="C2" i="5"/>
  <c r="C3" i="5"/>
  <c r="C4" i="5"/>
  <c r="D4" i="5"/>
  <c r="E4" i="5"/>
  <c r="G4" i="5"/>
  <c r="H4" i="5"/>
  <c r="I4" i="5"/>
  <c r="J4" i="5"/>
  <c r="K4" i="5"/>
  <c r="J6" i="5"/>
  <c r="C7" i="5"/>
  <c r="B7" i="5" s="1"/>
  <c r="D7" i="5"/>
  <c r="E7" i="5"/>
  <c r="F7" i="5"/>
  <c r="G7" i="5"/>
  <c r="H7" i="5"/>
  <c r="I7" i="5"/>
  <c r="J7" i="5"/>
  <c r="K7" i="5"/>
  <c r="J8" i="5"/>
  <c r="C9" i="5"/>
  <c r="B9" i="5" s="1"/>
  <c r="D9" i="5"/>
  <c r="E9" i="5"/>
  <c r="F9" i="5"/>
  <c r="G9" i="5"/>
  <c r="H9" i="5"/>
  <c r="I9" i="5"/>
  <c r="J9" i="5"/>
  <c r="K9" i="5"/>
  <c r="J10" i="5"/>
  <c r="J11" i="5"/>
  <c r="J12" i="5"/>
  <c r="C13" i="5"/>
  <c r="B13" i="5" s="1"/>
  <c r="D13" i="5"/>
  <c r="E13" i="5"/>
  <c r="F13" i="5"/>
  <c r="G13" i="5"/>
  <c r="H13" i="5"/>
  <c r="I13" i="5"/>
  <c r="J13" i="5"/>
  <c r="K13" i="5"/>
  <c r="D15" i="5"/>
  <c r="E15" i="5"/>
  <c r="F15" i="5"/>
  <c r="G15" i="5"/>
  <c r="H15" i="5"/>
  <c r="I15" i="5"/>
  <c r="J15" i="5"/>
  <c r="K15" i="5"/>
  <c r="O42" i="3" l="1"/>
  <c r="J14" i="5" l="1"/>
  <c r="J64" i="3"/>
  <c r="Q31" i="3" l="1"/>
  <c r="Q30" i="3"/>
  <c r="K2" i="5" l="1"/>
  <c r="K3" i="5"/>
  <c r="E44" i="3"/>
  <c r="Q44" i="3"/>
  <c r="N44" i="3"/>
  <c r="M44" i="3"/>
  <c r="L44" i="3"/>
  <c r="J44" i="3"/>
  <c r="I44" i="3"/>
  <c r="G44" i="3"/>
  <c r="Q42" i="3"/>
  <c r="Q40" i="3"/>
  <c r="Q39" i="3"/>
  <c r="Q38" i="3"/>
  <c r="N42" i="3"/>
  <c r="M42" i="3"/>
  <c r="L42" i="3"/>
  <c r="N40" i="3"/>
  <c r="M40" i="3"/>
  <c r="L40" i="3"/>
  <c r="N39" i="3"/>
  <c r="M39" i="3"/>
  <c r="L39" i="3"/>
  <c r="N38" i="3"/>
  <c r="M38" i="3"/>
  <c r="L38" i="3"/>
  <c r="J42" i="3"/>
  <c r="I42" i="3"/>
  <c r="J40" i="3"/>
  <c r="I40" i="3"/>
  <c r="J39" i="3"/>
  <c r="I39" i="3"/>
  <c r="J38" i="3"/>
  <c r="I38" i="3"/>
  <c r="G42" i="3"/>
  <c r="G40" i="3"/>
  <c r="G39" i="3"/>
  <c r="G38" i="3"/>
  <c r="E42" i="3"/>
  <c r="E40" i="3"/>
  <c r="E39" i="3"/>
  <c r="E38" i="3"/>
  <c r="Q36" i="3"/>
  <c r="N36" i="3"/>
  <c r="M36" i="3"/>
  <c r="L36" i="3"/>
  <c r="J36" i="3"/>
  <c r="I36" i="3"/>
  <c r="G36" i="3"/>
  <c r="E36" i="3"/>
  <c r="N34" i="3"/>
  <c r="M34" i="3"/>
  <c r="L34" i="3"/>
  <c r="J34" i="3"/>
  <c r="I34" i="3"/>
  <c r="G34" i="3"/>
  <c r="E34" i="3"/>
  <c r="Q28" i="3"/>
  <c r="O28" i="3"/>
  <c r="N28" i="3"/>
  <c r="M28" i="3"/>
  <c r="L28" i="3"/>
  <c r="J28" i="3"/>
  <c r="I28" i="3"/>
  <c r="G28" i="3"/>
  <c r="E28" i="3"/>
  <c r="N31" i="3"/>
  <c r="M31" i="3"/>
  <c r="L31" i="3"/>
  <c r="J31" i="3"/>
  <c r="I31" i="3"/>
  <c r="N30" i="3"/>
  <c r="M30" i="3"/>
  <c r="L30" i="3"/>
  <c r="J30" i="3"/>
  <c r="I30" i="3"/>
  <c r="G31" i="3"/>
  <c r="G30" i="3"/>
  <c r="E33" i="3"/>
  <c r="B27" i="3"/>
  <c r="B25" i="3"/>
  <c r="B18" i="3"/>
  <c r="B11" i="3"/>
  <c r="G2" i="5" l="1"/>
  <c r="M29" i="5"/>
  <c r="D2" i="5"/>
  <c r="F3" i="5"/>
  <c r="G1" i="5"/>
  <c r="J32" i="3"/>
  <c r="F6" i="5"/>
  <c r="G8" i="5"/>
  <c r="D10" i="5"/>
  <c r="E12" i="5"/>
  <c r="H11" i="5"/>
  <c r="K10" i="5"/>
  <c r="H16" i="5"/>
  <c r="H1" i="5"/>
  <c r="G6" i="5"/>
  <c r="H8" i="5"/>
  <c r="D11" i="5"/>
  <c r="F12" i="5"/>
  <c r="I11" i="5"/>
  <c r="K11" i="5"/>
  <c r="O44" i="3"/>
  <c r="I16" i="5"/>
  <c r="D3" i="5"/>
  <c r="G3" i="5"/>
  <c r="E2" i="5"/>
  <c r="H3" i="5"/>
  <c r="I1" i="5"/>
  <c r="H6" i="5"/>
  <c r="I8" i="5"/>
  <c r="D12" i="5"/>
  <c r="E14" i="5"/>
  <c r="G12" i="5"/>
  <c r="K12" i="5"/>
  <c r="K16" i="5"/>
  <c r="F2" i="5"/>
  <c r="I3" i="5"/>
  <c r="J1" i="5"/>
  <c r="I6" i="5"/>
  <c r="K8" i="5"/>
  <c r="D14" i="5"/>
  <c r="F14" i="5"/>
  <c r="H12" i="5"/>
  <c r="K14" i="5"/>
  <c r="C16" i="5"/>
  <c r="C1" i="5"/>
  <c r="B1" i="5" s="1"/>
  <c r="C8" i="5"/>
  <c r="B8" i="5" s="1"/>
  <c r="C10" i="5"/>
  <c r="E10" i="5"/>
  <c r="G10" i="5"/>
  <c r="I12" i="5"/>
  <c r="D16" i="5"/>
  <c r="M28" i="5"/>
  <c r="D1" i="5"/>
  <c r="C6" i="5"/>
  <c r="D8" i="5"/>
  <c r="C11" i="5"/>
  <c r="B11" i="5" s="1"/>
  <c r="F10" i="5"/>
  <c r="H10" i="5"/>
  <c r="G14" i="5"/>
  <c r="E16" i="5"/>
  <c r="K1" i="5"/>
  <c r="H2" i="5"/>
  <c r="M30" i="5"/>
  <c r="O30" i="3"/>
  <c r="I2" i="5"/>
  <c r="E1" i="5"/>
  <c r="D6" i="5"/>
  <c r="E8" i="5"/>
  <c r="C12" i="5"/>
  <c r="B12" i="5" s="1"/>
  <c r="E11" i="5"/>
  <c r="I10" i="5"/>
  <c r="H14" i="5"/>
  <c r="F16" i="5"/>
  <c r="M27" i="5"/>
  <c r="C5" i="5"/>
  <c r="E3" i="5"/>
  <c r="F1" i="5"/>
  <c r="E6" i="5"/>
  <c r="F8" i="5"/>
  <c r="C14" i="5"/>
  <c r="F11" i="5"/>
  <c r="G11" i="5"/>
  <c r="I14" i="5"/>
  <c r="G16" i="5"/>
  <c r="J33" i="3"/>
  <c r="O31" i="3"/>
  <c r="V17" i="3"/>
  <c r="J16" i="5" l="1"/>
  <c r="J3" i="5"/>
  <c r="J2" i="5"/>
  <c r="F4" i="5"/>
  <c r="F5" i="5"/>
  <c r="L25" i="5"/>
  <c r="E43" i="3"/>
  <c r="Q34" i="3"/>
  <c r="U18" i="3"/>
  <c r="AI16" i="3"/>
  <c r="U17" i="3"/>
  <c r="V16" i="3"/>
  <c r="U16" i="3"/>
  <c r="V15" i="3"/>
  <c r="U15" i="3"/>
  <c r="V14" i="3"/>
  <c r="U14" i="3"/>
  <c r="U13" i="3"/>
  <c r="V12" i="3"/>
  <c r="U12" i="3"/>
  <c r="U11" i="3"/>
  <c r="V10" i="3"/>
  <c r="U10" i="3"/>
  <c r="V9" i="3"/>
  <c r="U9" i="3"/>
  <c r="V8" i="3"/>
  <c r="U8" i="3"/>
  <c r="C21" i="5" l="1"/>
  <c r="L1" i="5"/>
  <c r="C22" i="5"/>
  <c r="K6" i="5"/>
  <c r="C18" i="5"/>
  <c r="C15" i="5"/>
  <c r="B15" i="5" s="1"/>
  <c r="C26" i="5"/>
  <c r="L18" i="5"/>
  <c r="L23" i="5"/>
  <c r="C23" i="5"/>
  <c r="C24" i="5"/>
  <c r="C19" i="5"/>
  <c r="C20" i="5"/>
  <c r="L24" i="5"/>
  <c r="C17" i="5"/>
  <c r="L17" i="5"/>
  <c r="L22" i="5"/>
  <c r="L20" i="5"/>
  <c r="C25" i="5"/>
  <c r="L33" i="3"/>
  <c r="I33" i="3"/>
  <c r="J45" i="3"/>
  <c r="M33" i="3"/>
  <c r="G5" i="5" l="1"/>
  <c r="H5" i="5"/>
  <c r="E5" i="5"/>
  <c r="E72" i="3"/>
  <c r="E65" i="3"/>
  <c r="E57" i="3"/>
  <c r="G33" i="3" l="1"/>
  <c r="E56" i="3"/>
  <c r="E64" i="3"/>
  <c r="D5" i="5" l="1"/>
  <c r="Y8" i="3"/>
  <c r="N33" i="3"/>
  <c r="O33" i="3" l="1"/>
  <c r="I5" i="5"/>
  <c r="N20" i="5"/>
  <c r="Q33" i="3"/>
  <c r="K5" i="5" l="1"/>
  <c r="J5" i="5"/>
  <c r="AA8" i="3"/>
  <c r="U33" i="3"/>
  <c r="U31" i="3" s="1"/>
  <c r="P20" i="5" l="1"/>
  <c r="V11" i="3"/>
  <c r="L19" i="5" l="1"/>
  <c r="W18" i="3"/>
  <c r="W13" i="3"/>
  <c r="L26" i="5" l="1"/>
  <c r="Z8" i="3"/>
  <c r="L21" i="5"/>
  <c r="AI17" i="3"/>
  <c r="U29" i="3"/>
  <c r="U28" i="3" s="1"/>
  <c r="O20" i="5" l="1"/>
</calcChain>
</file>

<file path=xl/sharedStrings.xml><?xml version="1.0" encoding="utf-8"?>
<sst xmlns="http://schemas.openxmlformats.org/spreadsheetml/2006/main" count="85" uniqueCount="62">
  <si>
    <t>Гостех-3</t>
  </si>
  <si>
    <t>Гостех (+ДС 1,4 млрд руб.)</t>
  </si>
  <si>
    <t>Прогноз</t>
  </si>
  <si>
    <t>Бюджет</t>
  </si>
  <si>
    <t>Факт</t>
  </si>
  <si>
    <t>Слайд1</t>
  </si>
  <si>
    <t>Подписано МЦ</t>
  </si>
  <si>
    <t>Заактировано</t>
  </si>
  <si>
    <t>17 заявок (986 млн.р)</t>
  </si>
  <si>
    <t xml:space="preserve">Всего </t>
  </si>
  <si>
    <t>ПРОВЕРКА</t>
  </si>
  <si>
    <t>ГОСТЕХ 
заявки 2025 года</t>
  </si>
  <si>
    <t>e</t>
  </si>
  <si>
    <t>Прогноз Гостех на УК 02.07</t>
  </si>
  <si>
    <t>Прогноз Гостех на 28.07</t>
  </si>
  <si>
    <t>Факт заявок 
подписано МЦ</t>
  </si>
  <si>
    <t>ЕРКНМ</t>
  </si>
  <si>
    <t>Экомониторинг</t>
  </si>
  <si>
    <t>ИЭП (ТОР Развитие и ФРГУ)</t>
  </si>
  <si>
    <t>Текущий прогноз Гостех+Прямые контракты 2025 г.</t>
  </si>
  <si>
    <t>Подписанные заявки после УК от 28.07 со сроком сдачи в 2025 г.</t>
  </si>
  <si>
    <t>Не подписанные заявки со сроком сдачи в 2025 г.</t>
  </si>
  <si>
    <t>нет</t>
  </si>
  <si>
    <t>SCR#5373954</t>
  </si>
  <si>
    <t>141.2 Услуга «Согласование проведения переустройства и (или) перепланировки помещения в многоквартирном доме»</t>
  </si>
  <si>
    <t>SCR#5320199</t>
  </si>
  <si>
    <t>межведомственного электронного взаимодействия, необходимых для предоставления государственных и муниципальных услуг, в рамках межведомственного информационного взаимодействия во исполнение Федерального закона от 27 июля 2010 г. № 210-ФЗ «Об организации предоставления государственных и муниципальных услуг» в интересах органов публичной власти, а также функций обработки сведений (сервисы инфраструктуры электронного правительства)</t>
  </si>
  <si>
    <t>SCR#5347739</t>
  </si>
  <si>
    <t>Цифровая трансформация сервиса приема уведомлений об организованной перевозке группы детей в федеральной государственной информационной системе «Единый портал государственных и муниципальных услуг (функций)» и в федеральной государственной информационной системе «Единая система предоставления государственных и муниципальных услуг (сервисов)»</t>
  </si>
  <si>
    <t>Из презы по инфо от Антона</t>
  </si>
  <si>
    <t>•Моя школа + ГИА Приема (Проектирование 26 год)</t>
  </si>
  <si>
    <t>ИЗ СЗ МЭО</t>
  </si>
  <si>
    <t>Комар С.</t>
  </si>
  <si>
    <t>SCR#5406897</t>
  </si>
  <si>
    <t>Опека и попечительство</t>
  </si>
  <si>
    <t>Огуряев Д.</t>
  </si>
  <si>
    <t>Нет в Радаре. Оценка стоимости на исправлении в ЕСЭД</t>
  </si>
  <si>
    <t>SCR#5407510</t>
  </si>
  <si>
    <t xml:space="preserve">ИЭП № 071/25/59 </t>
  </si>
  <si>
    <t>ИЭП</t>
  </si>
  <si>
    <t>SCR#5410392</t>
  </si>
  <si>
    <t>SCR#5415058</t>
  </si>
  <si>
    <t>Развитие сервиса выдачи лицензий на производство и оборот этилового спирта, алкогольной, спиртосодержащей, табачной и никотинсодержащей продукции и сырья для их производства (вторая очередь работ 2025 г.). Сервис № 54</t>
  </si>
  <si>
    <t>Оценка еще не запущена в ЕСЭД</t>
  </si>
  <si>
    <t>SCR#5342207</t>
  </si>
  <si>
    <t xml:space="preserve"> «Мера социальной поддержки граждан, жилые помещения которых утрачены в результате обстрелов со стороны вооруженных формирований Украины, и граждан, проживающих в населенных пунктах, которые подверглись или подвергаются таким обстрелам, на территории Курской области». Сервис 71 «Сервисы инфраструктуры электронного правительства».</t>
  </si>
  <si>
    <t>Отменена по требованию Заказчика. Оценка не запущена в ЕСЭД</t>
  </si>
  <si>
    <t>Микрофинансовые организации</t>
  </si>
  <si>
    <t>выполнение работ по созданию сервиса ПГС для Федерального государственного контроля (надзора) за деятельностью юридических лиц, осуществляющих деятельность по возврату просроченной задолженности в качестве основного вида деятельности.</t>
  </si>
  <si>
    <t>Нет оценки стоимости</t>
  </si>
  <si>
    <t>ТКР при ЧС</t>
  </si>
  <si>
    <t>в рамках поручения Д.Ю. Григоренко по жизненной ситуации «Попадание в чрезвычайную ситуацию».</t>
  </si>
  <si>
    <t>Итого</t>
  </si>
  <si>
    <t>С НДС</t>
  </si>
  <si>
    <t>Без НДС</t>
  </si>
  <si>
    <t>ЕСИА отдельно</t>
  </si>
  <si>
    <t>ГАС ПС</t>
  </si>
  <si>
    <t>ГОСТЕХ</t>
  </si>
  <si>
    <t>Индекс</t>
  </si>
  <si>
    <t>Слайд_Прогноз</t>
  </si>
  <si>
    <t>Слайд_Заявки</t>
  </si>
  <si>
    <t>ГОСТЕХ 
заявки 2025,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</si>
</sst>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#,##0_ ;\-#,##0\ "/>
  </numFmts>
  <fonts count="4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 tint="0.499984740745262"/>
      <name val="Rostelecom Basis Light"/>
      <family val="2"/>
    </font>
    <font>
      <sz val="12"/>
      <color theme="1" tint="0.499984740745262"/>
      <name val="Rostelecom Basis Light"/>
      <family val="2"/>
    </font>
    <font>
      <b/>
      <sz val="18"/>
      <color rgb="FF272F3D"/>
      <name val="Rostelecom Basis Medium"/>
      <family val="2"/>
    </font>
    <font>
      <sz val="10"/>
      <color theme="1"/>
      <name val="Arial Narrow"/>
      <family val="2"/>
      <charset val="204"/>
    </font>
    <font>
      <b/>
      <sz val="10"/>
      <color theme="1"/>
      <name val="Rostelecom Basis Light"/>
      <family val="2"/>
    </font>
    <font>
      <sz val="30"/>
      <color rgb="FF272F3D"/>
      <name val="Rostelecom Basis Medium"/>
      <family val="2"/>
    </font>
    <font>
      <sz val="14"/>
      <color theme="1" tint="0.499984740745262"/>
      <name val="Rostelecom Basis Light"/>
      <family val="2"/>
    </font>
    <font>
      <sz val="10"/>
      <color theme="1" tint="0.499984740745262"/>
      <name val="Rostelecom Basis Light"/>
      <family val="2"/>
    </font>
    <font>
      <b/>
      <sz val="18"/>
      <color rgb="FF272F3D"/>
      <name val="Rostelecom Basis"/>
      <family val="2"/>
    </font>
    <font>
      <b/>
      <sz val="12"/>
      <color theme="2" tint="-0.499984740745262"/>
      <name val="Rostelecom Basis Light"/>
      <family val="2"/>
    </font>
    <font>
      <sz val="14"/>
      <color theme="1"/>
      <name val="Arial Narrow"/>
      <family val="2"/>
      <charset val="204"/>
    </font>
    <font>
      <sz val="30"/>
      <color rgb="FFFF0000"/>
      <name val="Rostelecom Basis Medium"/>
      <family val="2"/>
    </font>
    <font>
      <b/>
      <sz val="10"/>
      <color theme="1"/>
      <name val="Arial Narrow"/>
      <family val="2"/>
      <charset val="204"/>
    </font>
    <font>
      <b/>
      <sz val="20"/>
      <color theme="1" tint="0.499984740745262"/>
      <name val="Rostelecom Basis Light"/>
      <family val="2"/>
    </font>
    <font>
      <b/>
      <sz val="40"/>
      <color rgb="FF891DFF"/>
      <name val="Rostelecom Basis Light"/>
      <family val="2"/>
    </font>
    <font>
      <b/>
      <sz val="18"/>
      <color rgb="FF808080"/>
      <name val="Rostelecom Basis Light"/>
      <family val="2"/>
    </font>
    <font>
      <b/>
      <sz val="30"/>
      <color rgb="FF808080"/>
      <name val="Rostelecom Basis Light"/>
      <family val="2"/>
    </font>
    <font>
      <b/>
      <sz val="25"/>
      <color theme="1" tint="0.499984740745262"/>
      <name val="Rostelecom Basis Light"/>
      <family val="2"/>
    </font>
    <font>
      <b/>
      <sz val="70"/>
      <color rgb="FF891DFF"/>
      <name val="Rostelecom Basis Light"/>
      <family val="2"/>
    </font>
    <font>
      <b/>
      <sz val="25"/>
      <color rgb="FFFF0000"/>
      <name val="Rostelecom Basis Light"/>
      <family val="2"/>
    </font>
    <font>
      <b/>
      <sz val="25"/>
      <color rgb="FF891DFF"/>
      <name val="Rostelecom Basis Light"/>
      <family val="2"/>
    </font>
    <font>
      <sz val="20"/>
      <color rgb="FFFF0000"/>
      <name val="Rostelecom Basis"/>
      <family val="2"/>
    </font>
    <font>
      <sz val="10"/>
      <color rgb="FFFF0000"/>
      <name val="Arial Narrow"/>
      <family val="2"/>
      <charset val="204"/>
    </font>
    <font>
      <sz val="16"/>
      <color theme="1"/>
      <name val="Arial Narrow"/>
      <family val="2"/>
      <charset val="204"/>
    </font>
    <font>
      <b/>
      <sz val="12"/>
      <name val="Arial Narrow"/>
      <family val="2"/>
      <charset val="204"/>
    </font>
    <font>
      <sz val="12"/>
      <color theme="1"/>
      <name val="Arial Narrow"/>
      <family val="2"/>
      <charset val="204"/>
    </font>
    <font>
      <b/>
      <sz val="12"/>
      <color theme="1"/>
      <name val="Arial Narrow"/>
      <family val="2"/>
      <charset val="204"/>
    </font>
    <font>
      <b/>
      <sz val="14"/>
      <name val="Arial"/>
      <family val="2"/>
      <charset val="204"/>
    </font>
    <font>
      <sz val="14"/>
      <name val="Arial"/>
      <family val="2"/>
      <charset val="204"/>
    </font>
    <font>
      <sz val="12"/>
      <name val="Arial"/>
      <family val="2"/>
      <charset val="204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i/>
      <sz val="12"/>
      <name val="Arial"/>
      <family val="2"/>
      <charset val="204"/>
    </font>
    <font>
      <sz val="10"/>
      <name val="Arial"/>
      <family val="2"/>
      <charset val="204"/>
    </font>
    <font>
      <sz val="12"/>
      <color rgb="FF000000"/>
      <name val="Segoe UI"/>
      <family val="2"/>
      <charset val="204"/>
    </font>
    <font>
      <b/>
      <sz val="14"/>
      <color rgb="FFFF4F12"/>
      <name val="Arial"/>
      <family val="2"/>
      <charset val="204"/>
    </font>
    <font>
      <b/>
      <sz val="14"/>
      <color rgb="FFC00000"/>
      <name val="Arial"/>
      <family val="2"/>
      <charset val="204"/>
    </font>
    <font>
      <sz val="12"/>
      <color rgb="FFFF0000"/>
      <name val="Arial"/>
      <family val="2"/>
      <charset val="204"/>
    </font>
    <font>
      <b/>
      <sz val="12"/>
      <color rgb="FFC00000"/>
      <name val="Arial"/>
      <family val="2"/>
      <charset val="204"/>
    </font>
    <font>
      <sz val="12"/>
      <color rgb="FFC00000"/>
      <name val="Arial"/>
      <family val="2"/>
      <charset val="204"/>
    </font>
    <font>
      <i/>
      <sz val="12"/>
      <color rgb="FFC0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1F1F3"/>
        <bgColor indexed="64"/>
      </patternFill>
    </fill>
    <fill>
      <patternFill patternType="solid">
        <fgColor rgb="FFC7D1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77">
    <border>
      <left/>
      <right/>
      <top/>
      <bottom/>
      <diagonal/>
    </border>
    <border>
      <left style="medium">
        <color rgb="FFFF4F12"/>
      </left>
      <right style="medium">
        <color rgb="FFFF4F12"/>
      </right>
      <top style="medium">
        <color rgb="FFFF4F12"/>
      </top>
      <bottom style="thin">
        <color rgb="FFA9ACB7"/>
      </bottom>
      <diagonal/>
    </border>
    <border>
      <left style="medium">
        <color rgb="FFFF4F12"/>
      </left>
      <right style="medium">
        <color rgb="FFFF4F12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4F12"/>
      </left>
      <right style="medium">
        <color rgb="FFFF4F12"/>
      </right>
      <top style="thin">
        <color rgb="FFA9ACB7"/>
      </top>
      <bottom/>
      <diagonal/>
    </border>
    <border>
      <left style="medium">
        <color rgb="FFFF4F12"/>
      </left>
      <right style="medium">
        <color rgb="FFFF4F12"/>
      </right>
      <top/>
      <bottom style="medium">
        <color rgb="FFFF4F12"/>
      </bottom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hair">
        <color theme="0" tint="-0.149967955565050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hair">
        <color theme="0" tint="-0.14996795556505021"/>
      </right>
      <top/>
      <bottom/>
      <diagonal/>
    </border>
    <border>
      <left style="thin">
        <color theme="0" tint="-0.14999847407452621"/>
      </left>
      <right style="hair">
        <color theme="0" tint="-0.14996795556505021"/>
      </right>
      <top/>
      <bottom style="thin">
        <color theme="0" tint="-0.14999847407452621"/>
      </bottom>
      <diagonal/>
    </border>
    <border>
      <left style="medium">
        <color rgb="FFFF4F12"/>
      </left>
      <right style="medium">
        <color rgb="FFFF4F12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rgb="FFFF4F12"/>
      </left>
      <right style="medium">
        <color rgb="FFFF4F12"/>
      </right>
      <top style="thin">
        <color theme="0" tint="-0.14999847407452621"/>
      </top>
      <bottom/>
      <diagonal/>
    </border>
    <border>
      <left style="medium">
        <color rgb="FFFF4F12"/>
      </left>
      <right style="medium">
        <color rgb="FFFF4F12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67955565050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hair">
        <color theme="0" tint="-0.149967955565050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67955565050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67955565050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rgb="FFA9ACB7"/>
      </bottom>
      <diagonal/>
    </border>
    <border>
      <left style="hair">
        <color theme="0" tint="-0.14996795556505021"/>
      </left>
      <right/>
      <top style="thin">
        <color theme="0" tint="-0.14999847407452621"/>
      </top>
      <bottom/>
      <diagonal/>
    </border>
    <border>
      <left style="hair">
        <color theme="0" tint="-0.14996795556505021"/>
      </left>
      <right/>
      <top/>
      <bottom/>
      <diagonal/>
    </border>
    <border>
      <left style="hair">
        <color theme="0" tint="-0.14996795556505021"/>
      </left>
      <right/>
      <top/>
      <bottom style="thin">
        <color theme="0" tint="-0.14999847407452621"/>
      </bottom>
      <diagonal/>
    </border>
    <border>
      <left style="hair">
        <color theme="0" tint="-0.149967955565050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hair">
        <color theme="0" tint="-0.14996795556505021"/>
      </right>
      <top style="thin">
        <color rgb="FFA9ACB7"/>
      </top>
      <bottom style="thin">
        <color theme="0" tint="-0.14999847407452621"/>
      </bottom>
      <diagonal/>
    </border>
    <border>
      <left style="thin">
        <color theme="0" tint="-0.14999847407452621"/>
      </left>
      <right style="hair">
        <color theme="0" tint="-0.14996795556505021"/>
      </right>
      <top style="thin">
        <color theme="0" tint="-0.14999847407452621"/>
      </top>
      <bottom style="thin">
        <color rgb="FFA9ACB7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rgb="FFA9ACB7"/>
      </top>
      <bottom style="thin">
        <color theme="0" tint="-0.14999847407452621"/>
      </bottom>
      <diagonal/>
    </border>
    <border>
      <left style="medium">
        <color rgb="FF891DFF"/>
      </left>
      <right style="medium">
        <color rgb="FF891DFF"/>
      </right>
      <top style="medium">
        <color rgb="FF891DFF"/>
      </top>
      <bottom style="thin">
        <color rgb="FFA9ACB7"/>
      </bottom>
      <diagonal/>
    </border>
    <border>
      <left style="medium">
        <color rgb="FF891DFF"/>
      </left>
      <right style="medium">
        <color rgb="FF891DFF"/>
      </right>
      <top style="thin">
        <color rgb="FFA9ACB7"/>
      </top>
      <bottom style="thin">
        <color theme="0" tint="-0.14999847407452621"/>
      </bottom>
      <diagonal/>
    </border>
    <border>
      <left style="medium">
        <color rgb="FF891DFF"/>
      </left>
      <right style="medium">
        <color rgb="FF891DFF"/>
      </right>
      <top style="thin">
        <color theme="0" tint="-0.14999847407452621"/>
      </top>
      <bottom/>
      <diagonal/>
    </border>
    <border>
      <left style="medium">
        <color rgb="FF891DFF"/>
      </left>
      <right style="medium">
        <color rgb="FF891DFF"/>
      </right>
      <top/>
      <bottom/>
      <diagonal/>
    </border>
    <border>
      <left style="medium">
        <color rgb="FF891DFF"/>
      </left>
      <right style="medium">
        <color rgb="FF891DFF"/>
      </right>
      <top/>
      <bottom style="thin">
        <color theme="0" tint="-0.14999847407452621"/>
      </bottom>
      <diagonal/>
    </border>
    <border>
      <left style="medium">
        <color rgb="FF891DFF"/>
      </left>
      <right style="medium">
        <color rgb="FF891DFF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rgb="FF891DFF"/>
      </left>
      <right style="medium">
        <color rgb="FF891DFF"/>
      </right>
      <top/>
      <bottom style="medium">
        <color rgb="FF891DFF"/>
      </bottom>
      <diagonal/>
    </border>
    <border>
      <left style="medium">
        <color rgb="FF7B939B"/>
      </left>
      <right/>
      <top/>
      <bottom/>
      <diagonal/>
    </border>
    <border>
      <left style="medium">
        <color rgb="FF7B939B"/>
      </left>
      <right/>
      <top style="medium">
        <color rgb="FF7B939B"/>
      </top>
      <bottom/>
      <diagonal/>
    </border>
    <border>
      <left/>
      <right style="medium">
        <color rgb="FF7B939B"/>
      </right>
      <top style="medium">
        <color rgb="FF7B939B"/>
      </top>
      <bottom/>
      <diagonal/>
    </border>
    <border>
      <left/>
      <right style="medium">
        <color rgb="FF7B939B"/>
      </right>
      <top/>
      <bottom/>
      <diagonal/>
    </border>
    <border>
      <left style="medium">
        <color rgb="FF7B939B"/>
      </left>
      <right/>
      <top/>
      <bottom style="medium">
        <color rgb="FF7B939B"/>
      </bottom>
      <diagonal/>
    </border>
    <border>
      <left/>
      <right style="medium">
        <color rgb="FF7B939B"/>
      </right>
      <top/>
      <bottom style="medium">
        <color rgb="FF7B939B"/>
      </bottom>
      <diagonal/>
    </border>
    <border>
      <left style="hair">
        <color theme="0" tint="-0.14996795556505021"/>
      </left>
      <right/>
      <top style="thin">
        <color theme="0" tint="-0.14999847407452621"/>
      </top>
      <bottom style="thin">
        <color rgb="FFA9ACB7"/>
      </bottom>
      <diagonal/>
    </border>
    <border>
      <left style="hair">
        <color theme="0" tint="-0.14996795556505021"/>
      </left>
      <right/>
      <top style="thin">
        <color rgb="FFA9ACB7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hair">
        <color theme="0" tint="-0.14996795556505021"/>
      </right>
      <top style="thin">
        <color theme="0" tint="-0.14999847407452621"/>
      </top>
      <bottom style="thin">
        <color rgb="FFA9ACB7"/>
      </bottom>
      <diagonal/>
    </border>
    <border>
      <left/>
      <right style="hair">
        <color theme="0" tint="-0.14996795556505021"/>
      </right>
      <top style="thin">
        <color rgb="FFA9ACB7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/>
      <top/>
      <bottom/>
      <diagonal/>
    </border>
    <border>
      <left style="hair">
        <color theme="0" tint="-0.14996795556505021"/>
      </left>
      <right style="medium">
        <color rgb="FFFF4F12"/>
      </right>
      <top/>
      <bottom/>
      <diagonal/>
    </border>
    <border>
      <left style="medium">
        <color rgb="FF891DFF"/>
      </left>
      <right/>
      <top style="medium">
        <color rgb="FF891DFF"/>
      </top>
      <bottom style="thin">
        <color rgb="FFA9ACB7"/>
      </bottom>
      <diagonal/>
    </border>
    <border>
      <left style="medium">
        <color rgb="FF891DFF"/>
      </left>
      <right/>
      <top style="thin">
        <color theme="0" tint="-0.14999847407452621"/>
      </top>
      <bottom/>
      <diagonal/>
    </border>
    <border>
      <left style="medium">
        <color rgb="FF891DFF"/>
      </left>
      <right/>
      <top/>
      <bottom/>
      <diagonal/>
    </border>
    <border>
      <left style="medium">
        <color rgb="FF891DFF"/>
      </left>
      <right/>
      <top/>
      <bottom style="thin">
        <color theme="0" tint="-0.14999847407452621"/>
      </bottom>
      <diagonal/>
    </border>
    <border>
      <left style="medium">
        <color rgb="FF891DFF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thin">
        <color rgb="FFA9ACB7"/>
      </bottom>
      <diagonal/>
    </border>
    <border>
      <left style="medium">
        <color rgb="FF7030A0"/>
      </left>
      <right style="medium">
        <color rgb="FF7030A0"/>
      </right>
      <top style="thin">
        <color rgb="FFA9ACB7"/>
      </top>
      <bottom/>
      <diagonal/>
    </border>
    <border>
      <left style="medium">
        <color rgb="FF7030A0"/>
      </left>
      <right style="medium">
        <color rgb="FF7030A0"/>
      </right>
      <top/>
      <bottom/>
      <diagonal/>
    </border>
    <border>
      <left style="medium">
        <color rgb="FF7030A0"/>
      </left>
      <right style="medium">
        <color rgb="FF7030A0"/>
      </right>
      <top/>
      <bottom style="medium">
        <color rgb="FF7030A0"/>
      </bottom>
      <diagonal/>
    </border>
    <border>
      <left style="medium">
        <color rgb="FF7030A0"/>
      </left>
      <right/>
      <top style="medium">
        <color rgb="FF7030A0"/>
      </top>
      <bottom/>
      <diagonal/>
    </border>
    <border>
      <left/>
      <right/>
      <top style="medium">
        <color rgb="FF7030A0"/>
      </top>
      <bottom/>
      <diagonal/>
    </border>
    <border>
      <left/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/>
      <top style="thin">
        <color theme="0" tint="-0.14999847407452621"/>
      </top>
      <bottom/>
      <diagonal/>
    </border>
    <border>
      <left/>
      <right style="medium">
        <color rgb="FF7030A0"/>
      </right>
      <top/>
      <bottom/>
      <diagonal/>
    </border>
    <border>
      <left/>
      <right/>
      <top/>
      <bottom style="medium">
        <color rgb="FF7030A0"/>
      </bottom>
      <diagonal/>
    </border>
    <border>
      <left/>
      <right style="medium">
        <color rgb="FF7030A0"/>
      </right>
      <top/>
      <bottom style="medium">
        <color rgb="FF7030A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/>
      <top/>
      <bottom/>
      <diagonal/>
    </border>
    <border>
      <left style="medium">
        <color rgb="FF7030A0"/>
      </left>
      <right/>
      <top/>
      <bottom style="medium">
        <color rgb="FF7030A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</cellStyleXfs>
  <cellXfs count="229">
    <xf numFmtId="0" fontId="0" fillId="0" borderId="0" xfId="0"/>
    <xf numFmtId="0" fontId="0" fillId="2" borderId="0" xfId="0" applyFill="1"/>
    <xf numFmtId="164" fontId="6" fillId="2" borderId="0" xfId="1" applyNumberFormat="1" applyFont="1" applyFill="1"/>
    <xf numFmtId="0" fontId="10" fillId="2" borderId="0" xfId="0" applyFont="1" applyFill="1" applyAlignment="1">
      <alignment horizontal="center" readingOrder="1"/>
    </xf>
    <xf numFmtId="164" fontId="2" fillId="2" borderId="0" xfId="1" applyNumberFormat="1" applyFont="1" applyFill="1" applyBorder="1"/>
    <xf numFmtId="164" fontId="3" fillId="2" borderId="0" xfId="1" applyNumberFormat="1" applyFont="1" applyFill="1" applyBorder="1"/>
    <xf numFmtId="0" fontId="5" fillId="2" borderId="0" xfId="2" applyFill="1"/>
    <xf numFmtId="3" fontId="9" fillId="2" borderId="0" xfId="0" applyNumberFormat="1" applyFont="1" applyFill="1" applyBorder="1" applyAlignment="1">
      <alignment horizontal="right" vertical="center"/>
    </xf>
    <xf numFmtId="0" fontId="0" fillId="2" borderId="11" xfId="0" applyFill="1" applyBorder="1"/>
    <xf numFmtId="0" fontId="12" fillId="2" borderId="0" xfId="2" applyFont="1" applyFill="1"/>
    <xf numFmtId="164" fontId="12" fillId="2" borderId="0" xfId="1" applyNumberFormat="1" applyFont="1" applyFill="1"/>
    <xf numFmtId="164" fontId="5" fillId="2" borderId="0" xfId="2" applyNumberFormat="1" applyFill="1"/>
    <xf numFmtId="164" fontId="3" fillId="2" borderId="15" xfId="1" applyNumberFormat="1" applyFont="1" applyFill="1" applyBorder="1"/>
    <xf numFmtId="164" fontId="3" fillId="2" borderId="16" xfId="1" applyNumberFormat="1" applyFont="1" applyFill="1" applyBorder="1"/>
    <xf numFmtId="164" fontId="3" fillId="2" borderId="17" xfId="1" applyNumberFormat="1" applyFont="1" applyFill="1" applyBorder="1"/>
    <xf numFmtId="164" fontId="2" fillId="2" borderId="17" xfId="1" applyNumberFormat="1" applyFont="1" applyFill="1" applyBorder="1"/>
    <xf numFmtId="0" fontId="14" fillId="2" borderId="0" xfId="2" applyFont="1" applyFill="1"/>
    <xf numFmtId="164" fontId="2" fillId="2" borderId="14" xfId="1" applyNumberFormat="1" applyFont="1" applyFill="1" applyBorder="1"/>
    <xf numFmtId="164" fontId="2" fillId="2" borderId="15" xfId="1" applyNumberFormat="1" applyFont="1" applyFill="1" applyBorder="1"/>
    <xf numFmtId="0" fontId="0" fillId="2" borderId="0" xfId="0" applyFill="1" applyBorder="1"/>
    <xf numFmtId="0" fontId="5" fillId="2" borderId="0" xfId="2" applyFill="1" applyBorder="1"/>
    <xf numFmtId="3" fontId="8" fillId="2" borderId="0" xfId="0" applyNumberFormat="1" applyFont="1" applyFill="1" applyBorder="1" applyAlignment="1">
      <alignment horizontal="right" vertical="center"/>
    </xf>
    <xf numFmtId="0" fontId="8" fillId="2" borderId="0" xfId="0" applyFont="1" applyFill="1"/>
    <xf numFmtId="164" fontId="15" fillId="3" borderId="15" xfId="1" applyNumberFormat="1" applyFont="1" applyFill="1" applyBorder="1"/>
    <xf numFmtId="164" fontId="15" fillId="3" borderId="17" xfId="1" applyNumberFormat="1" applyFont="1" applyFill="1" applyBorder="1"/>
    <xf numFmtId="0" fontId="5" fillId="0" borderId="0" xfId="2" applyFill="1" applyBorder="1"/>
    <xf numFmtId="164" fontId="15" fillId="0" borderId="0" xfId="1" applyNumberFormat="1" applyFont="1" applyFill="1" applyBorder="1"/>
    <xf numFmtId="0" fontId="5" fillId="2" borderId="2" xfId="2" applyFill="1" applyBorder="1"/>
    <xf numFmtId="165" fontId="21" fillId="4" borderId="10" xfId="1" applyNumberFormat="1" applyFont="1" applyFill="1" applyBorder="1" applyAlignment="1">
      <alignment horizontal="right"/>
    </xf>
    <xf numFmtId="165" fontId="22" fillId="4" borderId="42" xfId="1" applyNumberFormat="1" applyFont="1" applyFill="1" applyBorder="1" applyAlignment="1">
      <alignment horizontal="right"/>
    </xf>
    <xf numFmtId="0" fontId="5" fillId="2" borderId="39" xfId="2" applyFill="1" applyBorder="1"/>
    <xf numFmtId="9" fontId="23" fillId="2" borderId="0" xfId="3" applyFont="1" applyFill="1" applyAlignment="1">
      <alignment vertical="center"/>
    </xf>
    <xf numFmtId="164" fontId="23" fillId="2" borderId="0" xfId="2" applyNumberFormat="1" applyFont="1" applyFill="1" applyAlignment="1">
      <alignment vertical="center"/>
    </xf>
    <xf numFmtId="0" fontId="24" fillId="2" borderId="0" xfId="2" applyFont="1" applyFill="1" applyAlignment="1">
      <alignment horizontal="center" vertical="center"/>
    </xf>
    <xf numFmtId="164" fontId="25" fillId="2" borderId="0" xfId="2" applyNumberFormat="1" applyFont="1" applyFill="1"/>
    <xf numFmtId="164" fontId="25" fillId="2" borderId="0" xfId="1" applyNumberFormat="1" applyFont="1" applyFill="1" applyAlignment="1">
      <alignment horizontal="center" vertical="center"/>
    </xf>
    <xf numFmtId="0" fontId="25" fillId="2" borderId="0" xfId="2" applyFont="1" applyFill="1"/>
    <xf numFmtId="164" fontId="25" fillId="5" borderId="0" xfId="1" applyNumberFormat="1" applyFont="1" applyFill="1" applyAlignment="1">
      <alignment horizontal="center" vertical="center"/>
    </xf>
    <xf numFmtId="0" fontId="25" fillId="5" borderId="0" xfId="2" applyFont="1" applyFill="1"/>
    <xf numFmtId="164" fontId="25" fillId="0" borderId="0" xfId="1" applyNumberFormat="1" applyFont="1" applyFill="1" applyAlignment="1">
      <alignment horizontal="center" vertical="center"/>
    </xf>
    <xf numFmtId="0" fontId="26" fillId="6" borderId="0" xfId="0" applyFont="1" applyFill="1" applyAlignment="1">
      <alignment horizontal="center"/>
    </xf>
    <xf numFmtId="0" fontId="27" fillId="0" borderId="0" xfId="0" applyFont="1"/>
    <xf numFmtId="164" fontId="27" fillId="0" borderId="0" xfId="1" applyNumberFormat="1" applyFont="1"/>
    <xf numFmtId="164" fontId="27" fillId="0" borderId="0" xfId="0" applyNumberFormat="1" applyFont="1"/>
    <xf numFmtId="14" fontId="27" fillId="0" borderId="0" xfId="0" applyNumberFormat="1" applyFont="1"/>
    <xf numFmtId="43" fontId="27" fillId="0" borderId="0" xfId="1" applyFont="1"/>
    <xf numFmtId="0" fontId="28" fillId="0" borderId="55" xfId="0" applyFont="1" applyBorder="1"/>
    <xf numFmtId="43" fontId="28" fillId="0" borderId="55" xfId="1" applyFont="1" applyBorder="1"/>
    <xf numFmtId="14" fontId="28" fillId="0" borderId="55" xfId="0" applyNumberFormat="1" applyFont="1" applyBorder="1"/>
    <xf numFmtId="164" fontId="28" fillId="0" borderId="55" xfId="1" applyNumberFormat="1" applyFont="1" applyBorder="1"/>
    <xf numFmtId="164" fontId="28" fillId="0" borderId="55" xfId="0" applyNumberFormat="1" applyFont="1" applyBorder="1"/>
    <xf numFmtId="0" fontId="30" fillId="2" borderId="0" xfId="0" applyFont="1" applyFill="1"/>
    <xf numFmtId="3" fontId="29" fillId="2" borderId="0" xfId="1" applyNumberFormat="1" applyFont="1" applyFill="1" applyBorder="1" applyAlignment="1">
      <alignment horizontal="right" vertical="center"/>
    </xf>
    <xf numFmtId="164" fontId="31" fillId="2" borderId="15" xfId="1" applyNumberFormat="1" applyFont="1" applyFill="1" applyBorder="1" applyAlignment="1">
      <alignment horizontal="left"/>
    </xf>
    <xf numFmtId="164" fontId="32" fillId="2" borderId="0" xfId="1" applyNumberFormat="1" applyFont="1" applyFill="1" applyBorder="1"/>
    <xf numFmtId="164" fontId="31" fillId="2" borderId="15" xfId="1" applyNumberFormat="1" applyFont="1" applyFill="1" applyBorder="1"/>
    <xf numFmtId="3" fontId="31" fillId="2" borderId="0" xfId="1" applyNumberFormat="1" applyFont="1" applyFill="1" applyBorder="1" applyAlignment="1">
      <alignment horizontal="right" vertical="center"/>
    </xf>
    <xf numFmtId="164" fontId="31" fillId="2" borderId="18" xfId="1" applyNumberFormat="1" applyFont="1" applyFill="1" applyBorder="1"/>
    <xf numFmtId="3" fontId="33" fillId="2" borderId="0" xfId="1" applyNumberFormat="1" applyFont="1" applyFill="1" applyBorder="1" applyAlignment="1">
      <alignment horizontal="right" vertical="center"/>
    </xf>
    <xf numFmtId="164" fontId="31" fillId="2" borderId="29" xfId="1" applyNumberFormat="1" applyFont="1" applyFill="1" applyBorder="1"/>
    <xf numFmtId="164" fontId="31" fillId="2" borderId="22" xfId="1" applyNumberFormat="1" applyFont="1" applyFill="1" applyBorder="1"/>
    <xf numFmtId="164" fontId="31" fillId="2" borderId="38" xfId="1" applyNumberFormat="1" applyFont="1" applyFill="1" applyBorder="1"/>
    <xf numFmtId="164" fontId="31" fillId="2" borderId="16" xfId="1" applyNumberFormat="1" applyFont="1" applyFill="1" applyBorder="1" applyAlignment="1">
      <alignment horizontal="left"/>
    </xf>
    <xf numFmtId="164" fontId="31" fillId="2" borderId="16" xfId="1" applyNumberFormat="1" applyFont="1" applyFill="1" applyBorder="1"/>
    <xf numFmtId="164" fontId="31" fillId="2" borderId="19" xfId="1" applyNumberFormat="1" applyFont="1" applyFill="1" applyBorder="1"/>
    <xf numFmtId="164" fontId="31" fillId="2" borderId="30" xfId="1" applyNumberFormat="1" applyFont="1" applyFill="1" applyBorder="1"/>
    <xf numFmtId="164" fontId="31" fillId="2" borderId="2" xfId="1" applyNumberFormat="1" applyFont="1" applyFill="1" applyBorder="1"/>
    <xf numFmtId="164" fontId="31" fillId="2" borderId="39" xfId="1" applyNumberFormat="1" applyFont="1" applyFill="1" applyBorder="1"/>
    <xf numFmtId="164" fontId="33" fillId="2" borderId="17" xfId="1" applyNumberFormat="1" applyFont="1" applyFill="1" applyBorder="1" applyAlignment="1">
      <alignment horizontal="left"/>
    </xf>
    <xf numFmtId="164" fontId="33" fillId="2" borderId="17" xfId="1" applyNumberFormat="1" applyFont="1" applyFill="1" applyBorder="1"/>
    <xf numFmtId="164" fontId="33" fillId="2" borderId="20" xfId="1" applyNumberFormat="1" applyFont="1" applyFill="1" applyBorder="1"/>
    <xf numFmtId="164" fontId="33" fillId="2" borderId="31" xfId="1" applyNumberFormat="1" applyFont="1" applyFill="1" applyBorder="1"/>
    <xf numFmtId="164" fontId="33" fillId="2" borderId="23" xfId="1" applyNumberFormat="1" applyFont="1" applyFill="1" applyBorder="1"/>
    <xf numFmtId="164" fontId="33" fillId="2" borderId="40" xfId="1" applyNumberFormat="1" applyFont="1" applyFill="1" applyBorder="1"/>
    <xf numFmtId="164" fontId="34" fillId="2" borderId="0" xfId="1" applyNumberFormat="1" applyFont="1" applyFill="1" applyBorder="1" applyAlignment="1">
      <alignment horizontal="left"/>
    </xf>
    <xf numFmtId="164" fontId="34" fillId="2" borderId="0" xfId="1" applyNumberFormat="1" applyFont="1" applyFill="1" applyBorder="1"/>
    <xf numFmtId="164" fontId="34" fillId="2" borderId="2" xfId="1" applyNumberFormat="1" applyFont="1" applyFill="1" applyBorder="1"/>
    <xf numFmtId="164" fontId="33" fillId="2" borderId="39" xfId="1" applyNumberFormat="1" applyFont="1" applyFill="1" applyBorder="1"/>
    <xf numFmtId="3" fontId="31" fillId="2" borderId="0" xfId="0" applyNumberFormat="1" applyFont="1" applyFill="1" applyBorder="1" applyAlignment="1">
      <alignment vertical="center"/>
    </xf>
    <xf numFmtId="164" fontId="31" fillId="2" borderId="0" xfId="1" applyNumberFormat="1" applyFont="1" applyFill="1" applyBorder="1"/>
    <xf numFmtId="164" fontId="33" fillId="2" borderId="14" xfId="1" applyNumberFormat="1" applyFont="1" applyFill="1" applyBorder="1"/>
    <xf numFmtId="164" fontId="31" fillId="2" borderId="14" xfId="1" applyNumberFormat="1" applyFont="1" applyFill="1" applyBorder="1"/>
    <xf numFmtId="164" fontId="31" fillId="2" borderId="24" xfId="1" applyNumberFormat="1" applyFont="1" applyFill="1" applyBorder="1"/>
    <xf numFmtId="164" fontId="31" fillId="2" borderId="25" xfId="1" applyNumberFormat="1" applyFont="1" applyFill="1" applyBorder="1"/>
    <xf numFmtId="165" fontId="33" fillId="2" borderId="32" xfId="1" applyNumberFormat="1" applyFont="1" applyFill="1" applyBorder="1" applyAlignment="1">
      <alignment vertical="center"/>
    </xf>
    <xf numFmtId="165" fontId="33" fillId="2" borderId="21" xfId="1" applyNumberFormat="1" applyFont="1" applyFill="1" applyBorder="1" applyAlignment="1">
      <alignment vertical="center"/>
    </xf>
    <xf numFmtId="164" fontId="33" fillId="2" borderId="41" xfId="1" applyNumberFormat="1" applyFont="1" applyFill="1" applyBorder="1"/>
    <xf numFmtId="164" fontId="34" fillId="2" borderId="0" xfId="1" quotePrefix="1" applyNumberFormat="1" applyFont="1" applyFill="1" applyBorder="1"/>
    <xf numFmtId="164" fontId="33" fillId="2" borderId="0" xfId="1" applyNumberFormat="1" applyFont="1" applyFill="1" applyBorder="1"/>
    <xf numFmtId="165" fontId="31" fillId="2" borderId="0" xfId="1" applyNumberFormat="1" applyFont="1" applyFill="1" applyBorder="1" applyAlignment="1">
      <alignment horizontal="center" vertical="center"/>
    </xf>
    <xf numFmtId="165" fontId="31" fillId="2" borderId="2" xfId="1" applyNumberFormat="1" applyFont="1" applyFill="1" applyBorder="1" applyAlignment="1">
      <alignment horizontal="center" vertical="center"/>
    </xf>
    <xf numFmtId="164" fontId="33" fillId="2" borderId="15" xfId="1" applyNumberFormat="1" applyFont="1" applyFill="1" applyBorder="1"/>
    <xf numFmtId="164" fontId="33" fillId="2" borderId="26" xfId="1" applyNumberFormat="1" applyFont="1" applyFill="1" applyBorder="1"/>
    <xf numFmtId="164" fontId="33" fillId="2" borderId="18" xfId="1" applyNumberFormat="1" applyFont="1" applyFill="1" applyBorder="1"/>
    <xf numFmtId="165" fontId="33" fillId="2" borderId="29" xfId="1" applyNumberFormat="1" applyFont="1" applyFill="1" applyBorder="1" applyAlignment="1">
      <alignment vertical="center"/>
    </xf>
    <xf numFmtId="165" fontId="33" fillId="2" borderId="22" xfId="1" applyNumberFormat="1" applyFont="1" applyFill="1" applyBorder="1" applyAlignment="1">
      <alignment vertical="center"/>
    </xf>
    <xf numFmtId="164" fontId="33" fillId="2" borderId="38" xfId="1" applyNumberFormat="1" applyFont="1" applyFill="1" applyBorder="1"/>
    <xf numFmtId="164" fontId="34" fillId="2" borderId="16" xfId="1" quotePrefix="1" applyNumberFormat="1" applyFont="1" applyFill="1" applyBorder="1"/>
    <xf numFmtId="0" fontId="31" fillId="2" borderId="0" xfId="0" applyFont="1" applyFill="1" applyBorder="1"/>
    <xf numFmtId="164" fontId="31" fillId="2" borderId="27" xfId="1" applyNumberFormat="1" applyFont="1" applyFill="1" applyBorder="1"/>
    <xf numFmtId="165" fontId="31" fillId="2" borderId="30" xfId="1" applyNumberFormat="1" applyFont="1" applyFill="1" applyBorder="1" applyAlignment="1">
      <alignment vertical="center"/>
    </xf>
    <xf numFmtId="165" fontId="31" fillId="2" borderId="2" xfId="1" applyNumberFormat="1" applyFont="1" applyFill="1" applyBorder="1" applyAlignment="1">
      <alignment vertical="center"/>
    </xf>
    <xf numFmtId="3" fontId="31" fillId="2" borderId="0" xfId="0" applyNumberFormat="1" applyFont="1" applyFill="1" applyBorder="1" applyAlignment="1">
      <alignment horizontal="right" vertical="center"/>
    </xf>
    <xf numFmtId="0" fontId="35" fillId="2" borderId="0" xfId="0" applyFont="1" applyFill="1" applyBorder="1"/>
    <xf numFmtId="164" fontId="31" fillId="2" borderId="17" xfId="1" applyNumberFormat="1" applyFont="1" applyFill="1" applyBorder="1"/>
    <xf numFmtId="0" fontId="29" fillId="3" borderId="15" xfId="0" applyFont="1" applyFill="1" applyBorder="1" applyAlignment="1">
      <alignment horizontal="left" readingOrder="1"/>
    </xf>
    <xf numFmtId="0" fontId="30" fillId="2" borderId="0" xfId="0" applyFont="1" applyFill="1" applyBorder="1"/>
    <xf numFmtId="164" fontId="29" fillId="3" borderId="15" xfId="1" applyNumberFormat="1" applyFont="1" applyFill="1" applyBorder="1"/>
    <xf numFmtId="3" fontId="30" fillId="2" borderId="0" xfId="0" applyNumberFormat="1" applyFont="1" applyFill="1" applyBorder="1" applyAlignment="1">
      <alignment horizontal="right" vertical="center"/>
    </xf>
    <xf numFmtId="165" fontId="29" fillId="3" borderId="51" xfId="1" applyNumberFormat="1" applyFont="1" applyFill="1" applyBorder="1" applyAlignment="1">
      <alignment vertical="center"/>
    </xf>
    <xf numFmtId="165" fontId="29" fillId="3" borderId="22" xfId="1" applyNumberFormat="1" applyFont="1" applyFill="1" applyBorder="1" applyAlignment="1">
      <alignment vertical="center"/>
    </xf>
    <xf numFmtId="3" fontId="35" fillId="2" borderId="0" xfId="0" applyNumberFormat="1" applyFont="1" applyFill="1" applyBorder="1" applyAlignment="1">
      <alignment horizontal="right" vertical="center"/>
    </xf>
    <xf numFmtId="164" fontId="29" fillId="3" borderId="38" xfId="1" applyNumberFormat="1" applyFont="1" applyFill="1" applyBorder="1"/>
    <xf numFmtId="164" fontId="29" fillId="4" borderId="17" xfId="1" applyNumberFormat="1" applyFont="1" applyFill="1" applyBorder="1"/>
    <xf numFmtId="165" fontId="29" fillId="4" borderId="52" xfId="1" applyNumberFormat="1" applyFont="1" applyFill="1" applyBorder="1" applyAlignment="1">
      <alignment vertical="center"/>
    </xf>
    <xf numFmtId="0" fontId="29" fillId="4" borderId="17" xfId="0" applyFont="1" applyFill="1" applyBorder="1" applyAlignment="1">
      <alignment vertical="center" wrapText="1"/>
    </xf>
    <xf numFmtId="164" fontId="0" fillId="2" borderId="0" xfId="0" applyNumberFormat="1" applyFill="1"/>
    <xf numFmtId="4" fontId="36" fillId="0" borderId="0" xfId="0" applyNumberFormat="1" applyFont="1"/>
    <xf numFmtId="164" fontId="37" fillId="2" borderId="23" xfId="1" applyNumberFormat="1" applyFont="1" applyFill="1" applyBorder="1"/>
    <xf numFmtId="164" fontId="31" fillId="2" borderId="56" xfId="1" applyNumberFormat="1" applyFont="1" applyFill="1" applyBorder="1"/>
    <xf numFmtId="165" fontId="31" fillId="2" borderId="0" xfId="1" applyNumberFormat="1" applyFont="1" applyFill="1" applyBorder="1" applyAlignment="1">
      <alignment vertical="center"/>
    </xf>
    <xf numFmtId="165" fontId="31" fillId="2" borderId="57" xfId="1" applyNumberFormat="1" applyFont="1" applyFill="1" applyBorder="1" applyAlignment="1">
      <alignment vertical="center"/>
    </xf>
    <xf numFmtId="0" fontId="17" fillId="2" borderId="44" xfId="2" applyFont="1" applyFill="1" applyBorder="1" applyAlignment="1">
      <alignment horizontal="center" vertical="center" wrapText="1"/>
    </xf>
    <xf numFmtId="0" fontId="17" fillId="2" borderId="45" xfId="2" applyFont="1" applyFill="1" applyBorder="1" applyAlignment="1">
      <alignment horizontal="center" vertical="center" wrapText="1"/>
    </xf>
    <xf numFmtId="0" fontId="17" fillId="2" borderId="47" xfId="2" applyFont="1" applyFill="1" applyBorder="1" applyAlignment="1">
      <alignment horizontal="center" vertical="center" wrapText="1"/>
    </xf>
    <xf numFmtId="0" fontId="17" fillId="2" borderId="48" xfId="2" applyFont="1" applyFill="1" applyBorder="1" applyAlignment="1">
      <alignment horizontal="center" vertical="center" wrapText="1"/>
    </xf>
    <xf numFmtId="164" fontId="19" fillId="2" borderId="0" xfId="1" applyNumberFormat="1" applyFont="1" applyFill="1" applyBorder="1" applyAlignment="1">
      <alignment horizontal="center" wrapText="1"/>
    </xf>
    <xf numFmtId="164" fontId="19" fillId="2" borderId="0" xfId="1" applyNumberFormat="1" applyFont="1" applyFill="1" applyBorder="1" applyAlignment="1">
      <alignment horizontal="center"/>
    </xf>
    <xf numFmtId="0" fontId="20" fillId="2" borderId="44" xfId="2" applyFont="1" applyFill="1" applyBorder="1" applyAlignment="1">
      <alignment horizontal="center"/>
    </xf>
    <xf numFmtId="0" fontId="20" fillId="2" borderId="45" xfId="2" applyFont="1" applyFill="1" applyBorder="1" applyAlignment="1">
      <alignment horizontal="center"/>
    </xf>
    <xf numFmtId="0" fontId="20" fillId="2" borderId="43" xfId="2" applyFont="1" applyFill="1" applyBorder="1" applyAlignment="1">
      <alignment horizontal="center"/>
    </xf>
    <xf numFmtId="0" fontId="20" fillId="2" borderId="46" xfId="2" applyFont="1" applyFill="1" applyBorder="1" applyAlignment="1">
      <alignment horizontal="center"/>
    </xf>
    <xf numFmtId="0" fontId="20" fillId="2" borderId="47" xfId="2" applyFont="1" applyFill="1" applyBorder="1" applyAlignment="1">
      <alignment horizontal="center"/>
    </xf>
    <xf numFmtId="0" fontId="20" fillId="2" borderId="48" xfId="2" applyFont="1" applyFill="1" applyBorder="1" applyAlignment="1">
      <alignment horizontal="center"/>
    </xf>
    <xf numFmtId="0" fontId="16" fillId="2" borderId="44" xfId="2" applyFont="1" applyFill="1" applyBorder="1" applyAlignment="1">
      <alignment horizontal="center"/>
    </xf>
    <xf numFmtId="0" fontId="16" fillId="2" borderId="45" xfId="2" applyFont="1" applyFill="1" applyBorder="1" applyAlignment="1">
      <alignment horizontal="center"/>
    </xf>
    <xf numFmtId="0" fontId="16" fillId="2" borderId="43" xfId="2" applyFont="1" applyFill="1" applyBorder="1" applyAlignment="1">
      <alignment horizontal="center"/>
    </xf>
    <xf numFmtId="0" fontId="16" fillId="2" borderId="46" xfId="2" applyFont="1" applyFill="1" applyBorder="1" applyAlignment="1">
      <alignment horizontal="center"/>
    </xf>
    <xf numFmtId="0" fontId="16" fillId="2" borderId="47" xfId="2" applyFont="1" applyFill="1" applyBorder="1" applyAlignment="1">
      <alignment horizontal="center"/>
    </xf>
    <xf numFmtId="0" fontId="16" fillId="2" borderId="48" xfId="2" applyFont="1" applyFill="1" applyBorder="1" applyAlignment="1">
      <alignment horizontal="center"/>
    </xf>
    <xf numFmtId="0" fontId="11" fillId="4" borderId="28" xfId="0" applyFont="1" applyFill="1" applyBorder="1" applyAlignment="1">
      <alignment horizontal="center" vertical="center" wrapText="1"/>
    </xf>
    <xf numFmtId="0" fontId="11" fillId="4" borderId="35" xfId="0" applyFont="1" applyFill="1" applyBorder="1" applyAlignment="1">
      <alignment horizontal="center" vertical="center" wrapText="1"/>
    </xf>
    <xf numFmtId="0" fontId="18" fillId="2" borderId="43" xfId="2" applyFont="1" applyFill="1" applyBorder="1" applyAlignment="1">
      <alignment horizontal="center" wrapText="1"/>
    </xf>
    <xf numFmtId="0" fontId="18" fillId="2" borderId="46" xfId="2" applyFont="1" applyFill="1" applyBorder="1" applyAlignment="1">
      <alignment horizontal="center" wrapText="1"/>
    </xf>
    <xf numFmtId="0" fontId="18" fillId="2" borderId="47" xfId="2" applyFont="1" applyFill="1" applyBorder="1" applyAlignment="1">
      <alignment horizontal="center" wrapText="1"/>
    </xf>
    <xf numFmtId="0" fontId="18" fillId="2" borderId="48" xfId="2" applyFont="1" applyFill="1" applyBorder="1" applyAlignment="1">
      <alignment horizontal="center" wrapText="1"/>
    </xf>
    <xf numFmtId="0" fontId="29" fillId="4" borderId="14" xfId="0" applyFont="1" applyFill="1" applyBorder="1" applyAlignment="1">
      <alignment horizontal="center" vertical="center" wrapText="1"/>
    </xf>
    <xf numFmtId="0" fontId="29" fillId="4" borderId="34" xfId="0" applyFont="1" applyFill="1" applyBorder="1" applyAlignment="1">
      <alignment horizontal="center" vertical="center" wrapText="1"/>
    </xf>
    <xf numFmtId="0" fontId="29" fillId="4" borderId="33" xfId="0" applyFont="1" applyFill="1" applyBorder="1" applyAlignment="1">
      <alignment horizontal="center" vertical="center" wrapText="1"/>
    </xf>
    <xf numFmtId="0" fontId="29" fillId="4" borderId="49" xfId="0" applyFont="1" applyFill="1" applyBorder="1" applyAlignment="1">
      <alignment horizontal="center" vertical="center" wrapText="1"/>
    </xf>
    <xf numFmtId="0" fontId="29" fillId="4" borderId="50" xfId="0" applyFont="1" applyFill="1" applyBorder="1" applyAlignment="1">
      <alignment horizontal="center" vertical="center" wrapText="1"/>
    </xf>
    <xf numFmtId="0" fontId="29" fillId="4" borderId="1" xfId="0" applyFont="1" applyFill="1" applyBorder="1" applyAlignment="1">
      <alignment horizontal="center" vertical="center" wrapText="1"/>
    </xf>
    <xf numFmtId="0" fontId="29" fillId="4" borderId="9" xfId="0" applyFont="1" applyFill="1" applyBorder="1" applyAlignment="1">
      <alignment horizontal="center" vertical="center" wrapText="1"/>
    </xf>
    <xf numFmtId="0" fontId="29" fillId="4" borderId="53" xfId="0" applyFont="1" applyFill="1" applyBorder="1" applyAlignment="1">
      <alignment horizontal="center" vertical="center" wrapText="1"/>
    </xf>
    <xf numFmtId="0" fontId="29" fillId="4" borderId="54" xfId="0" applyFont="1" applyFill="1" applyBorder="1" applyAlignment="1">
      <alignment horizontal="center" vertical="center" wrapText="1"/>
    </xf>
    <xf numFmtId="0" fontId="29" fillId="4" borderId="36" xfId="0" applyFont="1" applyFill="1" applyBorder="1" applyAlignment="1">
      <alignment horizontal="center" vertical="center" wrapText="1"/>
    </xf>
    <xf numFmtId="0" fontId="29" fillId="4" borderId="37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readingOrder="1"/>
    </xf>
    <xf numFmtId="0" fontId="4" fillId="2" borderId="4" xfId="0" applyFont="1" applyFill="1" applyBorder="1" applyAlignment="1">
      <alignment horizontal="center" vertical="center" readingOrder="1"/>
    </xf>
    <xf numFmtId="0" fontId="7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/>
    </xf>
    <xf numFmtId="0" fontId="13" fillId="2" borderId="6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 vertical="center" wrapText="1" readingOrder="1"/>
    </xf>
    <xf numFmtId="0" fontId="4" fillId="2" borderId="13" xfId="0" applyFont="1" applyFill="1" applyBorder="1" applyAlignment="1">
      <alignment horizontal="center" vertical="center" wrapText="1" readingOrder="1"/>
    </xf>
    <xf numFmtId="0" fontId="29" fillId="4" borderId="14" xfId="0" applyFont="1" applyFill="1" applyBorder="1" applyAlignment="1">
      <alignment vertical="center" wrapText="1"/>
    </xf>
    <xf numFmtId="0" fontId="29" fillId="4" borderId="34" xfId="0" applyFont="1" applyFill="1" applyBorder="1" applyAlignment="1">
      <alignment vertical="center" wrapText="1"/>
    </xf>
    <xf numFmtId="0" fontId="29" fillId="4" borderId="49" xfId="0" applyFont="1" applyFill="1" applyBorder="1" applyAlignment="1">
      <alignment vertical="center" wrapText="1"/>
    </xf>
    <xf numFmtId="0" fontId="29" fillId="4" borderId="53" xfId="0" applyFont="1" applyFill="1" applyBorder="1" applyAlignment="1">
      <alignment vertical="center" wrapText="1"/>
    </xf>
    <xf numFmtId="164" fontId="38" fillId="2" borderId="23" xfId="1" applyNumberFormat="1" applyFont="1" applyFill="1" applyBorder="1"/>
    <xf numFmtId="0" fontId="29" fillId="4" borderId="58" xfId="0" applyFont="1" applyFill="1" applyBorder="1" applyAlignment="1">
      <alignment vertical="center" wrapText="1"/>
    </xf>
    <xf numFmtId="164" fontId="31" fillId="2" borderId="59" xfId="1" applyNumberFormat="1" applyFont="1" applyFill="1" applyBorder="1"/>
    <xf numFmtId="0" fontId="29" fillId="4" borderId="16" xfId="0" applyFont="1" applyFill="1" applyBorder="1" applyAlignment="1">
      <alignment vertical="center" wrapText="1"/>
    </xf>
    <xf numFmtId="164" fontId="29" fillId="4" borderId="16" xfId="1" applyNumberFormat="1" applyFont="1" applyFill="1" applyBorder="1"/>
    <xf numFmtId="165" fontId="29" fillId="4" borderId="56" xfId="1" applyNumberFormat="1" applyFont="1" applyFill="1" applyBorder="1" applyAlignment="1">
      <alignment vertical="center"/>
    </xf>
    <xf numFmtId="0" fontId="0" fillId="0" borderId="0" xfId="0" applyBorder="1"/>
    <xf numFmtId="164" fontId="31" fillId="2" borderId="60" xfId="1" applyNumberFormat="1" applyFont="1" applyFill="1" applyBorder="1"/>
    <xf numFmtId="164" fontId="33" fillId="2" borderId="61" xfId="1" applyNumberFormat="1" applyFont="1" applyFill="1" applyBorder="1"/>
    <xf numFmtId="164" fontId="33" fillId="2" borderId="60" xfId="1" applyNumberFormat="1" applyFont="1" applyFill="1" applyBorder="1"/>
    <xf numFmtId="164" fontId="33" fillId="2" borderId="62" xfId="1" applyNumberFormat="1" applyFont="1" applyFill="1" applyBorder="1"/>
    <xf numFmtId="164" fontId="33" fillId="2" borderId="59" xfId="1" applyNumberFormat="1" applyFont="1" applyFill="1" applyBorder="1"/>
    <xf numFmtId="164" fontId="29" fillId="3" borderId="59" xfId="1" applyNumberFormat="1" applyFont="1" applyFill="1" applyBorder="1"/>
    <xf numFmtId="0" fontId="5" fillId="2" borderId="60" xfId="2" applyFill="1" applyBorder="1"/>
    <xf numFmtId="165" fontId="22" fillId="4" borderId="60" xfId="1" applyNumberFormat="1" applyFont="1" applyFill="1" applyBorder="1" applyAlignment="1">
      <alignment horizontal="right"/>
    </xf>
    <xf numFmtId="0" fontId="29" fillId="4" borderId="63" xfId="0" applyFont="1" applyFill="1" applyBorder="1" applyAlignment="1">
      <alignment vertical="center" wrapText="1"/>
    </xf>
    <xf numFmtId="0" fontId="0" fillId="2" borderId="64" xfId="0" applyFill="1" applyBorder="1"/>
    <xf numFmtId="0" fontId="0" fillId="2" borderId="65" xfId="0" applyFill="1" applyBorder="1"/>
    <xf numFmtId="164" fontId="31" fillId="2" borderId="67" xfId="1" applyNumberFormat="1" applyFont="1" applyFill="1" applyBorder="1"/>
    <xf numFmtId="0" fontId="0" fillId="0" borderId="68" xfId="0" applyBorder="1"/>
    <xf numFmtId="164" fontId="31" fillId="2" borderId="70" xfId="1" applyNumberFormat="1" applyFont="1" applyFill="1" applyBorder="1"/>
    <xf numFmtId="0" fontId="0" fillId="0" borderId="72" xfId="0" applyBorder="1"/>
    <xf numFmtId="0" fontId="0" fillId="0" borderId="74" xfId="0" applyBorder="1"/>
    <xf numFmtId="0" fontId="0" fillId="0" borderId="65" xfId="0" applyBorder="1"/>
    <xf numFmtId="0" fontId="0" fillId="0" borderId="66" xfId="0" applyBorder="1"/>
    <xf numFmtId="0" fontId="29" fillId="7" borderId="14" xfId="0" applyFont="1" applyFill="1" applyBorder="1" applyAlignment="1">
      <alignment vertical="center" wrapText="1"/>
    </xf>
    <xf numFmtId="164" fontId="40" fillId="2" borderId="17" xfId="1" applyNumberFormat="1" applyFont="1" applyFill="1" applyBorder="1"/>
    <xf numFmtId="164" fontId="41" fillId="2" borderId="14" xfId="1" applyNumberFormat="1" applyFont="1" applyFill="1" applyBorder="1"/>
    <xf numFmtId="164" fontId="40" fillId="2" borderId="15" xfId="1" applyNumberFormat="1" applyFont="1" applyFill="1" applyBorder="1"/>
    <xf numFmtId="164" fontId="38" fillId="4" borderId="16" xfId="1" applyNumberFormat="1" applyFont="1" applyFill="1" applyBorder="1"/>
    <xf numFmtId="164" fontId="42" fillId="2" borderId="0" xfId="1" applyNumberFormat="1" applyFont="1" applyFill="1" applyBorder="1"/>
    <xf numFmtId="164" fontId="40" fillId="2" borderId="31" xfId="1" applyNumberFormat="1" applyFont="1" applyFill="1" applyBorder="1"/>
    <xf numFmtId="0" fontId="29" fillId="2" borderId="1" xfId="0" applyFont="1" applyFill="1" applyBorder="1" applyAlignment="1">
      <alignment vertical="center" wrapText="1"/>
    </xf>
    <xf numFmtId="0" fontId="29" fillId="2" borderId="34" xfId="0" applyFont="1" applyFill="1" applyBorder="1" applyAlignment="1">
      <alignment vertical="center" wrapText="1"/>
    </xf>
    <xf numFmtId="164" fontId="40" fillId="2" borderId="20" xfId="1" applyNumberFormat="1" applyFont="1" applyFill="1" applyBorder="1"/>
    <xf numFmtId="164" fontId="42" fillId="2" borderId="2" xfId="1" applyNumberFormat="1" applyFont="1" applyFill="1" applyBorder="1"/>
    <xf numFmtId="165" fontId="40" fillId="2" borderId="21" xfId="1" applyNumberFormat="1" applyFont="1" applyFill="1" applyBorder="1" applyAlignment="1">
      <alignment vertical="center"/>
    </xf>
    <xf numFmtId="164" fontId="41" fillId="2" borderId="25" xfId="1" applyNumberFormat="1" applyFont="1" applyFill="1" applyBorder="1"/>
    <xf numFmtId="165" fontId="40" fillId="2" borderId="22" xfId="1" applyNumberFormat="1" applyFont="1" applyFill="1" applyBorder="1" applyAlignment="1">
      <alignment vertical="center"/>
    </xf>
    <xf numFmtId="164" fontId="40" fillId="2" borderId="18" xfId="1" applyNumberFormat="1" applyFont="1" applyFill="1" applyBorder="1"/>
    <xf numFmtId="165" fontId="29" fillId="2" borderId="22" xfId="1" applyNumberFormat="1" applyFont="1" applyFill="1" applyBorder="1" applyAlignment="1">
      <alignment vertical="center"/>
    </xf>
    <xf numFmtId="164" fontId="29" fillId="2" borderId="15" xfId="1" applyNumberFormat="1" applyFont="1" applyFill="1" applyBorder="1"/>
    <xf numFmtId="165" fontId="21" fillId="2" borderId="2" xfId="1" applyNumberFormat="1" applyFont="1" applyFill="1" applyBorder="1" applyAlignment="1">
      <alignment horizontal="right"/>
    </xf>
    <xf numFmtId="164" fontId="29" fillId="2" borderId="16" xfId="1" applyNumberFormat="1" applyFont="1" applyFill="1" applyBorder="1"/>
    <xf numFmtId="164" fontId="40" fillId="2" borderId="23" xfId="1" applyNumberFormat="1" applyFont="1" applyFill="1" applyBorder="1"/>
    <xf numFmtId="164" fontId="31" fillId="2" borderId="75" xfId="1" applyNumberFormat="1" applyFont="1" applyFill="1" applyBorder="1"/>
    <xf numFmtId="164" fontId="39" fillId="5" borderId="75" xfId="1" applyNumberFormat="1" applyFont="1" applyFill="1" applyBorder="1"/>
    <xf numFmtId="0" fontId="0" fillId="0" borderId="69" xfId="0" applyBorder="1"/>
    <xf numFmtId="0" fontId="0" fillId="0" borderId="71" xfId="0" applyBorder="1"/>
    <xf numFmtId="164" fontId="31" fillId="2" borderId="76" xfId="1" applyNumberFormat="1" applyFont="1" applyFill="1" applyBorder="1"/>
    <xf numFmtId="0" fontId="0" fillId="0" borderId="73" xfId="0" applyBorder="1"/>
    <xf numFmtId="164" fontId="31" fillId="2" borderId="74" xfId="1" applyNumberFormat="1" applyFont="1" applyFill="1" applyBorder="1"/>
    <xf numFmtId="164" fontId="31" fillId="2" borderId="65" xfId="1" applyNumberFormat="1" applyFont="1" applyFill="1" applyBorder="1"/>
    <xf numFmtId="164" fontId="31" fillId="2" borderId="66" xfId="1" applyNumberFormat="1" applyFont="1" applyFill="1" applyBorder="1"/>
    <xf numFmtId="164" fontId="39" fillId="2" borderId="65" xfId="1" applyNumberFormat="1" applyFont="1" applyFill="1" applyBorder="1"/>
    <xf numFmtId="164" fontId="39" fillId="2" borderId="66" xfId="1" applyNumberFormat="1" applyFont="1" applyFill="1" applyBorder="1"/>
  </cellXfs>
  <cellStyles count="4">
    <cellStyle name="Обычный" xfId="0" builtinId="0"/>
    <cellStyle name="Обычный 2" xfId="2"/>
    <cellStyle name="Процентный" xfId="3" builtinId="5"/>
    <cellStyle name="Финансовый" xfId="1" builtinId="3"/>
  </cellStyles>
  <dxfs count="0"/>
  <tableStyles count="0" defaultTableStyle="TableStyleMedium2" defaultPivotStyle="PivotStyleLight16"/>
  <colors>
    <mruColors>
      <color rgb="FFFF4F12"/>
      <color rgb="FFFFCCCC"/>
      <color rgb="FFFFDDDD"/>
      <color rgb="FF8EADD6"/>
      <color rgb="FFAAC1E0"/>
      <color rgb="FFCFDCED"/>
      <color rgb="FFC7D1D8"/>
      <color rgb="FFFFFFFF"/>
      <color rgb="FF891DFF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94684</xdr:colOff>
      <xdr:row>7</xdr:row>
      <xdr:rowOff>259772</xdr:rowOff>
    </xdr:from>
    <xdr:to>
      <xdr:col>6</xdr:col>
      <xdr:colOff>28249</xdr:colOff>
      <xdr:row>23</xdr:row>
      <xdr:rowOff>177958</xdr:rowOff>
    </xdr:to>
    <xdr:sp macro="" textlink="">
      <xdr:nvSpPr>
        <xdr:cNvPr id="7" name="SLIDERAIWATERFALLCHART!6f63aad4-d071-4594-8b43-6e8b95d31c8d" descr="sl_tag__sl_custom_type:1;sl_tag__ID:7;" title="{&quot;id&quot;:&quot;6f63aad4-d071-4594-8b43-6e8b95d31c8d&quot;,&quot;contexts&quot;:{&quot;bar&quot;:{&quot;connectors&quot;:{&quot;display&quot;:true,&quot;options&quot;:[]}},&quot;waterfall&quot;:{&quot;order&quot;:&quot;asc&quot;,&quot;totalBar&quot;:{&quot;display&quot;:false,&quot;color&quot;:{&quot;colors&quot;:[{&quot;value&quot;:&quot;accent3&quot;},{&quot;value&quot;:&quot;accent3&quot;,&quot;light&quot;:-40}]},&quot;options&quot;:{},&quot;label&quot;:{&quot;align&quot;:&quot;over&quot;,&quot;color&quot;:{&quot;colors&quot;:[]}},&quot;index&quot;:{&quot;templates&quot;:[{&quot;before&quot;:&quot;Сумма&quot;,&quot;after&quot;:&quot;&quot;,&quot;hideValue&quot;:true}]}}},&quot;style&quot;:{&quot;useGradient&quot;:true,&quot;useSmooth&quot;:false},&quot;theme&quot;:{},&quot;data&quot;:{&quot;layout&quot;:0,&quot;useTotalDataRow&quot;:false},&quot;scales&quot;:{&quot;x&quot;:{&quot;ticks&quot;:{&quot;colors&quot;:[{&quot;colors&quot;:[{&quot;value&quot;:&quot;#A1A1A1&quot;}]},{&quot;colors&quot;:[{&quot;value&quot;:&quot;#A1A1A1&quot;}]},{&quot;colors&quot;:[{&quot;value&quot;:&quot;#A1A1A1&quot;}]},{&quot;colors&quot;:[{&quot;value&quot;:&quot;#A1A1A1&quot;}]},{&quot;colors&quot;:[{&quot;value&quot;:&quot;#A1A1A1&quot;}]},{&quot;colors&quot;:[{&quot;value&quot;:&quot;#A1A1A1&quot;}]},{&quot;colors&quot;:[{&quot;value&quot;:&quot;#A1A1A1&quot;}]},{&quot;colors&quot;:[{&quot;value&quot;:&quot;#A1A1A1&quot;}]},{&quot;colors&quot;:[{&quot;value&quot;:&quot;#A1A1A1&quot;}]},null],&quot;fonts&quot;:[{&quot;size&quot;:16,&quot;style&quot;:&quot;normal&quot;,&quot;family&quot;:&quot;Rostelecom Basis Light&quot;,&quot;weight&quot;:&quot;bold&quot;},{&quot;size&quot;:16,&quot;style&quot;:&quot;normal&quot;,&quot;family&quot;:&quot;Rostelecom Basis Light&quot;,&quot;weight&quot;:&quot;bold&quot;},{&quot;size&quot;:16,&quot;style&quot;:&quot;normal&quot;,&quot;family&quot;:&quot;Rostelecom Basis Light&quot;,&quot;weight&quot;:&quot;bold&quot;},{&quot;size&quot;:10.666666666666666,&quot;style&quot;:&quot;normal&quot;,&quot;family&quot;:&quot;Rostelecom Basis Light&quot;,&quot;weight&quot;:&quot;normal&quot;},{&quot;size&quot;:10.666666666666666,&quot;style&quot;:&quot;normal&quot;,&quot;family&quot;:&quot;Rostelecom Basis Light&quot;,&quot;weight&quot;:&quot;normal&quot;},{&quot;size&quot;:10.666666666666666,&quot;style&quot;:&quot;normal&quot;,&quot;family&quot;:&quot;Rostelecom Basis Light&quot;,&quot;weight&quot;:&quot;normal&quot;},{&quot;size&quot;:10.666666666666666,&quot;style&quot;:&quot;normal&quot;,&quot;family&quot;:&quot;Rostelecom Basis Light&quot;,&quot;weight&quot;:&quot;normal&quot;},{&quot;size&quot;:10.666666666666666,&quot;style&quot;:&quot;normal&quot;,&quot;family&quot;:&quot;Rostelecom Basis Light&quot;,&quot;weight&quot;:&quot;normal&quot;},{&quot;size&quot;:10.666666666666666,&quot;style&quot;:&quot;normal&quot;,&quot;family&quot;:&quot;Rostelecom Basis Light&quot;,&quot;weight&quot;:&quot;normal&quot;},null],&quot;templates&quot;:[[{&quot;before&quot;:&quot;&quot;,&quot;after&quot;:&quot;Бюджет&quot;,&quot;hideValue&quot;:true}],[{&quot;before&quot;:&quot;&quot;,&quot;after&quot;:&quot;Факт заявок \nподписано МЦ&quot;,&quot;hideValue&quot;:true}],null,null,null,null,null,null,null,null]}},&quot;y&quot;:{&quot;ticks&quot;:{&quot;fonts&quot;:[],&quot;colors&quot;:[],&quot;templates&quot;:[]}}},&quot;sorted&quot;:{&quot;typeSortedAll&quot;:&quot;none&quot;,&quot;typeAreaSorted&quot;:&quot;none&quot;},&quot;annotations&quot;:{&quot;diffArrow&quot;:{&quot;labelFormat&quot;:{&quot;accuracy&quot;:0}}}},&quot;dependencies&quot;:[],&quot;version&quot;:7,&quot;editorVersion&quot;:&quot;7.1.0&quot;,&quot;themeColors&quot;:{&quot;accent1&quot;:&quot;#5B9BD5&quot;,&quot;accent2&quot;:&quot;#ED7D31&quot;,&quot;accent3&quot;:&quot;#A5A5A5&quot;,&quot;accent4&quot;:&quot;#FFC000&quot;,&quot;accent5&quot;:&quot;#4472C4&quot;,&quot;accent6&quot;:&quot;#70AD47&quot;,&quot;dk1&quot;:&quot;#000&quot;,&quot;dk2&quot;:&quot;#44546A&quot;,&quot;lt1&quot;:&quot;#954F72&quot;,&quot;lt2&quot;:&quot;#0563C1&quot;,&quot;tx1&quot;:&quot;#FFF&quot;,&quot;tx2&quot;:&quot;#E7E6E6&quot;},&quot;customPalette&quot;:[&quot;#A1A1A1&quot;,&quot;#818D9E&quot;,&quot;#667283&quot;,&quot;#C8AAEB&quot;],&quot;dataLinks&quot;:[{&quot;type&quot;:&quot;file&quot;,&quot;sheet&quot;:&quot;1_Слайд_v1&quot;,&quot;path&quot;:&quot;S:\\Гостех\\Экономика\\Прогноз по сервисам\\Слайд\\Радар_заявок_v5_9_рабочий_СЛАЙД_V2.xlsx&quot;,&quot;range&quot;:&quot;X7:AA8&quot;,&quot;id&quot;:&quot;4315f900-1827-4b49-86ef-4ab29184a679&quot;,&quot;hash&quot;:&quot;be35a0f06a4a8fb9ea18f31922747bb09543003dcde7362e281b74c66bb9ff1d&quot;,&quot;position&quot;:{&quot;row&quot;:0,&quot;column&quot;:0}},{&quot;range&quot;:&quot;E28:E29&quot;,&quot;sheet&quot;:&quot;1_Слайд_v1&quot;,&quot;path&quot;:&quot;local&quot;,&quot;type&quot;:&quot;file&quot;,&quot;id&quot;:&quot;4f3dcb7a-b2a0-4620-acb9-a6e0c0a54f85&quot;,&quot;hash&quot;:&quot;06b32c2ab51bb1f03c4766d62575efd7ae2b1989c4f36eac7cb6f7f5fdf7b36d&quot;,&quot;position&quot;:{&quot;row&quot;:0,&quot;column&quot;:4}}],&quot;chartType&quot;:&quot;waterfall&quot;,&quot;dataLabels&quot;:[&quot;Бюджет&quot;,&quot;Факт&quot;,&quot;Прогноз&quot;],&quot;datasets&quot;:[{&quot;label&quot;:&quot;Слайд1&quot;,&quot;values&quot;:[8498.952035203334,6473.736052287216,7848],&quot;colors&quot;:[{&quot;colors&quot;:[{&quot;value&quot;:&quot;#667283&quot;},{&quot;value&quot;:&quot;accent1&quot;}]},{&quot;colors&quot;:[{&quot;value&quot;:&quot;accent6&quot;,&quot;alpha&quot;:100,&quot;light&quot;:25},{&quot;value&quot;:&quot;accent6&quot;}],&quot;angle&quot;:22},{&quot;colors&quot;:[{&quot;value&quot;:&quot;accent4&quot;},{&quot;value&quot;:&quot;accent1&quot;}]}],&quot;options&quot;:{&quot;type&quot;:&quot;bar&quot;,&quot;userColor&quot;:[true,true,true,null,null,null,true,null,true]},&quot;labelsOptions&quot;:[{&quot;font&quot;:{&quot;size&quot;:24,&quot;family&quot;:&quot;Rostelecom Basis&quot;,&quot;style&quot;:&quot;normal&quot;,&quot;weight&quot;:&quot;normal&quot;,&quot;lineHeight&quot;:1},&quot;color&quot;:{&quot;colors&quot;:[]}},{&quot;font&quot;:{&quot;size&quot;:24,&quot;family&quot;:&quot;Rostelecom Basis&quot;,&quot;style&quot;:&quot;normal&quot;,&quot;weight&quot;:&quot;normal&quot;,&quot;lineHeight&quot;:1},&quot;color&quot;:{&quot;colors&quot;:[]}},{&quot;font&quot;:{&quot;size&quot;:24,&quot;family&quot;:&quot;Rostelecom Basis&quot;,&quot;style&quot;:&quot;normal&quot;,&quot;weight&quot;:&quot;normal&quot;,&quot;lineHeight&quot;:1},&quot;color&quot;:{&quot;colors&quot;:[]}},{&quot;font&quot;:{&quot;size&quot;:13.333333333333334,&quot;family&quot;:&quot;Rostelecom Basis&quot;,&quot;style&quot;:&quot;normal&quot;,&quot;weight&quot;:&quot;normal&quot;,&quot;lineHeight&quot;:1},&quot;color&quot;:{&quot;colors&quot;:[]}},{&quot;font&quot;:{&quot;size&quot;:13.333333333333334,&quot;family&quot;:&quot;Rostelecom Basis&quot;,&quot;style&quot;:&quot;normal&quot;,&quot;weight&quot;:&quot;normal&quot;,&quot;lineHeight&quot;:1},&quot;color&quot;:{&quot;colors&quot;:[]}},{&quot;font&quot;:{&quot;size&quot;:13.333333333333334,&quot;family&quot;:&quot;Rostelecom Basis&quot;,&quot;style&quot;:&quot;normal&quot;,&quot;weight&quot;:&quot;normal&quot;,&quot;lineHeight&quot;:1},&quot;color&quot;:{&quot;colors&quot;:[]}},{&quot;font&quot;:{&quot;size&quot;:13.333333333333334,&quot;family&quot;:&quot;Rostelecom Basis&quot;,&quot;style&quot;:&quot;normal&quot;,&quot;weight&quot;:&quot;normal&quot;,&quot;lineHeight&quot;:1},&quot;color&quot;:{&quot;colors&quot;:[]}},{&quot;font&quot;:{&quot;size&quot;:13.333333333333334,&quot;family&quot;:&quot;Rostelecom Basis&quot;,&quot;style&quot;:&quot;normal&quot;,&quot;weight&quot;:&quot;normal&quot;,&quot;lineHeight&quot;:1},&quot;color&quot;:{&quot;colors&quot;:[]}},{&quot;font&quot;:{&quot;size&quot;:13.333333333333334,&quot;family&quot;:&quot;Rostelecom Basis&quot;,&quot;style&quot;:&quot;normal&quot;,&quot;weight&quot;:&quot;normal&quot;,&quot;lineHeight&quot;:1},&quot;color&quot;:{&quot;colors&quot;:[]}}],&quot;defaultColor&quot;:{&quot;colors&quot;:[{&quot;value&quot;:&quot;accent1&quot;},{&quot;value&quot;:&quot;accent1&quot;}]},&quot;initialColor&quot;:{&quot;colors&quot;:[{&quot;value&quot;:&quot;accent1&quot;},{&quot;value&quot;:&quot;accent1&quot;}]}},{&quot;label&quot;:&quot;&quot;,&quot;values&quot;:[null,null,null],&quot;colors&quot;:[{&quot;colors&quot;:[{&quot;value&quot;:&quot;accent2&quot;},{&quot;value&quot;:&quot;accent2&quot;}]},{&quot;colors&quot;:[{&quot;value&quot;:&quot;accent2&quot;},{&quot;value&quot;:&quot;accent2&quot;}]},{&quot;colors&quot;:[{&quot;value&quot;:&quot;accent2&quot;},{&quot;value&quot;:&quot;accent2&quot;}]}],&quot;options&quot;:{&quot;type&quot;:&quot;bar&quot;},&quot;labelsOptions&quot;:[],&quot;defaultColor&quot;:{&quot;colors&quot;:[{&quot;value&quot;:&quot;accent2&quot;},{&quot;value&quot;:&quot;accent2&quot;}]},&quot;initialColor&quot;:{&quot;colors&quot;:[{&quot;value&quot;:&quot;accent2&quot;},{&quot;value&quot;:&quot;accent2&quot;}]}}],&quot;chartOptions&quot;:{&quot;hiddenLabels&quot;:{&quot;final&quot;:true,&quot;segment&quot;:false},&quot;scales&quot;:{&quot;x&quot;:{&quot;display&quot;:true,&quot;position&quot;:&quot;bottom&quot;,&quot;reverse&quot;:false,&quot;grid&quot;:{&quot;drawOnChartArea&quot;:false}},&quot;y&quot;:{&quot;display&quot;:false,&quot;reverse&quot;:false,&quot;position&quot;:&quot;left&quot;}},&quot;plugins&quot;:{&quot;legend&quot;:{&quot;display&quot;:false}},&quot;indexAxis&quot;:&quot;x&quot;},&quot;diffArrows&quot;:[{&quot;borderColor&quot;:{&quot;colors&quot;:[{&quot;value&quot;:&quot;#808080&quot;}]},&quot;borderWidth&quot;:0.09999999999999999,&quot;borderDash&quot;:[0,0],&quot;label&quot;:{&quot;borderColor&quot;:{&quot;colors&quot;:[{&quot;value&quot;:&quot;#808080&quot;}]},&quot;borderWidth&quot;:0.09999999999999999,&quot;borderDash&quot;:[0,0],&quot;display&quot;:true,&quot;borderRadius&quot;:100,&quot;position&quot;:&quot;center&quot;,&quot;drawTime&quot;:&quot;afterDraw&quot;,&quot;backgroundColor&quot;:{&quot;colors&quot;:[{&quot;value&quot;:&quot;#fff&quot;}]},&quot;color&quot;:{&quot;type&quot;:&quot;solid&quot;,&quot;colors&quot;:[{&quot;value&quot;:&quot;accent3&quot;}]},&quot;font&quot;:{&quot;size&quot;:13.333333333333334,&quot;style&quot;:&quot;normal&quot;,&quot;family&quot;:&quot;Rostelecom Basis&quot;,&quot;weight&quot;:&quot;bold&quot;,&quot;lineHeight&quot;:1.2}},&quot;labelFormat&quot;:{&quot;accuracy&quot;:0,&quot;templates&quot;:[{&quot;before&quot;:&quot;&quot;,&quot;after&quot;:&quot;&quot;,&quot;hideValue&quot;:false}]},&quot;id&quot;:&quot;f46309e2-9fc8-4776-8611-95e930d1375f&quot;,&quot;from&quot;:{&quot;index&quot;:0,&quot;vScaleID&quot;:&quot;y&quot;,&quot;isTotalBar&quot;:false},&quot;to&quot;:{&quot;index&quot;:8,&quot;vScaleID&quot;:&quot;y&quot;,&quot;isTotalBar&quot;:false},&quot;labelType&quot;:0,&quot;isVertical&quot;:false,&quot;yScaleID&quot;:&quot;y&quot;},{&quot;borderColor&quot;:{&quot;colors&quot;:[{&quot;value&quot;:&quot;#808080&quot;}]},&quot;borderWidth&quot;:0.09999999999999999,&quot;borderDash&quot;:[0,0],&quot;label&quot;:{&quot;borderColor&quot;:{&quot;colors&quot;:[{&quot;value&quot;:&quot;#808080&quot;}]},&quot;borderWidth&quot;:0.09999999999999999,&quot;borderDash&quot;:[0,0],&quot;display&quot;:true,&quot;borderRadius&quot;:100,&quot;position&quot;:&quot;center&quot;,&quot;drawTime&quot;:&quot;afterDraw&quot;,&quot;backgroundColor&quot;:{&quot;colors&quot;:[{&quot;value&quot;:&quot;#fff&quot;}]},&quot;color&quot;:{&quot;type&quot;:&quot;solid&quot;,&quot;colors&quot;:[{&quot;value&quot;:&quot;accent3&quot;}]},&quot;font&quot;:{&quot;size&quot;:24,&quot;style&quot;:&quot;normal&quot;,&quot;family&quot;:&quot;Rostelecom Basis Light&quot;,&quot;weight&quot;:&quot;bold&quot;,&quot;lineHeight&quot;:1.2}},&quot;labelFormat&quot;:{&quot;accuracy&quot;:0,&quot;templates&quot;:[{&quot;before&quot;:&quot;&quot;,&quot;after&quot;:&quot;&quot;,&quot;hideValue&quot;:false}]},&quot;accuracy&quot;:0,&quot;id&quot;:&quot;2a96da7c-d6c1-48c5-80d6-3a02fb8277ea&quot;,&quot;from&quot;:{&quot;index&quot;:0,&quot;vScaleID&quot;:&quot;y&quot;,&quot;isTotalBar&quot;:false},&quot;to&quot;:{&quot;index&quot;:2,&quot;vScaleID&quot;:&quot;y&quot;,&quot;isTotalBar&quot;:false},&quot;labelType&quot;:0,&quot;isVertical&quot;:false,&quot;yScaleID&quot;:&quot;y&quot;}],&quot;scaleBreaks&quot;:[],&quot;annotations&quot;:{&quot;axis&quot;:[{&quot;borderColor&quot;:{&quot;colors&quot;:[{&quot;value&quot;:&quot;accent3&quot;},{&quot;value&quot;:&quot;accent3&quot;,&quot;light&quot;:0}]},&quot;borderWidth&quot;:0.09999999999999999,&quot;borderDash&quot;:[0,0],&quot;id&quot;:&quot;defaults_line_at_0y&quot;,&quot;type&quot;:&quot;axis&quot;,&quot;targetScaleID&quot;:&quot;x&quot;,&quot;vScaleID&quot;:&quot;y&quot;,&quot;drawTime&quot;:&quot;afterDatasetsDraw&quot;}],&quot;barConnector&quot;:[{&quot;borderColor&quot;:{&quot;colors&quot;:[{&quot;value&quot;:&quot;#808080&quot;}]},&quot;borderWidth&quot;:0.09999999999999999,&quot;borderDash&quot;:[0.37999999999999995,0.22999999999999998],&quot;from&quot;:{&quot;index&quot;:6,&quot;datasetIndex&quot;:0},&quot;to&quot;:{&quot;index&quot;:8,&quot;datasetIndex&quot;:0,&quot;vScaleID&quot;:&quot;y&quot;},&quot;isCustom&quot;:true,&quot;vScaleID&quot;:&quot;y&quot;,&quot;id&quot;:&quot;4ad8341d-c018-4233-a583-013e430cf77c&quot;},{&quot;borderColor&quot;:{&quot;colors&quot;:[{&quot;value&quot;:&quot;#808080&quot;}]},&quot;borderWidth&quot;:0.09999999999999999,&quot;borderDash&quot;:[0.37999999999999995,0.22999999999999998],&quot;display&quot;:false,&quot;from&quot;:{&quot;index&quot;:1,&quot;isTotalBar&quot;:false,&quot;vScaleID&quot;:&quot;y&quot;},&quot;to&quot;:{&quot;index&quot;:2,&quot;isTotalBar&quot;:false,&quot;vScaleID&quot;:&quot;y&quot;},&quot;vScaleID&quot;:&quot;y&quot;,&quot;id&quot;:&quot;a89afab8-2751-45a5-a2b7-5364172ff704&quot;},{&quot;borderColor&quot;:{&quot;colors&quot;:[{&quot;value&quot;:&quot;#808080&quot;}]},&quot;borderWidth&quot;:0.09999999999999999,&quot;borderDash&quot;:[0.37999999999999995,0.22999999999999998],&quot;display&quot;:false,&quot;from&quot;:{&quot;index&quot;:0,&quot;isTotalBar&quot;:false,&quot;vScaleID&quot;:&quot;y&quot;},&quot;to&quot;:{&quot;index&quot;:1,&quot;isTotalBar&quot;:false,&quot;vScaleID&quot;:&quot;y&quot;},&quot;vScaleID&quot;:&quot;y&quot;,&quot;id&quot;:&quot;6d5573cc-1306-4f06-905e-7ca712596821&quot;}],&quot;trendLine&quot;:[{&quot;borderColor&quot;:{&quot;colors&quot;:[{&quot;value&quot;:&quot;#808080&quot;,&quot;alpha&quot;:0}]},&quot;borderWidth&quot;:0.09999999999999999,&quot;borderDash&quot;:[0,0],&quot;label&quot;:{&quot;borderColor&quot;:{&quot;colors&quot;:[{&quot;value&quot;:&quot;#808080&quot;}]},&quot;borderWidth&quot;:0.09999999999999999,&quot;borderDash&quot;:[0,0],&quot;display&quot;:true,&quot;borderRadius&quot;:100,&quot;position&quot;:&quot;center&quot;,&quot;drawTime&quot;:&quot;afterDraw&quot;,&quot;backgroundColor&quot;:{&quot;colors&quot;:[{&quot;value&quot;:&quot;#fff&quot;}]},&quot;color&quot;:{&quot;type&quot;:&quot;solid&quot;,&quot;colors&quot;:[{&quot;value&quot;:&quot;accent3&quot;}]},&quot;font&quot;:{&quot;size&quot;:13.333333333333334,&quot;style&quot;:&quot;normal&quot;,&quot;family&quot;:&quot;Rostelecom Basis&quot;,&quot;weight&quot;:&quot;bold&quot;,&quot;lineHeight&quot;:1.2}},&quot;labelFormat&quot;:{&quot;accuracy&quot;:0,&quot;templates&quot;:[{&quot;before&quot;:&quot;&quot;,&quot;after&quot;:&quot;&quot;,&quot;hideValue&quot;:false}]},&quot;id&quot;:&quot;7f099477-5ebb-4fbf-a982-71d442669db4&quot;,&quot;from&quot;:{&quot;index&quot;:0,&quot;vScaleID&quot;:&quot;y&quot;,&quot;isTotalBar&quot;:false},&quot;to&quot;:{&quot;index&quot;:8,&quot;vScaleID&quot;:&quot;y&quot;,&quot;isTotalBar&quot;:false},&quot;labelType&quot;:4,&quot;yScaleID&quot;:&quot;y&quot;},{&quot;borderColor&quot;:{&quot;colors&quot;:[{&quot;value&quot;:&quot;transparent&quot;}]},&quot;borderWidth&quot;:0.09999999999999999,&quot;borderDash&quot;:[0,0],&quot;label&quot;:{&quot;borderColor&quot;:{&quot;colors&quot;:[{&quot;value&quot;:&quot;#808080&quot;}]},&quot;borderWidth&quot;:0.09999999999999999,&quot;borderDash&quot;:[0,0],&quot;display&quot;:true,&quot;borderRadius&quot;:100,&quot;position&quot;:&quot;center&quot;,&quot;drawTime&quot;:&quot;afterDraw&quot;,&quot;backgroundColor&quot;:{&quot;colors&quot;:[{&quot;value&quot;:&quot;#fff&quot;}]},&quot;color&quot;:{&quot;type&quot;:&quot;solid&quot;,&quot;colors&quot;:[{&quot;value&quot;:&quot;accent3&quot;}]},&quot;font&quot;:{&quot;size&quot;:24,&quot;style&quot;:&quot;normal&quot;,&quot;family&quot;:&quot;Rostelecom Basis Light&quot;,&quot;weight&quot;:&quot;bold&quot;,&quot;lineHeight&quot;:1.2}},&quot;labelFormat&quot;:{&quot;accuracy&quot;:0,&quot;templates&quot;:[{&quot;before&quot;:&quot;&quot;,&quot;after&quot;:&quot;-8%&quot;,&quot;hideValue&quot;:true}]},&quot;id&quot;:&quot;cfd2be06-8eaa-4156-b894-eed8e4d4c98e&quot;,&quot;from&quot;:{&quot;index&quot;:0,&quot;vScaleID&quot;:&quot;y&quot;,&quot;isTotalBar&quot;:false},&quot;to&quot;:{&quot;index&quot;:2,&quot;vScaleID&quot;:&quot;y&quot;,&quot;isTotalBar&quot;:false},&quot;labelType&quot;:4,&quot;yScaleID&quot;:&quot;y&quot;}]},&quot;stacksSum&quot;:[]}"/>
        <xdr:cNvSpPr/>
      </xdr:nvSpPr>
      <xdr:spPr>
        <a:xfrm>
          <a:off x="3990409" y="1650422"/>
          <a:ext cx="2724390" cy="4404461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ru-RU"/>
        </a:p>
      </xdr:txBody>
    </xdr:sp>
    <xdr:clientData/>
  </xdr:twoCellAnchor>
  <xdr:twoCellAnchor>
    <xdr:from>
      <xdr:col>4</xdr:col>
      <xdr:colOff>1</xdr:colOff>
      <xdr:row>5</xdr:row>
      <xdr:rowOff>179294</xdr:rowOff>
    </xdr:from>
    <xdr:to>
      <xdr:col>16</xdr:col>
      <xdr:colOff>1428751</xdr:colOff>
      <xdr:row>26</xdr:row>
      <xdr:rowOff>95249</xdr:rowOff>
    </xdr:to>
    <xdr:sp macro="" textlink="">
      <xdr:nvSpPr>
        <xdr:cNvPr id="6" name="Прямоугольник: скругленные углы 15">
          <a:extLst>
            <a:ext uri="{FF2B5EF4-FFF2-40B4-BE49-F238E27FC236}">
              <a16:creationId xmlns:a16="http://schemas.microsoft.com/office/drawing/2014/main" id="{D8C9F7E2-0C24-4EC9-A8D8-F71A551538B5}"/>
            </a:ext>
          </a:extLst>
        </xdr:cNvPr>
        <xdr:cNvSpPr/>
      </xdr:nvSpPr>
      <xdr:spPr>
        <a:xfrm>
          <a:off x="3905251" y="519473"/>
          <a:ext cx="14668500" cy="6542633"/>
        </a:xfrm>
        <a:prstGeom prst="roundRect">
          <a:avLst>
            <a:gd name="adj" fmla="val 2690"/>
          </a:avLst>
        </a:prstGeom>
        <a:noFill/>
        <a:ln w="19050">
          <a:solidFill>
            <a:srgbClr val="7B939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ru-RU" sz="1799"/>
        </a:p>
      </xdr:txBody>
    </xdr:sp>
    <xdr:clientData/>
  </xdr:twoCellAnchor>
  <xdr:twoCellAnchor>
    <xdr:from>
      <xdr:col>6</xdr:col>
      <xdr:colOff>784412</xdr:colOff>
      <xdr:row>7</xdr:row>
      <xdr:rowOff>154627</xdr:rowOff>
    </xdr:from>
    <xdr:to>
      <xdr:col>16</xdr:col>
      <xdr:colOff>1034143</xdr:colOff>
      <xdr:row>24</xdr:row>
      <xdr:rowOff>263411</xdr:rowOff>
    </xdr:to>
    <xdr:sp macro="" textlink="">
      <xdr:nvSpPr>
        <xdr:cNvPr id="5" name="SLIDERAIWATERFALLCHART!47a42089-ffdc-4574-b371-27adebb5053e" descr="sl_tag__sl_custom_type:1;sl_tag__ID:5;" title="{&quot;id&quot;:&quot;47a42089-ffdc-4574-b371-27adebb5053e&quot;,&quot;contexts&quot;:{&quot;bar&quot;:{&quot;connectors&quot;:{&quot;display&quot;:true,&quot;options&quot;:[]}},&quot;waterfall&quot;:{&quot;order&quot;:&quot;asc&quot;,&quot;totalBar&quot;:{&quot;display&quot;:false,&quot;color&quot;:{&quot;colors&quot;:[{&quot;value&quot;:&quot;accent3&quot;},{&quot;value&quot;:&quot;accent3&quot;,&quot;light&quot;:-40}]},&quot;options&quot;:{},&quot;label&quot;:{&quot;align&quot;:&quot;over&quot;,&quot;color&quot;:{&quot;colors&quot;:[]}},&quot;index&quot;:{&quot;templates&quot;:[{&quot;before&quot;:&quot;Сумма&quot;,&quot;after&quot;:&quot;&quot;,&quot;hideValue&quot;:true}]}}},&quot;style&quot;:{&quot;useGradient&quot;:true,&quot;useSmooth&quot;:false},&quot;theme&quot;:{},&quot;data&quot;:{&quot;layout&quot;:1,&quot;useTotalDataRow&quot;:false},&quot;scales&quot;:{&quot;x&quot;:{&quot;ticks&quot;:{&quot;colors&quot;:[{&quot;colors&quot;:[{&quot;value&quot;:&quot;#A1A1A1&quot;}]},{&quot;colors&quot;:[{&quot;value&quot;:&quot;#A1A1A1&quot;}]},{&quot;colors&quot;:[{&quot;value&quot;:&quot;#A1A1A1&quot;}]},{&quot;colors&quot;:[{&quot;value&quot;:&quot;#A1A1A1&quot;}]},{&quot;colors&quot;:[{&quot;value&quot;:&quot;#A1A1A1&quot;}]},{&quot;colors&quot;:[{&quot;value&quot;:&quot;#A1A1A1&quot;}]},{&quot;colors&quot;:[{&quot;value&quot;:&quot;#A1A1A1&quot;}]},{&quot;colors&quot;:[{&quot;value&quot;:&quot;#A1A1A1&quot;}]},{&quot;colors&quot;:[{&quot;value&quot;:&quot;#A1A1A1&quot;}]},null,null],&quot;fonts&quot;:[{&quot;size&quot;:13.333333333333334,&quot;style&quot;:&quot;normal&quot;,&quot;family&quot;:&quot;Rostelecom Basis Light&quot;,&quot;weight&quot;:&quot;bold&quot;},{&quot;size&quot;:13.333333333333334,&quot;style&quot;:&quot;normal&quot;,&quot;family&quot;:&quot;Rostelecom Basis Light&quot;,&quot;weight&quot;:&quot;bold&quot;},{&quot;size&quot;:13.333333333333334,&quot;style&quot;:&quot;normal&quot;,&quot;family&quot;:&quot;Rostelecom Basis Light&quot;,&quot;weight&quot;:&quot;bold&quot;},{&quot;size&quot;:13.333333333333334,&quot;style&quot;:&quot;normal&quot;,&quot;family&quot;:&quot;Rostelecom Basis Light&quot;,&quot;weight&quot;:&quot;bold&quot;},{&quot;size&quot;:13.333333333333334,&quot;style&quot;:&quot;normal&quot;,&quot;family&quot;:&quot;Rostelecom Basis Light&quot;,&quot;weight&quot;:&quot;bold&quot;},{&quot;size&quot;:13.333333333333334,&quot;style&quot;:&quot;normal&quot;,&quot;family&quot;:&quot;Rostelecom Basis Light&quot;,&quot;weight&quot;:&quot;bold&quot;},{&quot;size&quot;:13.333333333333334,&quot;style&quot;:&quot;normal&quot;,&quot;family&quot;:&quot;Rostelecom Basis Light&quot;,&quot;weight&quot;:&quot;bold&quot;},{&quot;size&quot;:13.333333333333334,&quot;style&quot;:&quot;normal&quot;,&quot;family&quot;:&quot;Rostelecom Basis Light&quot;,&quot;weight&quot;:&quot;bold&quot;},{&quot;size&quot;:13.333333333333334,&quot;style&quot;:&quot;normal&quot;,&quot;family&quot;:&quot;Rostelecom Basis Light&quot;,&quot;weight&quot;:&quot;bold&quot;},{&quot;size&quot;:13.333333333333334,&quot;style&quot;:&quot;normal&quot;,&quot;family&quot;:&quot;Rostelecom Basis Light&quot;,&quot;weight&quot;:&quot;bold&quot;},null],&quot;templates&quot;:[[],[],[],[],[],[],[],[],[],[],[{&quot;before&quot;:&quot;Сумма&quot;,&quot;after&quot;:&quot;&quot;,&quot;hideValue&quot;:true}]]}},&quot;y&quot;:{&quot;ticks&quot;:{&quot;fonts&quot;:[],&quot;colors&quot;:[],&quot;templates&quot;:[]}}},&quot;sorted&quot;:{&quot;typeSortedAll&quot;:&quot;none&quot;,&quot;typeAreaSorted&quot;:&quot;none&quot;},&quot;annotations&quot;:{&quot;diffArrow&quot;:{&quot;labelFormat&quot;:{&quot;accuracy&quot;:0}}}},&quot;dependencies&quot;:[],&quot;version&quot;:7,&quot;editorVersion&quot;:&quot;7.1.0&quot;,&quot;themeColors&quot;:{&quot;accent1&quot;:&quot;#5B9BD5&quot;,&quot;accent2&quot;:&quot;#ED7D31&quot;,&quot;accent3&quot;:&quot;#A5A5A5&quot;,&quot;accent4&quot;:&quot;#FFC000&quot;,&quot;accent5&quot;:&quot;#4472C4&quot;,&quot;accent6&quot;:&quot;#70AD47&quot;,&quot;dk1&quot;:&quot;#000&quot;,&quot;dk2&quot;:&quot;#44546A&quot;,&quot;lt1&quot;:&quot;#954F72&quot;,&quot;lt2&quot;:&quot;#0563C1&quot;,&quot;tx1&quot;:&quot;#FFF&quot;,&quot;tx2&quot;:&quot;#E7E6E6&quot;},&quot;customPalette&quot;:[&quot;#A1A1A1&quot;,&quot;#EDB5BE&quot;],&quot;dataLinks&quot;:[{&quot;type&quot;:&quot;file&quot;,&quot;sheet&quot;:&quot;1_Слайд_v1&quot;,&quot;path&quot;:&quot;S:\\Гостех\\Экономика\\Прогноз по сервисам\\Слайд\\Радар_заявок_v5_9_рабочий_СЛАЙД_V2.xlsx&quot;,&quot;range&quot;:&quot;U8:V18&quot;,&quot;id&quot;:&quot;30b79283-d5fd-4e34-9e60-87a731786f3d&quot;,&quot;hash&quot;:&quot;9d88c880ad5d664558d20e62da402e6e22302c4d5f96fbc59e3345e3f28f2952&quot;,&quot;position&quot;:{&quot;row&quot;:0,&quot;column&quot;:0}}],&quot;chartType&quot;:&quot;waterfall&quot;,&quot;dataLabels&quot;:[&quot;Прогноз Гостех на УК 02.07&quot;,&quot;Прогноз Гостех на 28.07&quot;,&quot;Подписанные заявки после УК от 28.07 со сроком сдачи в 2025г.&quot;,&quot;Подписанные заявки по ЕСИА&quot;,&quot;Факт заявок \nподписано МЦ&quot;,&quot;ЕРКНМ&quot;,&quot;Экомониторинг&quot;,&quot;ИЭП (ТОР Развитие и ФРГУ)&quot;,&quot;Не подписанные заявки со сроком сдачи в 2025г.&quot;,&quot;Текущий прогноз Гостех+Прямые контракты 2025г.&quot;],&quot;datasets&quot;:[{&quot;label&quot;:&quot;Стоимость работ,без НДС&quot;,&quot;values&quot;:[6122.51826908555,6163.905335912216,498.76492127499995,-188.93420490000003,&quot;e&quot;,213.2436972,519.0416666666667,228.52321855833333,413,&quot;e&quot;],&quot;colors&quot;:[{&quot;colors&quot;:[{&quot;value&quot;:&quot;accent6&quot;,&quot;light&quot;:25},{&quot;value&quot;:&quot;accent6&quot;}],&quot;angle&quot;:22},{&quot;colors&quot;:[{&quot;value&quot;:&quot;accent6&quot;,&quot;light&quot;:25},{&quot;value&quot;:&quot;accent6&quot;}],&quot;angle&quot;:22},{&quot;colors&quot;:[{&quot;value&quot;:&quot;accent1&quot;},{&quot;value&quot;:&quot;accent1&quot;}]},{&quot;colors&quot;:[{&quot;value&quot;:&quot;#EDB5BE&quot;,&quot;light&quot;:25},{&quot;value&quot;:&quot;#EDB5BE&quot;}],&quot;angle&quot;:22},{&quot;colors&quot;:[{&quot;value&quot;:&quot;accent6&quot;},{&quot;value&quot;:&quot;accent1&quot;}],&quot;angle&quot;:106},{&quot;colors&quot;:[{&quot;value&quot;:&quot;accent1&quot;},{&quot;value&quot;:&quot;accent1&quot;}]},{&quot;colors&quot;:[{&quot;value&quot;:&quot;accent1&quot;},{&quot;value&quot;:&quot;accent1&quot;}]},{&quot;colors&quot;:[{&quot;value&quot;:&quot;accent1&quot;},{&quot;value&quot;:&quot;accent1&quot;}]},{&quot;colors&quot;:[{&quot;value&quot;:&quot;accent1&quot;},{&quot;value&quot;:&quot;accent1&quot;}],&quot;angle&quot;:0},{&quot;colors&quot;:[{&quot;value&quot;:&quot;accent4&quot;},{&quot;value&quot;:&quot;accent1&quot;}],&quot;angle&quot;:0}],&quot;options&quot;:{&quot;type&quot;:&quot;bar&quot;,&quot;userColor&quot;:[true,true,true,true,true,true,true,true,true,true]},&quot;labelsOptions&quot;:[{&quot;font&quot;:{&quot;size&quot;:24,&quot;family&quot;:&quot;Rostelecom Basis&quot;,&quot;style&quot;:&quot;normal&quot;,&quot;weight&quot;:&quot;normal&quot;,&quot;lineHeight&quot;:1},&quot;color&quot;:{&quot;colors&quot;:[]},&quot;align&quot;:&quot;center&quot;},{&quot;font&quot;:{&quot;size&quot;:24,&quot;family&quot;:&quot;Rostelecom Basis&quot;,&quot;style&quot;:&quot;normal&quot;,&quot;weight&quot;:&quot;normal&quot;,&quot;lineHeight&quot;:1},&quot;color&quot;:{&quot;colors&quot;:[]},&quot;align&quot;:&quot;center&quot;},{&quot;font&quot;:{&quot;size&quot;:24,&quot;family&quot;:&quot;Rostelecom Basis&quot;,&quot;style&quot;:&quot;normal&quot;,&quot;weight&quot;:&quot;normal&quot;,&quot;lineHeight&quot;:1},&quot;color&quot;:{&quot;colors&quot;:[{&quot;value&quot;:&quot;tx1&quot;}]},&quot;align&quot;:&quot;center&quot;},{&quot;font&quot;:{&quot;size&quot;:24,&quot;family&quot;:&quot;Rostelecom Basis&quot;,&quot;style&quot;:&quot;normal&quot;,&quot;weight&quot;:&quot;normal&quot;,&quot;lineHeight&quot;:1},&quot;color&quot;:{&quot;colors&quot;:[{&quot;value&quot;:&quot;tx1&quot;}]},&quot;align&quot;:&quot;center&quot;},{&quot;font&quot;:{&quot;size&quot;:24,&quot;family&quot;:&quot;Rostelecom Basis&quot;,&quot;style&quot;:&quot;normal&quot;,&quot;weight&quot;:&quot;normal&quot;,&quot;lineHeight&quot;:1},&quot;color&quot;:{&quot;colors&quot;:[{&quot;value&quot;:&quot;tx1&quot;}]},&quot;align&quot;:&quot;center&quot;},{&quot;font&quot;:{&quot;size&quot;:24,&quot;family&quot;:&quot;Rostelecom Basis&quot;,&quot;style&quot;:&quot;normal&quot;,&quot;weight&quot;:&quot;normal&quot;,&quot;lineHeight&quot;:1},&quot;color&quot;:{&quot;colors&quot;:[]},&quot;align&quot;:&quot;center&quot;},{&quot;font&quot;:{&quot;size&quot;:24,&quot;family&quot;:&quot;Rostelecom Basis&quot;,&quot;style&quot;:&quot;normal&quot;,&quot;weight&quot;:&quot;normal&quot;,&quot;lineHeight&quot;:1},&quot;color&quot;:{&quot;colors&quot;:[]},&quot;align&quot;:&quot;center&quot;},{&quot;font&quot;:{&quot;size&quot;:24,&quot;family&quot;:&quot;Rostelecom Basis&quot;,&quot;style&quot;:&quot;normal&quot;,&quot;weight&quot;:&quot;normal&quot;,&quot;lineHeight&quot;:1},&quot;color&quot;:{&quot;colors&quot;:[]},&quot;align&quot;:&quot;center&quot;},{&quot;font&quot;:{&quot;size&quot;:24,&quot;family&quot;:&quot;Rostelecom Basis&quot;,&quot;style&quot;:&quot;normal&quot;,&quot;weight&quot;:&quot;normal&quot;,&quot;lineHeight&quot;:1},&quot;color&quot;:{&quot;colors&quot;:[{&quot;value&quot;:&quot;tx1&quot;}]},&quot;align&quot;:&quot;center&quot;},{&quot;align&quot;:&quot;center&quot;,&quot;font&quot;:{&quot;size&quot;:18.666666666666668,&quot;style&quot;:&quot;normal&quot;,&quot;family&quot;:&quot;Rostelecom Basis&quot;,&quot;weight&quot;:&quot;normal&quot;,&quot;lineHeight&quot;:1},&quot;color&quot;:{&quot;colors&quot;:[{&quot;value&quot;:&quot;tx1&quot;}]}}],&quot;defaultColor&quot;:{&quot;colors&quot;:[{&quot;value&quot;:&quot;accent1&quot;},{&quot;value&quot;:&quot;accent1&quot;}]},&quot;initialColor&quot;:{&quot;colors&quot;:[{&quot;value&quot;:&quot;accent1&quot;},{&quot;value&quot;:&quot;accent1&quot;}]}},{&quot;label&quot;:&quot;&quot;,&quot;values&quot;:[null,null,null,null,null,null,null,null,null,null],&quot;colors&quot;:[{&quot;colors&quot;:[{&quot;value&quot;:&quot;accent2&quot;},{&quot;value&quot;:&quot;accent2&quot;}]},{&quot;colors&quot;:[{&quot;value&quot;:&quot;accent2&quot;},{&quot;value&quot;:&quot;accent2&quot;}]},{&quot;colors&quot;:[{&quot;value&quot;:&quot;accent2&quot;},{&quot;value&quot;:&quot;accent2&quot;}]},{&quot;colors&quot;:[{&quot;value&quot;:&quot;accent2&quot;},{&quot;value&quot;:&quot;accent2&quot;}]},{&quot;colors&quot;:[{&quot;value&quot;:&quot;accent2&quot;},{&quot;value&quot;:&quot;accent2&quot;}]},{&quot;colors&quot;:[{&quot;value&quot;:&quot;accent2&quot;},{&quot;value&quot;:&quot;accent2&quot;}]},{&quot;colors&quot;:[{&quot;value&quot;:&quot;accent2&quot;},{&quot;value&quot;:&quot;accent2&quot;}]},{&quot;colors&quot;:[{&quot;value&quot;:&quot;accent2&quot;},{&quot;value&quot;:&quot;accent2&quot;}]},{&quot;colors&quot;:[{&quot;value&quot;:&quot;accent2&quot;},{&quot;value&quot;:&quot;accent2&quot;}]},{&quot;colors&quot;:[{&quot;value&quot;:&quot;accent2&quot;},{&quot;value&quot;:&quot;accent2&quot;}]}],&quot;options&quot;:{&quot;type&quot;:&quot;bar&quot;},&quot;labelsOptions&quot;:[],&quot;defaultColor&quot;:{&quot;colors&quot;:[{&quot;value&quot;:&quot;accent2&quot;},{&quot;value&quot;:&quot;accent2&quot;}]},&quot;initialColor&quot;:{&quot;colors&quot;:[{&quot;value&quot;:&quot;accent2&quot;},{&quot;value&quot;:&quot;accent2&quot;}]}}],&quot;chartOptions&quot;:{&quot;hiddenLabels&quot;:{&quot;final&quot;:false,&quot;segment&quot;:false},&quot;scales&quot;:{&quot;x&quot;:{&quot;display&quot;:true,&quot;position&quot;:&quot;bottom&quot;,&quot;reverse&quot;:false,&quot;grid&quot;:{&quot;drawOnChartArea&quot;:false}},&quot;y&quot;:{&quot;display&quot;:false,&quot;reverse&quot;:false,&quot;position&quot;:&quot;left&quot;}},&quot;plugins&quot;:{&quot;legend&quot;:{&quot;display&quot;:false}},&quot;indexAxis&quot;:&quot;x&quot;},&quot;diffArrows&quot;:[{&quot;borderColor&quot;:{&quot;colors&quot;:[{&quot;value&quot;:&quot;#808080&quot;}]},&quot;borderWidth&quot;:0.09999999999999999,&quot;borderDash&quot;:[0,0],&quot;label&quot;:{&quot;borderColor&quot;:{&quot;colors&quot;:[{&quot;value&quot;:&quot;#808080&quot;}]},&quot;borderWidth&quot;:0.09999999999999999,&quot;borderDash&quot;:[0,0],&quot;display&quot;:true,&quot;borderRadius&quot;:100,&quot;position&quot;:&quot;center&quot;,&quot;drawTime&quot;:&quot;afterDraw&quot;,&quot;backgroundColor&quot;:{&quot;colors&quot;:[{&quot;value&quot;:&quot;#fff&quot;}]},&quot;color&quot;:{&quot;type&quot;:&quot;solid&quot;,&quot;colors&quot;:[{&quot;value&quot;:&quot;accent6&quot;}]},&quot;font&quot;:{&quot;size&quot;:24,&quot;style&quot;:&quot;normal&quot;,&quot;family&quot;:&quot;Rostelecom Basis&quot;,&quot;weight&quot;:&quot;bold&quot;,&quot;lineHeight&quot;:1.2}},&quot;labelFormat&quot;:{&quot;accuracy&quot;:0,&quot;templates&quot;:[{&quot;before&quot;:&quot;&quot;,&quot;after&quot;:&quot;&quot;,&quot;hideValue&quot;:false}]},&quot;id&quot;:&quot;f46309e2-9fc8-4776-8611-95e930d1375f&quot;,&quot;from&quot;:{&quot;index&quot;:0,&quot;vScaleID&quot;:&quot;y&quot;,&quot;isTotalBar&quot;:false},&quot;to&quot;:{&quot;index&quot;:9,&quot;vScaleID&quot;:&quot;y&quot;,&quot;isTotalBar&quot;:false},&quot;labelType&quot;:0,&quot;isVertical&quot;:false,&quot;yScaleID&quot;:&quot;y&quot;}],&quot;scaleBreaks&quot;:[],&quot;annotations&quot;:{&quot;axis&quot;:[{&quot;borderColor&quot;:{&quot;colors&quot;:[{&quot;value&quot;:&quot;accent3&quot;},{&quot;value&quot;:&quot;accent3&quot;,&quot;light&quot;:0}]},&quot;borderWidth&quot;:0.09999999999999999,&quot;borderDash&quot;:[0,0],&quot;id&quot;:&quot;defaults_line_at_0y&quot;,&quot;type&quot;:&quot;axis&quot;,&quot;targetScaleID&quot;:&quot;x&quot;,&quot;vScaleID&quot;:&quot;y&quot;,&quot;drawTime&quot;:&quot;afterDatasetsDraw&quot;}],&quot;barConnector&quot;:[{&quot;borderColor&quot;:{&quot;colors&quot;:[{&quot;value&quot;:&quot;#808080&quot;}]},&quot;borderWidth&quot;:0.09999999999999999,&quot;borderDash&quot;:[0.37999999999999995,0.22999999999999998],&quot;display&quot;:false,&quot;from&quot;:{&quot;index&quot;:0,&quot;isTotalBar&quot;:false,&quot;vScaleID&quot;:&quot;y&quot;},&quot;to&quot;:{&quot;index&quot;:1,&quot;isTotalBar&quot;:false,&quot;vScaleID&quot;:&quot;y&quot;},&quot;vScaleID&quot;:&quot;y&quot;,&quot;id&quot;:&quot;8e922039-69ca-4a6e-b58c-6593731a069b&quot;}],&quot;trendLine&quot;:[{&quot;borderColor&quot;:{&quot;colors&quot;:[{&quot;value&quot;:&quot;transparent&quot;}]},&quot;borderWidth&quot;:0.09999999999999999,&quot;borderDash&quot;:[0,0],&quot;label&quot;:{&quot;borderColor&quot;:{&quot;colors&quot;:[{&quot;value&quot;:&quot;#808080&quot;}]},&quot;borderWidth&quot;:0.09999999999999999,&quot;borderDash&quot;:[0,0],&quot;display&quot;:true,&quot;borderRadius&quot;:100,&quot;position&quot;:&quot;center&quot;,&quot;drawTime&quot;:&quot;afterDraw&quot;,&quot;backgroundColor&quot;:{&quot;colors&quot;:[{&quot;value&quot;:&quot;#fff&quot;}]},&quot;color&quot;:{&quot;type&quot;:&quot;solid&quot;,&quot;colors&quot;:[{&quot;value&quot;:&quot;accent6&quot;}]},&quot;font&quot;:{&quot;size&quot;:24,&quot;style&quot;:&quot;normal&quot;,&quot;family&quot;:&quot;Rostelecom Basis Light&quot;,&quot;weight&quot;:&quot;bold&quot;,&quot;lineHeight&quot;:1.2}},&quot;labelFormat&quot;:{&quot;accuracy&quot;:0,&quot;templates&quot;:[{&quot;before&quot;:&quot;&quot;,&quot;after&quot;:&quot;+22%&quot;,&quot;hideValue&quot;:true}]},&quot;id&quot;:&quot;60f2455e-7537-4140-b5f0-b063c74f9920&quot;,&quot;from&quot;:{&quot;index&quot;:0,&quot;vScaleID&quot;:&quot;y&quot;,&quot;isTotalBar&quot;:false},&quot;to&quot;:{&quot;index&quot;:8,&quot;vScaleID&quot;:&quot;y&quot;,&quot;isTotalBar&quot;:false},&quot;labelType&quot;:4,&quot;yScaleID&quot;:&quot;y&quot;}]},&quot;stacksSum&quot;:[]}"/>
        <xdr:cNvSpPr/>
      </xdr:nvSpPr>
      <xdr:spPr>
        <a:xfrm>
          <a:off x="7470962" y="1545277"/>
          <a:ext cx="10793906" cy="4861759"/>
        </a:xfrm>
        <a:prstGeom prst="rect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ru-RU"/>
        </a:p>
      </xdr:txBody>
    </xdr:sp>
    <xdr:clientData/>
  </xdr:twoCellAnchor>
  <xdr:twoCellAnchor>
    <xdr:from>
      <xdr:col>6</xdr:col>
      <xdr:colOff>417671</xdr:colOff>
      <xdr:row>9</xdr:row>
      <xdr:rowOff>89648</xdr:rowOff>
    </xdr:from>
    <xdr:to>
      <xdr:col>6</xdr:col>
      <xdr:colOff>449722</xdr:colOff>
      <xdr:row>25</xdr:row>
      <xdr:rowOff>113316</xdr:rowOff>
    </xdr:to>
    <xdr:cxnSp macro="">
      <xdr:nvCxnSpPr>
        <xdr:cNvPr id="9" name="Прямая соединительная линия 8"/>
        <xdr:cNvCxnSpPr/>
      </xdr:nvCxnSpPr>
      <xdr:spPr>
        <a:xfrm>
          <a:off x="7102489" y="2046603"/>
          <a:ext cx="32051" cy="4509077"/>
        </a:xfrm>
        <a:prstGeom prst="line">
          <a:avLst/>
        </a:prstGeom>
        <a:ln>
          <a:solidFill>
            <a:srgbClr val="7B939B"/>
          </a:solidFill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257736</xdr:colOff>
      <xdr:row>2</xdr:row>
      <xdr:rowOff>44823</xdr:rowOff>
    </xdr:from>
    <xdr:to>
      <xdr:col>20</xdr:col>
      <xdr:colOff>405852</xdr:colOff>
      <xdr:row>6</xdr:row>
      <xdr:rowOff>237725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22354" y="179294"/>
          <a:ext cx="413057" cy="582706"/>
        </a:xfrm>
        <a:prstGeom prst="rect">
          <a:avLst/>
        </a:prstGeom>
      </xdr:spPr>
    </xdr:pic>
    <xdr:clientData/>
  </xdr:twoCellAnchor>
  <xdr:twoCellAnchor>
    <xdr:from>
      <xdr:col>4</xdr:col>
      <xdr:colOff>119261</xdr:colOff>
      <xdr:row>6</xdr:row>
      <xdr:rowOff>11312</xdr:rowOff>
    </xdr:from>
    <xdr:to>
      <xdr:col>12</xdr:col>
      <xdr:colOff>95249</xdr:colOff>
      <xdr:row>7</xdr:row>
      <xdr:rowOff>55352</xdr:rowOff>
    </xdr:to>
    <xdr:sp macro="" textlink="">
      <xdr:nvSpPr>
        <xdr:cNvPr id="13" name="Прямоугольник 12">
          <a:extLst>
            <a:ext uri="{FF2B5EF4-FFF2-40B4-BE49-F238E27FC236}">
              <a16:creationId xmlns:a16="http://schemas.microsoft.com/office/drawing/2014/main" id="{036760E3-CC2C-B830-387D-12B62F566B39}"/>
            </a:ext>
          </a:extLst>
        </xdr:cNvPr>
        <xdr:cNvSpPr/>
      </xdr:nvSpPr>
      <xdr:spPr>
        <a:xfrm>
          <a:off x="4024511" y="541991"/>
          <a:ext cx="8616524" cy="91489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ct val="114000"/>
            </a:lnSpc>
          </a:pPr>
          <a:r>
            <a:rPr lang="ru-RU" sz="2500" b="1">
              <a:solidFill>
                <a:schemeClr val="tx1">
                  <a:lumMod val="50000"/>
                  <a:lumOff val="50000"/>
                </a:schemeClr>
              </a:solidFill>
              <a:latin typeface="Rostelecom Basis Light" panose="020B0303030604040103" pitchFamily="34" charset="0"/>
              <a:cs typeface="Arial" panose="020B0604020202020204" pitchFamily="34" charset="0"/>
            </a:rPr>
            <a:t>Гостех + прямые контракты за 2025 год, млн. руб.</a:t>
          </a:r>
        </a:p>
      </xdr:txBody>
    </xdr:sp>
    <xdr:clientData/>
  </xdr:twoCellAnchor>
  <xdr:twoCellAnchor>
    <xdr:from>
      <xdr:col>23</xdr:col>
      <xdr:colOff>0</xdr:colOff>
      <xdr:row>6</xdr:row>
      <xdr:rowOff>0</xdr:rowOff>
    </xdr:from>
    <xdr:to>
      <xdr:col>27</xdr:col>
      <xdr:colOff>0</xdr:colOff>
      <xdr:row>8</xdr:row>
      <xdr:rowOff>0</xdr:rowOff>
    </xdr:to>
    <xdr:sp macro="" textlink="">
      <xdr:nvSpPr>
        <xdr:cNvPr id="10" name="__slider_charts_linked_range_shape__!__slider_charts_link__6f63aad4_d071_4594_8b43_6e8b95d31c8d__4315f900_1827_4b49_86ef_4ab29184a679" descr="sl_tag__slider_linked_range_id:6f63aad4_d071_4594_8b43_6e8b95d31c8d__4315f900_1827_4b49_86ef_4ab29184a679;sl_tag__sl_custom_type:2;sl_tag__ID:10;"/>
        <xdr:cNvSpPr/>
      </xdr:nvSpPr>
      <xdr:spPr>
        <a:xfrm>
          <a:off x="24784050" y="523875"/>
          <a:ext cx="2495550" cy="1162050"/>
        </a:xfrm>
        <a:prstGeom prst="rect">
          <a:avLst/>
        </a:prstGeom>
        <a:noFill/>
        <a:ln w="12700" cap="flat" cmpd="sng" algn="ctr">
          <a:solidFill>
            <a:srgbClr val="17B4F0"/>
          </a:solidFill>
          <a:prstDash val="solid"/>
          <a:miter lim="800000"/>
        </a:ln>
        <a:effectLst>
          <a:outerShdw blurRad="38100" rotWithShape="0">
            <a:srgbClr val="17B4F0">
              <a:alpha val="8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20</xdr:col>
      <xdr:colOff>0</xdr:colOff>
      <xdr:row>7</xdr:row>
      <xdr:rowOff>0</xdr:rowOff>
    </xdr:from>
    <xdr:to>
      <xdr:col>22</xdr:col>
      <xdr:colOff>0</xdr:colOff>
      <xdr:row>18</xdr:row>
      <xdr:rowOff>0</xdr:rowOff>
    </xdr:to>
    <xdr:sp macro="" textlink="">
      <xdr:nvSpPr>
        <xdr:cNvPr id="12" name="__slider_charts_linked_range_shape__!__slider_charts_link__47a42089_ffdc_4574_b371_27adebb5053e__30b79283_d5fd_4e34_9e60_87a731786f3d" descr="sl_tag__slider_linked_range_id:47a42089_ffdc_4574_b371_27adebb5053e__30b79283_d5fd_4e34_9e60_87a731786f3d;sl_tag__sl_custom_type:2;sl_tag__ID:12;"/>
        <xdr:cNvSpPr/>
      </xdr:nvSpPr>
      <xdr:spPr>
        <a:xfrm>
          <a:off x="19488150" y="1390650"/>
          <a:ext cx="4410075" cy="2981325"/>
        </a:xfrm>
        <a:prstGeom prst="rect">
          <a:avLst/>
        </a:prstGeom>
        <a:noFill/>
        <a:ln w="12700" cap="flat" cmpd="sng" algn="ctr">
          <a:solidFill>
            <a:srgbClr val="17B4F0"/>
          </a:solidFill>
          <a:prstDash val="solid"/>
          <a:miter lim="800000"/>
        </a:ln>
        <a:effectLst>
          <a:outerShdw blurRad="38100" rotWithShape="0">
            <a:srgbClr val="17B4F0">
              <a:alpha val="8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23</xdr:col>
      <xdr:colOff>88321</xdr:colOff>
      <xdr:row>19</xdr:row>
      <xdr:rowOff>298738</xdr:rowOff>
    </xdr:from>
    <xdr:to>
      <xdr:col>27</xdr:col>
      <xdr:colOff>519544</xdr:colOff>
      <xdr:row>35</xdr:row>
      <xdr:rowOff>34636</xdr:rowOff>
    </xdr:to>
    <xdr:sp macro="" textlink="">
      <xdr:nvSpPr>
        <xdr:cNvPr id="14" name="__slider_charts_linked_range_shape__!__slider_charts_link__6f63aad4_d071_4594_8b43_6e8b95d31c8d__4315f900_1827_4b49_86ef_4ab29184a679" descr="sl_tag__slider_linked_range_id:6f63aad4_d071_4594_8b43_6e8b95d31c8d__4315f900_1827_4b49_86ef_4ab29184a679;sl_tag__sl_custom_type:2;sl_tag__ID:10;"/>
        <xdr:cNvSpPr/>
      </xdr:nvSpPr>
      <xdr:spPr>
        <a:xfrm>
          <a:off x="24836003" y="4888056"/>
          <a:ext cx="2907723" cy="4065444"/>
        </a:xfrm>
        <a:prstGeom prst="rect">
          <a:avLst/>
        </a:prstGeom>
        <a:noFill/>
        <a:ln w="12700" cap="flat" cmpd="sng" algn="ctr">
          <a:solidFill>
            <a:srgbClr val="17B4F0"/>
          </a:solidFill>
          <a:prstDash val="solid"/>
          <a:miter lim="800000"/>
        </a:ln>
        <a:effectLst>
          <a:outerShdw blurRad="38100" rotWithShape="0">
            <a:srgbClr val="17B4F0">
              <a:alpha val="8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23</xdr:col>
      <xdr:colOff>0</xdr:colOff>
      <xdr:row>9</xdr:row>
      <xdr:rowOff>0</xdr:rowOff>
    </xdr:from>
    <xdr:to>
      <xdr:col>33</xdr:col>
      <xdr:colOff>0</xdr:colOff>
      <xdr:row>11</xdr:row>
      <xdr:rowOff>0</xdr:rowOff>
    </xdr:to>
    <xdr:sp macro="" textlink="">
      <xdr:nvSpPr>
        <xdr:cNvPr id="2" name="__slider_charts_linked_range_shape__!__slider_charts_link__47a42089_ffdc_4574_b371_27adebb5053e__4b3a4678_ea7e_40cb_a137_8a0d78f717aa" descr="sl_tag__slider_linked_range_id:47a42089_ffdc_4574_b371_27adebb5053e__4b3a4678_ea7e_40cb_a137_8a0d78f717aa;sl_tag__sl_custom_type:2;sl_tag__ID:2;"/>
        <xdr:cNvSpPr/>
      </xdr:nvSpPr>
      <xdr:spPr>
        <a:xfrm>
          <a:off x="24784050" y="1952625"/>
          <a:ext cx="6153150" cy="533400"/>
        </a:xfrm>
        <a:prstGeom prst="rect">
          <a:avLst/>
        </a:prstGeom>
        <a:noFill/>
        <a:ln w="12700" cap="flat" cmpd="sng" algn="ctr">
          <a:solidFill>
            <a:srgbClr val="17B4F0"/>
          </a:solidFill>
          <a:prstDash val="solid"/>
          <a:miter lim="800000"/>
        </a:ln>
        <a:effectLst>
          <a:outerShdw blurRad="38100" rotWithShape="0">
            <a:srgbClr val="17B4F0">
              <a:alpha val="8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20</xdr:col>
      <xdr:colOff>0</xdr:colOff>
      <xdr:row>7</xdr:row>
      <xdr:rowOff>0</xdr:rowOff>
    </xdr:from>
    <xdr:to>
      <xdr:col>22</xdr:col>
      <xdr:colOff>0</xdr:colOff>
      <xdr:row>18</xdr:row>
      <xdr:rowOff>0</xdr:rowOff>
    </xdr:to>
    <xdr:sp macro="" textlink="">
      <xdr:nvSpPr>
        <xdr:cNvPr id="3" name="__slider_charts_linked_range_shape__!__slider_charts_link__3c691cfe_7b8c_4d16_8474_d105c25da96d__30b79283_d5fd_4e34_9e60_87a731786f3d" descr="sl_tag__slider_linked_range_id:3c691cfe_7b8c_4d16_8474_d105c25da96d__30b79283_d5fd_4e34_9e60_87a731786f3d;sl_tag__sl_custom_type:2;sl_tag__ID:3;"/>
        <xdr:cNvSpPr/>
      </xdr:nvSpPr>
      <xdr:spPr>
        <a:xfrm>
          <a:off x="19488150" y="1390650"/>
          <a:ext cx="4410075" cy="2981325"/>
        </a:xfrm>
        <a:prstGeom prst="rect">
          <a:avLst/>
        </a:prstGeom>
        <a:noFill/>
        <a:ln w="12700" cap="flat" cmpd="sng" algn="ctr">
          <a:solidFill>
            <a:srgbClr val="17B4F0"/>
          </a:solidFill>
          <a:prstDash val="solid"/>
          <a:miter lim="800000"/>
        </a:ln>
        <a:effectLst>
          <a:outerShdw blurRad="38100" rotWithShape="0">
            <a:srgbClr val="17B4F0">
              <a:alpha val="8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23</xdr:col>
      <xdr:colOff>0</xdr:colOff>
      <xdr:row>6</xdr:row>
      <xdr:rowOff>0</xdr:rowOff>
    </xdr:from>
    <xdr:to>
      <xdr:col>27</xdr:col>
      <xdr:colOff>0</xdr:colOff>
      <xdr:row>8</xdr:row>
      <xdr:rowOff>0</xdr:rowOff>
    </xdr:to>
    <xdr:sp macro="" textlink="">
      <xdr:nvSpPr>
        <xdr:cNvPr id="4" name="__slider_charts_linked_range_shape__!__slider_charts_link__e3b8e87b_9df6_4517_a4dc_7fd72bbb00aa__4315f900_1827_4b49_86ef_4ab29184a679" descr="sl_tag__slider_linked_range_id:e3b8e87b_9df6_4517_a4dc_7fd72bbb00aa__4315f900_1827_4b49_86ef_4ab29184a679;sl_tag__sl_custom_type:2;sl_tag__ID:4;"/>
        <xdr:cNvSpPr/>
      </xdr:nvSpPr>
      <xdr:spPr>
        <a:xfrm>
          <a:off x="24784050" y="523875"/>
          <a:ext cx="2495550" cy="1162050"/>
        </a:xfrm>
        <a:prstGeom prst="rect">
          <a:avLst/>
        </a:prstGeom>
        <a:noFill/>
        <a:ln w="12700" cap="flat" cmpd="sng" algn="ctr">
          <a:solidFill>
            <a:srgbClr val="17B4F0"/>
          </a:solidFill>
          <a:prstDash val="solid"/>
          <a:miter lim="800000"/>
        </a:ln>
        <a:effectLst>
          <a:outerShdw blurRad="38100" rotWithShape="0">
            <a:srgbClr val="17B4F0">
              <a:alpha val="8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s.rt.ru\dfs\FEB2\FEB57\&#1043;&#1086;&#1089;&#1090;&#1077;&#1093;\&#1069;&#1082;&#1086;&#1085;&#1086;&#1084;&#1080;&#1082;&#1072;\&#1055;&#1088;&#1086;&#1075;&#1085;&#1086;&#1079;%20&#1087;&#1086;%20&#1089;&#1077;&#1088;&#1074;&#1080;&#1089;&#1072;&#1084;\&#1056;&#1072;&#1076;&#1072;&#1088;_&#1079;&#1072;&#1103;&#1074;&#1086;&#1082;_v5_9_&#1088;&#1072;&#1073;&#1086;&#1095;&#1080;&#1081;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лайд"/>
      <sheetName val="Водопад от 6 122"/>
      <sheetName val="Dashboard"/>
      <sheetName val="ПоПодрядчикам"/>
      <sheetName val="Param"/>
      <sheetName val="Вижены"/>
      <sheetName val="Свод Факт"/>
      <sheetName val="ИТОГО ФАКТ+ПРОГНОЗ 0107"/>
      <sheetName val="Проекты"/>
      <sheetName val="&gt;&gt;&gt;&gt;&gt;"/>
      <sheetName val="Ед. расценки"/>
      <sheetName val="Кубики"/>
      <sheetName val="Колодцы было-стало"/>
      <sheetName val="Собственные силы"/>
      <sheetName val="Расх Дог"/>
      <sheetName val="Справочник"/>
      <sheetName val="Спр"/>
      <sheetName val="По отчетным периодам"/>
      <sheetName val="Лист9"/>
    </sheetNames>
    <sheetDataSet>
      <sheetData sheetId="0">
        <row r="3">
          <cell r="B3">
            <v>89</v>
          </cell>
        </row>
        <row r="5">
          <cell r="B5">
            <v>77</v>
          </cell>
        </row>
        <row r="8">
          <cell r="B8">
            <v>11</v>
          </cell>
        </row>
        <row r="9">
          <cell r="B9" t="str">
            <v>(865 млн. руб.)</v>
          </cell>
        </row>
        <row r="30">
          <cell r="F30" t="str">
            <v>Направление</v>
          </cell>
          <cell r="G30" t="str">
            <v>ГК</v>
          </cell>
          <cell r="I30" t="str">
            <v>Бюджет
2024</v>
          </cell>
          <cell r="J30" t="str">
            <v>Бюджет
 2025</v>
          </cell>
          <cell r="L30" t="str">
            <v>Факт заявок 
подписано МЦ</v>
          </cell>
          <cell r="M30" t="str">
            <v>Заявки,
 не подписаные МЦ</v>
          </cell>
          <cell r="N30" t="str">
            <v>План ИТОГО</v>
          </cell>
          <cell r="O30" t="str">
            <v>Исполнение бюджета</v>
          </cell>
          <cell r="Q30" t="str">
            <v>Остаток по контрактам</v>
          </cell>
        </row>
        <row r="32">
          <cell r="G32">
            <v>12010.294583333332</v>
          </cell>
          <cell r="I32">
            <v>3852.5</v>
          </cell>
          <cell r="J32">
            <v>6991</v>
          </cell>
          <cell r="L32">
            <v>6456.9767301416505</v>
          </cell>
          <cell r="M32">
            <v>413.19730985000007</v>
          </cell>
          <cell r="N32">
            <v>6870.1740399916507</v>
          </cell>
          <cell r="Q32">
            <v>1287.6205433416817</v>
          </cell>
        </row>
        <row r="33">
          <cell r="G33">
            <v>2239.166666666667</v>
          </cell>
          <cell r="I33">
            <v>446.66666666666669</v>
          </cell>
          <cell r="J33">
            <v>605.66666666666674</v>
          </cell>
          <cell r="L33">
            <v>16.63337506666667</v>
          </cell>
          <cell r="N33">
            <v>16.63337506666667</v>
          </cell>
          <cell r="Q33">
            <v>1775.8666249333335</v>
          </cell>
        </row>
        <row r="34">
          <cell r="F34" t="str">
            <v>Итого без НДС</v>
          </cell>
        </row>
        <row r="39">
          <cell r="F39" t="str">
            <v>ИЭП</v>
          </cell>
          <cell r="G39">
            <v>170</v>
          </cell>
          <cell r="I39">
            <v>0</v>
          </cell>
          <cell r="J39">
            <v>170</v>
          </cell>
          <cell r="L39">
            <v>228.52321855833335</v>
          </cell>
          <cell r="M39">
            <v>0</v>
          </cell>
          <cell r="N39">
            <v>228.52321855833335</v>
          </cell>
          <cell r="Q39">
            <v>-58.523218558333355</v>
          </cell>
        </row>
        <row r="40">
          <cell r="F40" t="str">
            <v>Прямые контракты</v>
          </cell>
          <cell r="G40">
            <v>732.28536853666697</v>
          </cell>
          <cell r="I40">
            <v>0</v>
          </cell>
          <cell r="J40">
            <v>732.28536853666697</v>
          </cell>
          <cell r="L40">
            <v>732.28536686666678</v>
          </cell>
          <cell r="M40">
            <v>0</v>
          </cell>
          <cell r="N40">
            <v>732.28536686666678</v>
          </cell>
          <cell r="Q40">
            <v>1.6700001879144111E-6</v>
          </cell>
        </row>
        <row r="41">
          <cell r="F41" t="str">
            <v>ЕРКНМ</v>
          </cell>
          <cell r="G41">
            <v>213.24370187</v>
          </cell>
          <cell r="I41">
            <v>0</v>
          </cell>
          <cell r="J41">
            <v>213.24370187</v>
          </cell>
          <cell r="L41">
            <v>213.24370020000001</v>
          </cell>
          <cell r="M41">
            <v>0</v>
          </cell>
          <cell r="N41">
            <v>213.24370020000001</v>
          </cell>
          <cell r="Q41">
            <v>1.6699999889624451E-6</v>
          </cell>
        </row>
        <row r="42">
          <cell r="F42" t="str">
            <v>Экомониторинг</v>
          </cell>
          <cell r="G42">
            <v>519.04166666666697</v>
          </cell>
          <cell r="I42">
            <v>0</v>
          </cell>
          <cell r="J42">
            <v>519.04166666666697</v>
          </cell>
          <cell r="L42">
            <v>519.04166666666674</v>
          </cell>
          <cell r="M42">
            <v>0</v>
          </cell>
          <cell r="N42">
            <v>519.04166666666674</v>
          </cell>
          <cell r="Q42">
            <v>0</v>
          </cell>
        </row>
        <row r="43">
          <cell r="F43" t="str">
            <v>Итого без НДС</v>
          </cell>
          <cell r="G43">
            <v>902.28536853666697</v>
          </cell>
          <cell r="I43">
            <v>0</v>
          </cell>
          <cell r="J43">
            <v>902.28536853666697</v>
          </cell>
          <cell r="L43">
            <v>960.80858542500016</v>
          </cell>
          <cell r="M43">
            <v>0</v>
          </cell>
          <cell r="N43">
            <v>960.80858542500016</v>
          </cell>
          <cell r="O43">
            <v>6.4861094869848743E-2</v>
          </cell>
          <cell r="Q43">
            <v>-58.523216888333167</v>
          </cell>
        </row>
        <row r="45">
          <cell r="F45" t="str">
            <v>Итого без НДС</v>
          </cell>
          <cell r="G45">
            <v>15151.746618536667</v>
          </cell>
          <cell r="I45">
            <v>4299.166666666667</v>
          </cell>
          <cell r="J45">
            <v>8498.9520352033342</v>
          </cell>
          <cell r="L45">
            <v>7434.4186906333171</v>
          </cell>
          <cell r="M45">
            <v>413.19730985000007</v>
          </cell>
          <cell r="N45">
            <v>7847.6160004833173</v>
          </cell>
          <cell r="Q45">
            <v>3004.9639513866823</v>
          </cell>
        </row>
        <row r="50">
          <cell r="F50" t="str">
            <v>*ЕСИА</v>
          </cell>
          <cell r="G50"/>
          <cell r="J50">
            <v>-1186</v>
          </cell>
          <cell r="L50">
            <v>-188.93420490000003</v>
          </cell>
          <cell r="M50">
            <v>-28.267951408333332</v>
          </cell>
          <cell r="N50">
            <v>-217.20215630833337</v>
          </cell>
        </row>
      </sheetData>
      <sheetData sheetId="1">
        <row r="7">
          <cell r="G7"/>
        </row>
        <row r="14">
          <cell r="S14" t="str">
            <v>Стоимость работ,без НДС</v>
          </cell>
        </row>
        <row r="15">
          <cell r="R15" t="str">
            <v>Прогноз Гостех на УК 02.07</v>
          </cell>
          <cell r="S15">
            <v>6122.5182690855499</v>
          </cell>
        </row>
        <row r="16">
          <cell r="R16" t="str">
            <v>Прогноз Гостех на 28.07</v>
          </cell>
          <cell r="S16">
            <v>6163.9053359122163</v>
          </cell>
        </row>
        <row r="17">
          <cell r="R17" t="str">
            <v>Подписанные заявки после УК от 28.07 со сроком сдачи в 2025 г.</v>
          </cell>
          <cell r="S17">
            <v>498.76492127499995</v>
          </cell>
        </row>
        <row r="18">
          <cell r="R18" t="str">
            <v>Подписанные заявки по ЕСИА</v>
          </cell>
          <cell r="S18">
            <v>-188.93420490000003</v>
          </cell>
        </row>
        <row r="19">
          <cell r="R19" t="str">
            <v>Факт заявок 
подписано МЦ</v>
          </cell>
        </row>
        <row r="20">
          <cell r="R20" t="str">
            <v>ЕРКНМ</v>
          </cell>
          <cell r="S20">
            <v>213.24369720000001</v>
          </cell>
        </row>
        <row r="21">
          <cell r="R21" t="str">
            <v>Экомониторинг</v>
          </cell>
          <cell r="S21">
            <v>519.04166666666674</v>
          </cell>
        </row>
        <row r="22">
          <cell r="R22" t="str">
            <v>ИЭП (ТОР Развитие и ФРГУ)</v>
          </cell>
          <cell r="S22">
            <v>228.52321855833333</v>
          </cell>
        </row>
        <row r="23">
          <cell r="R23" t="str">
            <v>Не подписанные заявки по СЗ со сроком сдачи в 2025 г.</v>
          </cell>
          <cell r="S23">
            <v>413.19730985000007</v>
          </cell>
        </row>
        <row r="24">
          <cell r="R24" t="str">
            <v>Текущий прогноз Гостех+Прямые контракты 2025 г.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2"/>
  <sheetViews>
    <sheetView topLeftCell="A5" zoomScale="55" zoomScaleNormal="55" workbookViewId="0">
      <selection activeCell="B7" sqref="B7:C7"/>
    </sheetView>
  </sheetViews>
  <sheetFormatPr defaultColWidth="9.140625" defaultRowHeight="15" outlineLevelRow="1" x14ac:dyDescent="0.25"/>
  <cols>
    <col min="1" max="1" width="5" style="6" customWidth="1"/>
    <col min="2" max="2" width="22.28515625" style="6" customWidth="1"/>
    <col min="3" max="3" width="25" style="6" customWidth="1"/>
    <col min="4" max="4" width="6.140625" style="6" customWidth="1"/>
    <col min="5" max="5" width="34.28515625" style="1" customWidth="1"/>
    <col min="6" max="6" width="7.5703125" style="1" customWidth="1"/>
    <col min="7" max="7" width="15.28515625" style="1" customWidth="1"/>
    <col min="8" max="8" width="7.5703125" style="1" customWidth="1"/>
    <col min="9" max="9" width="16.140625" style="1" customWidth="1"/>
    <col min="10" max="10" width="19.28515625" style="1" customWidth="1"/>
    <col min="11" max="11" width="7.5703125" style="1" customWidth="1"/>
    <col min="12" max="12" width="21.85546875" style="1" customWidth="1"/>
    <col min="13" max="13" width="23.28515625" style="1" customWidth="1"/>
    <col min="14" max="14" width="21.85546875" style="1" customWidth="1"/>
    <col min="15" max="15" width="17.7109375" style="1" customWidth="1"/>
    <col min="16" max="16" width="7.5703125" style="1" customWidth="1"/>
    <col min="17" max="17" width="21.85546875" style="1" customWidth="1"/>
    <col min="18" max="20" width="4" style="6" customWidth="1"/>
    <col min="21" max="21" width="54.28515625" style="6" customWidth="1"/>
    <col min="22" max="22" width="11.85546875" style="6" customWidth="1"/>
    <col min="23" max="23" width="13.28515625" style="6" customWidth="1"/>
    <col min="24" max="24" width="9.140625" style="6"/>
    <col min="25" max="27" width="9.42578125" style="6" bestFit="1" customWidth="1"/>
    <col min="28" max="16384" width="9.140625" style="6"/>
  </cols>
  <sheetData>
    <row r="1" spans="1:35" s="1" customFormat="1" ht="5.25" customHeight="1" x14ac:dyDescent="0.25"/>
    <row r="2" spans="1:35" s="1" customFormat="1" ht="5.25" customHeight="1" x14ac:dyDescent="0.25"/>
    <row r="3" spans="1:35" s="1" customFormat="1" ht="5.25" customHeight="1" x14ac:dyDescent="0.25"/>
    <row r="4" spans="1:35" s="1" customFormat="1" ht="5.25" customHeight="1" x14ac:dyDescent="0.25"/>
    <row r="5" spans="1:35" s="1" customFormat="1" ht="5.25" customHeight="1" x14ac:dyDescent="0.25"/>
    <row r="6" spans="1:35" s="1" customFormat="1" x14ac:dyDescent="0.25">
      <c r="A6" s="19"/>
      <c r="B6" s="19"/>
      <c r="C6" s="19"/>
      <c r="D6" s="19"/>
    </row>
    <row r="7" spans="1:35" ht="68.25" customHeight="1" x14ac:dyDescent="0.65">
      <c r="A7" s="20"/>
      <c r="B7" s="126" t="s">
        <v>11</v>
      </c>
      <c r="C7" s="127"/>
      <c r="D7" s="20"/>
      <c r="U7" s="9"/>
      <c r="Y7" s="6" t="s">
        <v>3</v>
      </c>
      <c r="Z7" s="6" t="s">
        <v>4</v>
      </c>
      <c r="AA7" s="6" t="s">
        <v>2</v>
      </c>
    </row>
    <row r="8" spans="1:35" ht="23.25" customHeight="1" thickBot="1" x14ac:dyDescent="0.35">
      <c r="B8" s="16"/>
      <c r="C8" s="16"/>
      <c r="U8" s="10">
        <f>'[1]Водопад от 6 122'!R14</f>
        <v>0</v>
      </c>
      <c r="V8" s="10" t="str">
        <f>'[1]Водопад от 6 122'!S14</f>
        <v>Стоимость работ,без НДС</v>
      </c>
      <c r="X8" s="6" t="s">
        <v>5</v>
      </c>
      <c r="Y8" s="34">
        <f>J44</f>
        <v>8498.9520352033342</v>
      </c>
      <c r="Z8" s="34">
        <f>W13</f>
        <v>6473.7360522872159</v>
      </c>
      <c r="AA8" s="34">
        <f>N44</f>
        <v>7847.6160004833173</v>
      </c>
    </row>
    <row r="9" spans="1:35" ht="21" customHeight="1" x14ac:dyDescent="0.3">
      <c r="B9" s="122" t="s">
        <v>9</v>
      </c>
      <c r="C9" s="123"/>
      <c r="U9" s="10" t="str">
        <f>'[1]Водопад от 6 122'!R15</f>
        <v>Прогноз Гостех на УК 02.07</v>
      </c>
      <c r="V9" s="35">
        <f>'[1]Водопад от 6 122'!S15</f>
        <v>6122.5182690855499</v>
      </c>
      <c r="W9" s="36"/>
      <c r="AH9" s="6" t="s">
        <v>13</v>
      </c>
      <c r="AI9" s="6">
        <v>5933.5840641855502</v>
      </c>
    </row>
    <row r="10" spans="1:35" ht="21" customHeight="1" thickBot="1" x14ac:dyDescent="0.35">
      <c r="B10" s="124"/>
      <c r="C10" s="125"/>
      <c r="U10" s="10" t="str">
        <f>'[1]Водопад от 6 122'!R16</f>
        <v>Прогноз Гостех на 28.07</v>
      </c>
      <c r="V10" s="35">
        <f>'[1]Водопад от 6 122'!S16</f>
        <v>6163.9053359122163</v>
      </c>
      <c r="W10" s="36"/>
      <c r="Y10" s="11"/>
      <c r="AA10" s="11"/>
      <c r="AB10" s="11"/>
      <c r="AC10" s="11"/>
      <c r="AD10" s="11"/>
      <c r="AE10" s="11"/>
      <c r="AF10" s="11"/>
      <c r="AG10" s="11"/>
      <c r="AH10" s="6" t="s">
        <v>14</v>
      </c>
      <c r="AI10" s="6">
        <v>5974.9711310122166</v>
      </c>
    </row>
    <row r="11" spans="1:35" ht="21" customHeight="1" x14ac:dyDescent="0.3">
      <c r="B11" s="128">
        <f>[1]Слайд!$B$3</f>
        <v>89</v>
      </c>
      <c r="C11" s="129"/>
      <c r="U11" s="10" t="str">
        <f>'[1]Водопад от 6 122'!R17</f>
        <v>Подписанные заявки после УК от 28.07 со сроком сдачи в 2025 г.</v>
      </c>
      <c r="V11" s="35">
        <f>'[1]Водопад от 6 122'!S17</f>
        <v>498.76492127499995</v>
      </c>
      <c r="W11" s="34"/>
      <c r="Y11" s="11"/>
      <c r="AA11" s="11"/>
      <c r="AB11" s="11"/>
      <c r="AC11" s="11"/>
      <c r="AD11" s="11"/>
      <c r="AE11" s="11"/>
      <c r="AF11" s="11"/>
      <c r="AG11" s="11"/>
      <c r="AH11" s="6" t="s">
        <v>20</v>
      </c>
      <c r="AI11" s="6">
        <v>498.76492127499995</v>
      </c>
    </row>
    <row r="12" spans="1:35" ht="21" customHeight="1" x14ac:dyDescent="0.3">
      <c r="B12" s="130"/>
      <c r="C12" s="131"/>
      <c r="U12" s="10" t="str">
        <f>'[1]Водопад от 6 122'!R18</f>
        <v>Подписанные заявки по ЕСИА</v>
      </c>
      <c r="V12" s="39">
        <f>'[1]Водопад от 6 122'!S18</f>
        <v>-188.93420490000003</v>
      </c>
      <c r="W12" s="36"/>
      <c r="AH12" s="6" t="s">
        <v>15</v>
      </c>
      <c r="AI12" s="6">
        <v>6473.7360522872168</v>
      </c>
    </row>
    <row r="13" spans="1:35" ht="18" customHeight="1" x14ac:dyDescent="0.3">
      <c r="B13" s="130"/>
      <c r="C13" s="131"/>
      <c r="U13" s="6" t="str">
        <f>'[1]Водопад от 6 122'!R19</f>
        <v>Факт заявок 
подписано МЦ</v>
      </c>
      <c r="V13" s="38" t="s">
        <v>12</v>
      </c>
      <c r="W13" s="34">
        <f>V12+V11+V10</f>
        <v>6473.7360522872159</v>
      </c>
      <c r="AH13" s="6" t="s">
        <v>16</v>
      </c>
      <c r="AI13" s="6">
        <v>213.24369720000001</v>
      </c>
    </row>
    <row r="14" spans="1:35" ht="23.25" customHeight="1" thickBot="1" x14ac:dyDescent="0.35">
      <c r="B14" s="132"/>
      <c r="C14" s="133"/>
      <c r="U14" s="10" t="str">
        <f>'[1]Водопад от 6 122'!R20</f>
        <v>ЕРКНМ</v>
      </c>
      <c r="V14" s="35">
        <f>'[1]Водопад от 6 122'!S20</f>
        <v>213.24369720000001</v>
      </c>
      <c r="W14" s="36"/>
      <c r="AH14" s="6" t="s">
        <v>17</v>
      </c>
      <c r="AI14" s="6">
        <v>519.04166666666674</v>
      </c>
    </row>
    <row r="15" spans="1:35" ht="23.25" customHeight="1" thickBot="1" x14ac:dyDescent="0.35">
      <c r="U15" s="10" t="str">
        <f>'[1]Водопад от 6 122'!R21</f>
        <v>Экомониторинг</v>
      </c>
      <c r="V15" s="35">
        <f>'[1]Водопад от 6 122'!S21</f>
        <v>519.04166666666674</v>
      </c>
      <c r="W15" s="36"/>
      <c r="AH15" s="6" t="s">
        <v>18</v>
      </c>
      <c r="AI15" s="6">
        <v>228.52321855833333</v>
      </c>
    </row>
    <row r="16" spans="1:35" ht="21" customHeight="1" x14ac:dyDescent="0.3">
      <c r="B16" s="122" t="s">
        <v>6</v>
      </c>
      <c r="C16" s="123"/>
      <c r="U16" s="10" t="str">
        <f>'[1]Водопад от 6 122'!R22</f>
        <v>ИЭП (ТОР Развитие и ФРГУ)</v>
      </c>
      <c r="V16" s="35">
        <f>'[1]Водопад от 6 122'!S22</f>
        <v>228.52321855833333</v>
      </c>
      <c r="W16" s="36"/>
      <c r="AH16" s="6" t="s">
        <v>21</v>
      </c>
      <c r="AI16" s="11">
        <f>V17</f>
        <v>413.19730985000007</v>
      </c>
    </row>
    <row r="17" spans="2:35" ht="21" customHeight="1" thickBot="1" x14ac:dyDescent="0.35">
      <c r="B17" s="124"/>
      <c r="C17" s="125"/>
      <c r="U17" s="10" t="str">
        <f>'[1]Водопад от 6 122'!R23</f>
        <v>Не подписанные заявки по СЗ со сроком сдачи в 2025 г.</v>
      </c>
      <c r="V17" s="35">
        <f>'[1]Водопад от 6 122'!S23+V19</f>
        <v>413.19730985000007</v>
      </c>
      <c r="W17" s="36"/>
      <c r="AH17" s="6" t="s">
        <v>19</v>
      </c>
      <c r="AI17" s="11">
        <f>W18</f>
        <v>7847.7419445622163</v>
      </c>
    </row>
    <row r="18" spans="2:35" ht="21" customHeight="1" x14ac:dyDescent="0.3">
      <c r="B18" s="134">
        <f>[1]Слайд!$B$5</f>
        <v>77</v>
      </c>
      <c r="C18" s="135"/>
      <c r="U18" s="9" t="str">
        <f>'[1]Водопад от 6 122'!R24</f>
        <v>Текущий прогноз Гостех+Прямые контракты 2025 г.</v>
      </c>
      <c r="V18" s="37" t="s">
        <v>12</v>
      </c>
      <c r="W18" s="34">
        <f>SUM(V10)+SUM(V11:V12)+SUM(V14:V17)</f>
        <v>7847.7419445622163</v>
      </c>
    </row>
    <row r="19" spans="2:35" ht="21" customHeight="1" x14ac:dyDescent="0.3">
      <c r="B19" s="136"/>
      <c r="C19" s="137"/>
      <c r="V19" s="117"/>
    </row>
    <row r="20" spans="2:35" ht="30" customHeight="1" x14ac:dyDescent="0.25">
      <c r="B20" s="136"/>
      <c r="C20" s="137"/>
    </row>
    <row r="21" spans="2:35" ht="23.25" customHeight="1" thickBot="1" x14ac:dyDescent="0.3">
      <c r="B21" s="138"/>
      <c r="C21" s="139"/>
    </row>
    <row r="22" spans="2:35" ht="23.25" customHeight="1" thickBot="1" x14ac:dyDescent="0.3">
      <c r="U22" s="6" t="s">
        <v>8</v>
      </c>
    </row>
    <row r="23" spans="2:35" ht="21" customHeight="1" x14ac:dyDescent="0.25">
      <c r="B23" s="122" t="s">
        <v>7</v>
      </c>
      <c r="C23" s="123"/>
    </row>
    <row r="24" spans="2:35" ht="21" customHeight="1" thickBot="1" x14ac:dyDescent="0.3">
      <c r="B24" s="124"/>
      <c r="C24" s="125"/>
      <c r="I24" s="8"/>
    </row>
    <row r="25" spans="2:35" ht="29.25" customHeight="1" x14ac:dyDescent="0.25">
      <c r="B25" s="134">
        <f>[1]Слайд!$B$8</f>
        <v>11</v>
      </c>
      <c r="C25" s="135"/>
    </row>
    <row r="26" spans="2:35" ht="29.25" customHeight="1" x14ac:dyDescent="0.25">
      <c r="B26" s="136"/>
      <c r="C26" s="137"/>
      <c r="U26" s="33" t="s">
        <v>10</v>
      </c>
    </row>
    <row r="27" spans="2:35" ht="18" customHeight="1" thickBot="1" x14ac:dyDescent="0.3">
      <c r="B27" s="142" t="str">
        <f>[1]Слайд!$B$9</f>
        <v>(865 млн. руб.)</v>
      </c>
      <c r="C27" s="143"/>
      <c r="R27" s="1"/>
    </row>
    <row r="28" spans="2:35" ht="36" customHeight="1" thickBot="1" x14ac:dyDescent="0.3">
      <c r="B28" s="144"/>
      <c r="C28" s="145"/>
      <c r="E28" s="146" t="str">
        <f>[1]Слайд!F30</f>
        <v>Направление</v>
      </c>
      <c r="F28" s="51"/>
      <c r="G28" s="146" t="str">
        <f>[1]Слайд!$G$30</f>
        <v>ГК</v>
      </c>
      <c r="H28" s="51"/>
      <c r="I28" s="147" t="str">
        <f>[1]Слайд!$I$30</f>
        <v>Бюджет
2024</v>
      </c>
      <c r="J28" s="151" t="str">
        <f>[1]Слайд!$J$30</f>
        <v>Бюджет
 2025</v>
      </c>
      <c r="K28" s="51"/>
      <c r="L28" s="147" t="str">
        <f>[1]Слайд!L30</f>
        <v>Факт заявок 
подписано МЦ</v>
      </c>
      <c r="M28" s="149" t="str">
        <f>[1]Слайд!M30</f>
        <v>Заявки,
 не подписаные МЦ</v>
      </c>
      <c r="N28" s="151" t="str">
        <f>[1]Слайд!N30</f>
        <v>План ИТОГО</v>
      </c>
      <c r="O28" s="153" t="str">
        <f>[1]Слайд!O30</f>
        <v>Исполнение бюджета</v>
      </c>
      <c r="P28" s="51"/>
      <c r="Q28" s="155" t="str">
        <f>[1]Слайд!$Q$30</f>
        <v>Остаток по контрактам</v>
      </c>
      <c r="R28" s="1"/>
      <c r="U28" s="31">
        <f>U29/N44</f>
        <v>-0.21984048090151373</v>
      </c>
      <c r="V28" s="140"/>
    </row>
    <row r="29" spans="2:35" ht="36" customHeight="1" x14ac:dyDescent="0.25">
      <c r="E29" s="146"/>
      <c r="F29" s="51"/>
      <c r="G29" s="146"/>
      <c r="H29" s="51"/>
      <c r="I29" s="148"/>
      <c r="J29" s="152"/>
      <c r="K29" s="52"/>
      <c r="L29" s="148"/>
      <c r="M29" s="150"/>
      <c r="N29" s="152"/>
      <c r="O29" s="154"/>
      <c r="P29" s="51"/>
      <c r="Q29" s="156"/>
      <c r="R29" s="1"/>
      <c r="U29" s="32">
        <f>V9-W18</f>
        <v>-1725.2236754766664</v>
      </c>
      <c r="V29" s="141"/>
    </row>
    <row r="30" spans="2:35" ht="18" customHeight="1" x14ac:dyDescent="0.35">
      <c r="E30" s="53" t="s">
        <v>1</v>
      </c>
      <c r="F30" s="54"/>
      <c r="G30" s="55">
        <f>[1]Слайд!G32</f>
        <v>12010.294583333332</v>
      </c>
      <c r="H30" s="56"/>
      <c r="I30" s="57">
        <f>[1]Слайд!I32</f>
        <v>3852.5</v>
      </c>
      <c r="J30" s="60">
        <f>[1]Слайд!J32</f>
        <v>6991</v>
      </c>
      <c r="K30" s="52"/>
      <c r="L30" s="57">
        <f>[1]Слайд!L32</f>
        <v>6456.9767301416505</v>
      </c>
      <c r="M30" s="59">
        <f>[1]Слайд!M32</f>
        <v>413.19730985000007</v>
      </c>
      <c r="N30" s="60">
        <f>[1]Слайд!N32</f>
        <v>6870.1740399916507</v>
      </c>
      <c r="O30" s="59">
        <f>N30-J30</f>
        <v>-120.82596000834928</v>
      </c>
      <c r="P30" s="51"/>
      <c r="Q30" s="61">
        <f>[1]Слайд!$Q$32</f>
        <v>1287.6205433416817</v>
      </c>
      <c r="R30" s="2"/>
      <c r="V30" s="12"/>
    </row>
    <row r="31" spans="2:35" ht="18" customHeight="1" x14ac:dyDescent="0.35">
      <c r="E31" s="62" t="s">
        <v>0</v>
      </c>
      <c r="F31" s="54"/>
      <c r="G31" s="55">
        <f>[1]Слайд!G33</f>
        <v>2239.166666666667</v>
      </c>
      <c r="H31" s="56"/>
      <c r="I31" s="64">
        <f>[1]Слайд!I33</f>
        <v>446.66666666666669</v>
      </c>
      <c r="J31" s="66">
        <f>[1]Слайд!J33</f>
        <v>605.66666666666674</v>
      </c>
      <c r="K31" s="52"/>
      <c r="L31" s="64">
        <f>[1]Слайд!L33</f>
        <v>16.63337506666667</v>
      </c>
      <c r="M31" s="65">
        <f>[1]Слайд!M33</f>
        <v>0</v>
      </c>
      <c r="N31" s="66">
        <f>[1]Слайд!N33</f>
        <v>16.63337506666667</v>
      </c>
      <c r="O31" s="65">
        <f>N31-J31</f>
        <v>-589.0332916000001</v>
      </c>
      <c r="P31" s="51"/>
      <c r="Q31" s="67">
        <f>[1]Слайд!$Q$33</f>
        <v>1775.8666249333335</v>
      </c>
      <c r="R31" s="2"/>
      <c r="U31" s="31">
        <f>U33/J44</f>
        <v>-7.6637217391289106E-2</v>
      </c>
      <c r="V31" s="13"/>
    </row>
    <row r="32" spans="2:35" ht="18" customHeight="1" x14ac:dyDescent="0.35">
      <c r="E32" s="62" t="s">
        <v>55</v>
      </c>
      <c r="F32" s="54"/>
      <c r="G32" s="63"/>
      <c r="H32" s="56"/>
      <c r="I32" s="64"/>
      <c r="J32" s="66">
        <f>-J34</f>
        <v>1186</v>
      </c>
      <c r="K32" s="52"/>
      <c r="L32" s="64"/>
      <c r="M32" s="65"/>
      <c r="N32" s="66"/>
      <c r="O32" s="65"/>
      <c r="P32" s="51"/>
      <c r="Q32" s="67"/>
      <c r="R32" s="2"/>
      <c r="U32" s="31"/>
      <c r="V32" s="13"/>
    </row>
    <row r="33" spans="1:22" s="16" customFormat="1" ht="18" customHeight="1" x14ac:dyDescent="0.35">
      <c r="A33" s="6"/>
      <c r="B33" s="6"/>
      <c r="C33" s="6"/>
      <c r="E33" s="68" t="str">
        <f>[1]Слайд!$F$34</f>
        <v>Итого без НДС</v>
      </c>
      <c r="F33" s="54"/>
      <c r="G33" s="69">
        <f t="shared" ref="G33:N33" si="0">SUM(G30:G31)</f>
        <v>14249.46125</v>
      </c>
      <c r="H33" s="56"/>
      <c r="I33" s="70">
        <f t="shared" si="0"/>
        <v>4299.166666666667</v>
      </c>
      <c r="J33" s="118">
        <f>SUM(J30:J32)</f>
        <v>8782.6666666666679</v>
      </c>
      <c r="K33" s="52"/>
      <c r="L33" s="70">
        <f t="shared" si="0"/>
        <v>6473.6101052083168</v>
      </c>
      <c r="M33" s="71">
        <f t="shared" si="0"/>
        <v>413.19730985000007</v>
      </c>
      <c r="N33" s="72">
        <f t="shared" si="0"/>
        <v>6886.807415058317</v>
      </c>
      <c r="O33" s="71">
        <f>N33-J33</f>
        <v>-1895.8592516083509</v>
      </c>
      <c r="P33" s="51"/>
      <c r="Q33" s="73">
        <f>SUM(Q30:Q31)</f>
        <v>3063.4871682750154</v>
      </c>
      <c r="R33" s="2"/>
      <c r="U33" s="32">
        <f>N44-J44</f>
        <v>-651.33603472001687</v>
      </c>
      <c r="V33" s="15"/>
    </row>
    <row r="34" spans="1:22" s="16" customFormat="1" ht="18" customHeight="1" x14ac:dyDescent="0.35">
      <c r="A34" s="6"/>
      <c r="B34" s="6"/>
      <c r="C34" s="6"/>
      <c r="E34" s="74" t="str">
        <f>[1]Слайд!$F$50</f>
        <v>*ЕСИА</v>
      </c>
      <c r="F34" s="54"/>
      <c r="G34" s="75">
        <f>[1]Слайд!$G$50</f>
        <v>0</v>
      </c>
      <c r="H34" s="56"/>
      <c r="I34" s="75">
        <f>[1]Слайд!I50</f>
        <v>0</v>
      </c>
      <c r="J34" s="76">
        <f>[1]Слайд!J50</f>
        <v>-1186</v>
      </c>
      <c r="K34" s="52"/>
      <c r="L34" s="75">
        <f>[1]Слайд!L50</f>
        <v>-188.93420490000003</v>
      </c>
      <c r="M34" s="75">
        <f>[1]Слайд!M50</f>
        <v>-28.267951408333332</v>
      </c>
      <c r="N34" s="76">
        <f>[1]Слайд!N50</f>
        <v>-217.20215630833337</v>
      </c>
      <c r="O34" s="75"/>
      <c r="P34" s="51"/>
      <c r="Q34" s="77">
        <f>[1]Слайд!L49</f>
        <v>0</v>
      </c>
      <c r="R34" s="2"/>
      <c r="U34" s="32"/>
      <c r="V34" s="4"/>
    </row>
    <row r="35" spans="1:22" ht="6.75" customHeight="1" x14ac:dyDescent="0.35">
      <c r="E35" s="78"/>
      <c r="F35" s="54"/>
      <c r="G35" s="79"/>
      <c r="H35" s="56"/>
      <c r="I35" s="79"/>
      <c r="J35" s="66"/>
      <c r="K35" s="52"/>
      <c r="L35" s="79"/>
      <c r="M35" s="79"/>
      <c r="N35" s="66"/>
      <c r="O35" s="79"/>
      <c r="P35" s="51"/>
      <c r="Q35" s="67"/>
      <c r="R35" s="1"/>
      <c r="V35" s="5"/>
    </row>
    <row r="36" spans="1:22" ht="16.5" customHeight="1" x14ac:dyDescent="0.35">
      <c r="E36" s="80" t="str">
        <f>[1]Слайд!$F$39</f>
        <v>ИЭП</v>
      </c>
      <c r="F36" s="54"/>
      <c r="G36" s="81">
        <f>[1]Слайд!$G$39</f>
        <v>170</v>
      </c>
      <c r="H36" s="56"/>
      <c r="I36" s="82">
        <f>[1]Слайд!I39</f>
        <v>0</v>
      </c>
      <c r="J36" s="85">
        <f>[1]Слайд!J39</f>
        <v>170</v>
      </c>
      <c r="K36" s="52"/>
      <c r="L36" s="83">
        <f>[1]Слайд!L39</f>
        <v>228.52321855833335</v>
      </c>
      <c r="M36" s="84">
        <f>[1]Слайд!M39</f>
        <v>0</v>
      </c>
      <c r="N36" s="85">
        <f>[1]Слайд!N39</f>
        <v>228.52321855833335</v>
      </c>
      <c r="O36" s="84"/>
      <c r="P36" s="51"/>
      <c r="Q36" s="86">
        <f>[1]Слайд!Q39</f>
        <v>-58.523218558333355</v>
      </c>
      <c r="V36" s="17"/>
    </row>
    <row r="37" spans="1:22" ht="7.5" customHeight="1" x14ac:dyDescent="0.35">
      <c r="E37" s="87"/>
      <c r="F37" s="88"/>
      <c r="G37" s="79"/>
      <c r="H37" s="56"/>
      <c r="I37" s="79"/>
      <c r="J37" s="90"/>
      <c r="K37" s="52"/>
      <c r="L37" s="79"/>
      <c r="M37" s="89"/>
      <c r="N37" s="90"/>
      <c r="O37" s="89"/>
      <c r="P37" s="51"/>
      <c r="Q37" s="67"/>
      <c r="V37" s="5"/>
    </row>
    <row r="38" spans="1:22" ht="16.5" customHeight="1" x14ac:dyDescent="0.35">
      <c r="E38" s="91" t="str">
        <f>[1]Слайд!F40</f>
        <v>Прямые контракты</v>
      </c>
      <c r="F38" s="88"/>
      <c r="G38" s="91">
        <f>[1]Слайд!G40</f>
        <v>732.28536853666697</v>
      </c>
      <c r="H38" s="58"/>
      <c r="I38" s="92">
        <f>[1]Слайд!I40</f>
        <v>0</v>
      </c>
      <c r="J38" s="95">
        <f>[1]Слайд!J40</f>
        <v>732.28536853666697</v>
      </c>
      <c r="K38" s="52"/>
      <c r="L38" s="93">
        <f>[1]Слайд!L40</f>
        <v>732.28536686666678</v>
      </c>
      <c r="M38" s="94">
        <f>[1]Слайд!M40</f>
        <v>0</v>
      </c>
      <c r="N38" s="95">
        <f>[1]Слайд!N40</f>
        <v>732.28536686666678</v>
      </c>
      <c r="O38" s="94"/>
      <c r="P38" s="51"/>
      <c r="Q38" s="96">
        <f>[1]Слайд!Q40</f>
        <v>1.6700001879144111E-6</v>
      </c>
      <c r="V38" s="18"/>
    </row>
    <row r="39" spans="1:22" ht="16.5" customHeight="1" x14ac:dyDescent="0.35">
      <c r="E39" s="97" t="str">
        <f>[1]Слайд!F41</f>
        <v>ЕРКНМ</v>
      </c>
      <c r="F39" s="98"/>
      <c r="G39" s="63">
        <f>[1]Слайд!G41</f>
        <v>213.24370187</v>
      </c>
      <c r="H39" s="56"/>
      <c r="I39" s="99">
        <f>[1]Слайд!I41</f>
        <v>0</v>
      </c>
      <c r="J39" s="101">
        <f>[1]Слайд!J41</f>
        <v>213.24370187</v>
      </c>
      <c r="K39" s="52"/>
      <c r="L39" s="64">
        <f>[1]Слайд!L41</f>
        <v>213.24370020000001</v>
      </c>
      <c r="M39" s="100">
        <f>[1]Слайд!M41</f>
        <v>0</v>
      </c>
      <c r="N39" s="101">
        <f>[1]Слайд!N41</f>
        <v>213.24370020000001</v>
      </c>
      <c r="O39" s="100"/>
      <c r="P39" s="51"/>
      <c r="Q39" s="67">
        <f>[1]Слайд!Q41</f>
        <v>1.6699999889624451E-6</v>
      </c>
      <c r="V39" s="13"/>
    </row>
    <row r="40" spans="1:22" ht="17.25" customHeight="1" x14ac:dyDescent="0.35">
      <c r="E40" s="97" t="str">
        <f>[1]Слайд!F42</f>
        <v>Экомониторинг</v>
      </c>
      <c r="F40" s="103"/>
      <c r="G40" s="63">
        <f>[1]Слайд!G42</f>
        <v>519.04166666666697</v>
      </c>
      <c r="H40" s="56"/>
      <c r="I40" s="99">
        <f>[1]Слайд!I42</f>
        <v>0</v>
      </c>
      <c r="J40" s="101">
        <f>[1]Слайд!J42</f>
        <v>519.04166666666697</v>
      </c>
      <c r="K40" s="56"/>
      <c r="L40" s="64">
        <f>[1]Слайд!L42</f>
        <v>519.04166666666674</v>
      </c>
      <c r="M40" s="121">
        <f>[1]Слайд!M42</f>
        <v>0</v>
      </c>
      <c r="N40" s="101">
        <f>[1]Слайд!N42</f>
        <v>519.04166666666674</v>
      </c>
      <c r="O40" s="100"/>
      <c r="P40" s="102"/>
      <c r="Q40" s="67">
        <f>[1]Слайд!Q42</f>
        <v>0</v>
      </c>
      <c r="V40" s="14"/>
    </row>
    <row r="41" spans="1:22" ht="17.25" customHeight="1" x14ac:dyDescent="0.35">
      <c r="E41" s="97" t="s">
        <v>56</v>
      </c>
      <c r="F41" s="103"/>
      <c r="G41" s="104"/>
      <c r="H41" s="56"/>
      <c r="I41" s="119"/>
      <c r="J41" s="101"/>
      <c r="K41" s="56"/>
      <c r="L41" s="119"/>
      <c r="M41" s="120"/>
      <c r="N41" s="101"/>
      <c r="O41" s="120"/>
      <c r="P41" s="102"/>
      <c r="Q41" s="67"/>
      <c r="V41" s="13"/>
    </row>
    <row r="42" spans="1:22" ht="27.75" hidden="1" customHeight="1" outlineLevel="1" x14ac:dyDescent="0.5">
      <c r="E42" s="105" t="str">
        <f>[1]Слайд!F43</f>
        <v>Итого без НДС</v>
      </c>
      <c r="F42" s="106"/>
      <c r="G42" s="107">
        <f>[1]Слайд!G43</f>
        <v>902.28536853666697</v>
      </c>
      <c r="H42" s="52"/>
      <c r="I42" s="107">
        <f>[1]Слайд!I43</f>
        <v>0</v>
      </c>
      <c r="J42" s="110">
        <f>[1]Слайд!J43</f>
        <v>902.28536853666697</v>
      </c>
      <c r="K42" s="108"/>
      <c r="L42" s="107">
        <f>[1]Слайд!L43</f>
        <v>960.80858542500016</v>
      </c>
      <c r="M42" s="109">
        <f>[1]Слайд!M43</f>
        <v>0</v>
      </c>
      <c r="N42" s="110">
        <f>[1]Слайд!N43</f>
        <v>960.80858542500016</v>
      </c>
      <c r="O42" s="109">
        <f>[1]Слайд!O43</f>
        <v>6.4861094869848743E-2</v>
      </c>
      <c r="P42" s="111"/>
      <c r="Q42" s="112">
        <f>[1]Слайд!Q43</f>
        <v>-58.523216888333167</v>
      </c>
      <c r="R42" s="1"/>
      <c r="V42" s="23"/>
    </row>
    <row r="43" spans="1:22" s="25" customFormat="1" ht="6.75" customHeight="1" collapsed="1" x14ac:dyDescent="0.5">
      <c r="A43" s="6"/>
      <c r="B43" s="6"/>
      <c r="C43" s="6"/>
      <c r="D43" s="6"/>
      <c r="E43" s="6">
        <f>[1]Слайд!A43</f>
        <v>0</v>
      </c>
      <c r="F43" s="6"/>
      <c r="G43" s="6"/>
      <c r="H43" s="6"/>
      <c r="I43" s="6"/>
      <c r="J43" s="27"/>
      <c r="K43" s="6"/>
      <c r="L43" s="6"/>
      <c r="M43" s="6"/>
      <c r="N43" s="27"/>
      <c r="O43" s="6"/>
      <c r="P43" s="6"/>
      <c r="Q43" s="30"/>
      <c r="R43" s="6"/>
      <c r="S43" s="6"/>
      <c r="T43" s="6"/>
      <c r="V43" s="26"/>
    </row>
    <row r="44" spans="1:22" ht="35.25" thickBot="1" x14ac:dyDescent="0.7">
      <c r="E44" s="115" t="str">
        <f>[1]Слайд!$F$45</f>
        <v>Итого без НДС</v>
      </c>
      <c r="F44" s="22"/>
      <c r="G44" s="113">
        <f>[1]Слайд!G45</f>
        <v>15151.746618536667</v>
      </c>
      <c r="H44" s="52"/>
      <c r="I44" s="113">
        <f>[1]Слайд!I45</f>
        <v>4299.166666666667</v>
      </c>
      <c r="J44" s="28">
        <f>[1]Слайд!J45</f>
        <v>8498.9520352033342</v>
      </c>
      <c r="K44" s="21"/>
      <c r="L44" s="113">
        <f>[1]Слайд!L45</f>
        <v>7434.4186906333171</v>
      </c>
      <c r="M44" s="114">
        <f>[1]Слайд!M45</f>
        <v>413.19730985000007</v>
      </c>
      <c r="N44" s="28">
        <f>[1]Слайд!N45</f>
        <v>7847.6160004833173</v>
      </c>
      <c r="O44" s="114">
        <f>N44-J44</f>
        <v>-651.33603472001687</v>
      </c>
      <c r="P44" s="7"/>
      <c r="Q44" s="29">
        <f>[1]Слайд!Q45</f>
        <v>3004.9639513866823</v>
      </c>
      <c r="R44" s="1"/>
      <c r="V44" s="24"/>
    </row>
    <row r="45" spans="1:22" ht="24.75" x14ac:dyDescent="0.45">
      <c r="G45" s="3"/>
      <c r="J45" s="116">
        <f>J33-J34</f>
        <v>9968.6666666666679</v>
      </c>
    </row>
    <row r="48" spans="1:22" ht="15.75" x14ac:dyDescent="0.25">
      <c r="G48" s="40" t="s">
        <v>31</v>
      </c>
      <c r="H48" s="40"/>
      <c r="I48" s="40"/>
      <c r="J48" s="40"/>
      <c r="K48" s="40"/>
      <c r="L48" s="40"/>
      <c r="M48" s="40"/>
      <c r="N48" s="40"/>
      <c r="O48" s="40"/>
    </row>
    <row r="49" spans="4:15" ht="15.75" x14ac:dyDescent="0.25">
      <c r="D49" s="1"/>
      <c r="G49" s="41" t="s">
        <v>25</v>
      </c>
      <c r="H49" s="41" t="s">
        <v>26</v>
      </c>
      <c r="I49" s="41" t="s">
        <v>32</v>
      </c>
      <c r="J49" s="45">
        <v>130101819.98999999</v>
      </c>
      <c r="K49" s="44">
        <v>46006</v>
      </c>
      <c r="L49" s="41" t="s">
        <v>22</v>
      </c>
      <c r="M49" s="41"/>
      <c r="N49" s="42"/>
      <c r="O49" s="43"/>
    </row>
    <row r="50" spans="4:15" ht="15.75" x14ac:dyDescent="0.25">
      <c r="D50" s="1"/>
      <c r="G50" s="41" t="s">
        <v>33</v>
      </c>
      <c r="H50" s="41" t="s">
        <v>34</v>
      </c>
      <c r="I50" s="41" t="s">
        <v>35</v>
      </c>
      <c r="J50" s="45">
        <v>61682561.719999999</v>
      </c>
      <c r="K50" s="44">
        <v>46006</v>
      </c>
      <c r="L50" s="41" t="s">
        <v>36</v>
      </c>
      <c r="M50" s="41"/>
      <c r="N50" s="42"/>
      <c r="O50" s="43"/>
    </row>
    <row r="51" spans="4:15" ht="15" customHeight="1" x14ac:dyDescent="0.25">
      <c r="D51" s="1"/>
      <c r="G51" s="41" t="s">
        <v>37</v>
      </c>
      <c r="H51" s="41" t="s">
        <v>38</v>
      </c>
      <c r="I51" s="41"/>
      <c r="J51" s="45">
        <v>8409251.0500000007</v>
      </c>
      <c r="K51" s="44"/>
      <c r="L51" s="41" t="s">
        <v>39</v>
      </c>
      <c r="M51" s="41"/>
      <c r="N51" s="42"/>
      <c r="O51" s="43"/>
    </row>
    <row r="52" spans="4:15" ht="15" customHeight="1" x14ac:dyDescent="0.25">
      <c r="D52" s="1"/>
      <c r="G52" s="41" t="s">
        <v>27</v>
      </c>
      <c r="H52" s="41" t="s">
        <v>28</v>
      </c>
      <c r="I52" s="41" t="s">
        <v>35</v>
      </c>
      <c r="J52" s="45">
        <v>6938753</v>
      </c>
      <c r="K52" s="44">
        <v>46006</v>
      </c>
      <c r="L52" s="41" t="s">
        <v>22</v>
      </c>
      <c r="M52" s="41"/>
      <c r="N52" s="42"/>
      <c r="O52" s="43"/>
    </row>
    <row r="53" spans="4:15" ht="15" customHeight="1" x14ac:dyDescent="0.25">
      <c r="D53" s="1"/>
      <c r="G53" s="41" t="s">
        <v>23</v>
      </c>
      <c r="H53" s="41" t="s">
        <v>24</v>
      </c>
      <c r="I53" s="41" t="s">
        <v>32</v>
      </c>
      <c r="J53" s="45">
        <v>30939566.540000007</v>
      </c>
      <c r="K53" s="44">
        <v>46006</v>
      </c>
      <c r="L53" s="41" t="s">
        <v>22</v>
      </c>
      <c r="M53" s="41"/>
      <c r="N53" s="42"/>
      <c r="O53" s="43"/>
    </row>
    <row r="54" spans="4:15" ht="15.75" customHeight="1" x14ac:dyDescent="0.25">
      <c r="D54" s="1"/>
      <c r="G54" s="41" t="s">
        <v>40</v>
      </c>
      <c r="H54" s="41" t="s">
        <v>38</v>
      </c>
      <c r="I54" s="41"/>
      <c r="J54" s="45">
        <v>13586820.08</v>
      </c>
      <c r="K54" s="44"/>
      <c r="L54" s="41" t="s">
        <v>39</v>
      </c>
      <c r="M54" s="41"/>
      <c r="N54" s="42"/>
      <c r="O54" s="43"/>
    </row>
    <row r="55" spans="4:15" ht="16.5" thickBot="1" x14ac:dyDescent="0.3">
      <c r="D55" s="1"/>
      <c r="G55" s="41" t="s">
        <v>41</v>
      </c>
      <c r="H55" s="41" t="s">
        <v>42</v>
      </c>
      <c r="I55" s="41"/>
      <c r="J55" s="45">
        <v>6804870.1100000003</v>
      </c>
      <c r="K55" s="44"/>
      <c r="L55" s="41" t="s">
        <v>43</v>
      </c>
      <c r="M55" s="41"/>
      <c r="N55" s="42"/>
      <c r="O55" s="43"/>
    </row>
    <row r="56" spans="4:15" ht="24.75" x14ac:dyDescent="0.25">
      <c r="E56" s="157">
        <f t="shared" ref="E56" si="1">E2</f>
        <v>0</v>
      </c>
      <c r="F56" s="158"/>
      <c r="G56" s="41" t="s">
        <v>44</v>
      </c>
      <c r="H56" s="41" t="s">
        <v>45</v>
      </c>
      <c r="I56" s="41"/>
      <c r="J56" s="45">
        <v>26573538.370000001</v>
      </c>
      <c r="K56" s="44"/>
      <c r="L56" s="41" t="s">
        <v>46</v>
      </c>
      <c r="M56" s="41"/>
      <c r="N56" s="42"/>
      <c r="O56" s="43"/>
    </row>
    <row r="57" spans="4:15" ht="15.75" x14ac:dyDescent="0.25">
      <c r="E57" s="159">
        <f t="shared" ref="E57" si="2">$E$3</f>
        <v>0</v>
      </c>
      <c r="F57" s="160"/>
      <c r="G57" s="41" t="s">
        <v>47</v>
      </c>
      <c r="H57" s="41" t="s">
        <v>48</v>
      </c>
      <c r="I57" s="41"/>
      <c r="J57" s="45">
        <v>12000000</v>
      </c>
      <c r="K57" s="44"/>
      <c r="L57" s="41" t="s">
        <v>49</v>
      </c>
      <c r="M57" s="41"/>
      <c r="N57" s="42"/>
      <c r="O57" s="43"/>
    </row>
    <row r="58" spans="4:15" ht="15.75" x14ac:dyDescent="0.25">
      <c r="E58" s="159"/>
      <c r="F58" s="160"/>
      <c r="G58" s="41" t="s">
        <v>50</v>
      </c>
      <c r="H58" s="41" t="s">
        <v>51</v>
      </c>
      <c r="I58" s="41"/>
      <c r="J58" s="45">
        <v>22137119.16</v>
      </c>
      <c r="K58" s="44"/>
      <c r="L58" s="41"/>
      <c r="M58" s="41"/>
      <c r="N58" s="42"/>
      <c r="O58" s="43"/>
    </row>
    <row r="59" spans="4:15" ht="16.5" thickBot="1" x14ac:dyDescent="0.3">
      <c r="E59" s="161"/>
      <c r="F59" s="162"/>
      <c r="G59" s="41" t="s">
        <v>30</v>
      </c>
      <c r="H59" s="41" t="s">
        <v>30</v>
      </c>
      <c r="I59" s="41" t="s">
        <v>29</v>
      </c>
      <c r="J59" s="45">
        <v>159600000</v>
      </c>
      <c r="K59" s="44"/>
      <c r="L59" s="41"/>
      <c r="M59" s="41"/>
      <c r="N59" s="42"/>
      <c r="O59" s="43"/>
    </row>
    <row r="60" spans="4:15" ht="15.75" x14ac:dyDescent="0.25">
      <c r="G60" s="41" t="s">
        <v>52</v>
      </c>
      <c r="H60" s="41"/>
      <c r="I60" s="41" t="s">
        <v>53</v>
      </c>
      <c r="J60" s="45">
        <v>478774300.02000004</v>
      </c>
      <c r="K60" s="44"/>
      <c r="L60" s="41"/>
      <c r="M60" s="41"/>
      <c r="N60" s="42"/>
      <c r="O60" s="43"/>
    </row>
    <row r="61" spans="4:15" ht="15.75" x14ac:dyDescent="0.25">
      <c r="G61" s="46" t="s">
        <v>52</v>
      </c>
      <c r="H61" s="46"/>
      <c r="I61" s="46" t="s">
        <v>54</v>
      </c>
      <c r="J61" s="47">
        <v>398978583.35000002</v>
      </c>
      <c r="K61" s="48"/>
      <c r="L61" s="46"/>
      <c r="M61" s="46"/>
      <c r="N61" s="49"/>
      <c r="O61" s="50"/>
    </row>
    <row r="63" spans="4:15" ht="15.75" thickBot="1" x14ac:dyDescent="0.3"/>
    <row r="64" spans="4:15" ht="24.75" x14ac:dyDescent="0.25">
      <c r="E64" s="157">
        <f t="shared" ref="E64" si="3">$I$2</f>
        <v>0</v>
      </c>
      <c r="F64" s="158"/>
      <c r="J64" s="1">
        <f>17/1.2</f>
        <v>14.166666666666668</v>
      </c>
    </row>
    <row r="65" spans="5:6" x14ac:dyDescent="0.25">
      <c r="E65" s="163">
        <f t="shared" ref="E65" si="4">$I$3</f>
        <v>0</v>
      </c>
      <c r="F65" s="164"/>
    </row>
    <row r="66" spans="5:6" x14ac:dyDescent="0.25">
      <c r="E66" s="163"/>
      <c r="F66" s="164"/>
    </row>
    <row r="67" spans="5:6" ht="15.75" thickBot="1" x14ac:dyDescent="0.3">
      <c r="E67" s="165"/>
      <c r="F67" s="166"/>
    </row>
    <row r="71" spans="5:6" ht="15.75" thickBot="1" x14ac:dyDescent="0.3"/>
    <row r="72" spans="5:6" ht="74.25" customHeight="1" thickBot="1" x14ac:dyDescent="0.3">
      <c r="E72" s="167">
        <f>$D$51</f>
        <v>0</v>
      </c>
      <c r="F72" s="168"/>
    </row>
  </sheetData>
  <mergeCells count="23">
    <mergeCell ref="B7:C7"/>
    <mergeCell ref="V28:V29"/>
    <mergeCell ref="Q28:Q29"/>
    <mergeCell ref="M28:M29"/>
    <mergeCell ref="N28:N29"/>
    <mergeCell ref="E28:E29"/>
    <mergeCell ref="G28:G29"/>
    <mergeCell ref="I28:I29"/>
    <mergeCell ref="J28:J29"/>
    <mergeCell ref="L28:L29"/>
    <mergeCell ref="B23:C24"/>
    <mergeCell ref="B25:C26"/>
    <mergeCell ref="B27:C28"/>
    <mergeCell ref="O28:O29"/>
    <mergeCell ref="B9:C10"/>
    <mergeCell ref="B11:C14"/>
    <mergeCell ref="B16:C17"/>
    <mergeCell ref="B18:C21"/>
    <mergeCell ref="E72:F72"/>
    <mergeCell ref="E57:F59"/>
    <mergeCell ref="E64:F64"/>
    <mergeCell ref="E65:F67"/>
    <mergeCell ref="E56:F5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0"/>
  <sheetViews>
    <sheetView showGridLines="0" tabSelected="1" zoomScale="85" zoomScaleNormal="85" workbookViewId="0">
      <selection activeCell="M2" sqref="M2"/>
    </sheetView>
  </sheetViews>
  <sheetFormatPr defaultColWidth="31.5703125" defaultRowHeight="15" x14ac:dyDescent="0.25"/>
  <cols>
    <col min="1" max="1" width="10.7109375" customWidth="1"/>
    <col min="4" max="5" width="12.85546875" customWidth="1"/>
    <col min="6" max="6" width="18.85546875" customWidth="1"/>
    <col min="7" max="8" width="12.85546875" customWidth="1"/>
    <col min="9" max="9" width="17.5703125" customWidth="1"/>
    <col min="10" max="10" width="12.85546875" customWidth="1"/>
    <col min="12" max="12" width="18.140625" customWidth="1"/>
    <col min="13" max="13" width="23.140625" customWidth="1"/>
  </cols>
  <sheetData>
    <row r="1" spans="1:13" ht="72" x14ac:dyDescent="0.25">
      <c r="A1" s="198" t="s">
        <v>58</v>
      </c>
      <c r="B1" s="169" t="str">
        <f t="shared" ref="B1:B15" si="0">C1</f>
        <v>Направление</v>
      </c>
      <c r="C1" s="169" t="str">
        <f>'0_Слайд'!E28</f>
        <v>Направление</v>
      </c>
      <c r="D1" s="169" t="str">
        <f>'0_Слайд'!G28</f>
        <v>ГК</v>
      </c>
      <c r="E1" s="170" t="str">
        <f>'0_Слайд'!I28</f>
        <v>Бюджет
2024</v>
      </c>
      <c r="F1" s="205" t="str">
        <f>'0_Слайд'!J28</f>
        <v>Бюджет
 2025</v>
      </c>
      <c r="G1" s="206" t="str">
        <f>'0_Слайд'!L28</f>
        <v>Факт заявок 
подписано МЦ</v>
      </c>
      <c r="H1" s="171" t="str">
        <f>'0_Слайд'!M28</f>
        <v>Заявки,
 не подписаные МЦ</v>
      </c>
      <c r="I1" s="205" t="str">
        <f>'0_Слайд'!N28</f>
        <v>План ИТОГО</v>
      </c>
      <c r="J1" s="172" t="str">
        <f>'0_Слайд'!O28</f>
        <v>Исполнение бюджета</v>
      </c>
      <c r="K1" s="174" t="str">
        <f>'0_Слайд'!Q28</f>
        <v>Остаток по контрактам</v>
      </c>
      <c r="L1" s="188" t="str">
        <f>'0_Слайд'!V8</f>
        <v>Стоимость работ,без НДС</v>
      </c>
      <c r="M1" s="188" t="s">
        <v>61</v>
      </c>
    </row>
    <row r="2" spans="1:13" ht="15.75" x14ac:dyDescent="0.25">
      <c r="A2">
        <v>1</v>
      </c>
      <c r="B2" s="53" t="s">
        <v>57</v>
      </c>
      <c r="C2" s="53" t="str">
        <f>'0_Слайд'!E30</f>
        <v>Гостех (+ДС 1,4 млрд руб.)</v>
      </c>
      <c r="D2" s="55">
        <f>'0_Слайд'!G30</f>
        <v>12010.294583333332</v>
      </c>
      <c r="E2" s="57">
        <f>'0_Слайд'!I30</f>
        <v>3852.5</v>
      </c>
      <c r="F2" s="60">
        <f>'0_Слайд'!J30</f>
        <v>6991</v>
      </c>
      <c r="G2" s="57">
        <f>'0_Слайд'!L30</f>
        <v>6456.9767301416505</v>
      </c>
      <c r="H2" s="59">
        <f>'0_Слайд'!M30</f>
        <v>413.19730985000007</v>
      </c>
      <c r="I2" s="60">
        <f>'0_Слайд'!N30</f>
        <v>6870.1740399916507</v>
      </c>
      <c r="J2" s="59">
        <f>'0_Слайд'!O30</f>
        <v>-120.82596000834928</v>
      </c>
      <c r="K2" s="175">
        <f>'0_Слайд'!Q30</f>
        <v>1287.6205433416817</v>
      </c>
      <c r="L2" s="189"/>
      <c r="M2" s="196"/>
    </row>
    <row r="3" spans="1:13" ht="15.75" x14ac:dyDescent="0.25">
      <c r="A3">
        <v>2</v>
      </c>
      <c r="B3" s="53" t="s">
        <v>57</v>
      </c>
      <c r="C3" s="62" t="str">
        <f>'0_Слайд'!E31</f>
        <v>Гостех-3</v>
      </c>
      <c r="D3" s="55">
        <f>'0_Слайд'!G31</f>
        <v>2239.166666666667</v>
      </c>
      <c r="E3" s="64">
        <f>'0_Слайд'!I31</f>
        <v>446.66666666666669</v>
      </c>
      <c r="F3" s="66">
        <f>'0_Слайд'!J31</f>
        <v>605.66666666666674</v>
      </c>
      <c r="G3" s="64">
        <f>'0_Слайд'!L31</f>
        <v>16.63337506666667</v>
      </c>
      <c r="H3" s="65">
        <f>'0_Слайд'!M31</f>
        <v>0</v>
      </c>
      <c r="I3" s="66">
        <f>'0_Слайд'!N31</f>
        <v>16.63337506666667</v>
      </c>
      <c r="J3" s="65">
        <f>'0_Слайд'!O31</f>
        <v>-589.0332916000001</v>
      </c>
      <c r="K3" s="180">
        <f>'0_Слайд'!Q31</f>
        <v>1775.8666249333335</v>
      </c>
      <c r="L3" s="190"/>
      <c r="M3" s="196"/>
    </row>
    <row r="4" spans="1:13" ht="15.75" x14ac:dyDescent="0.25">
      <c r="A4">
        <v>3</v>
      </c>
      <c r="B4" s="53" t="s">
        <v>57</v>
      </c>
      <c r="C4" s="62" t="str">
        <f>'0_Слайд'!E32</f>
        <v>ЕСИА отдельно</v>
      </c>
      <c r="D4" s="63">
        <f>'0_Слайд'!G32</f>
        <v>0</v>
      </c>
      <c r="E4" s="64">
        <f>'0_Слайд'!I32</f>
        <v>0</v>
      </c>
      <c r="F4" s="66">
        <f>'0_Слайд'!J32</f>
        <v>1186</v>
      </c>
      <c r="G4" s="64">
        <f>'0_Слайд'!L32</f>
        <v>0</v>
      </c>
      <c r="H4" s="65">
        <f>'0_Слайд'!M32</f>
        <v>0</v>
      </c>
      <c r="I4" s="66">
        <f>'0_Слайд'!N32</f>
        <v>0</v>
      </c>
      <c r="J4" s="65">
        <f>'0_Слайд'!O32</f>
        <v>0</v>
      </c>
      <c r="K4" s="180">
        <f>'0_Слайд'!Q32</f>
        <v>0</v>
      </c>
      <c r="L4" s="190"/>
      <c r="M4" s="196"/>
    </row>
    <row r="5" spans="1:13" ht="18" x14ac:dyDescent="0.25">
      <c r="A5">
        <v>4</v>
      </c>
      <c r="B5" s="68"/>
      <c r="C5" s="68" t="str">
        <f>'0_Слайд'!E33</f>
        <v>Итого без НДС</v>
      </c>
      <c r="D5" s="199">
        <f>'0_Слайд'!G33</f>
        <v>14249.46125</v>
      </c>
      <c r="E5" s="70">
        <f>'0_Слайд'!I33</f>
        <v>4299.166666666667</v>
      </c>
      <c r="F5" s="173">
        <f>'0_Слайд'!J33</f>
        <v>8782.6666666666679</v>
      </c>
      <c r="G5" s="207">
        <f>'0_Слайд'!L33</f>
        <v>6473.6101052083168</v>
      </c>
      <c r="H5" s="204">
        <f>'0_Слайд'!M33</f>
        <v>413.19730985000007</v>
      </c>
      <c r="I5" s="217">
        <f>'0_Слайд'!N33</f>
        <v>6886.807415058317</v>
      </c>
      <c r="J5" s="71">
        <f>'0_Слайд'!O33</f>
        <v>-1895.8592516083509</v>
      </c>
      <c r="K5" s="181">
        <f>'0_Слайд'!Q33</f>
        <v>3063.4871682750154</v>
      </c>
      <c r="L5" s="190"/>
      <c r="M5" s="196"/>
    </row>
    <row r="6" spans="1:13" ht="15.75" x14ac:dyDescent="0.25">
      <c r="A6">
        <v>5</v>
      </c>
      <c r="B6" s="74"/>
      <c r="C6" s="74" t="str">
        <f>'0_Слайд'!E34</f>
        <v>*ЕСИА</v>
      </c>
      <c r="D6" s="203">
        <f>'0_Слайд'!G34</f>
        <v>0</v>
      </c>
      <c r="E6" s="75">
        <f>'0_Слайд'!I34</f>
        <v>0</v>
      </c>
      <c r="F6" s="208">
        <f>'0_Слайд'!J34</f>
        <v>-1186</v>
      </c>
      <c r="G6" s="75">
        <f>'0_Слайд'!L34</f>
        <v>-188.93420490000003</v>
      </c>
      <c r="H6" s="75">
        <f>'0_Слайд'!M34</f>
        <v>-28.267951408333332</v>
      </c>
      <c r="I6" s="76">
        <f>'0_Слайд'!N34</f>
        <v>-217.20215630833337</v>
      </c>
      <c r="J6" s="75">
        <f>'0_Слайд'!O34</f>
        <v>0</v>
      </c>
      <c r="K6" s="182">
        <f>'0_Слайд'!Q34</f>
        <v>0</v>
      </c>
      <c r="L6" s="190"/>
      <c r="M6" s="196"/>
    </row>
    <row r="7" spans="1:13" ht="15.75" x14ac:dyDescent="0.25">
      <c r="A7">
        <v>6</v>
      </c>
      <c r="B7" s="78">
        <f t="shared" si="0"/>
        <v>0</v>
      </c>
      <c r="C7" s="78">
        <f>'0_Слайд'!E35</f>
        <v>0</v>
      </c>
      <c r="D7" s="79">
        <f>'0_Слайд'!G35</f>
        <v>0</v>
      </c>
      <c r="E7" s="79">
        <f>'0_Слайд'!I35</f>
        <v>0</v>
      </c>
      <c r="F7" s="66">
        <f>'0_Слайд'!J35</f>
        <v>0</v>
      </c>
      <c r="G7" s="79">
        <f>'0_Слайд'!L35</f>
        <v>0</v>
      </c>
      <c r="H7" s="79">
        <f>'0_Слайд'!M35</f>
        <v>0</v>
      </c>
      <c r="I7" s="66">
        <f>'0_Слайд'!N35</f>
        <v>0</v>
      </c>
      <c r="J7" s="79">
        <f>'0_Слайд'!O35</f>
        <v>0</v>
      </c>
      <c r="K7" s="180">
        <f>'0_Слайд'!Q35</f>
        <v>0</v>
      </c>
      <c r="L7" s="190"/>
      <c r="M7" s="196"/>
    </row>
    <row r="8" spans="1:13" ht="15.75" x14ac:dyDescent="0.25">
      <c r="A8">
        <v>7</v>
      </c>
      <c r="B8" s="80" t="str">
        <f t="shared" si="0"/>
        <v>ИЭП</v>
      </c>
      <c r="C8" s="80" t="str">
        <f>'0_Слайд'!E36</f>
        <v>ИЭП</v>
      </c>
      <c r="D8" s="200">
        <f>'0_Слайд'!G36</f>
        <v>170</v>
      </c>
      <c r="E8" s="82">
        <f>'0_Слайд'!I36</f>
        <v>0</v>
      </c>
      <c r="F8" s="209">
        <f>'0_Слайд'!J36</f>
        <v>170</v>
      </c>
      <c r="G8" s="210">
        <f>'0_Слайд'!L36</f>
        <v>228.52321855833335</v>
      </c>
      <c r="H8" s="84">
        <f>'0_Слайд'!M36</f>
        <v>0</v>
      </c>
      <c r="I8" s="209">
        <f>'0_Слайд'!N36</f>
        <v>228.52321855833335</v>
      </c>
      <c r="J8" s="84">
        <f>'0_Слайд'!O36</f>
        <v>0</v>
      </c>
      <c r="K8" s="183">
        <f>'0_Слайд'!Q36</f>
        <v>-58.523218558333355</v>
      </c>
      <c r="L8" s="190"/>
      <c r="M8" s="196"/>
    </row>
    <row r="9" spans="1:13" ht="15.75" x14ac:dyDescent="0.25">
      <c r="A9">
        <v>8</v>
      </c>
      <c r="B9" s="87">
        <f t="shared" si="0"/>
        <v>0</v>
      </c>
      <c r="C9" s="87">
        <f>'0_Слайд'!E37</f>
        <v>0</v>
      </c>
      <c r="D9" s="79">
        <f>'0_Слайд'!G37</f>
        <v>0</v>
      </c>
      <c r="E9" s="79">
        <f>'0_Слайд'!I37</f>
        <v>0</v>
      </c>
      <c r="F9" s="90">
        <f>'0_Слайд'!J37</f>
        <v>0</v>
      </c>
      <c r="G9" s="79">
        <f>'0_Слайд'!L37</f>
        <v>0</v>
      </c>
      <c r="H9" s="89">
        <f>'0_Слайд'!M37</f>
        <v>0</v>
      </c>
      <c r="I9" s="90">
        <f>'0_Слайд'!N37</f>
        <v>0</v>
      </c>
      <c r="J9" s="89">
        <f>'0_Слайд'!O37</f>
        <v>0</v>
      </c>
      <c r="K9" s="180">
        <f>'0_Слайд'!Q37</f>
        <v>0</v>
      </c>
      <c r="L9" s="190"/>
      <c r="M9" s="196"/>
    </row>
    <row r="10" spans="1:13" ht="15.75" x14ac:dyDescent="0.25">
      <c r="A10">
        <v>9</v>
      </c>
      <c r="B10" s="91"/>
      <c r="C10" s="91" t="str">
        <f>'0_Слайд'!E38</f>
        <v>Прямые контракты</v>
      </c>
      <c r="D10" s="201">
        <f>'0_Слайд'!G38</f>
        <v>732.28536853666697</v>
      </c>
      <c r="E10" s="92">
        <f>'0_Слайд'!I38</f>
        <v>0</v>
      </c>
      <c r="F10" s="211">
        <f>'0_Слайд'!J38</f>
        <v>732.28536853666697</v>
      </c>
      <c r="G10" s="212">
        <f>'0_Слайд'!L38</f>
        <v>732.28536686666678</v>
      </c>
      <c r="H10" s="94">
        <f>'0_Слайд'!M38</f>
        <v>0</v>
      </c>
      <c r="I10" s="211">
        <f>'0_Слайд'!N38</f>
        <v>732.28536686666678</v>
      </c>
      <c r="J10" s="94">
        <f>'0_Слайд'!O38</f>
        <v>0</v>
      </c>
      <c r="K10" s="184">
        <f>'0_Слайд'!Q38</f>
        <v>1.6700001879144111E-6</v>
      </c>
      <c r="L10" s="190"/>
      <c r="M10" s="196"/>
    </row>
    <row r="11" spans="1:13" ht="15.75" x14ac:dyDescent="0.25">
      <c r="A11">
        <v>10</v>
      </c>
      <c r="B11" s="97" t="str">
        <f t="shared" si="0"/>
        <v>ЕРКНМ</v>
      </c>
      <c r="C11" s="97" t="str">
        <f>'0_Слайд'!E39</f>
        <v>ЕРКНМ</v>
      </c>
      <c r="D11" s="63">
        <f>'0_Слайд'!G39</f>
        <v>213.24370187</v>
      </c>
      <c r="E11" s="99">
        <f>'0_Слайд'!I39</f>
        <v>0</v>
      </c>
      <c r="F11" s="101">
        <f>'0_Слайд'!J39</f>
        <v>213.24370187</v>
      </c>
      <c r="G11" s="64">
        <f>'0_Слайд'!L39</f>
        <v>213.24370020000001</v>
      </c>
      <c r="H11" s="100">
        <f>'0_Слайд'!M39</f>
        <v>0</v>
      </c>
      <c r="I11" s="101">
        <f>'0_Слайд'!N39</f>
        <v>213.24370020000001</v>
      </c>
      <c r="J11" s="100">
        <f>'0_Слайд'!O39</f>
        <v>0</v>
      </c>
      <c r="K11" s="180">
        <f>'0_Слайд'!Q39</f>
        <v>1.6699999889624451E-6</v>
      </c>
      <c r="L11" s="190"/>
      <c r="M11" s="196"/>
    </row>
    <row r="12" spans="1:13" ht="15.75" x14ac:dyDescent="0.25">
      <c r="A12">
        <v>11</v>
      </c>
      <c r="B12" s="97" t="str">
        <f t="shared" si="0"/>
        <v>Экомониторинг</v>
      </c>
      <c r="C12" s="97" t="str">
        <f>'0_Слайд'!E40</f>
        <v>Экомониторинг</v>
      </c>
      <c r="D12" s="63">
        <f>'0_Слайд'!G40</f>
        <v>519.04166666666697</v>
      </c>
      <c r="E12" s="99">
        <f>'0_Слайд'!I40</f>
        <v>0</v>
      </c>
      <c r="F12" s="101">
        <f>'0_Слайд'!J40</f>
        <v>519.04166666666697</v>
      </c>
      <c r="G12" s="64">
        <f>'0_Слайд'!L40</f>
        <v>519.04166666666674</v>
      </c>
      <c r="H12" s="121">
        <f>'0_Слайд'!M40</f>
        <v>0</v>
      </c>
      <c r="I12" s="101">
        <f>'0_Слайд'!N40</f>
        <v>519.04166666666674</v>
      </c>
      <c r="J12" s="100">
        <f>'0_Слайд'!O40</f>
        <v>0</v>
      </c>
      <c r="K12" s="180">
        <f>'0_Слайд'!Q40</f>
        <v>0</v>
      </c>
      <c r="L12" s="190"/>
      <c r="M12" s="196"/>
    </row>
    <row r="13" spans="1:13" ht="15.75" x14ac:dyDescent="0.25">
      <c r="A13">
        <v>12</v>
      </c>
      <c r="B13" s="97" t="str">
        <f t="shared" si="0"/>
        <v>ГАС ПС</v>
      </c>
      <c r="C13" s="97" t="str">
        <f>'0_Слайд'!E41</f>
        <v>ГАС ПС</v>
      </c>
      <c r="D13" s="104">
        <f>'0_Слайд'!G41</f>
        <v>0</v>
      </c>
      <c r="E13" s="119">
        <f>'0_Слайд'!I41</f>
        <v>0</v>
      </c>
      <c r="F13" s="101">
        <f>'0_Слайд'!J41</f>
        <v>0</v>
      </c>
      <c r="G13" s="119">
        <f>'0_Слайд'!L41</f>
        <v>0</v>
      </c>
      <c r="H13" s="120">
        <f>'0_Слайд'!M41</f>
        <v>0</v>
      </c>
      <c r="I13" s="101">
        <f>'0_Слайд'!N41</f>
        <v>0</v>
      </c>
      <c r="J13" s="120">
        <f>'0_Слайд'!O41</f>
        <v>0</v>
      </c>
      <c r="K13" s="180">
        <f>'0_Слайд'!Q41</f>
        <v>0</v>
      </c>
      <c r="L13" s="190"/>
      <c r="M13" s="196"/>
    </row>
    <row r="14" spans="1:13" ht="18" x14ac:dyDescent="0.25">
      <c r="A14">
        <v>13</v>
      </c>
      <c r="B14" s="105"/>
      <c r="C14" s="105" t="str">
        <f>'0_Слайд'!E42</f>
        <v>Итого без НДС</v>
      </c>
      <c r="D14" s="107">
        <f>'0_Слайд'!G42</f>
        <v>902.28536853666697</v>
      </c>
      <c r="E14" s="107">
        <f>'0_Слайд'!I42</f>
        <v>0</v>
      </c>
      <c r="F14" s="213">
        <f>'0_Слайд'!J42</f>
        <v>902.28536853666697</v>
      </c>
      <c r="G14" s="214">
        <f>'0_Слайд'!L42</f>
        <v>960.80858542500016</v>
      </c>
      <c r="H14" s="109">
        <f>'0_Слайд'!M42</f>
        <v>0</v>
      </c>
      <c r="I14" s="213">
        <f>'0_Слайд'!N42</f>
        <v>960.80858542500016</v>
      </c>
      <c r="J14" s="109">
        <f>'0_Слайд'!O42</f>
        <v>6.4861094869848743E-2</v>
      </c>
      <c r="K14" s="185">
        <f>'0_Слайд'!Q42</f>
        <v>-58.523216888333167</v>
      </c>
      <c r="L14" s="190"/>
      <c r="M14" s="196"/>
    </row>
    <row r="15" spans="1:13" x14ac:dyDescent="0.25">
      <c r="A15">
        <v>14</v>
      </c>
      <c r="B15" s="6">
        <f t="shared" si="0"/>
        <v>0</v>
      </c>
      <c r="C15" s="6">
        <f>'0_Слайд'!E43</f>
        <v>0</v>
      </c>
      <c r="D15" s="6">
        <f>'0_Слайд'!G43</f>
        <v>0</v>
      </c>
      <c r="E15" s="6">
        <f>'0_Слайд'!I43</f>
        <v>0</v>
      </c>
      <c r="F15" s="27">
        <f>'0_Слайд'!J43</f>
        <v>0</v>
      </c>
      <c r="G15" s="6">
        <f>'0_Слайд'!L43</f>
        <v>0</v>
      </c>
      <c r="H15" s="6">
        <f>'0_Слайд'!M43</f>
        <v>0</v>
      </c>
      <c r="I15" s="27">
        <f>'0_Слайд'!N43</f>
        <v>0</v>
      </c>
      <c r="J15" s="6">
        <f>'0_Слайд'!O43</f>
        <v>0</v>
      </c>
      <c r="K15" s="186">
        <f>'0_Слайд'!Q43</f>
        <v>0</v>
      </c>
      <c r="L15" s="190"/>
      <c r="M15" s="196"/>
    </row>
    <row r="16" spans="1:13" ht="35.25" thickBot="1" x14ac:dyDescent="0.7">
      <c r="A16">
        <v>15</v>
      </c>
      <c r="B16" s="176"/>
      <c r="C16" s="176" t="str">
        <f>'0_Слайд'!E44</f>
        <v>Итого без НДС</v>
      </c>
      <c r="D16" s="202">
        <f>'0_Слайд'!G44</f>
        <v>15151.746618536667</v>
      </c>
      <c r="E16" s="177">
        <f>'0_Слайд'!I44</f>
        <v>4299.166666666667</v>
      </c>
      <c r="F16" s="215">
        <f>'0_Слайд'!J44</f>
        <v>8498.9520352033342</v>
      </c>
      <c r="G16" s="216">
        <f>'0_Слайд'!L44</f>
        <v>7434.4186906333171</v>
      </c>
      <c r="H16" s="178">
        <f>'0_Слайд'!M44</f>
        <v>413.19730985000007</v>
      </c>
      <c r="I16" s="215">
        <f>'0_Слайд'!N44</f>
        <v>7847.6160004833173</v>
      </c>
      <c r="J16" s="178">
        <f>'0_Слайд'!O44</f>
        <v>-651.33603472001687</v>
      </c>
      <c r="K16" s="187">
        <f>'0_Слайд'!Q44</f>
        <v>3004.9639513866823</v>
      </c>
      <c r="L16" s="190"/>
      <c r="M16" s="196"/>
    </row>
    <row r="17" spans="1:16" ht="15.75" x14ac:dyDescent="0.25">
      <c r="A17">
        <v>16</v>
      </c>
      <c r="B17" s="195" t="s">
        <v>59</v>
      </c>
      <c r="C17" s="191" t="str">
        <f>'0_Слайд'!U9</f>
        <v>Прогноз Гостех на УК 02.07</v>
      </c>
      <c r="D17" s="192"/>
      <c r="E17" s="192"/>
      <c r="F17" s="192"/>
      <c r="G17" s="192"/>
      <c r="H17" s="192"/>
      <c r="I17" s="192"/>
      <c r="J17" s="192"/>
      <c r="K17" s="192"/>
      <c r="L17" s="224">
        <f>'0_Слайд'!V9</f>
        <v>6122.5182690855499</v>
      </c>
      <c r="M17" s="196"/>
    </row>
    <row r="18" spans="1:16" ht="15.75" x14ac:dyDescent="0.25">
      <c r="A18">
        <v>17</v>
      </c>
      <c r="B18" s="196" t="s">
        <v>59</v>
      </c>
      <c r="C18" s="193" t="str">
        <f>'0_Слайд'!U10</f>
        <v>Прогноз Гостех на 28.07</v>
      </c>
      <c r="D18" s="179"/>
      <c r="E18" s="179"/>
      <c r="F18" s="179"/>
      <c r="G18" s="179"/>
      <c r="H18" s="179"/>
      <c r="I18" s="179"/>
      <c r="J18" s="179"/>
      <c r="K18" s="179"/>
      <c r="L18" s="225">
        <f>'0_Слайд'!V10</f>
        <v>6163.9053359122163</v>
      </c>
      <c r="M18" s="196"/>
    </row>
    <row r="19" spans="1:16" ht="15.75" x14ac:dyDescent="0.25">
      <c r="A19">
        <v>18</v>
      </c>
      <c r="B19" s="196" t="s">
        <v>59</v>
      </c>
      <c r="C19" s="218" t="str">
        <f>'0_Слайд'!U11</f>
        <v>Подписанные заявки после УК от 28.07 со сроком сдачи в 2025 г.</v>
      </c>
      <c r="D19" s="179"/>
      <c r="E19" s="179"/>
      <c r="F19" s="179"/>
      <c r="G19" s="179"/>
      <c r="H19" s="179"/>
      <c r="I19" s="179"/>
      <c r="J19" s="179"/>
      <c r="K19" s="179"/>
      <c r="L19" s="225">
        <f>'0_Слайд'!V11</f>
        <v>498.76492127499995</v>
      </c>
      <c r="M19" s="196"/>
      <c r="N19" t="str">
        <f>'0_Слайд'!Y7</f>
        <v>Бюджет</v>
      </c>
      <c r="O19" t="str">
        <f>'0_Слайд'!Z7</f>
        <v>Факт</v>
      </c>
      <c r="P19" t="str">
        <f>'0_Слайд'!AA7</f>
        <v>Прогноз</v>
      </c>
    </row>
    <row r="20" spans="1:16" ht="15.75" x14ac:dyDescent="0.25">
      <c r="A20">
        <v>19</v>
      </c>
      <c r="B20" s="196" t="s">
        <v>59</v>
      </c>
      <c r="C20" s="218" t="str">
        <f>'0_Слайд'!U12</f>
        <v>Подписанные заявки по ЕСИА</v>
      </c>
      <c r="D20" s="179"/>
      <c r="E20" s="179"/>
      <c r="F20" s="179"/>
      <c r="G20" s="179"/>
      <c r="H20" s="179"/>
      <c r="I20" s="179"/>
      <c r="J20" s="179"/>
      <c r="K20" s="179"/>
      <c r="L20" s="225">
        <f>'0_Слайд'!V12</f>
        <v>-188.93420490000003</v>
      </c>
      <c r="M20" s="196"/>
      <c r="N20">
        <f>'0_Слайд'!Y8</f>
        <v>8498.9520352033342</v>
      </c>
      <c r="O20">
        <f>'0_Слайд'!Z8</f>
        <v>6473.7360522872159</v>
      </c>
      <c r="P20">
        <f>'0_Слайд'!AA8</f>
        <v>7847.6160004833173</v>
      </c>
    </row>
    <row r="21" spans="1:16" ht="15.75" x14ac:dyDescent="0.25">
      <c r="A21">
        <v>20</v>
      </c>
      <c r="B21" s="196" t="s">
        <v>59</v>
      </c>
      <c r="C21" s="219" t="str">
        <f>'0_Слайд'!U13</f>
        <v>Факт заявок 
подписано МЦ</v>
      </c>
      <c r="D21" s="179"/>
      <c r="E21" s="179"/>
      <c r="F21" s="179"/>
      <c r="G21" s="179"/>
      <c r="H21" s="179"/>
      <c r="I21" s="179"/>
      <c r="J21" s="179"/>
      <c r="K21" s="179"/>
      <c r="L21" s="227">
        <f>'0_Слайд'!W13</f>
        <v>6473.7360522872159</v>
      </c>
      <c r="M21" s="196"/>
    </row>
    <row r="22" spans="1:16" ht="15.75" x14ac:dyDescent="0.25">
      <c r="A22">
        <v>21</v>
      </c>
      <c r="B22" s="196" t="s">
        <v>59</v>
      </c>
      <c r="C22" s="218" t="str">
        <f>'0_Слайд'!U14</f>
        <v>ЕРКНМ</v>
      </c>
      <c r="D22" s="179"/>
      <c r="E22" s="179"/>
      <c r="F22" s="179"/>
      <c r="G22" s="179"/>
      <c r="H22" s="179"/>
      <c r="I22" s="179"/>
      <c r="J22" s="179"/>
      <c r="K22" s="179"/>
      <c r="L22" s="225">
        <f>'0_Слайд'!V14</f>
        <v>213.24369720000001</v>
      </c>
      <c r="M22" s="196"/>
    </row>
    <row r="23" spans="1:16" ht="15.75" x14ac:dyDescent="0.25">
      <c r="A23">
        <v>22</v>
      </c>
      <c r="B23" s="196" t="s">
        <v>59</v>
      </c>
      <c r="C23" s="218" t="str">
        <f>'0_Слайд'!U15</f>
        <v>Экомониторинг</v>
      </c>
      <c r="D23" s="179"/>
      <c r="E23" s="179"/>
      <c r="F23" s="179"/>
      <c r="G23" s="179"/>
      <c r="H23" s="179"/>
      <c r="I23" s="179"/>
      <c r="J23" s="179"/>
      <c r="K23" s="179"/>
      <c r="L23" s="225">
        <f>'0_Слайд'!V15</f>
        <v>519.04166666666674</v>
      </c>
      <c r="M23" s="196"/>
    </row>
    <row r="24" spans="1:16" ht="15.75" x14ac:dyDescent="0.25">
      <c r="A24">
        <v>23</v>
      </c>
      <c r="B24" s="196" t="s">
        <v>59</v>
      </c>
      <c r="C24" s="218" t="str">
        <f>'0_Слайд'!U16</f>
        <v>ИЭП (ТОР Развитие и ФРГУ)</v>
      </c>
      <c r="D24" s="179"/>
      <c r="E24" s="179"/>
      <c r="F24" s="179"/>
      <c r="G24" s="179"/>
      <c r="H24" s="179"/>
      <c r="I24" s="179"/>
      <c r="J24" s="179"/>
      <c r="K24" s="179"/>
      <c r="L24" s="225">
        <f>'0_Слайд'!V16</f>
        <v>228.52321855833333</v>
      </c>
      <c r="M24" s="196"/>
    </row>
    <row r="25" spans="1:16" ht="15.75" x14ac:dyDescent="0.25">
      <c r="A25">
        <v>24</v>
      </c>
      <c r="B25" s="196" t="s">
        <v>59</v>
      </c>
      <c r="C25" s="218" t="str">
        <f>'0_Слайд'!U17</f>
        <v>Не подписанные заявки по СЗ со сроком сдачи в 2025 г.</v>
      </c>
      <c r="D25" s="179"/>
      <c r="E25" s="179"/>
      <c r="F25" s="179"/>
      <c r="G25" s="179"/>
      <c r="H25" s="179"/>
      <c r="I25" s="179"/>
      <c r="J25" s="179"/>
      <c r="K25" s="179"/>
      <c r="L25" s="225">
        <f>'0_Слайд'!V17</f>
        <v>413.19730985000007</v>
      </c>
      <c r="M25" s="196"/>
    </row>
    <row r="26" spans="1:16" ht="16.5" thickBot="1" x14ac:dyDescent="0.3">
      <c r="A26">
        <v>25</v>
      </c>
      <c r="B26" s="196" t="s">
        <v>59</v>
      </c>
      <c r="C26" s="219" t="str">
        <f>'0_Слайд'!U18</f>
        <v>Текущий прогноз Гостех+Прямые контракты 2025 г.</v>
      </c>
      <c r="D26" s="179"/>
      <c r="E26" s="179"/>
      <c r="F26" s="179"/>
      <c r="G26" s="179"/>
      <c r="H26" s="179"/>
      <c r="I26" s="179"/>
      <c r="J26" s="179"/>
      <c r="K26" s="179"/>
      <c r="L26" s="228">
        <f>'0_Слайд'!W18</f>
        <v>7847.7419445622163</v>
      </c>
      <c r="M26" s="197"/>
    </row>
    <row r="27" spans="1:16" ht="15.75" x14ac:dyDescent="0.25">
      <c r="A27">
        <v>26</v>
      </c>
      <c r="B27" s="195" t="s">
        <v>60</v>
      </c>
      <c r="C27" s="191" t="str">
        <f>'0_Слайд'!$B$9</f>
        <v xml:space="preserve">Всего </v>
      </c>
      <c r="D27" s="192"/>
      <c r="E27" s="192"/>
      <c r="F27" s="192"/>
      <c r="G27" s="192"/>
      <c r="H27" s="192"/>
      <c r="I27" s="192"/>
      <c r="J27" s="192"/>
      <c r="K27" s="192"/>
      <c r="L27" s="220"/>
      <c r="M27" s="224">
        <f>'0_Слайд'!$B$11</f>
        <v>89</v>
      </c>
    </row>
    <row r="28" spans="1:16" ht="15.75" x14ac:dyDescent="0.25">
      <c r="A28">
        <v>27</v>
      </c>
      <c r="B28" s="196" t="s">
        <v>60</v>
      </c>
      <c r="C28" s="218" t="str">
        <f>'0_Слайд'!$B$16</f>
        <v>Подписано МЦ</v>
      </c>
      <c r="D28" s="179"/>
      <c r="E28" s="179"/>
      <c r="F28" s="179"/>
      <c r="G28" s="179"/>
      <c r="H28" s="179"/>
      <c r="I28" s="179"/>
      <c r="J28" s="179"/>
      <c r="K28" s="179"/>
      <c r="L28" s="221"/>
      <c r="M28" s="225">
        <f>'0_Слайд'!$B$18</f>
        <v>77</v>
      </c>
    </row>
    <row r="29" spans="1:16" ht="15.75" x14ac:dyDescent="0.25">
      <c r="A29">
        <v>28</v>
      </c>
      <c r="B29" s="196" t="s">
        <v>60</v>
      </c>
      <c r="C29" s="218" t="str">
        <f>'0_Слайд'!$B$23&amp;", шт"</f>
        <v>Заактировано, шт</v>
      </c>
      <c r="D29" s="179"/>
      <c r="E29" s="179"/>
      <c r="F29" s="179"/>
      <c r="G29" s="179"/>
      <c r="H29" s="179"/>
      <c r="I29" s="179"/>
      <c r="J29" s="179"/>
      <c r="K29" s="179"/>
      <c r="L29" s="221"/>
      <c r="M29" s="225">
        <f>'0_Слайд'!$B$25</f>
        <v>11</v>
      </c>
    </row>
    <row r="30" spans="1:16" ht="16.5" thickBot="1" x14ac:dyDescent="0.3">
      <c r="A30">
        <v>29</v>
      </c>
      <c r="B30" s="197" t="s">
        <v>60</v>
      </c>
      <c r="C30" s="222" t="str">
        <f>'0_Слайд'!$B$23&amp;", руб"</f>
        <v>Заактировано, руб</v>
      </c>
      <c r="D30" s="194"/>
      <c r="E30" s="194"/>
      <c r="F30" s="194"/>
      <c r="G30" s="194"/>
      <c r="H30" s="194"/>
      <c r="I30" s="194"/>
      <c r="J30" s="194"/>
      <c r="K30" s="194"/>
      <c r="L30" s="223"/>
      <c r="M30" s="226" t="str">
        <f>'0_Слайд'!$B$27</f>
        <v>(865 млн. руб.)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</vt:i4>
      </vt:variant>
    </vt:vector>
  </HeadingPairs>
  <TitlesOfParts>
    <vt:vector size="7" baseType="lpstr">
      <vt:lpstr>0_Слайд</vt:lpstr>
      <vt:lpstr>1_Отчет</vt:lpstr>
      <vt:lpstr>__slider_charts_link__3c691cfe_7b8c_4d16_8474_d105c25da96d__30b79283_d5fd_4e34_9e60_87a731786f3d</vt:lpstr>
      <vt:lpstr>__slider_charts_link__47a42089_ffdc_4574_b371_27adebb5053e__30b79283_d5fd_4e34_9e60_87a731786f3d</vt:lpstr>
      <vt:lpstr>__slider_charts_link__47a42089_ffdc_4574_b371_27adebb5053e__4b3a4678_ea7e_40cb_a137_8a0d78f717aa</vt:lpstr>
      <vt:lpstr>__slider_charts_link__6f63aad4_d071_4594_8b43_6e8b95d31c8d__4315f900_1827_4b49_86ef_4ab29184a679</vt:lpstr>
      <vt:lpstr>__slider_charts_link__e3b8e87b_9df6_4517_a4dc_7fd72bbb00aa__4315f900_1827_4b49_86ef_4ab29184a679</vt:lpstr>
    </vt:vector>
  </TitlesOfParts>
  <Company>ПАО "Ростелеком"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Мордвинова Елена Александровна (B2O)</dc:creator>
  <cp:lastModifiedBy>Мордвинова Елена Александровна (B2O)</cp:lastModifiedBy>
  <dcterms:created xsi:type="dcterms:W3CDTF">2025-08-25T18:03:40Z</dcterms:created>
  <dcterms:modified xsi:type="dcterms:W3CDTF">2025-09-14T09:27:29Z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