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ve" sheetId="1" r:id="rId1"/>
  </sheets>
  <calcPr calcId="152511"/>
</workbook>
</file>

<file path=xl/calcChain.xml><?xml version="1.0" encoding="utf-8"?>
<calcChain xmlns="http://schemas.openxmlformats.org/spreadsheetml/2006/main">
  <c r="W23" i="1" l="1"/>
  <c r="W22" i="1"/>
  <c r="W21" i="1"/>
  <c r="W20" i="1"/>
  <c r="W18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2" i="1"/>
  <c r="W24" i="1"/>
  <c r="W25" i="1"/>
  <c r="U2" i="1"/>
  <c r="Z13" i="1" l="1"/>
  <c r="Z19" i="1"/>
  <c r="X22" i="1" l="1"/>
  <c r="X20" i="1"/>
  <c r="X24" i="1"/>
  <c r="X23" i="1"/>
  <c r="X19" i="1"/>
  <c r="X21" i="1"/>
  <c r="X25" i="1"/>
  <c r="V19" i="1"/>
  <c r="V20" i="1"/>
  <c r="V21" i="1"/>
  <c r="V22" i="1"/>
  <c r="V23" i="1"/>
  <c r="V24" i="1"/>
  <c r="V25" i="1"/>
  <c r="AB23" i="1"/>
  <c r="AB22" i="1"/>
  <c r="AB18" i="1"/>
  <c r="AB16" i="1"/>
  <c r="AB14" i="1"/>
  <c r="AA25" i="1"/>
  <c r="P25" i="1"/>
  <c r="O25" i="1"/>
  <c r="N25" i="1"/>
  <c r="M25" i="1"/>
  <c r="Z25" i="1" s="1"/>
  <c r="G25" i="1"/>
  <c r="AA24" i="1"/>
  <c r="P24" i="1"/>
  <c r="O24" i="1"/>
  <c r="N24" i="1"/>
  <c r="M24" i="1"/>
  <c r="Z24" i="1" s="1"/>
  <c r="G24" i="1"/>
  <c r="AA23" i="1"/>
  <c r="P23" i="1"/>
  <c r="O23" i="1"/>
  <c r="N23" i="1"/>
  <c r="M23" i="1"/>
  <c r="Z23" i="1" s="1"/>
  <c r="G23" i="1"/>
  <c r="AA22" i="1"/>
  <c r="P22" i="1"/>
  <c r="O22" i="1"/>
  <c r="N22" i="1"/>
  <c r="M22" i="1"/>
  <c r="Z22" i="1" s="1"/>
  <c r="G22" i="1"/>
  <c r="AA21" i="1"/>
  <c r="P21" i="1"/>
  <c r="O21" i="1"/>
  <c r="N21" i="1"/>
  <c r="M21" i="1"/>
  <c r="Z21" i="1" s="1"/>
  <c r="G21" i="1"/>
  <c r="AA20" i="1"/>
  <c r="P20" i="1"/>
  <c r="O20" i="1"/>
  <c r="N20" i="1"/>
  <c r="M20" i="1"/>
  <c r="Z20" i="1" s="1"/>
  <c r="G20" i="1"/>
  <c r="U21" i="1" l="1"/>
  <c r="U20" i="1"/>
  <c r="U23" i="1"/>
  <c r="U22" i="1"/>
  <c r="AA19" i="1" l="1"/>
  <c r="P19" i="1"/>
  <c r="O19" i="1"/>
  <c r="N19" i="1"/>
  <c r="M19" i="1"/>
  <c r="U19" i="1" s="1"/>
  <c r="G19" i="1"/>
  <c r="AA18" i="1"/>
  <c r="P18" i="1"/>
  <c r="O18" i="1"/>
  <c r="N18" i="1"/>
  <c r="M18" i="1"/>
  <c r="Z18" i="1" s="1"/>
  <c r="U18" i="1" s="1"/>
  <c r="G18" i="1"/>
  <c r="AA17" i="1"/>
  <c r="P17" i="1"/>
  <c r="O17" i="1"/>
  <c r="N17" i="1"/>
  <c r="M17" i="1"/>
  <c r="Z17" i="1" s="1"/>
  <c r="U17" i="1" s="1"/>
  <c r="G17" i="1"/>
  <c r="AA16" i="1"/>
  <c r="P16" i="1"/>
  <c r="O16" i="1"/>
  <c r="N16" i="1"/>
  <c r="M16" i="1"/>
  <c r="Z16" i="1" s="1"/>
  <c r="U16" i="1" s="1"/>
  <c r="G16" i="1"/>
  <c r="AA15" i="1"/>
  <c r="P15" i="1"/>
  <c r="O15" i="1"/>
  <c r="N15" i="1"/>
  <c r="M15" i="1"/>
  <c r="Z15" i="1" s="1"/>
  <c r="U15" i="1" s="1"/>
  <c r="G15" i="1"/>
  <c r="AA14" i="1"/>
  <c r="P14" i="1"/>
  <c r="O14" i="1"/>
  <c r="N14" i="1"/>
  <c r="M14" i="1"/>
  <c r="Z14" i="1" s="1"/>
  <c r="U14" i="1" s="1"/>
  <c r="G14" i="1"/>
  <c r="X14" i="1" l="1"/>
  <c r="V14" i="1"/>
  <c r="V16" i="1"/>
  <c r="X16" i="1"/>
  <c r="V18" i="1"/>
  <c r="X18" i="1"/>
  <c r="X15" i="1"/>
  <c r="V15" i="1"/>
  <c r="V17" i="1"/>
  <c r="X17" i="1"/>
  <c r="AA13" i="1"/>
  <c r="AA12" i="1"/>
  <c r="AA11" i="1"/>
  <c r="AA10" i="1"/>
  <c r="AA9" i="1"/>
  <c r="AA8" i="1"/>
  <c r="G3" i="1"/>
  <c r="G4" i="1"/>
  <c r="G5" i="1"/>
  <c r="G6" i="1"/>
  <c r="G7" i="1"/>
  <c r="G8" i="1"/>
  <c r="G9" i="1"/>
  <c r="G10" i="1"/>
  <c r="G11" i="1"/>
  <c r="G12" i="1"/>
  <c r="G13" i="1"/>
  <c r="G2" i="1"/>
  <c r="Z2" i="1"/>
  <c r="Z8" i="1"/>
  <c r="U8" i="1" s="1"/>
  <c r="AA3" i="1"/>
  <c r="AA4" i="1"/>
  <c r="AA5" i="1"/>
  <c r="AA6" i="1"/>
  <c r="AA7" i="1"/>
  <c r="AA2" i="1"/>
  <c r="P3" i="1"/>
  <c r="P4" i="1"/>
  <c r="P5" i="1"/>
  <c r="P6" i="1"/>
  <c r="P7" i="1"/>
  <c r="P9" i="1"/>
  <c r="P10" i="1"/>
  <c r="P11" i="1"/>
  <c r="P12" i="1"/>
  <c r="P13" i="1"/>
  <c r="O3" i="1"/>
  <c r="O4" i="1"/>
  <c r="O5" i="1"/>
  <c r="O6" i="1"/>
  <c r="O7" i="1"/>
  <c r="O9" i="1"/>
  <c r="O10" i="1"/>
  <c r="O11" i="1"/>
  <c r="O12" i="1"/>
  <c r="O13" i="1"/>
  <c r="N3" i="1"/>
  <c r="N4" i="1"/>
  <c r="N5" i="1"/>
  <c r="N6" i="1"/>
  <c r="N7" i="1"/>
  <c r="N9" i="1"/>
  <c r="N10" i="1"/>
  <c r="N11" i="1"/>
  <c r="N12" i="1"/>
  <c r="N13" i="1"/>
  <c r="V2" i="1" l="1"/>
  <c r="X2" i="1"/>
  <c r="X8" i="1"/>
  <c r="V8" i="1"/>
  <c r="M3" i="1"/>
  <c r="Z3" i="1" s="1"/>
  <c r="U3" i="1" s="1"/>
  <c r="M4" i="1"/>
  <c r="Z4" i="1" s="1"/>
  <c r="U4" i="1" s="1"/>
  <c r="M5" i="1"/>
  <c r="Z5" i="1" s="1"/>
  <c r="U5" i="1" s="1"/>
  <c r="M6" i="1"/>
  <c r="Z6" i="1" s="1"/>
  <c r="U6" i="1" s="1"/>
  <c r="M7" i="1"/>
  <c r="Z7" i="1" s="1"/>
  <c r="U7" i="1" s="1"/>
  <c r="M9" i="1"/>
  <c r="Z9" i="1" s="1"/>
  <c r="U9" i="1" s="1"/>
  <c r="M10" i="1"/>
  <c r="Z10" i="1" s="1"/>
  <c r="U10" i="1" s="1"/>
  <c r="M11" i="1"/>
  <c r="Z11" i="1" s="1"/>
  <c r="U11" i="1" s="1"/>
  <c r="M12" i="1"/>
  <c r="Z12" i="1" s="1"/>
  <c r="U12" i="1" s="1"/>
  <c r="M13" i="1"/>
  <c r="U13" i="1" s="1"/>
  <c r="A3" i="1"/>
  <c r="A4" i="1"/>
  <c r="A5" i="1"/>
  <c r="A6" i="1"/>
  <c r="A7" i="1"/>
  <c r="A8" i="1"/>
  <c r="A9" i="1"/>
  <c r="A10" i="1"/>
  <c r="A11" i="1"/>
  <c r="A12" i="1"/>
  <c r="A13" i="1"/>
  <c r="A2" i="1"/>
  <c r="X12" i="1" l="1"/>
  <c r="V12" i="1"/>
  <c r="V10" i="1"/>
  <c r="X10" i="1"/>
  <c r="V7" i="1"/>
  <c r="X7" i="1"/>
  <c r="X11" i="1"/>
  <c r="V11" i="1"/>
  <c r="X6" i="1"/>
  <c r="V6" i="1"/>
  <c r="X5" i="1"/>
  <c r="V5" i="1"/>
  <c r="X13" i="1"/>
  <c r="V13" i="1"/>
  <c r="X9" i="1"/>
  <c r="V9" i="1"/>
  <c r="X4" i="1"/>
  <c r="V4" i="1"/>
  <c r="X3" i="1"/>
  <c r="V3" i="1"/>
</calcChain>
</file>

<file path=xl/sharedStrings.xml><?xml version="1.0" encoding="utf-8"?>
<sst xmlns="http://schemas.openxmlformats.org/spreadsheetml/2006/main" count="27" uniqueCount="27">
  <si>
    <t>tu_id</t>
  </si>
  <si>
    <t>m_wage</t>
  </si>
  <si>
    <t>rvbeit</t>
  </si>
  <si>
    <t>pvbeit</t>
  </si>
  <si>
    <t>avbeit</t>
  </si>
  <si>
    <t>year</t>
  </si>
  <si>
    <t>m_self</t>
  </si>
  <si>
    <t>m_pensions</t>
  </si>
  <si>
    <t>hid</t>
  </si>
  <si>
    <t>renteneintritt</t>
  </si>
  <si>
    <t>m_kapinc</t>
  </si>
  <si>
    <t>m_vermiet</t>
  </si>
  <si>
    <t>zveranl</t>
  </si>
  <si>
    <t>handcap_degree</t>
  </si>
  <si>
    <t>vorsorg</t>
  </si>
  <si>
    <t>alleinerz</t>
  </si>
  <si>
    <t>zve_nokfb</t>
  </si>
  <si>
    <t>gross_gde</t>
  </si>
  <si>
    <t>age</t>
  </si>
  <si>
    <t>child</t>
  </si>
  <si>
    <t>child_num_tu</t>
  </si>
  <si>
    <t>zve_kfb</t>
  </si>
  <si>
    <t>zve_abg_nokfb</t>
  </si>
  <si>
    <t>zve_abg_kfb</t>
  </si>
  <si>
    <t>kifreib</t>
  </si>
  <si>
    <t>east</t>
  </si>
  <si>
    <t>gkvbeit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</si>
</sst>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topLeftCell="B1" zoomScaleNormal="100" workbookViewId="0">
      <selection activeCell="W24" sqref="W24"/>
    </sheetView>
  </sheetViews>
  <sheetFormatPr defaultRowHeight="15" x14ac:dyDescent="0.25"/>
  <cols>
    <col min="10" max="11" width="13.7109375" customWidth="1"/>
    <col min="12" max="12" width="16.7109375" customWidth="1"/>
    <col min="21" max="21" width="9.140625" style="1"/>
  </cols>
  <sheetData>
    <row r="1" spans="1:28" x14ac:dyDescent="0.25">
      <c r="A1" t="s">
        <v>8</v>
      </c>
      <c r="B1" t="s">
        <v>0</v>
      </c>
      <c r="C1" t="s">
        <v>1</v>
      </c>
      <c r="D1" t="s">
        <v>6</v>
      </c>
      <c r="E1" t="s">
        <v>10</v>
      </c>
      <c r="F1" t="s">
        <v>11</v>
      </c>
      <c r="G1" t="s">
        <v>9</v>
      </c>
      <c r="H1" t="s">
        <v>7</v>
      </c>
      <c r="I1" t="s">
        <v>25</v>
      </c>
      <c r="J1" t="s">
        <v>12</v>
      </c>
      <c r="K1" t="s">
        <v>19</v>
      </c>
      <c r="L1" t="s">
        <v>13</v>
      </c>
      <c r="M1" t="s">
        <v>2</v>
      </c>
      <c r="N1" t="s">
        <v>4</v>
      </c>
      <c r="O1" t="s">
        <v>26</v>
      </c>
      <c r="P1" t="s">
        <v>3</v>
      </c>
      <c r="Q1" t="s">
        <v>15</v>
      </c>
      <c r="R1" t="s">
        <v>18</v>
      </c>
      <c r="S1" t="s">
        <v>20</v>
      </c>
      <c r="T1" t="s">
        <v>5</v>
      </c>
      <c r="U1" s="1" t="s">
        <v>16</v>
      </c>
      <c r="V1" s="1" t="s">
        <v>21</v>
      </c>
      <c r="W1" s="1" t="s">
        <v>22</v>
      </c>
      <c r="X1" s="1" t="s">
        <v>23</v>
      </c>
      <c r="Z1" t="s">
        <v>14</v>
      </c>
      <c r="AA1" t="s">
        <v>17</v>
      </c>
      <c r="AB1" t="s">
        <v>24</v>
      </c>
    </row>
    <row r="2" spans="1:28" x14ac:dyDescent="0.25">
      <c r="A2">
        <f>B2</f>
        <v>1</v>
      </c>
      <c r="B2">
        <v>1</v>
      </c>
      <c r="C2">
        <v>300</v>
      </c>
      <c r="D2">
        <v>0</v>
      </c>
      <c r="E2">
        <v>100</v>
      </c>
      <c r="F2">
        <v>0</v>
      </c>
      <c r="G2">
        <f t="shared" ref="G2:G19" si="0">T2+(65-R2)</f>
        <v>2043</v>
      </c>
      <c r="H2">
        <v>0</v>
      </c>
      <c r="I2" t="b">
        <v>0</v>
      </c>
      <c r="J2" t="b">
        <v>0</v>
      </c>
      <c r="K2" t="b">
        <v>0</v>
      </c>
      <c r="L2">
        <v>0</v>
      </c>
      <c r="M2">
        <v>0</v>
      </c>
      <c r="N2">
        <v>0</v>
      </c>
      <c r="O2">
        <v>0</v>
      </c>
      <c r="P2">
        <v>0</v>
      </c>
      <c r="Q2" t="b">
        <v>0</v>
      </c>
      <c r="R2">
        <v>40</v>
      </c>
      <c r="S2">
        <v>0</v>
      </c>
      <c r="T2">
        <v>2018</v>
      </c>
      <c r="U2" s="2">
        <f>MAX(AA2-Z2-36,0)</f>
        <v>0</v>
      </c>
      <c r="V2" s="2">
        <f>U2-AB2</f>
        <v>0</v>
      </c>
      <c r="W2" s="1">
        <f>U2+MAX(E2*12-801-36,0)</f>
        <v>363</v>
      </c>
      <c r="X2" s="1">
        <f>MAX(W2-AB3,0)</f>
        <v>363</v>
      </c>
      <c r="Z2">
        <f t="shared" ref="Z2:Z18" si="1">(0.6+(0.02*(T2-2005)))*((12*M2)+MIN(12*(P2+N2+0.96*O2),2800))</f>
        <v>0</v>
      </c>
      <c r="AA2">
        <f t="shared" ref="AA2:AA7" si="2">(12*D2+(12*C2 - 1000)*(C2&gt;450))</f>
        <v>0</v>
      </c>
      <c r="AB2">
        <v>0</v>
      </c>
    </row>
    <row r="3" spans="1:28" x14ac:dyDescent="0.25">
      <c r="A3">
        <f t="shared" ref="A3:A13" si="3">B3</f>
        <v>2</v>
      </c>
      <c r="B3">
        <v>2</v>
      </c>
      <c r="C3">
        <v>600</v>
      </c>
      <c r="D3">
        <v>0</v>
      </c>
      <c r="E3">
        <v>100</v>
      </c>
      <c r="F3">
        <v>0</v>
      </c>
      <c r="G3">
        <f t="shared" si="0"/>
        <v>2043</v>
      </c>
      <c r="H3">
        <v>0</v>
      </c>
      <c r="I3" t="b">
        <v>0</v>
      </c>
      <c r="J3" t="b">
        <v>0</v>
      </c>
      <c r="K3" t="b">
        <v>0</v>
      </c>
      <c r="L3">
        <v>0</v>
      </c>
      <c r="M3">
        <f>0.1*$C3</f>
        <v>60</v>
      </c>
      <c r="N3">
        <f>0.02*C3</f>
        <v>12</v>
      </c>
      <c r="O3">
        <f>0.08*C3</f>
        <v>48</v>
      </c>
      <c r="P3">
        <f>0.015*C3</f>
        <v>9</v>
      </c>
      <c r="Q3" t="b">
        <v>0</v>
      </c>
      <c r="R3">
        <v>40</v>
      </c>
      <c r="S3">
        <v>0</v>
      </c>
      <c r="T3">
        <v>2018</v>
      </c>
      <c r="U3" s="2">
        <f t="shared" ref="U3:U13" si="4">MAX(AA3-Z3-36,0)</f>
        <v>4852.5344000000005</v>
      </c>
      <c r="V3" s="2">
        <f t="shared" ref="V3:V25" si="5">U3-AB3</f>
        <v>4852.5344000000005</v>
      </c>
      <c r="W3" s="1">
        <f t="shared" ref="W3:W17" si="6">U3+MAX(E3*12-801-36,0)</f>
        <v>5215.5344000000005</v>
      </c>
      <c r="X3" s="1">
        <f t="shared" ref="X3:X25" si="7">MAX(W3-AB4,0)</f>
        <v>5215.5344000000005</v>
      </c>
      <c r="Z3">
        <f t="shared" si="1"/>
        <v>1311.4656</v>
      </c>
      <c r="AA3">
        <f t="shared" si="2"/>
        <v>6200</v>
      </c>
      <c r="AB3">
        <v>0</v>
      </c>
    </row>
    <row r="4" spans="1:28" x14ac:dyDescent="0.25">
      <c r="A4">
        <f t="shared" si="3"/>
        <v>3</v>
      </c>
      <c r="B4">
        <v>3</v>
      </c>
      <c r="C4">
        <v>900</v>
      </c>
      <c r="D4">
        <v>0</v>
      </c>
      <c r="E4">
        <v>100</v>
      </c>
      <c r="F4">
        <v>0</v>
      </c>
      <c r="G4">
        <f t="shared" si="0"/>
        <v>2043</v>
      </c>
      <c r="H4">
        <v>0</v>
      </c>
      <c r="I4" t="b">
        <v>0</v>
      </c>
      <c r="J4" t="b">
        <v>0</v>
      </c>
      <c r="K4" t="b">
        <v>0</v>
      </c>
      <c r="L4">
        <v>0</v>
      </c>
      <c r="M4">
        <f t="shared" ref="M4:M13" si="8">0.1*C4</f>
        <v>90</v>
      </c>
      <c r="N4">
        <f>0.02*C4</f>
        <v>18</v>
      </c>
      <c r="O4">
        <f>0.08*C4</f>
        <v>72</v>
      </c>
      <c r="P4">
        <f>0.015*C4</f>
        <v>13.5</v>
      </c>
      <c r="Q4" t="b">
        <v>0</v>
      </c>
      <c r="R4">
        <v>40</v>
      </c>
      <c r="S4">
        <v>0</v>
      </c>
      <c r="T4">
        <v>2018</v>
      </c>
      <c r="U4" s="2">
        <f t="shared" si="4"/>
        <v>7796.8015999999998</v>
      </c>
      <c r="V4" s="2">
        <f t="shared" si="5"/>
        <v>7796.8015999999998</v>
      </c>
      <c r="W4" s="1">
        <f t="shared" si="6"/>
        <v>8159.8015999999998</v>
      </c>
      <c r="X4" s="1">
        <f t="shared" si="7"/>
        <v>8159.8015999999998</v>
      </c>
      <c r="Z4">
        <f t="shared" si="1"/>
        <v>1967.1984</v>
      </c>
      <c r="AA4">
        <f t="shared" si="2"/>
        <v>9800</v>
      </c>
      <c r="AB4">
        <v>0</v>
      </c>
    </row>
    <row r="5" spans="1:28" x14ac:dyDescent="0.25">
      <c r="A5">
        <f t="shared" si="3"/>
        <v>4</v>
      </c>
      <c r="B5">
        <v>4</v>
      </c>
      <c r="C5">
        <v>1200</v>
      </c>
      <c r="D5">
        <v>0</v>
      </c>
      <c r="E5">
        <v>100</v>
      </c>
      <c r="F5">
        <v>0</v>
      </c>
      <c r="G5">
        <f t="shared" si="0"/>
        <v>2043</v>
      </c>
      <c r="H5">
        <v>0</v>
      </c>
      <c r="I5" t="b">
        <v>0</v>
      </c>
      <c r="J5" t="b">
        <v>0</v>
      </c>
      <c r="K5" t="b">
        <v>0</v>
      </c>
      <c r="L5">
        <v>0</v>
      </c>
      <c r="M5">
        <f t="shared" si="8"/>
        <v>120</v>
      </c>
      <c r="N5">
        <f>0.02*C5</f>
        <v>24</v>
      </c>
      <c r="O5">
        <f>0.08*C5</f>
        <v>96</v>
      </c>
      <c r="P5">
        <f>0.015*C5</f>
        <v>18</v>
      </c>
      <c r="Q5" t="b">
        <v>0</v>
      </c>
      <c r="R5">
        <v>40</v>
      </c>
      <c r="S5">
        <v>0</v>
      </c>
      <c r="T5">
        <v>2018</v>
      </c>
      <c r="U5" s="2">
        <f t="shared" si="4"/>
        <v>10741.068800000001</v>
      </c>
      <c r="V5" s="2">
        <f t="shared" si="5"/>
        <v>10741.068800000001</v>
      </c>
      <c r="W5" s="1">
        <f t="shared" si="6"/>
        <v>11104.068800000001</v>
      </c>
      <c r="X5" s="1">
        <f t="shared" si="7"/>
        <v>11104.068800000001</v>
      </c>
      <c r="Z5">
        <f t="shared" si="1"/>
        <v>2622.9312</v>
      </c>
      <c r="AA5">
        <f t="shared" si="2"/>
        <v>13400</v>
      </c>
      <c r="AB5">
        <v>0</v>
      </c>
    </row>
    <row r="6" spans="1:28" x14ac:dyDescent="0.25">
      <c r="A6">
        <f t="shared" si="3"/>
        <v>5</v>
      </c>
      <c r="B6">
        <v>5</v>
      </c>
      <c r="C6">
        <v>1500</v>
      </c>
      <c r="D6">
        <v>0</v>
      </c>
      <c r="E6">
        <v>100</v>
      </c>
      <c r="F6">
        <v>0</v>
      </c>
      <c r="G6">
        <f t="shared" si="0"/>
        <v>2043</v>
      </c>
      <c r="H6">
        <v>0</v>
      </c>
      <c r="I6" t="b">
        <v>0</v>
      </c>
      <c r="J6" t="b">
        <v>0</v>
      </c>
      <c r="K6" t="b">
        <v>0</v>
      </c>
      <c r="L6">
        <v>0</v>
      </c>
      <c r="M6">
        <f t="shared" si="8"/>
        <v>150</v>
      </c>
      <c r="N6">
        <f>0.02*C6</f>
        <v>30</v>
      </c>
      <c r="O6">
        <f>0.08*C6</f>
        <v>120</v>
      </c>
      <c r="P6">
        <f>0.015*C6</f>
        <v>22.5</v>
      </c>
      <c r="Q6" t="b">
        <v>0</v>
      </c>
      <c r="R6">
        <v>40</v>
      </c>
      <c r="S6">
        <v>0</v>
      </c>
      <c r="T6">
        <v>2018</v>
      </c>
      <c r="U6" s="2">
        <f t="shared" si="4"/>
        <v>13685.335999999999</v>
      </c>
      <c r="V6" s="2">
        <f t="shared" si="5"/>
        <v>13685.335999999999</v>
      </c>
      <c r="W6" s="1">
        <f t="shared" si="6"/>
        <v>14048.335999999999</v>
      </c>
      <c r="X6" s="1">
        <f t="shared" si="7"/>
        <v>14048.335999999999</v>
      </c>
      <c r="Z6">
        <f t="shared" si="1"/>
        <v>3278.6639999999998</v>
      </c>
      <c r="AA6">
        <f t="shared" si="2"/>
        <v>17000</v>
      </c>
      <c r="AB6">
        <v>0</v>
      </c>
    </row>
    <row r="7" spans="1:28" x14ac:dyDescent="0.25">
      <c r="A7">
        <f t="shared" si="3"/>
        <v>6</v>
      </c>
      <c r="B7">
        <v>6</v>
      </c>
      <c r="C7">
        <v>5000</v>
      </c>
      <c r="D7">
        <v>0</v>
      </c>
      <c r="E7">
        <v>100</v>
      </c>
      <c r="F7">
        <v>0</v>
      </c>
      <c r="G7">
        <f t="shared" si="0"/>
        <v>2043</v>
      </c>
      <c r="H7">
        <v>0</v>
      </c>
      <c r="I7" t="b">
        <v>0</v>
      </c>
      <c r="J7" t="b">
        <v>0</v>
      </c>
      <c r="K7" t="b">
        <v>0</v>
      </c>
      <c r="L7">
        <v>0</v>
      </c>
      <c r="M7">
        <f t="shared" si="8"/>
        <v>500</v>
      </c>
      <c r="N7">
        <f>0.02*C7</f>
        <v>100</v>
      </c>
      <c r="O7">
        <f>0.08*C7</f>
        <v>400</v>
      </c>
      <c r="P7">
        <f>0.015*C7</f>
        <v>75</v>
      </c>
      <c r="Q7" t="b">
        <v>0</v>
      </c>
      <c r="R7">
        <v>40</v>
      </c>
      <c r="S7">
        <v>0</v>
      </c>
      <c r="T7">
        <v>2018</v>
      </c>
      <c r="U7" s="2">
        <f t="shared" si="4"/>
        <v>51396</v>
      </c>
      <c r="V7" s="2">
        <f t="shared" si="5"/>
        <v>51396</v>
      </c>
      <c r="W7" s="1">
        <f t="shared" si="6"/>
        <v>51759</v>
      </c>
      <c r="X7" s="1">
        <f t="shared" si="7"/>
        <v>51759</v>
      </c>
      <c r="Z7">
        <f t="shared" si="1"/>
        <v>7568</v>
      </c>
      <c r="AA7">
        <f t="shared" si="2"/>
        <v>59000</v>
      </c>
      <c r="AB7">
        <v>0</v>
      </c>
    </row>
    <row r="8" spans="1:28" x14ac:dyDescent="0.25">
      <c r="A8">
        <f t="shared" si="3"/>
        <v>7</v>
      </c>
      <c r="B8">
        <v>7</v>
      </c>
      <c r="C8">
        <v>300</v>
      </c>
      <c r="D8">
        <v>0</v>
      </c>
      <c r="E8">
        <v>100</v>
      </c>
      <c r="F8">
        <v>0</v>
      </c>
      <c r="G8">
        <f t="shared" si="0"/>
        <v>2035</v>
      </c>
      <c r="H8">
        <v>0</v>
      </c>
      <c r="I8" t="b">
        <v>0</v>
      </c>
      <c r="J8" t="b">
        <v>0</v>
      </c>
      <c r="K8" t="b">
        <v>0</v>
      </c>
      <c r="L8">
        <v>0</v>
      </c>
      <c r="M8">
        <v>0</v>
      </c>
      <c r="N8">
        <v>0</v>
      </c>
      <c r="O8">
        <v>0</v>
      </c>
      <c r="Q8" t="b">
        <v>0</v>
      </c>
      <c r="R8">
        <v>40</v>
      </c>
      <c r="S8">
        <v>0</v>
      </c>
      <c r="T8">
        <v>2010</v>
      </c>
      <c r="U8" s="2">
        <f t="shared" si="4"/>
        <v>0</v>
      </c>
      <c r="V8" s="2">
        <f t="shared" si="5"/>
        <v>0</v>
      </c>
      <c r="W8" s="1">
        <f t="shared" si="6"/>
        <v>363</v>
      </c>
      <c r="X8" s="1">
        <f t="shared" si="7"/>
        <v>363</v>
      </c>
      <c r="Z8">
        <f t="shared" si="1"/>
        <v>0</v>
      </c>
      <c r="AA8">
        <f t="shared" ref="AA8:AA13" si="9">(12*D8+(12*C8 - 920)*(C8&gt;450))</f>
        <v>0</v>
      </c>
      <c r="AB8">
        <v>0</v>
      </c>
    </row>
    <row r="9" spans="1:28" x14ac:dyDescent="0.25">
      <c r="A9">
        <f t="shared" si="3"/>
        <v>8</v>
      </c>
      <c r="B9">
        <v>8</v>
      </c>
      <c r="C9">
        <v>600</v>
      </c>
      <c r="D9">
        <v>0</v>
      </c>
      <c r="E9">
        <v>100</v>
      </c>
      <c r="F9">
        <v>0</v>
      </c>
      <c r="G9">
        <f t="shared" si="0"/>
        <v>2035</v>
      </c>
      <c r="H9">
        <v>0</v>
      </c>
      <c r="I9" t="b">
        <v>0</v>
      </c>
      <c r="J9" t="b">
        <v>0</v>
      </c>
      <c r="K9" t="b">
        <v>0</v>
      </c>
      <c r="L9">
        <v>0</v>
      </c>
      <c r="M9">
        <f t="shared" si="8"/>
        <v>60</v>
      </c>
      <c r="N9">
        <f>0.02*C9</f>
        <v>12</v>
      </c>
      <c r="O9">
        <f>0.08*C9</f>
        <v>48</v>
      </c>
      <c r="P9">
        <f>0.015*C9</f>
        <v>9</v>
      </c>
      <c r="Q9" t="b">
        <v>0</v>
      </c>
      <c r="R9">
        <v>40</v>
      </c>
      <c r="S9">
        <v>0</v>
      </c>
      <c r="T9">
        <v>2010</v>
      </c>
      <c r="U9" s="2">
        <f t="shared" si="4"/>
        <v>5176.5280000000002</v>
      </c>
      <c r="V9" s="2">
        <f t="shared" si="5"/>
        <v>5176.5280000000002</v>
      </c>
      <c r="W9" s="1">
        <f t="shared" si="6"/>
        <v>5539.5280000000002</v>
      </c>
      <c r="X9" s="1">
        <f t="shared" si="7"/>
        <v>5539.5280000000002</v>
      </c>
      <c r="Z9">
        <f t="shared" si="1"/>
        <v>1067.472</v>
      </c>
      <c r="AA9">
        <f t="shared" si="9"/>
        <v>6280</v>
      </c>
      <c r="AB9">
        <v>0</v>
      </c>
    </row>
    <row r="10" spans="1:28" x14ac:dyDescent="0.25">
      <c r="A10">
        <f t="shared" si="3"/>
        <v>9</v>
      </c>
      <c r="B10">
        <v>9</v>
      </c>
      <c r="C10">
        <v>900</v>
      </c>
      <c r="D10">
        <v>0</v>
      </c>
      <c r="E10">
        <v>100</v>
      </c>
      <c r="F10">
        <v>0</v>
      </c>
      <c r="G10">
        <f t="shared" si="0"/>
        <v>2035</v>
      </c>
      <c r="H10">
        <v>0</v>
      </c>
      <c r="I10" t="b">
        <v>0</v>
      </c>
      <c r="J10" t="b">
        <v>0</v>
      </c>
      <c r="K10" t="b">
        <v>0</v>
      </c>
      <c r="L10">
        <v>0</v>
      </c>
      <c r="M10">
        <f t="shared" si="8"/>
        <v>90</v>
      </c>
      <c r="N10">
        <f>0.02*C10</f>
        <v>18</v>
      </c>
      <c r="O10">
        <f>0.08*C10</f>
        <v>72</v>
      </c>
      <c r="P10">
        <f>0.015*C10</f>
        <v>13.5</v>
      </c>
      <c r="Q10" t="b">
        <v>0</v>
      </c>
      <c r="R10">
        <v>40</v>
      </c>
      <c r="S10">
        <v>0</v>
      </c>
      <c r="T10">
        <v>2010</v>
      </c>
      <c r="U10" s="2">
        <f t="shared" si="4"/>
        <v>8242.7919999999995</v>
      </c>
      <c r="V10" s="2">
        <f t="shared" si="5"/>
        <v>8242.7919999999995</v>
      </c>
      <c r="W10" s="1">
        <f t="shared" si="6"/>
        <v>8605.7919999999995</v>
      </c>
      <c r="X10" s="1">
        <f t="shared" si="7"/>
        <v>8605.7919999999995</v>
      </c>
      <c r="Z10">
        <f t="shared" si="1"/>
        <v>1601.2079999999999</v>
      </c>
      <c r="AA10">
        <f t="shared" si="9"/>
        <v>9880</v>
      </c>
      <c r="AB10">
        <v>0</v>
      </c>
    </row>
    <row r="11" spans="1:28" x14ac:dyDescent="0.25">
      <c r="A11">
        <f t="shared" si="3"/>
        <v>10</v>
      </c>
      <c r="B11">
        <v>10</v>
      </c>
      <c r="C11">
        <v>1200</v>
      </c>
      <c r="D11">
        <v>0</v>
      </c>
      <c r="E11">
        <v>100</v>
      </c>
      <c r="F11">
        <v>0</v>
      </c>
      <c r="G11">
        <f t="shared" si="0"/>
        <v>2035</v>
      </c>
      <c r="H11">
        <v>0</v>
      </c>
      <c r="I11" t="b">
        <v>0</v>
      </c>
      <c r="J11" t="b">
        <v>0</v>
      </c>
      <c r="K11" t="b">
        <v>0</v>
      </c>
      <c r="L11">
        <v>0</v>
      </c>
      <c r="M11">
        <f t="shared" si="8"/>
        <v>120</v>
      </c>
      <c r="N11">
        <f>0.02*C11</f>
        <v>24</v>
      </c>
      <c r="O11">
        <f>0.08*C11</f>
        <v>96</v>
      </c>
      <c r="P11">
        <f>0.015*C11</f>
        <v>18</v>
      </c>
      <c r="Q11" t="b">
        <v>0</v>
      </c>
      <c r="R11">
        <v>40</v>
      </c>
      <c r="S11">
        <v>0</v>
      </c>
      <c r="T11">
        <v>2010</v>
      </c>
      <c r="U11" s="2">
        <f t="shared" si="4"/>
        <v>11309.056</v>
      </c>
      <c r="V11" s="2">
        <f t="shared" si="5"/>
        <v>11309.056</v>
      </c>
      <c r="W11" s="1">
        <f t="shared" si="6"/>
        <v>11672.056</v>
      </c>
      <c r="X11" s="1">
        <f t="shared" si="7"/>
        <v>11672.056</v>
      </c>
      <c r="Z11">
        <f t="shared" si="1"/>
        <v>2134.944</v>
      </c>
      <c r="AA11">
        <f t="shared" si="9"/>
        <v>13480</v>
      </c>
      <c r="AB11">
        <v>0</v>
      </c>
    </row>
    <row r="12" spans="1:28" x14ac:dyDescent="0.25">
      <c r="A12">
        <f t="shared" si="3"/>
        <v>11</v>
      </c>
      <c r="B12">
        <v>11</v>
      </c>
      <c r="C12">
        <v>1500</v>
      </c>
      <c r="D12">
        <v>0</v>
      </c>
      <c r="E12">
        <v>100</v>
      </c>
      <c r="F12">
        <v>0</v>
      </c>
      <c r="G12">
        <f t="shared" si="0"/>
        <v>2035</v>
      </c>
      <c r="H12">
        <v>0</v>
      </c>
      <c r="I12" t="b">
        <v>0</v>
      </c>
      <c r="J12" t="b">
        <v>0</v>
      </c>
      <c r="K12" t="b">
        <v>0</v>
      </c>
      <c r="L12">
        <v>0</v>
      </c>
      <c r="M12">
        <f t="shared" si="8"/>
        <v>150</v>
      </c>
      <c r="N12">
        <f>0.02*C12</f>
        <v>30</v>
      </c>
      <c r="O12">
        <f>0.08*C12</f>
        <v>120</v>
      </c>
      <c r="P12">
        <f>0.015*C12</f>
        <v>22.5</v>
      </c>
      <c r="Q12" t="b">
        <v>0</v>
      </c>
      <c r="R12">
        <v>40</v>
      </c>
      <c r="S12">
        <v>0</v>
      </c>
      <c r="T12">
        <v>2010</v>
      </c>
      <c r="U12" s="2">
        <f t="shared" si="4"/>
        <v>14375.32</v>
      </c>
      <c r="V12" s="2">
        <f t="shared" si="5"/>
        <v>14375.32</v>
      </c>
      <c r="W12" s="1">
        <f t="shared" si="6"/>
        <v>14738.32</v>
      </c>
      <c r="X12" s="1">
        <f t="shared" si="7"/>
        <v>14738.32</v>
      </c>
      <c r="Z12">
        <f t="shared" si="1"/>
        <v>2668.6799999999994</v>
      </c>
      <c r="AA12">
        <f t="shared" si="9"/>
        <v>17080</v>
      </c>
      <c r="AB12">
        <v>0</v>
      </c>
    </row>
    <row r="13" spans="1:28" x14ac:dyDescent="0.25">
      <c r="A13">
        <f t="shared" si="3"/>
        <v>12</v>
      </c>
      <c r="B13">
        <v>12</v>
      </c>
      <c r="C13">
        <v>8000</v>
      </c>
      <c r="D13">
        <v>0</v>
      </c>
      <c r="E13">
        <v>100</v>
      </c>
      <c r="F13">
        <v>0</v>
      </c>
      <c r="G13">
        <f t="shared" si="0"/>
        <v>2035</v>
      </c>
      <c r="H13">
        <v>0</v>
      </c>
      <c r="I13" t="b">
        <v>0</v>
      </c>
      <c r="J13" t="b">
        <v>0</v>
      </c>
      <c r="K13" t="b">
        <v>0</v>
      </c>
      <c r="L13">
        <v>0</v>
      </c>
      <c r="M13">
        <f t="shared" si="8"/>
        <v>800</v>
      </c>
      <c r="N13">
        <f>0.02*C13</f>
        <v>160</v>
      </c>
      <c r="O13">
        <f>0.08*C13</f>
        <v>640</v>
      </c>
      <c r="P13">
        <f>0.015*C13</f>
        <v>120</v>
      </c>
      <c r="Q13" t="b">
        <v>0</v>
      </c>
      <c r="R13">
        <v>40</v>
      </c>
      <c r="S13">
        <v>0</v>
      </c>
      <c r="T13">
        <v>2010</v>
      </c>
      <c r="U13" s="2">
        <f t="shared" si="4"/>
        <v>46884</v>
      </c>
      <c r="V13" s="2">
        <f t="shared" si="5"/>
        <v>46884</v>
      </c>
      <c r="W13" s="1">
        <f t="shared" si="6"/>
        <v>47247</v>
      </c>
      <c r="X13" s="1">
        <f t="shared" si="7"/>
        <v>43743</v>
      </c>
      <c r="Z13">
        <f>(0.6+(0.02*(T13-2005)))*((12*5500)+MIN(12*(P13+N13+0.96*O13),2800))</f>
        <v>48160</v>
      </c>
      <c r="AA13">
        <f t="shared" si="9"/>
        <v>95080</v>
      </c>
      <c r="AB13">
        <v>0</v>
      </c>
    </row>
    <row r="14" spans="1:28" x14ac:dyDescent="0.25">
      <c r="A14">
        <v>21</v>
      </c>
      <c r="B14">
        <v>21</v>
      </c>
      <c r="C14">
        <v>2000</v>
      </c>
      <c r="D14">
        <v>0</v>
      </c>
      <c r="E14">
        <v>100</v>
      </c>
      <c r="F14">
        <v>0</v>
      </c>
      <c r="G14">
        <f t="shared" si="0"/>
        <v>2037</v>
      </c>
      <c r="H14">
        <v>0</v>
      </c>
      <c r="I14" t="b">
        <v>0</v>
      </c>
      <c r="J14" t="b">
        <v>0</v>
      </c>
      <c r="K14" t="b">
        <v>0</v>
      </c>
      <c r="L14">
        <v>0</v>
      </c>
      <c r="M14">
        <f>0.1*$C14</f>
        <v>200</v>
      </c>
      <c r="N14">
        <f t="shared" ref="N14:N19" si="10">0.02*C14</f>
        <v>40</v>
      </c>
      <c r="O14">
        <f t="shared" ref="O14:O19" si="11">0.08*C14</f>
        <v>160</v>
      </c>
      <c r="P14">
        <f t="shared" ref="P14:P19" si="12">0.015*C14</f>
        <v>30</v>
      </c>
      <c r="Q14" t="b">
        <v>1</v>
      </c>
      <c r="R14">
        <v>40</v>
      </c>
      <c r="S14">
        <v>1</v>
      </c>
      <c r="T14">
        <v>2012</v>
      </c>
      <c r="U14" s="2">
        <f>MAX(AA14-Z14-36-1908,0)</f>
        <v>17294.432000000001</v>
      </c>
      <c r="V14" s="2">
        <f t="shared" si="5"/>
        <v>13790.432000000001</v>
      </c>
      <c r="W14" s="1">
        <f t="shared" si="6"/>
        <v>17657.432000000001</v>
      </c>
      <c r="X14" s="1">
        <f t="shared" si="7"/>
        <v>17657.432000000001</v>
      </c>
      <c r="Z14">
        <f t="shared" si="1"/>
        <v>3761.5679999999998</v>
      </c>
      <c r="AA14">
        <f>(12*D14+(12*C14 - 1000)*(C14&gt;450))</f>
        <v>23000</v>
      </c>
      <c r="AB14">
        <f>0.5*7008</f>
        <v>3504</v>
      </c>
    </row>
    <row r="15" spans="1:28" x14ac:dyDescent="0.25">
      <c r="A15">
        <v>21</v>
      </c>
      <c r="B15">
        <v>21</v>
      </c>
      <c r="C15">
        <v>0</v>
      </c>
      <c r="D15">
        <v>0</v>
      </c>
      <c r="E15">
        <v>0</v>
      </c>
      <c r="F15">
        <v>0</v>
      </c>
      <c r="G15">
        <f t="shared" si="0"/>
        <v>2072</v>
      </c>
      <c r="H15">
        <v>0</v>
      </c>
      <c r="I15" t="b">
        <v>0</v>
      </c>
      <c r="J15" t="b">
        <v>0</v>
      </c>
      <c r="K15" t="b">
        <v>1</v>
      </c>
      <c r="L15">
        <v>0</v>
      </c>
      <c r="M15">
        <f>0.1*$C15</f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 t="b">
        <v>1</v>
      </c>
      <c r="R15">
        <v>5</v>
      </c>
      <c r="S15">
        <v>1</v>
      </c>
      <c r="T15">
        <v>2012</v>
      </c>
      <c r="U15" s="2">
        <f t="shared" ref="U15:U19" si="13">MAX(AA15-Z15-36,0)</f>
        <v>0</v>
      </c>
      <c r="V15" s="2">
        <f t="shared" si="5"/>
        <v>0</v>
      </c>
      <c r="W15" s="1">
        <f t="shared" si="6"/>
        <v>0</v>
      </c>
      <c r="X15" s="1">
        <f t="shared" si="7"/>
        <v>0</v>
      </c>
      <c r="Z15">
        <f t="shared" si="1"/>
        <v>0</v>
      </c>
      <c r="AA15">
        <f>(12*D15+(12*C15 - 1000)*(C15&gt;450))</f>
        <v>0</v>
      </c>
      <c r="AB15">
        <v>0</v>
      </c>
    </row>
    <row r="16" spans="1:28" x14ac:dyDescent="0.25">
      <c r="A16">
        <v>22</v>
      </c>
      <c r="B16">
        <v>22</v>
      </c>
      <c r="C16">
        <v>3000</v>
      </c>
      <c r="D16">
        <v>0</v>
      </c>
      <c r="E16">
        <v>100</v>
      </c>
      <c r="F16">
        <v>0</v>
      </c>
      <c r="G16">
        <f t="shared" si="0"/>
        <v>2034</v>
      </c>
      <c r="H16">
        <v>0</v>
      </c>
      <c r="I16" t="b">
        <v>0</v>
      </c>
      <c r="J16" t="b">
        <v>0</v>
      </c>
      <c r="K16" t="b">
        <v>0</v>
      </c>
      <c r="L16">
        <v>0</v>
      </c>
      <c r="M16">
        <f t="shared" ref="M16:M19" si="14">0.1*C16</f>
        <v>300</v>
      </c>
      <c r="N16">
        <f t="shared" si="10"/>
        <v>60</v>
      </c>
      <c r="O16">
        <f t="shared" si="11"/>
        <v>240</v>
      </c>
      <c r="P16">
        <f t="shared" si="12"/>
        <v>45</v>
      </c>
      <c r="Q16" t="b">
        <v>1</v>
      </c>
      <c r="R16">
        <v>40</v>
      </c>
      <c r="S16">
        <v>1</v>
      </c>
      <c r="T16">
        <v>2009</v>
      </c>
      <c r="U16" s="2">
        <f>MAX(AA16-Z16-36-1908,0)</f>
        <v>28704</v>
      </c>
      <c r="V16" s="2">
        <f t="shared" si="5"/>
        <v>25692</v>
      </c>
      <c r="W16" s="1">
        <f t="shared" si="6"/>
        <v>29067</v>
      </c>
      <c r="X16" s="1">
        <f t="shared" si="7"/>
        <v>29067</v>
      </c>
      <c r="Z16">
        <f t="shared" si="1"/>
        <v>4352</v>
      </c>
      <c r="AA16">
        <f>(12*D16+(12*C16 - 1000)*(C16&gt;450))</f>
        <v>35000</v>
      </c>
      <c r="AB16">
        <f>0.5*6024</f>
        <v>3012</v>
      </c>
    </row>
    <row r="17" spans="1:28" x14ac:dyDescent="0.25">
      <c r="A17">
        <v>22</v>
      </c>
      <c r="B17">
        <v>22</v>
      </c>
      <c r="C17">
        <v>0</v>
      </c>
      <c r="D17">
        <v>0</v>
      </c>
      <c r="E17">
        <v>0</v>
      </c>
      <c r="F17">
        <v>0</v>
      </c>
      <c r="G17">
        <f t="shared" si="0"/>
        <v>2069</v>
      </c>
      <c r="H17">
        <v>0</v>
      </c>
      <c r="I17" t="b">
        <v>0</v>
      </c>
      <c r="J17" t="b">
        <v>0</v>
      </c>
      <c r="K17" t="b">
        <v>1</v>
      </c>
      <c r="L17">
        <v>0</v>
      </c>
      <c r="M17">
        <f t="shared" si="14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 t="b">
        <v>1</v>
      </c>
      <c r="R17">
        <v>5</v>
      </c>
      <c r="S17">
        <v>1</v>
      </c>
      <c r="T17">
        <v>2009</v>
      </c>
      <c r="U17" s="2">
        <f t="shared" si="13"/>
        <v>0</v>
      </c>
      <c r="V17" s="2">
        <f t="shared" si="5"/>
        <v>0</v>
      </c>
      <c r="W17" s="1">
        <f t="shared" si="6"/>
        <v>0</v>
      </c>
      <c r="X17" s="1">
        <f t="shared" si="7"/>
        <v>0</v>
      </c>
      <c r="Z17">
        <f t="shared" si="1"/>
        <v>0</v>
      </c>
      <c r="AA17">
        <f>(12*D17+(12*C17 - 1000)*(C17&gt;450))</f>
        <v>0</v>
      </c>
      <c r="AB17">
        <v>0</v>
      </c>
    </row>
    <row r="18" spans="1:28" x14ac:dyDescent="0.25">
      <c r="A18">
        <v>23</v>
      </c>
      <c r="B18">
        <v>23</v>
      </c>
      <c r="C18">
        <v>2000</v>
      </c>
      <c r="D18">
        <v>0</v>
      </c>
      <c r="E18">
        <v>1000</v>
      </c>
      <c r="F18">
        <v>0</v>
      </c>
      <c r="G18">
        <f t="shared" si="0"/>
        <v>2030</v>
      </c>
      <c r="H18">
        <v>0</v>
      </c>
      <c r="I18" t="b">
        <v>0</v>
      </c>
      <c r="J18" t="b">
        <v>0</v>
      </c>
      <c r="K18" t="b">
        <v>0</v>
      </c>
      <c r="L18">
        <v>0</v>
      </c>
      <c r="M18">
        <f t="shared" si="14"/>
        <v>200</v>
      </c>
      <c r="N18">
        <f t="shared" si="10"/>
        <v>40</v>
      </c>
      <c r="O18">
        <f t="shared" si="11"/>
        <v>160</v>
      </c>
      <c r="P18">
        <f t="shared" si="12"/>
        <v>30</v>
      </c>
      <c r="Q18" t="b">
        <v>1</v>
      </c>
      <c r="R18">
        <v>40</v>
      </c>
      <c r="S18">
        <v>1</v>
      </c>
      <c r="T18">
        <v>2005</v>
      </c>
      <c r="U18" s="2">
        <f>MAX(AA18-Z18-36-1308,0)</f>
        <v>18686.080000000002</v>
      </c>
      <c r="V18" s="2">
        <f t="shared" si="5"/>
        <v>15782.080000000002</v>
      </c>
      <c r="W18" s="1">
        <f>U18+MAX(E18*12-1370-51-36,0)</f>
        <v>29229.08</v>
      </c>
      <c r="X18" s="1">
        <f t="shared" si="7"/>
        <v>29229.08</v>
      </c>
      <c r="Z18">
        <f t="shared" si="1"/>
        <v>3049.9199999999996</v>
      </c>
      <c r="AA18">
        <f>(12*D18+(12*C18-920)*(C18&gt;450)+MIN((12*E18)-51-1370,0))</f>
        <v>23080</v>
      </c>
      <c r="AB18">
        <f>5808/2</f>
        <v>2904</v>
      </c>
    </row>
    <row r="19" spans="1:28" x14ac:dyDescent="0.25">
      <c r="A19">
        <v>23</v>
      </c>
      <c r="B19">
        <v>23</v>
      </c>
      <c r="C19">
        <v>0</v>
      </c>
      <c r="D19">
        <v>0</v>
      </c>
      <c r="E19">
        <v>0</v>
      </c>
      <c r="F19">
        <v>0</v>
      </c>
      <c r="G19">
        <f t="shared" si="0"/>
        <v>2065</v>
      </c>
      <c r="H19">
        <v>0</v>
      </c>
      <c r="I19" t="b">
        <v>0</v>
      </c>
      <c r="J19" t="b">
        <v>0</v>
      </c>
      <c r="K19" t="b">
        <v>1</v>
      </c>
      <c r="L19">
        <v>0</v>
      </c>
      <c r="M19">
        <f t="shared" si="14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 t="b">
        <v>1</v>
      </c>
      <c r="R19">
        <v>5</v>
      </c>
      <c r="S19">
        <v>1</v>
      </c>
      <c r="T19">
        <v>2005</v>
      </c>
      <c r="U19" s="2">
        <f t="shared" si="13"/>
        <v>0</v>
      </c>
      <c r="V19" s="2">
        <f t="shared" si="5"/>
        <v>0</v>
      </c>
      <c r="W19" s="1">
        <v>0</v>
      </c>
      <c r="X19" s="1">
        <f t="shared" si="7"/>
        <v>0</v>
      </c>
      <c r="Z19">
        <f>(0.6+(0.02*(T19-2005)))*((12*M19)+MIN(12*(P19+N19+0.96*O19),2800))</f>
        <v>0</v>
      </c>
      <c r="AA19">
        <f t="shared" ref="AA19:AA25" si="15">(12*D19+(12*C19 - 1000)*(C19&gt;450))</f>
        <v>0</v>
      </c>
      <c r="AB19">
        <v>0</v>
      </c>
    </row>
    <row r="20" spans="1:28" x14ac:dyDescent="0.25">
      <c r="A20">
        <v>31</v>
      </c>
      <c r="B20">
        <v>31</v>
      </c>
      <c r="C20">
        <v>2000</v>
      </c>
      <c r="D20">
        <v>0</v>
      </c>
      <c r="E20">
        <v>0</v>
      </c>
      <c r="F20">
        <v>0</v>
      </c>
      <c r="G20">
        <f>T20+(65-R20)</f>
        <v>2053</v>
      </c>
      <c r="H20">
        <v>0</v>
      </c>
      <c r="I20" t="b">
        <v>0</v>
      </c>
      <c r="J20" t="b">
        <v>0</v>
      </c>
      <c r="K20" t="b">
        <v>0</v>
      </c>
      <c r="L20">
        <v>0</v>
      </c>
      <c r="M20">
        <f>0.1*$C20</f>
        <v>200</v>
      </c>
      <c r="N20">
        <f>0.02*C20</f>
        <v>40</v>
      </c>
      <c r="O20">
        <f>0.08*C20</f>
        <v>160</v>
      </c>
      <c r="P20">
        <f>0.015*C20</f>
        <v>30</v>
      </c>
      <c r="Q20" t="b">
        <v>0</v>
      </c>
      <c r="R20">
        <v>30</v>
      </c>
      <c r="S20">
        <v>0</v>
      </c>
      <c r="T20">
        <v>2018</v>
      </c>
      <c r="U20" s="2">
        <f>0.5*(AA20+AA21-(Z20+Z21)-2*36)</f>
        <v>13685.335999999999</v>
      </c>
      <c r="V20" s="2">
        <f t="shared" si="5"/>
        <v>13685.335999999999</v>
      </c>
      <c r="W20" s="1">
        <f>U20+MAX(E20*12-801-36,0)</f>
        <v>13685.335999999999</v>
      </c>
      <c r="X20" s="1">
        <f t="shared" si="7"/>
        <v>13685.335999999999</v>
      </c>
      <c r="Z20">
        <f t="shared" ref="Z20:Z25" si="16">(0.6+(0.02*(T20-2005)))*((12*M20)+MIN(12*(P20+N20+0.96*O20),2800))</f>
        <v>4371.5519999999997</v>
      </c>
      <c r="AA20">
        <f t="shared" si="15"/>
        <v>23000</v>
      </c>
      <c r="AB20">
        <v>0</v>
      </c>
    </row>
    <row r="21" spans="1:28" x14ac:dyDescent="0.25">
      <c r="A21">
        <v>31</v>
      </c>
      <c r="B21">
        <v>31</v>
      </c>
      <c r="C21">
        <v>1000</v>
      </c>
      <c r="D21">
        <v>0</v>
      </c>
      <c r="E21">
        <v>0</v>
      </c>
      <c r="F21">
        <v>0</v>
      </c>
      <c r="G21">
        <f t="shared" ref="G21:G25" si="17">T21+(65-R21)</f>
        <v>2053</v>
      </c>
      <c r="H21">
        <v>0</v>
      </c>
      <c r="I21" t="b">
        <v>0</v>
      </c>
      <c r="J21" t="b">
        <v>0</v>
      </c>
      <c r="K21" t="b">
        <v>0</v>
      </c>
      <c r="L21">
        <v>0</v>
      </c>
      <c r="M21">
        <f t="shared" ref="M21:M25" si="18">0.1*$C21</f>
        <v>100</v>
      </c>
      <c r="N21">
        <f t="shared" ref="N21:N25" si="19">0.02*C21</f>
        <v>20</v>
      </c>
      <c r="O21">
        <f t="shared" ref="O21:O25" si="20">0.08*C21</f>
        <v>80</v>
      </c>
      <c r="P21">
        <f t="shared" ref="P21:P25" si="21">0.015*C21</f>
        <v>15</v>
      </c>
      <c r="Q21" t="b">
        <v>0</v>
      </c>
      <c r="R21">
        <v>30</v>
      </c>
      <c r="S21">
        <v>0</v>
      </c>
      <c r="T21">
        <v>2018</v>
      </c>
      <c r="U21" s="2">
        <f>0.5*(AA20+AA21-(Z20+Z21)-2*36)</f>
        <v>13685.335999999999</v>
      </c>
      <c r="V21" s="2">
        <f t="shared" si="5"/>
        <v>13685.335999999999</v>
      </c>
      <c r="W21" s="1">
        <f>U21+MAX(E21*12-801-36,0)</f>
        <v>13685.335999999999</v>
      </c>
      <c r="X21" s="1">
        <f t="shared" si="7"/>
        <v>9971.3359999999993</v>
      </c>
      <c r="Z21">
        <f t="shared" si="16"/>
        <v>2185.7759999999998</v>
      </c>
      <c r="AA21">
        <f t="shared" si="15"/>
        <v>11000</v>
      </c>
      <c r="AB21">
        <v>0</v>
      </c>
    </row>
    <row r="22" spans="1:28" x14ac:dyDescent="0.25">
      <c r="A22">
        <v>31</v>
      </c>
      <c r="B22">
        <v>31</v>
      </c>
      <c r="C22">
        <v>3000</v>
      </c>
      <c r="D22">
        <v>0</v>
      </c>
      <c r="E22">
        <v>200</v>
      </c>
      <c r="F22">
        <v>0</v>
      </c>
      <c r="G22">
        <f t="shared" si="17"/>
        <v>2053</v>
      </c>
      <c r="H22">
        <v>0</v>
      </c>
      <c r="I22" t="b">
        <v>0</v>
      </c>
      <c r="J22" t="b">
        <v>1</v>
      </c>
      <c r="K22" t="b">
        <v>0</v>
      </c>
      <c r="L22">
        <v>0</v>
      </c>
      <c r="M22">
        <f t="shared" si="18"/>
        <v>300</v>
      </c>
      <c r="N22">
        <f t="shared" si="19"/>
        <v>60</v>
      </c>
      <c r="O22">
        <f t="shared" si="20"/>
        <v>240</v>
      </c>
      <c r="P22">
        <f t="shared" si="21"/>
        <v>45</v>
      </c>
      <c r="Q22" t="b">
        <v>0</v>
      </c>
      <c r="R22">
        <v>30</v>
      </c>
      <c r="S22">
        <v>2</v>
      </c>
      <c r="T22">
        <v>2018</v>
      </c>
      <c r="U22" s="2">
        <f>0.5*(AA22+AA23-(Z22+Z23)-2*36)</f>
        <v>24026.224000000002</v>
      </c>
      <c r="V22" s="2">
        <f t="shared" si="5"/>
        <v>20312.224000000002</v>
      </c>
      <c r="W22" s="1">
        <f>U22+MAX(E22*12-(2*801)-(2*36),0)</f>
        <v>24752.224000000002</v>
      </c>
      <c r="X22" s="1">
        <f t="shared" si="7"/>
        <v>21038.224000000002</v>
      </c>
      <c r="Z22">
        <f t="shared" si="16"/>
        <v>5504</v>
      </c>
      <c r="AA22">
        <f t="shared" si="15"/>
        <v>35000</v>
      </c>
      <c r="AB22">
        <f>7428/2</f>
        <v>3714</v>
      </c>
    </row>
    <row r="23" spans="1:28" x14ac:dyDescent="0.25">
      <c r="A23">
        <v>31</v>
      </c>
      <c r="B23">
        <v>31</v>
      </c>
      <c r="C23">
        <v>2000</v>
      </c>
      <c r="D23">
        <v>0</v>
      </c>
      <c r="E23">
        <v>0</v>
      </c>
      <c r="F23">
        <v>0</v>
      </c>
      <c r="G23">
        <f t="shared" si="17"/>
        <v>2053</v>
      </c>
      <c r="H23">
        <v>0</v>
      </c>
      <c r="I23" t="b">
        <v>0</v>
      </c>
      <c r="J23" t="b">
        <v>1</v>
      </c>
      <c r="K23" t="b">
        <v>0</v>
      </c>
      <c r="L23">
        <v>0</v>
      </c>
      <c r="M23">
        <f t="shared" si="18"/>
        <v>200</v>
      </c>
      <c r="N23">
        <f t="shared" si="19"/>
        <v>40</v>
      </c>
      <c r="O23">
        <f t="shared" si="20"/>
        <v>160</v>
      </c>
      <c r="P23">
        <f t="shared" si="21"/>
        <v>30</v>
      </c>
      <c r="Q23" t="b">
        <v>0</v>
      </c>
      <c r="R23">
        <v>30</v>
      </c>
      <c r="S23">
        <v>2</v>
      </c>
      <c r="T23">
        <v>2018</v>
      </c>
      <c r="U23" s="2">
        <f>0.5*(AA22+AA23-(Z22+Z23)-2*36)</f>
        <v>24026.224000000002</v>
      </c>
      <c r="V23" s="2">
        <f t="shared" si="5"/>
        <v>20312.224000000002</v>
      </c>
      <c r="W23" s="1">
        <f>U23+MAX(E22*12-(2*801)-(2*36),0)</f>
        <v>24752.224000000002</v>
      </c>
      <c r="X23" s="1">
        <f t="shared" si="7"/>
        <v>24752.224000000002</v>
      </c>
      <c r="Z23">
        <f t="shared" si="16"/>
        <v>4371.5519999999997</v>
      </c>
      <c r="AA23">
        <f t="shared" si="15"/>
        <v>23000</v>
      </c>
      <c r="AB23">
        <f>7428/2</f>
        <v>3714</v>
      </c>
    </row>
    <row r="24" spans="1:28" x14ac:dyDescent="0.25">
      <c r="A24">
        <v>32</v>
      </c>
      <c r="B24">
        <v>32</v>
      </c>
      <c r="C24">
        <v>0</v>
      </c>
      <c r="D24">
        <v>0</v>
      </c>
      <c r="E24">
        <v>0</v>
      </c>
      <c r="F24">
        <v>0</v>
      </c>
      <c r="G24">
        <f t="shared" si="17"/>
        <v>2075</v>
      </c>
      <c r="H24">
        <v>0</v>
      </c>
      <c r="I24" t="b">
        <v>0</v>
      </c>
      <c r="J24" t="b">
        <v>0</v>
      </c>
      <c r="K24" t="b">
        <v>1</v>
      </c>
      <c r="L24">
        <v>0</v>
      </c>
      <c r="M24">
        <f t="shared" si="18"/>
        <v>0</v>
      </c>
      <c r="N24">
        <f t="shared" si="19"/>
        <v>0</v>
      </c>
      <c r="O24">
        <f t="shared" si="20"/>
        <v>0</v>
      </c>
      <c r="P24">
        <f t="shared" si="21"/>
        <v>0</v>
      </c>
      <c r="Q24" t="b">
        <v>0</v>
      </c>
      <c r="R24">
        <v>8</v>
      </c>
      <c r="S24">
        <v>2</v>
      </c>
      <c r="T24">
        <v>2018</v>
      </c>
      <c r="U24" s="2">
        <v>0</v>
      </c>
      <c r="V24" s="2">
        <f t="shared" si="5"/>
        <v>0</v>
      </c>
      <c r="W24" s="1">
        <f t="shared" ref="W3:W25" si="22">U24+MAX(E24*12-801,0)</f>
        <v>0</v>
      </c>
      <c r="X24" s="1">
        <f t="shared" si="7"/>
        <v>0</v>
      </c>
      <c r="Z24">
        <f t="shared" si="16"/>
        <v>0</v>
      </c>
      <c r="AA24">
        <f t="shared" si="15"/>
        <v>0</v>
      </c>
      <c r="AB24">
        <v>0</v>
      </c>
    </row>
    <row r="25" spans="1:28" x14ac:dyDescent="0.25">
      <c r="A25">
        <v>32</v>
      </c>
      <c r="B25">
        <v>32</v>
      </c>
      <c r="C25">
        <v>0</v>
      </c>
      <c r="D25">
        <v>0</v>
      </c>
      <c r="E25">
        <v>0</v>
      </c>
      <c r="F25">
        <v>0</v>
      </c>
      <c r="G25">
        <f t="shared" si="17"/>
        <v>2080</v>
      </c>
      <c r="H25">
        <v>0</v>
      </c>
      <c r="I25" t="b">
        <v>0</v>
      </c>
      <c r="J25" t="b">
        <v>0</v>
      </c>
      <c r="K25" t="b">
        <v>1</v>
      </c>
      <c r="L25">
        <v>0</v>
      </c>
      <c r="M25">
        <f t="shared" si="18"/>
        <v>0</v>
      </c>
      <c r="N25">
        <f t="shared" si="19"/>
        <v>0</v>
      </c>
      <c r="O25">
        <f t="shared" si="20"/>
        <v>0</v>
      </c>
      <c r="P25">
        <f t="shared" si="21"/>
        <v>0</v>
      </c>
      <c r="Q25" t="b">
        <v>0</v>
      </c>
      <c r="R25">
        <v>3</v>
      </c>
      <c r="S25">
        <v>2</v>
      </c>
      <c r="T25">
        <v>2018</v>
      </c>
      <c r="U25" s="2">
        <v>0</v>
      </c>
      <c r="V25" s="2">
        <f t="shared" si="5"/>
        <v>0</v>
      </c>
      <c r="W25" s="1">
        <f t="shared" si="22"/>
        <v>0</v>
      </c>
      <c r="X25" s="1">
        <f t="shared" si="7"/>
        <v>0</v>
      </c>
      <c r="Z25">
        <f t="shared" si="16"/>
        <v>0</v>
      </c>
      <c r="AA25">
        <f t="shared" si="15"/>
        <v>0</v>
      </c>
      <c r="AB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2018-10-02T08:20:25Z</dcterms:modified>
</cp:coreProperties>
</file>