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zve_single" sheetId="1" r:id="rId1"/>
    <sheet name="zve_alleinerz" sheetId="3" r:id="rId2"/>
    <sheet name="zve_married" sheetId="2" r:id="rId3"/>
  </sheets>
  <calcPr calcId="152511"/>
</workbook>
</file>

<file path=xl/calcChain.xml><?xml version="1.0" encoding="utf-8"?>
<calcChain xmlns="http://schemas.openxmlformats.org/spreadsheetml/2006/main">
  <c r="T5" i="2" l="1"/>
  <c r="T4" i="2"/>
  <c r="T3" i="2"/>
  <c r="T2" i="2"/>
  <c r="Y6" i="3"/>
  <c r="T6" i="3"/>
  <c r="X2" i="2"/>
  <c r="X3" i="2"/>
  <c r="X4" i="2"/>
  <c r="X5" i="2"/>
  <c r="X6" i="2"/>
  <c r="X7" i="2"/>
  <c r="Y7" i="2"/>
  <c r="Y4" i="2"/>
  <c r="Y5" i="2"/>
  <c r="Y6" i="2"/>
  <c r="Y3" i="2"/>
  <c r="Y2" i="2"/>
  <c r="L3" i="2"/>
  <c r="M3" i="2"/>
  <c r="N3" i="2"/>
  <c r="O3" i="2"/>
  <c r="L4" i="2"/>
  <c r="M4" i="2"/>
  <c r="N4" i="2"/>
  <c r="O4" i="2"/>
  <c r="L5" i="2"/>
  <c r="M5" i="2"/>
  <c r="N5" i="2"/>
  <c r="O5" i="2"/>
  <c r="L6" i="2"/>
  <c r="M6" i="2"/>
  <c r="N6" i="2"/>
  <c r="O6" i="2"/>
  <c r="L7" i="2"/>
  <c r="M7" i="2"/>
  <c r="N7" i="2"/>
  <c r="O7" i="2"/>
  <c r="O2" i="2"/>
  <c r="N2" i="2"/>
  <c r="M2" i="2"/>
  <c r="L2" i="2"/>
  <c r="G3" i="2"/>
  <c r="G4" i="2"/>
  <c r="G5" i="2"/>
  <c r="G6" i="2"/>
  <c r="G7" i="2"/>
  <c r="G2" i="2"/>
  <c r="T4" i="3"/>
  <c r="T2" i="3"/>
  <c r="Y2" i="3"/>
  <c r="L2" i="3"/>
  <c r="M2" i="3"/>
  <c r="N2" i="3"/>
  <c r="O2" i="3"/>
  <c r="X2" i="3" s="1"/>
  <c r="Y13" i="1"/>
  <c r="Y12" i="1"/>
  <c r="Y11" i="1"/>
  <c r="Y10" i="1"/>
  <c r="Y9" i="1"/>
  <c r="Y8" i="1"/>
  <c r="Y7" i="3"/>
  <c r="O7" i="3"/>
  <c r="N7" i="3"/>
  <c r="M7" i="3"/>
  <c r="L7" i="3"/>
  <c r="G7" i="3"/>
  <c r="O6" i="3"/>
  <c r="N6" i="3"/>
  <c r="M6" i="3"/>
  <c r="L6" i="3"/>
  <c r="G6" i="3"/>
  <c r="Y5" i="3"/>
  <c r="O5" i="3"/>
  <c r="N5" i="3"/>
  <c r="M5" i="3"/>
  <c r="L5" i="3"/>
  <c r="G5" i="3"/>
  <c r="Y4" i="3"/>
  <c r="O4" i="3"/>
  <c r="N4" i="3"/>
  <c r="M4" i="3"/>
  <c r="L4" i="3"/>
  <c r="G4" i="3"/>
  <c r="Y3" i="3"/>
  <c r="O3" i="3"/>
  <c r="N3" i="3"/>
  <c r="M3" i="3"/>
  <c r="L3" i="3"/>
  <c r="X3" i="3" s="1"/>
  <c r="G3" i="3"/>
  <c r="G2" i="3"/>
  <c r="A2" i="3"/>
  <c r="G3" i="1"/>
  <c r="G4" i="1"/>
  <c r="G5" i="1"/>
  <c r="G6" i="1"/>
  <c r="G7" i="1"/>
  <c r="G8" i="1"/>
  <c r="G9" i="1"/>
  <c r="G10" i="1"/>
  <c r="G11" i="1"/>
  <c r="G12" i="1"/>
  <c r="G13" i="1"/>
  <c r="G2" i="1"/>
  <c r="X2" i="1"/>
  <c r="T2" i="1" s="1"/>
  <c r="X8" i="1"/>
  <c r="T8" i="1" s="1"/>
  <c r="Y3" i="1"/>
  <c r="Y4" i="1"/>
  <c r="Y5" i="1"/>
  <c r="Y6" i="1"/>
  <c r="Y7" i="1"/>
  <c r="Y2" i="1"/>
  <c r="O3" i="1"/>
  <c r="O4" i="1"/>
  <c r="O5" i="1"/>
  <c r="O6" i="1"/>
  <c r="O7" i="1"/>
  <c r="O9" i="1"/>
  <c r="O10" i="1"/>
  <c r="O11" i="1"/>
  <c r="O12" i="1"/>
  <c r="O13" i="1"/>
  <c r="N3" i="1"/>
  <c r="N4" i="1"/>
  <c r="N5" i="1"/>
  <c r="N6" i="1"/>
  <c r="N7" i="1"/>
  <c r="N9" i="1"/>
  <c r="N10" i="1"/>
  <c r="N11" i="1"/>
  <c r="N12" i="1"/>
  <c r="N13" i="1"/>
  <c r="M3" i="1"/>
  <c r="M4" i="1"/>
  <c r="M5" i="1"/>
  <c r="M6" i="1"/>
  <c r="M7" i="1"/>
  <c r="M9" i="1"/>
  <c r="M10" i="1"/>
  <c r="M11" i="1"/>
  <c r="M12" i="1"/>
  <c r="M13" i="1"/>
  <c r="X7" i="3" l="1"/>
  <c r="T7" i="3" s="1"/>
  <c r="X6" i="3"/>
  <c r="X5" i="3"/>
  <c r="T5" i="3" s="1"/>
  <c r="X4" i="3"/>
  <c r="T3" i="3"/>
  <c r="L3" i="1"/>
  <c r="X3" i="1" s="1"/>
  <c r="T3" i="1" s="1"/>
  <c r="L4" i="1"/>
  <c r="X4" i="1" s="1"/>
  <c r="T4" i="1" s="1"/>
  <c r="L5" i="1"/>
  <c r="X5" i="1" s="1"/>
  <c r="T5" i="1" s="1"/>
  <c r="L6" i="1"/>
  <c r="X6" i="1" s="1"/>
  <c r="T6" i="1" s="1"/>
  <c r="L7" i="1"/>
  <c r="X7" i="1" s="1"/>
  <c r="T7" i="1" s="1"/>
  <c r="L9" i="1"/>
  <c r="X9" i="1" s="1"/>
  <c r="T9" i="1" s="1"/>
  <c r="L10" i="1"/>
  <c r="X10" i="1" s="1"/>
  <c r="T10" i="1" s="1"/>
  <c r="L11" i="1"/>
  <c r="X11" i="1" s="1"/>
  <c r="T11" i="1" s="1"/>
  <c r="L12" i="1"/>
  <c r="X12" i="1" s="1"/>
  <c r="T12" i="1" s="1"/>
  <c r="L13" i="1"/>
  <c r="X13" i="1" s="1"/>
  <c r="T13" i="1" s="1"/>
  <c r="A3" i="1"/>
  <c r="A4" i="1"/>
  <c r="A5" i="1"/>
  <c r="A6" i="1"/>
  <c r="A7" i="1"/>
  <c r="A8" i="1"/>
  <c r="A9" i="1"/>
  <c r="A10" i="1"/>
  <c r="A11" i="1"/>
  <c r="A12" i="1"/>
  <c r="A13" i="1"/>
  <c r="A2" i="1"/>
</calcChain>
</file>

<file path=xl/sharedStrings.xml><?xml version="1.0" encoding="utf-8"?>
<sst xmlns="http://schemas.openxmlformats.org/spreadsheetml/2006/main" count="66" uniqueCount="23">
  <si>
    <t>tu_id</t>
  </si>
  <si>
    <t>m_wage</t>
  </si>
  <si>
    <t>rvbeit</t>
  </si>
  <si>
    <t>pvbeit</t>
  </si>
  <si>
    <t>avbeit</t>
  </si>
  <si>
    <t>year</t>
  </si>
  <si>
    <t>m_self</t>
  </si>
  <si>
    <t>m_pensions</t>
  </si>
  <si>
    <t>hid</t>
  </si>
  <si>
    <t>renteneintritt</t>
  </si>
  <si>
    <t>m_kapinc</t>
  </si>
  <si>
    <t>m_vermiet</t>
  </si>
  <si>
    <t>zveranl</t>
  </si>
  <si>
    <t>handcap_degree</t>
  </si>
  <si>
    <t>kvbeit</t>
  </si>
  <si>
    <t>vorsorg</t>
  </si>
  <si>
    <t>alleinerz</t>
  </si>
  <si>
    <t>zve_nokfb</t>
  </si>
  <si>
    <t>gross_gde</t>
  </si>
  <si>
    <t>age</t>
  </si>
  <si>
    <t>child</t>
  </si>
  <si>
    <t>child_num_tu</t>
  </si>
  <si>
    <t>zve_kfb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</si>
</sst>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5" zoomScaleNormal="85" workbookViewId="0">
      <selection activeCell="X2" sqref="X2"/>
    </sheetView>
  </sheetViews>
  <sheetFormatPr defaultRowHeight="15" x14ac:dyDescent="0.25"/>
  <cols>
    <col min="9" max="10" width="13.7109375" customWidth="1"/>
    <col min="11" max="11" width="16.7109375" customWidth="1"/>
    <col min="20" max="20" width="9.140625" style="1"/>
  </cols>
  <sheetData>
    <row r="1" spans="1:25" x14ac:dyDescent="0.25">
      <c r="A1" t="s">
        <v>8</v>
      </c>
      <c r="B1" t="s">
        <v>0</v>
      </c>
      <c r="C1" t="s">
        <v>1</v>
      </c>
      <c r="D1" t="s">
        <v>6</v>
      </c>
      <c r="E1" t="s">
        <v>10</v>
      </c>
      <c r="F1" t="s">
        <v>11</v>
      </c>
      <c r="G1" t="s">
        <v>9</v>
      </c>
      <c r="H1" t="s">
        <v>7</v>
      </c>
      <c r="I1" t="s">
        <v>12</v>
      </c>
      <c r="J1" t="s">
        <v>20</v>
      </c>
      <c r="K1" t="s">
        <v>13</v>
      </c>
      <c r="L1" t="s">
        <v>2</v>
      </c>
      <c r="M1" t="s">
        <v>4</v>
      </c>
      <c r="N1" t="s">
        <v>14</v>
      </c>
      <c r="O1" t="s">
        <v>3</v>
      </c>
      <c r="P1" t="s">
        <v>16</v>
      </c>
      <c r="Q1" t="s">
        <v>19</v>
      </c>
      <c r="R1" t="s">
        <v>21</v>
      </c>
      <c r="S1" t="s">
        <v>5</v>
      </c>
      <c r="T1" s="1" t="s">
        <v>17</v>
      </c>
      <c r="X1" t="s">
        <v>15</v>
      </c>
      <c r="Y1" t="s">
        <v>18</v>
      </c>
    </row>
    <row r="2" spans="1:25" x14ac:dyDescent="0.25">
      <c r="A2">
        <f>B2</f>
        <v>1</v>
      </c>
      <c r="B2">
        <v>1</v>
      </c>
      <c r="C2">
        <v>300</v>
      </c>
      <c r="D2">
        <v>0</v>
      </c>
      <c r="E2">
        <v>100</v>
      </c>
      <c r="F2">
        <v>0</v>
      </c>
      <c r="G2">
        <f>S2+(65-Q2)</f>
        <v>2043</v>
      </c>
      <c r="H2">
        <v>0</v>
      </c>
      <c r="I2" t="b">
        <v>0</v>
      </c>
      <c r="J2" t="b">
        <v>0</v>
      </c>
      <c r="K2">
        <v>0</v>
      </c>
      <c r="L2">
        <v>0</v>
      </c>
      <c r="M2">
        <v>0</v>
      </c>
      <c r="N2">
        <v>0</v>
      </c>
      <c r="O2">
        <v>0</v>
      </c>
      <c r="P2" t="b">
        <v>0</v>
      </c>
      <c r="Q2">
        <v>40</v>
      </c>
      <c r="R2">
        <v>0</v>
      </c>
      <c r="S2">
        <v>2018</v>
      </c>
      <c r="T2" s="2">
        <f>MAX(Y2-X2-36,0)</f>
        <v>0</v>
      </c>
      <c r="X2">
        <f>(0.6+(0.02*(S2-2005)))*((12*L2)+MIN(12*(O2+M2+0.96*N2),2800))</f>
        <v>0</v>
      </c>
      <c r="Y2">
        <f>(12*D2+(12*C2 - 1000)*(C2&gt;450))</f>
        <v>0</v>
      </c>
    </row>
    <row r="3" spans="1:25" x14ac:dyDescent="0.25">
      <c r="A3">
        <f t="shared" ref="A3:A13" si="0">B3</f>
        <v>2</v>
      </c>
      <c r="B3">
        <v>2</v>
      </c>
      <c r="C3">
        <v>600</v>
      </c>
      <c r="D3">
        <v>0</v>
      </c>
      <c r="E3">
        <v>100</v>
      </c>
      <c r="F3">
        <v>0</v>
      </c>
      <c r="G3">
        <f>S3+(65-Q3)</f>
        <v>2043</v>
      </c>
      <c r="H3">
        <v>0</v>
      </c>
      <c r="I3" t="b">
        <v>0</v>
      </c>
      <c r="J3" t="b">
        <v>0</v>
      </c>
      <c r="K3">
        <v>0</v>
      </c>
      <c r="L3">
        <f>0.1*$C3</f>
        <v>60</v>
      </c>
      <c r="M3">
        <f>0.02*C3</f>
        <v>12</v>
      </c>
      <c r="N3">
        <f>0.08*C3</f>
        <v>48</v>
      </c>
      <c r="O3">
        <f>0.015*C3</f>
        <v>9</v>
      </c>
      <c r="P3" t="b">
        <v>0</v>
      </c>
      <c r="Q3">
        <v>40</v>
      </c>
      <c r="R3">
        <v>0</v>
      </c>
      <c r="S3">
        <v>2018</v>
      </c>
      <c r="T3" s="2">
        <f t="shared" ref="T3:T13" si="1">MAX(Y3-X3-36,0)</f>
        <v>4852.5344000000005</v>
      </c>
      <c r="X3">
        <f>(0.6+(0.02*(S3-2005)))*((12*L3)+MIN(12*(O3+M3+0.96*N3),2800))</f>
        <v>1311.4656</v>
      </c>
      <c r="Y3">
        <f>(12*D3+(12*C3 - 1000)*(C3&gt;450))</f>
        <v>6200</v>
      </c>
    </row>
    <row r="4" spans="1:25" x14ac:dyDescent="0.25">
      <c r="A4">
        <f t="shared" si="0"/>
        <v>3</v>
      </c>
      <c r="B4">
        <v>3</v>
      </c>
      <c r="C4">
        <v>900</v>
      </c>
      <c r="D4">
        <v>0</v>
      </c>
      <c r="E4">
        <v>100</v>
      </c>
      <c r="F4">
        <v>0</v>
      </c>
      <c r="G4">
        <f>S4+(65-Q4)</f>
        <v>2043</v>
      </c>
      <c r="H4">
        <v>0</v>
      </c>
      <c r="I4" t="b">
        <v>0</v>
      </c>
      <c r="J4" t="b">
        <v>0</v>
      </c>
      <c r="K4">
        <v>0</v>
      </c>
      <c r="L4">
        <f t="shared" ref="L4:L13" si="2">0.1*C4</f>
        <v>90</v>
      </c>
      <c r="M4">
        <f>0.02*C4</f>
        <v>18</v>
      </c>
      <c r="N4">
        <f>0.08*C4</f>
        <v>72</v>
      </c>
      <c r="O4">
        <f>0.015*C4</f>
        <v>13.5</v>
      </c>
      <c r="P4" t="b">
        <v>0</v>
      </c>
      <c r="Q4">
        <v>40</v>
      </c>
      <c r="R4">
        <v>0</v>
      </c>
      <c r="S4">
        <v>2018</v>
      </c>
      <c r="T4" s="2">
        <f t="shared" si="1"/>
        <v>7796.8015999999998</v>
      </c>
      <c r="X4">
        <f>(0.6+(0.02*(S4-2005)))*((12*L4)+MIN(12*(O4+M4+0.96*N4),2800))</f>
        <v>1967.1984</v>
      </c>
      <c r="Y4">
        <f>(12*D4+(12*C4 - 1000)*(C4&gt;450))</f>
        <v>9800</v>
      </c>
    </row>
    <row r="5" spans="1:25" x14ac:dyDescent="0.25">
      <c r="A5">
        <f t="shared" si="0"/>
        <v>4</v>
      </c>
      <c r="B5">
        <v>4</v>
      </c>
      <c r="C5">
        <v>1200</v>
      </c>
      <c r="D5">
        <v>0</v>
      </c>
      <c r="E5">
        <v>100</v>
      </c>
      <c r="F5">
        <v>0</v>
      </c>
      <c r="G5">
        <f>S5+(65-Q5)</f>
        <v>2043</v>
      </c>
      <c r="H5">
        <v>0</v>
      </c>
      <c r="I5" t="b">
        <v>0</v>
      </c>
      <c r="J5" t="b">
        <v>0</v>
      </c>
      <c r="K5">
        <v>0</v>
      </c>
      <c r="L5">
        <f t="shared" si="2"/>
        <v>120</v>
      </c>
      <c r="M5">
        <f>0.02*C5</f>
        <v>24</v>
      </c>
      <c r="N5">
        <f>0.08*C5</f>
        <v>96</v>
      </c>
      <c r="O5">
        <f>0.015*C5</f>
        <v>18</v>
      </c>
      <c r="P5" t="b">
        <v>0</v>
      </c>
      <c r="Q5">
        <v>40</v>
      </c>
      <c r="R5">
        <v>0</v>
      </c>
      <c r="S5">
        <v>2018</v>
      </c>
      <c r="T5" s="2">
        <f t="shared" si="1"/>
        <v>10741.068800000001</v>
      </c>
      <c r="X5">
        <f>(0.6+(0.02*(S5-2005)))*((12*L5)+MIN(12*(O5+M5+0.96*N5),2800))</f>
        <v>2622.9312</v>
      </c>
      <c r="Y5">
        <f>(12*D5+(12*C5 - 1000)*(C5&gt;450))</f>
        <v>13400</v>
      </c>
    </row>
    <row r="6" spans="1:25" x14ac:dyDescent="0.25">
      <c r="A6">
        <f t="shared" si="0"/>
        <v>5</v>
      </c>
      <c r="B6">
        <v>5</v>
      </c>
      <c r="C6">
        <v>1500</v>
      </c>
      <c r="D6">
        <v>0</v>
      </c>
      <c r="E6">
        <v>100</v>
      </c>
      <c r="F6">
        <v>0</v>
      </c>
      <c r="G6">
        <f>S6+(65-Q6)</f>
        <v>2043</v>
      </c>
      <c r="H6">
        <v>0</v>
      </c>
      <c r="I6" t="b">
        <v>0</v>
      </c>
      <c r="J6" t="b">
        <v>0</v>
      </c>
      <c r="K6">
        <v>0</v>
      </c>
      <c r="L6">
        <f t="shared" si="2"/>
        <v>150</v>
      </c>
      <c r="M6">
        <f>0.02*C6</f>
        <v>30</v>
      </c>
      <c r="N6">
        <f>0.08*C6</f>
        <v>120</v>
      </c>
      <c r="O6">
        <f>0.015*C6</f>
        <v>22.5</v>
      </c>
      <c r="P6" t="b">
        <v>0</v>
      </c>
      <c r="Q6">
        <v>40</v>
      </c>
      <c r="R6">
        <v>0</v>
      </c>
      <c r="S6">
        <v>2018</v>
      </c>
      <c r="T6" s="2">
        <f t="shared" si="1"/>
        <v>13685.335999999999</v>
      </c>
      <c r="X6">
        <f>(0.6+(0.02*(S6-2005)))*((12*L6)+MIN(12*(O6+M6+0.96*N6),2800))</f>
        <v>3278.6639999999998</v>
      </c>
      <c r="Y6">
        <f>(12*D6+(12*C6 - 1000)*(C6&gt;450))</f>
        <v>17000</v>
      </c>
    </row>
    <row r="7" spans="1:25" x14ac:dyDescent="0.25">
      <c r="A7">
        <f t="shared" si="0"/>
        <v>6</v>
      </c>
      <c r="B7">
        <v>6</v>
      </c>
      <c r="C7">
        <v>5000</v>
      </c>
      <c r="D7">
        <v>0</v>
      </c>
      <c r="E7">
        <v>100</v>
      </c>
      <c r="F7">
        <v>0</v>
      </c>
      <c r="G7">
        <f>S7+(65-Q7)</f>
        <v>2043</v>
      </c>
      <c r="H7">
        <v>0</v>
      </c>
      <c r="I7" t="b">
        <v>0</v>
      </c>
      <c r="J7" t="b">
        <v>0</v>
      </c>
      <c r="K7">
        <v>0</v>
      </c>
      <c r="L7">
        <f t="shared" si="2"/>
        <v>500</v>
      </c>
      <c r="M7">
        <f>0.02*C7</f>
        <v>100</v>
      </c>
      <c r="N7">
        <f>0.08*C7</f>
        <v>400</v>
      </c>
      <c r="O7">
        <f>0.015*C7</f>
        <v>75</v>
      </c>
      <c r="P7" t="b">
        <v>0</v>
      </c>
      <c r="Q7">
        <v>40</v>
      </c>
      <c r="R7">
        <v>0</v>
      </c>
      <c r="S7">
        <v>2018</v>
      </c>
      <c r="T7" s="2">
        <f t="shared" si="1"/>
        <v>51396</v>
      </c>
      <c r="X7">
        <f>(0.6+(0.02*(S7-2005)))*((12*L7)+MIN(12*(O7+M7+0.96*N7),2800))</f>
        <v>7568</v>
      </c>
      <c r="Y7">
        <f>(12*D7+(12*C7 - 1000)*(C7&gt;450))</f>
        <v>59000</v>
      </c>
    </row>
    <row r="8" spans="1:25" x14ac:dyDescent="0.25">
      <c r="A8">
        <f t="shared" si="0"/>
        <v>7</v>
      </c>
      <c r="B8">
        <v>7</v>
      </c>
      <c r="C8">
        <v>300</v>
      </c>
      <c r="D8">
        <v>0</v>
      </c>
      <c r="E8">
        <v>100</v>
      </c>
      <c r="F8">
        <v>0</v>
      </c>
      <c r="G8">
        <f>S8+(65-Q8)</f>
        <v>2035</v>
      </c>
      <c r="H8">
        <v>0</v>
      </c>
      <c r="I8" t="b">
        <v>0</v>
      </c>
      <c r="J8" t="b">
        <v>0</v>
      </c>
      <c r="K8">
        <v>0</v>
      </c>
      <c r="L8">
        <v>0</v>
      </c>
      <c r="M8">
        <v>0</v>
      </c>
      <c r="N8">
        <v>0</v>
      </c>
      <c r="P8" t="b">
        <v>0</v>
      </c>
      <c r="Q8">
        <v>40</v>
      </c>
      <c r="R8">
        <v>0</v>
      </c>
      <c r="S8">
        <v>2010</v>
      </c>
      <c r="T8" s="2">
        <f t="shared" si="1"/>
        <v>0</v>
      </c>
      <c r="X8">
        <f>(0.6+(0.02*(S8-2005)))*((12*L8)+MIN(12*(O8+M8+0.96*N8),2800))</f>
        <v>0</v>
      </c>
      <c r="Y8">
        <f>(12*D8+(12*C8 - 920)*(C8&gt;450))</f>
        <v>0</v>
      </c>
    </row>
    <row r="9" spans="1:25" x14ac:dyDescent="0.25">
      <c r="A9">
        <f t="shared" si="0"/>
        <v>8</v>
      </c>
      <c r="B9">
        <v>8</v>
      </c>
      <c r="C9">
        <v>600</v>
      </c>
      <c r="D9">
        <v>0</v>
      </c>
      <c r="E9">
        <v>100</v>
      </c>
      <c r="F9">
        <v>0</v>
      </c>
      <c r="G9">
        <f>S9+(65-Q9)</f>
        <v>2035</v>
      </c>
      <c r="H9">
        <v>0</v>
      </c>
      <c r="I9" t="b">
        <v>0</v>
      </c>
      <c r="J9" t="b">
        <v>0</v>
      </c>
      <c r="K9">
        <v>0</v>
      </c>
      <c r="L9">
        <f t="shared" si="2"/>
        <v>60</v>
      </c>
      <c r="M9">
        <f>0.02*C9</f>
        <v>12</v>
      </c>
      <c r="N9">
        <f>0.08*C9</f>
        <v>48</v>
      </c>
      <c r="O9">
        <f>0.015*C9</f>
        <v>9</v>
      </c>
      <c r="P9" t="b">
        <v>0</v>
      </c>
      <c r="Q9">
        <v>40</v>
      </c>
      <c r="R9">
        <v>0</v>
      </c>
      <c r="S9">
        <v>2010</v>
      </c>
      <c r="T9" s="2">
        <f t="shared" si="1"/>
        <v>5176.5280000000002</v>
      </c>
      <c r="X9">
        <f>(0.6+(0.02*(S9-2005)))*((12*L9)+MIN(12*(O9+M9+0.96*N9),2800))</f>
        <v>1067.472</v>
      </c>
      <c r="Y9">
        <f>(12*D9+(12*C9 - 920)*(C9&gt;450))</f>
        <v>6280</v>
      </c>
    </row>
    <row r="10" spans="1:25" x14ac:dyDescent="0.25">
      <c r="A10">
        <f t="shared" si="0"/>
        <v>9</v>
      </c>
      <c r="B10">
        <v>9</v>
      </c>
      <c r="C10">
        <v>900</v>
      </c>
      <c r="D10">
        <v>0</v>
      </c>
      <c r="E10">
        <v>100</v>
      </c>
      <c r="F10">
        <v>0</v>
      </c>
      <c r="G10">
        <f>S10+(65-Q10)</f>
        <v>2035</v>
      </c>
      <c r="H10">
        <v>0</v>
      </c>
      <c r="I10" t="b">
        <v>0</v>
      </c>
      <c r="J10" t="b">
        <v>0</v>
      </c>
      <c r="K10">
        <v>0</v>
      </c>
      <c r="L10">
        <f t="shared" si="2"/>
        <v>90</v>
      </c>
      <c r="M10">
        <f>0.02*C10</f>
        <v>18</v>
      </c>
      <c r="N10">
        <f>0.08*C10</f>
        <v>72</v>
      </c>
      <c r="O10">
        <f>0.015*C10</f>
        <v>13.5</v>
      </c>
      <c r="P10" t="b">
        <v>0</v>
      </c>
      <c r="Q10">
        <v>40</v>
      </c>
      <c r="R10">
        <v>0</v>
      </c>
      <c r="S10">
        <v>2010</v>
      </c>
      <c r="T10" s="2">
        <f t="shared" si="1"/>
        <v>8242.7919999999995</v>
      </c>
      <c r="X10">
        <f>(0.6+(0.02*(S10-2005)))*((12*L10)+MIN(12*(O10+M10+0.96*N10),2800))</f>
        <v>1601.2079999999999</v>
      </c>
      <c r="Y10">
        <f>(12*D10+(12*C10 - 920)*(C10&gt;450))</f>
        <v>9880</v>
      </c>
    </row>
    <row r="11" spans="1:25" x14ac:dyDescent="0.25">
      <c r="A11">
        <f t="shared" si="0"/>
        <v>10</v>
      </c>
      <c r="B11">
        <v>10</v>
      </c>
      <c r="C11">
        <v>1200</v>
      </c>
      <c r="D11">
        <v>0</v>
      </c>
      <c r="E11">
        <v>100</v>
      </c>
      <c r="F11">
        <v>0</v>
      </c>
      <c r="G11">
        <f>S11+(65-Q11)</f>
        <v>2035</v>
      </c>
      <c r="H11">
        <v>0</v>
      </c>
      <c r="I11" t="b">
        <v>0</v>
      </c>
      <c r="J11" t="b">
        <v>0</v>
      </c>
      <c r="K11">
        <v>0</v>
      </c>
      <c r="L11">
        <f t="shared" si="2"/>
        <v>120</v>
      </c>
      <c r="M11">
        <f>0.02*C11</f>
        <v>24</v>
      </c>
      <c r="N11">
        <f>0.08*C11</f>
        <v>96</v>
      </c>
      <c r="O11">
        <f>0.015*C11</f>
        <v>18</v>
      </c>
      <c r="P11" t="b">
        <v>0</v>
      </c>
      <c r="Q11">
        <v>40</v>
      </c>
      <c r="R11">
        <v>0</v>
      </c>
      <c r="S11">
        <v>2010</v>
      </c>
      <c r="T11" s="2">
        <f t="shared" si="1"/>
        <v>11309.056</v>
      </c>
      <c r="X11">
        <f>(0.6+(0.02*(S11-2005)))*((12*L11)+MIN(12*(O11+M11+0.96*N11),2800))</f>
        <v>2134.944</v>
      </c>
      <c r="Y11">
        <f>(12*D11+(12*C11 - 920)*(C11&gt;450))</f>
        <v>13480</v>
      </c>
    </row>
    <row r="12" spans="1:25" x14ac:dyDescent="0.25">
      <c r="A12">
        <f t="shared" si="0"/>
        <v>11</v>
      </c>
      <c r="B12">
        <v>11</v>
      </c>
      <c r="C12">
        <v>1500</v>
      </c>
      <c r="D12">
        <v>0</v>
      </c>
      <c r="E12">
        <v>100</v>
      </c>
      <c r="F12">
        <v>0</v>
      </c>
      <c r="G12">
        <f>S12+(65-Q12)</f>
        <v>2035</v>
      </c>
      <c r="H12">
        <v>0</v>
      </c>
      <c r="I12" t="b">
        <v>0</v>
      </c>
      <c r="J12" t="b">
        <v>0</v>
      </c>
      <c r="K12">
        <v>0</v>
      </c>
      <c r="L12">
        <f t="shared" si="2"/>
        <v>150</v>
      </c>
      <c r="M12">
        <f>0.02*C12</f>
        <v>30</v>
      </c>
      <c r="N12">
        <f>0.08*C12</f>
        <v>120</v>
      </c>
      <c r="O12">
        <f>0.015*C12</f>
        <v>22.5</v>
      </c>
      <c r="P12" t="b">
        <v>0</v>
      </c>
      <c r="Q12">
        <v>40</v>
      </c>
      <c r="R12">
        <v>0</v>
      </c>
      <c r="S12">
        <v>2010</v>
      </c>
      <c r="T12" s="2">
        <f t="shared" si="1"/>
        <v>14375.32</v>
      </c>
      <c r="X12">
        <f>(0.6+(0.02*(S12-2005)))*((12*L12)+MIN(12*(O12+M12+0.96*N12),2800))</f>
        <v>2668.6799999999994</v>
      </c>
      <c r="Y12">
        <f>(12*D12+(12*C12 - 920)*(C12&gt;450))</f>
        <v>17080</v>
      </c>
    </row>
    <row r="13" spans="1:25" x14ac:dyDescent="0.25">
      <c r="A13">
        <f t="shared" si="0"/>
        <v>12</v>
      </c>
      <c r="B13">
        <v>12</v>
      </c>
      <c r="C13">
        <v>8000</v>
      </c>
      <c r="D13">
        <v>0</v>
      </c>
      <c r="E13">
        <v>100</v>
      </c>
      <c r="F13">
        <v>0</v>
      </c>
      <c r="G13">
        <f>S13+(65-Q13)</f>
        <v>2035</v>
      </c>
      <c r="H13">
        <v>0</v>
      </c>
      <c r="I13" t="b">
        <v>0</v>
      </c>
      <c r="J13" t="b">
        <v>0</v>
      </c>
      <c r="K13">
        <v>0</v>
      </c>
      <c r="L13">
        <f t="shared" si="2"/>
        <v>800</v>
      </c>
      <c r="M13">
        <f>0.02*C13</f>
        <v>160</v>
      </c>
      <c r="N13">
        <f>0.08*C13</f>
        <v>640</v>
      </c>
      <c r="O13">
        <f>0.015*C13</f>
        <v>120</v>
      </c>
      <c r="P13" t="b">
        <v>0</v>
      </c>
      <c r="Q13">
        <v>40</v>
      </c>
      <c r="R13">
        <v>0</v>
      </c>
      <c r="S13">
        <v>2010</v>
      </c>
      <c r="T13" s="2">
        <f t="shared" si="1"/>
        <v>86364</v>
      </c>
      <c r="X13">
        <f>(0.6+(0.02*(S13-2005)))*((12*L13)+MIN(12*(O13+M13+0.96*N13),2800))</f>
        <v>8680</v>
      </c>
      <c r="Y13">
        <f>(12*D13+(12*C13 - 920)*(C13&gt;450))</f>
        <v>95080</v>
      </c>
    </row>
    <row r="14" spans="1:25" x14ac:dyDescent="0.25">
      <c r="T14" s="2"/>
    </row>
    <row r="15" spans="1:25" x14ac:dyDescent="0.25">
      <c r="T15" s="2"/>
    </row>
    <row r="16" spans="1:25" x14ac:dyDescent="0.25">
      <c r="T16" s="2"/>
    </row>
    <row r="17" spans="20:20" x14ac:dyDescent="0.25">
      <c r="T17" s="2"/>
    </row>
    <row r="18" spans="20:20" x14ac:dyDescent="0.25">
      <c r="T18" s="2"/>
    </row>
    <row r="19" spans="20:20" x14ac:dyDescent="0.25">
      <c r="T19" s="2"/>
    </row>
    <row r="20" spans="20:20" x14ac:dyDescent="0.25">
      <c r="T20" s="2"/>
    </row>
    <row r="21" spans="20:20" x14ac:dyDescent="0.25">
      <c r="T21" s="2"/>
    </row>
    <row r="22" spans="20:20" x14ac:dyDescent="0.25">
      <c r="T22" s="2"/>
    </row>
    <row r="23" spans="20:20" x14ac:dyDescent="0.25">
      <c r="T2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G7" sqref="G7"/>
    </sheetView>
  </sheetViews>
  <sheetFormatPr defaultRowHeight="15" x14ac:dyDescent="0.25"/>
  <sheetData>
    <row r="1" spans="1:25" x14ac:dyDescent="0.25">
      <c r="A1" t="s">
        <v>8</v>
      </c>
      <c r="B1" t="s">
        <v>0</v>
      </c>
      <c r="C1" t="s">
        <v>1</v>
      </c>
      <c r="D1" t="s">
        <v>6</v>
      </c>
      <c r="E1" t="s">
        <v>10</v>
      </c>
      <c r="F1" t="s">
        <v>11</v>
      </c>
      <c r="G1" t="s">
        <v>9</v>
      </c>
      <c r="H1" t="s">
        <v>7</v>
      </c>
      <c r="I1" t="s">
        <v>12</v>
      </c>
      <c r="J1" t="s">
        <v>20</v>
      </c>
      <c r="K1" t="s">
        <v>13</v>
      </c>
      <c r="L1" t="s">
        <v>2</v>
      </c>
      <c r="M1" t="s">
        <v>4</v>
      </c>
      <c r="N1" t="s">
        <v>14</v>
      </c>
      <c r="O1" t="s">
        <v>3</v>
      </c>
      <c r="P1" t="s">
        <v>16</v>
      </c>
      <c r="Q1" t="s">
        <v>19</v>
      </c>
      <c r="R1" t="s">
        <v>21</v>
      </c>
      <c r="S1" t="s">
        <v>5</v>
      </c>
      <c r="T1" s="1" t="s">
        <v>22</v>
      </c>
      <c r="X1" t="s">
        <v>15</v>
      </c>
      <c r="Y1" t="s">
        <v>18</v>
      </c>
    </row>
    <row r="2" spans="1:25" x14ac:dyDescent="0.25">
      <c r="A2">
        <f>B2</f>
        <v>1</v>
      </c>
      <c r="B2">
        <v>1</v>
      </c>
      <c r="C2">
        <v>2000</v>
      </c>
      <c r="D2">
        <v>0</v>
      </c>
      <c r="E2">
        <v>100</v>
      </c>
      <c r="F2">
        <v>0</v>
      </c>
      <c r="G2">
        <f>S2+(65-Q2)</f>
        <v>2043</v>
      </c>
      <c r="H2">
        <v>0</v>
      </c>
      <c r="I2" t="b">
        <v>0</v>
      </c>
      <c r="J2" t="b">
        <v>0</v>
      </c>
      <c r="K2">
        <v>0</v>
      </c>
      <c r="L2">
        <f>0.1*$C2</f>
        <v>200</v>
      </c>
      <c r="M2">
        <f>0.02*C2</f>
        <v>40</v>
      </c>
      <c r="N2">
        <f>0.08*C2</f>
        <v>160</v>
      </c>
      <c r="O2">
        <f>0.015*C2</f>
        <v>30</v>
      </c>
      <c r="P2" t="b">
        <v>0</v>
      </c>
      <c r="Q2">
        <v>40</v>
      </c>
      <c r="R2">
        <v>1</v>
      </c>
      <c r="S2">
        <v>2018</v>
      </c>
      <c r="T2" s="2">
        <f>MAX(Y2-X2-36-1908-7428,0)</f>
        <v>9256.4480000000003</v>
      </c>
      <c r="X2">
        <f>(0.6+(0.02*(S2-2005)))*((12*L2)+MIN(12*(O2+M2+0.96*N2),2800))</f>
        <v>4371.5519999999997</v>
      </c>
      <c r="Y2">
        <f>(12*D2+(12*C2 - 1000)*(C2&gt;450))</f>
        <v>23000</v>
      </c>
    </row>
    <row r="3" spans="1:25" x14ac:dyDescent="0.2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f>S3+(65-Q3)</f>
        <v>2078</v>
      </c>
      <c r="H3">
        <v>0</v>
      </c>
      <c r="I3" t="b">
        <v>0</v>
      </c>
      <c r="J3" t="b">
        <v>1</v>
      </c>
      <c r="K3">
        <v>0</v>
      </c>
      <c r="L3">
        <f>0.1*$C3</f>
        <v>0</v>
      </c>
      <c r="M3">
        <f>0.02*C3</f>
        <v>0</v>
      </c>
      <c r="N3">
        <f>0.08*C3</f>
        <v>0</v>
      </c>
      <c r="O3">
        <f>0.015*C3</f>
        <v>0</v>
      </c>
      <c r="P3" t="b">
        <v>0</v>
      </c>
      <c r="Q3">
        <v>5</v>
      </c>
      <c r="R3">
        <v>1</v>
      </c>
      <c r="S3">
        <v>2018</v>
      </c>
      <c r="T3" s="2">
        <f t="shared" ref="T3:T7" si="0">MAX(Y3-X3-36,0)</f>
        <v>0</v>
      </c>
      <c r="X3">
        <f>(0.6+(0.02*(S3-2005)))*((12*L3)+MIN(12*(O3+M3+0.96*N3),2800))</f>
        <v>0</v>
      </c>
      <c r="Y3">
        <f>(12*D3+(12*C3 - 1000)*(C3&gt;450))</f>
        <v>0</v>
      </c>
    </row>
    <row r="4" spans="1:25" x14ac:dyDescent="0.25">
      <c r="A4">
        <v>2</v>
      </c>
      <c r="B4">
        <v>2</v>
      </c>
      <c r="C4">
        <v>3000</v>
      </c>
      <c r="D4">
        <v>0</v>
      </c>
      <c r="E4">
        <v>100</v>
      </c>
      <c r="F4">
        <v>0</v>
      </c>
      <c r="G4">
        <f>S4+(65-Q4)</f>
        <v>2043</v>
      </c>
      <c r="H4">
        <v>0</v>
      </c>
      <c r="I4" t="b">
        <v>0</v>
      </c>
      <c r="J4" t="b">
        <v>0</v>
      </c>
      <c r="K4">
        <v>0</v>
      </c>
      <c r="L4">
        <f t="shared" ref="L4:L7" si="1">0.1*C4</f>
        <v>300</v>
      </c>
      <c r="M4">
        <f>0.02*C4</f>
        <v>60</v>
      </c>
      <c r="N4">
        <f>0.08*C4</f>
        <v>240</v>
      </c>
      <c r="O4">
        <f>0.015*C4</f>
        <v>45</v>
      </c>
      <c r="P4" t="b">
        <v>0</v>
      </c>
      <c r="Q4">
        <v>40</v>
      </c>
      <c r="R4">
        <v>1</v>
      </c>
      <c r="S4">
        <v>2018</v>
      </c>
      <c r="T4" s="2">
        <f>MAX(Y4-X4-36-1908-7428,0)</f>
        <v>20124</v>
      </c>
      <c r="X4">
        <f>(0.6+(0.02*(S4-2005)))*((12*L4)+MIN(12*(O4+M4+0.96*N4),2800))</f>
        <v>5504</v>
      </c>
      <c r="Y4">
        <f>(12*D4+(12*C4 - 1000)*(C4&gt;450))</f>
        <v>35000</v>
      </c>
    </row>
    <row r="5" spans="1:25" x14ac:dyDescent="0.25">
      <c r="A5">
        <v>2</v>
      </c>
      <c r="B5">
        <v>2</v>
      </c>
      <c r="C5">
        <v>0</v>
      </c>
      <c r="D5">
        <v>0</v>
      </c>
      <c r="E5">
        <v>0</v>
      </c>
      <c r="F5">
        <v>0</v>
      </c>
      <c r="G5">
        <f>S5+(65-Q5)</f>
        <v>2078</v>
      </c>
      <c r="H5">
        <v>0</v>
      </c>
      <c r="I5" t="b">
        <v>0</v>
      </c>
      <c r="J5" t="b">
        <v>1</v>
      </c>
      <c r="K5">
        <v>0</v>
      </c>
      <c r="L5">
        <f t="shared" si="1"/>
        <v>0</v>
      </c>
      <c r="M5">
        <f>0.02*C5</f>
        <v>0</v>
      </c>
      <c r="N5">
        <f>0.08*C5</f>
        <v>0</v>
      </c>
      <c r="O5">
        <f>0.015*C5</f>
        <v>0</v>
      </c>
      <c r="P5" t="b">
        <v>0</v>
      </c>
      <c r="Q5">
        <v>5</v>
      </c>
      <c r="R5">
        <v>1</v>
      </c>
      <c r="S5">
        <v>2018</v>
      </c>
      <c r="T5" s="2">
        <f t="shared" si="0"/>
        <v>0</v>
      </c>
      <c r="X5">
        <f>(0.6+(0.02*(S5-2005)))*((12*L5)+MIN(12*(O5+M5+0.96*N5),2800))</f>
        <v>0</v>
      </c>
      <c r="Y5">
        <f>(12*D5+(12*C5 - 1000)*(C5&gt;450))</f>
        <v>0</v>
      </c>
    </row>
    <row r="6" spans="1:25" x14ac:dyDescent="0.25">
      <c r="A6">
        <v>3</v>
      </c>
      <c r="B6">
        <v>3</v>
      </c>
      <c r="C6">
        <v>2000</v>
      </c>
      <c r="D6">
        <v>0</v>
      </c>
      <c r="E6">
        <v>1000</v>
      </c>
      <c r="F6">
        <v>0</v>
      </c>
      <c r="G6">
        <f>S6+(65-Q6)</f>
        <v>2030</v>
      </c>
      <c r="H6">
        <v>0</v>
      </c>
      <c r="I6" t="b">
        <v>0</v>
      </c>
      <c r="J6" t="b">
        <v>0</v>
      </c>
      <c r="K6">
        <v>0</v>
      </c>
      <c r="L6">
        <f t="shared" si="1"/>
        <v>200</v>
      </c>
      <c r="M6">
        <f>0.02*C6</f>
        <v>40</v>
      </c>
      <c r="N6">
        <f>0.08*C6</f>
        <v>160</v>
      </c>
      <c r="O6">
        <f>0.015*C6</f>
        <v>30</v>
      </c>
      <c r="P6" t="b">
        <v>0</v>
      </c>
      <c r="Q6">
        <v>40</v>
      </c>
      <c r="R6">
        <v>1</v>
      </c>
      <c r="S6">
        <v>2005</v>
      </c>
      <c r="T6" s="2">
        <f>MAX(Y6-X6-36-1308-7428,0)</f>
        <v>11258.080000000002</v>
      </c>
      <c r="X6">
        <f>(0.6+(0.02*(S6-2005)))*((12*L6)+MIN(12*(O6+M6+0.96*N6),2800))</f>
        <v>3049.9199999999996</v>
      </c>
      <c r="Y6">
        <f>(12*D6+(12*C6-920)*(C6&gt;450)+MIN((12*E6)-51-1370,0))</f>
        <v>23080</v>
      </c>
    </row>
    <row r="7" spans="1:25" x14ac:dyDescent="0.25">
      <c r="A7">
        <v>3</v>
      </c>
      <c r="B7">
        <v>3</v>
      </c>
      <c r="C7">
        <v>0</v>
      </c>
      <c r="D7">
        <v>0</v>
      </c>
      <c r="E7">
        <v>0</v>
      </c>
      <c r="F7">
        <v>0</v>
      </c>
      <c r="G7">
        <f>S7+(65-Q7)</f>
        <v>2065</v>
      </c>
      <c r="H7">
        <v>0</v>
      </c>
      <c r="I7" t="b">
        <v>0</v>
      </c>
      <c r="J7" t="b">
        <v>1</v>
      </c>
      <c r="K7">
        <v>0</v>
      </c>
      <c r="L7">
        <f t="shared" si="1"/>
        <v>0</v>
      </c>
      <c r="M7">
        <f>0.02*C7</f>
        <v>0</v>
      </c>
      <c r="N7">
        <f>0.08*C7</f>
        <v>0</v>
      </c>
      <c r="O7">
        <f>0.015*C7</f>
        <v>0</v>
      </c>
      <c r="P7" t="b">
        <v>0</v>
      </c>
      <c r="Q7">
        <v>5</v>
      </c>
      <c r="R7">
        <v>1</v>
      </c>
      <c r="S7">
        <v>2005</v>
      </c>
      <c r="T7" s="2">
        <f t="shared" si="0"/>
        <v>0</v>
      </c>
      <c r="X7">
        <f>(0.6+(0.02*(S7-2005)))*((12*L7)+MIN(12*(O7+M7+0.96*N7),2800))</f>
        <v>0</v>
      </c>
      <c r="Y7">
        <f>(12*D7+(12*C7 - 1000)*(C7&gt;450))</f>
        <v>0</v>
      </c>
    </row>
    <row r="8" spans="1:25" x14ac:dyDescent="0.25">
      <c r="T8" s="2"/>
    </row>
    <row r="9" spans="1:25" x14ac:dyDescent="0.25">
      <c r="T9" s="2"/>
    </row>
    <row r="10" spans="1:25" x14ac:dyDescent="0.25">
      <c r="T10" s="2"/>
    </row>
    <row r="11" spans="1:25" x14ac:dyDescent="0.25">
      <c r="T11" s="2"/>
    </row>
    <row r="12" spans="1:25" x14ac:dyDescent="0.25">
      <c r="T12" s="2"/>
    </row>
    <row r="13" spans="1:25" x14ac:dyDescent="0.25">
      <c r="T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tabSelected="1" workbookViewId="0">
      <selection activeCell="P6" sqref="P6"/>
    </sheetView>
  </sheetViews>
  <sheetFormatPr defaultRowHeight="15" x14ac:dyDescent="0.25"/>
  <cols>
    <col min="20" max="20" width="10.85546875" customWidth="1"/>
  </cols>
  <sheetData>
    <row r="1" spans="1:25" x14ac:dyDescent="0.25">
      <c r="A1" t="s">
        <v>8</v>
      </c>
      <c r="B1" t="s">
        <v>0</v>
      </c>
      <c r="C1" t="s">
        <v>1</v>
      </c>
      <c r="D1" t="s">
        <v>6</v>
      </c>
      <c r="E1" t="s">
        <v>10</v>
      </c>
      <c r="F1" t="s">
        <v>11</v>
      </c>
      <c r="G1" t="s">
        <v>9</v>
      </c>
      <c r="H1" t="s">
        <v>7</v>
      </c>
      <c r="I1" t="s">
        <v>12</v>
      </c>
      <c r="J1" t="s">
        <v>20</v>
      </c>
      <c r="K1" t="s">
        <v>13</v>
      </c>
      <c r="L1" t="s">
        <v>2</v>
      </c>
      <c r="M1" t="s">
        <v>4</v>
      </c>
      <c r="N1" t="s">
        <v>14</v>
      </c>
      <c r="O1" t="s">
        <v>3</v>
      </c>
      <c r="P1" t="s">
        <v>16</v>
      </c>
      <c r="Q1" t="s">
        <v>19</v>
      </c>
      <c r="R1" t="s">
        <v>21</v>
      </c>
      <c r="S1" t="s">
        <v>5</v>
      </c>
      <c r="T1" s="3" t="s">
        <v>17</v>
      </c>
      <c r="X1" t="s">
        <v>15</v>
      </c>
      <c r="Y1" t="s">
        <v>18</v>
      </c>
    </row>
    <row r="2" spans="1:25" x14ac:dyDescent="0.25">
      <c r="A2">
        <v>1</v>
      </c>
      <c r="B2">
        <v>1</v>
      </c>
      <c r="C2">
        <v>2000</v>
      </c>
      <c r="D2">
        <v>0</v>
      </c>
      <c r="E2">
        <v>0</v>
      </c>
      <c r="F2">
        <v>0</v>
      </c>
      <c r="G2">
        <f>S2+(65-Q2)</f>
        <v>2053</v>
      </c>
      <c r="H2">
        <v>0</v>
      </c>
      <c r="I2" t="b">
        <v>0</v>
      </c>
      <c r="J2" t="b">
        <v>0</v>
      </c>
      <c r="K2">
        <v>0</v>
      </c>
      <c r="L2">
        <f>0.1*$C2</f>
        <v>200</v>
      </c>
      <c r="M2">
        <f>0.02*C2</f>
        <v>40</v>
      </c>
      <c r="N2">
        <f>0.08*C2</f>
        <v>160</v>
      </c>
      <c r="O2">
        <f>0.015*C2</f>
        <v>30</v>
      </c>
      <c r="P2" t="b">
        <v>0</v>
      </c>
      <c r="Q2">
        <v>30</v>
      </c>
      <c r="R2">
        <v>0</v>
      </c>
      <c r="S2">
        <v>2018</v>
      </c>
      <c r="T2" s="4">
        <f>0.5*(Y2+Y3-(X2+X3)-2*36)</f>
        <v>13685.335999999999</v>
      </c>
      <c r="X2">
        <f>(0.6+(0.02*(S2-2005)))*((12*L2)+MIN(12*(O2+M2+0.96*N2),2800))</f>
        <v>4371.5519999999997</v>
      </c>
      <c r="Y2">
        <f>(12*D2+(12*C2 - 1000)*(C2&gt;450))</f>
        <v>23000</v>
      </c>
    </row>
    <row r="3" spans="1:25" x14ac:dyDescent="0.25">
      <c r="A3">
        <v>1</v>
      </c>
      <c r="B3">
        <v>1</v>
      </c>
      <c r="C3">
        <v>1000</v>
      </c>
      <c r="D3">
        <v>0</v>
      </c>
      <c r="E3">
        <v>0</v>
      </c>
      <c r="F3">
        <v>0</v>
      </c>
      <c r="G3">
        <f t="shared" ref="G3:G7" si="0">S3+(65-Q3)</f>
        <v>2053</v>
      </c>
      <c r="H3">
        <v>0</v>
      </c>
      <c r="I3" t="b">
        <v>0</v>
      </c>
      <c r="J3" t="b">
        <v>0</v>
      </c>
      <c r="K3">
        <v>0</v>
      </c>
      <c r="L3">
        <f t="shared" ref="L3:L8" si="1">0.1*$C3</f>
        <v>100</v>
      </c>
      <c r="M3">
        <f t="shared" ref="M3:M8" si="2">0.02*C3</f>
        <v>20</v>
      </c>
      <c r="N3">
        <f t="shared" ref="N3:N8" si="3">0.08*C3</f>
        <v>80</v>
      </c>
      <c r="O3">
        <f t="shared" ref="O3:O8" si="4">0.015*C3</f>
        <v>15</v>
      </c>
      <c r="P3" t="b">
        <v>0</v>
      </c>
      <c r="Q3">
        <v>30</v>
      </c>
      <c r="R3">
        <v>0</v>
      </c>
      <c r="S3">
        <v>2018</v>
      </c>
      <c r="T3" s="4">
        <f>0.5*(Y2+Y3-(X2+X3)-2*36)</f>
        <v>13685.335999999999</v>
      </c>
      <c r="X3">
        <f t="shared" ref="X3:X7" si="5">(0.6+(0.02*(S3-2005)))*((12*L3)+MIN(12*(O3+M3+0.96*N3),2800))</f>
        <v>2185.7759999999998</v>
      </c>
      <c r="Y3">
        <f>(12*D3+(12*C3 - 1000)*(C3&gt;450))</f>
        <v>11000</v>
      </c>
    </row>
    <row r="4" spans="1:25" x14ac:dyDescent="0.25">
      <c r="A4">
        <v>2</v>
      </c>
      <c r="B4">
        <v>2</v>
      </c>
      <c r="C4">
        <v>3000</v>
      </c>
      <c r="D4">
        <v>0</v>
      </c>
      <c r="E4">
        <v>0</v>
      </c>
      <c r="F4">
        <v>0</v>
      </c>
      <c r="G4">
        <f t="shared" si="0"/>
        <v>2053</v>
      </c>
      <c r="H4">
        <v>0</v>
      </c>
      <c r="I4" t="b">
        <v>1</v>
      </c>
      <c r="J4" t="b">
        <v>0</v>
      </c>
      <c r="K4">
        <v>0</v>
      </c>
      <c r="L4">
        <f t="shared" si="1"/>
        <v>300</v>
      </c>
      <c r="M4">
        <f t="shared" si="2"/>
        <v>60</v>
      </c>
      <c r="N4">
        <f t="shared" si="3"/>
        <v>240</v>
      </c>
      <c r="O4">
        <f t="shared" si="4"/>
        <v>45</v>
      </c>
      <c r="P4" t="b">
        <v>0</v>
      </c>
      <c r="Q4">
        <v>30</v>
      </c>
      <c r="R4">
        <v>2</v>
      </c>
      <c r="S4">
        <v>2018</v>
      </c>
      <c r="T4" s="4">
        <f>0.5*(Y4+Y5-(X4+X5)-2*36)</f>
        <v>24026.224000000002</v>
      </c>
      <c r="X4">
        <f t="shared" si="5"/>
        <v>5504</v>
      </c>
      <c r="Y4">
        <f t="shared" ref="Y4:Y7" si="6">(12*D4+(12*C4 - 1000)*(C4&gt;450))</f>
        <v>35000</v>
      </c>
    </row>
    <row r="5" spans="1:25" x14ac:dyDescent="0.25">
      <c r="A5">
        <v>2</v>
      </c>
      <c r="B5">
        <v>2</v>
      </c>
      <c r="C5">
        <v>2000</v>
      </c>
      <c r="D5">
        <v>0</v>
      </c>
      <c r="E5">
        <v>0</v>
      </c>
      <c r="F5">
        <v>0</v>
      </c>
      <c r="G5">
        <f t="shared" si="0"/>
        <v>2053</v>
      </c>
      <c r="H5">
        <v>0</v>
      </c>
      <c r="I5" t="b">
        <v>1</v>
      </c>
      <c r="J5" t="b">
        <v>0</v>
      </c>
      <c r="K5">
        <v>0</v>
      </c>
      <c r="L5">
        <f t="shared" si="1"/>
        <v>200</v>
      </c>
      <c r="M5">
        <f t="shared" si="2"/>
        <v>40</v>
      </c>
      <c r="N5">
        <f t="shared" si="3"/>
        <v>160</v>
      </c>
      <c r="O5">
        <f t="shared" si="4"/>
        <v>30</v>
      </c>
      <c r="P5" t="b">
        <v>0</v>
      </c>
      <c r="Q5">
        <v>30</v>
      </c>
      <c r="R5">
        <v>2</v>
      </c>
      <c r="S5">
        <v>2018</v>
      </c>
      <c r="T5" s="4">
        <f>0.5*(Y4+Y5-(X4+X5)-2*36)</f>
        <v>24026.224000000002</v>
      </c>
      <c r="X5">
        <f t="shared" si="5"/>
        <v>4371.5519999999997</v>
      </c>
      <c r="Y5">
        <f t="shared" si="6"/>
        <v>23000</v>
      </c>
    </row>
    <row r="6" spans="1:25" x14ac:dyDescent="0.25">
      <c r="A6">
        <v>2</v>
      </c>
      <c r="B6">
        <v>2</v>
      </c>
      <c r="C6">
        <v>0</v>
      </c>
      <c r="D6">
        <v>0</v>
      </c>
      <c r="E6">
        <v>0</v>
      </c>
      <c r="F6">
        <v>0</v>
      </c>
      <c r="G6">
        <f t="shared" si="0"/>
        <v>2075</v>
      </c>
      <c r="H6">
        <v>0</v>
      </c>
      <c r="I6" t="b">
        <v>0</v>
      </c>
      <c r="J6" t="b">
        <v>1</v>
      </c>
      <c r="K6">
        <v>0</v>
      </c>
      <c r="L6">
        <f t="shared" si="1"/>
        <v>0</v>
      </c>
      <c r="M6">
        <f t="shared" si="2"/>
        <v>0</v>
      </c>
      <c r="N6">
        <f t="shared" si="3"/>
        <v>0</v>
      </c>
      <c r="O6">
        <f t="shared" si="4"/>
        <v>0</v>
      </c>
      <c r="P6" t="b">
        <v>0</v>
      </c>
      <c r="Q6">
        <v>8</v>
      </c>
      <c r="R6">
        <v>2</v>
      </c>
      <c r="S6">
        <v>2018</v>
      </c>
      <c r="T6" s="4">
        <v>0</v>
      </c>
      <c r="X6">
        <f t="shared" si="5"/>
        <v>0</v>
      </c>
      <c r="Y6">
        <f t="shared" si="6"/>
        <v>0</v>
      </c>
    </row>
    <row r="7" spans="1:25" x14ac:dyDescent="0.25">
      <c r="A7">
        <v>2</v>
      </c>
      <c r="B7">
        <v>2</v>
      </c>
      <c r="C7">
        <v>0</v>
      </c>
      <c r="D7">
        <v>0</v>
      </c>
      <c r="E7">
        <v>0</v>
      </c>
      <c r="F7">
        <v>0</v>
      </c>
      <c r="G7">
        <f t="shared" si="0"/>
        <v>2080</v>
      </c>
      <c r="H7">
        <v>0</v>
      </c>
      <c r="I7" t="b">
        <v>0</v>
      </c>
      <c r="J7" t="b">
        <v>1</v>
      </c>
      <c r="K7">
        <v>0</v>
      </c>
      <c r="L7">
        <f t="shared" si="1"/>
        <v>0</v>
      </c>
      <c r="M7">
        <f t="shared" si="2"/>
        <v>0</v>
      </c>
      <c r="N7">
        <f t="shared" si="3"/>
        <v>0</v>
      </c>
      <c r="O7">
        <f t="shared" si="4"/>
        <v>0</v>
      </c>
      <c r="P7" t="b">
        <v>0</v>
      </c>
      <c r="Q7">
        <v>3</v>
      </c>
      <c r="R7">
        <v>2</v>
      </c>
      <c r="S7">
        <v>2018</v>
      </c>
      <c r="T7" s="4">
        <v>0</v>
      </c>
      <c r="X7">
        <f t="shared" si="5"/>
        <v>0</v>
      </c>
      <c r="Y7">
        <f t="shared" si="6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zve_single</vt:lpstr>
      <vt:lpstr>zve_alleinerz</vt:lpstr>
      <vt:lpstr>zve_married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2018-08-02T12:19:08Z</dcterms:modified>
</cp:coreProperties>
</file>