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V17" i="1" l="1"/>
  <c r="AO17" i="1" s="1"/>
  <c r="AO18" i="1"/>
  <c r="AN18" i="1"/>
  <c r="AG18" i="1"/>
  <c r="AF18" i="1"/>
  <c r="AI18" i="1" s="1"/>
  <c r="AL18" i="1" s="1"/>
  <c r="R18" i="1"/>
  <c r="AN17" i="1"/>
  <c r="AG17" i="1"/>
  <c r="AF17" i="1"/>
  <c r="R17" i="1"/>
  <c r="AR18" i="1" l="1"/>
  <c r="AR17" i="1"/>
  <c r="AI17" i="1"/>
  <c r="AJ17" i="1"/>
  <c r="AK17" i="1" s="1"/>
  <c r="AL17" i="1"/>
  <c r="AJ18" i="1"/>
  <c r="AK18" i="1" s="1"/>
  <c r="AO2" i="1"/>
  <c r="AQ17" i="1" l="1"/>
  <c r="AT17" i="1" s="1"/>
  <c r="AD17" i="1" s="1"/>
  <c r="AP17" i="1"/>
  <c r="AS17" i="1" s="1"/>
  <c r="AN3" i="1"/>
  <c r="AO3" i="1"/>
  <c r="AR3" i="1" s="1"/>
  <c r="AN4" i="1"/>
  <c r="AO4" i="1"/>
  <c r="AN5" i="1"/>
  <c r="AO5" i="1"/>
  <c r="AR5" i="1" s="1"/>
  <c r="AN6" i="1"/>
  <c r="AO6" i="1"/>
  <c r="AN7" i="1"/>
  <c r="AO7" i="1"/>
  <c r="AR7" i="1" s="1"/>
  <c r="AN8" i="1"/>
  <c r="AO8" i="1"/>
  <c r="AN9" i="1"/>
  <c r="AO9" i="1"/>
  <c r="AR9" i="1" s="1"/>
  <c r="AN10" i="1"/>
  <c r="AO10" i="1"/>
  <c r="AN11" i="1"/>
  <c r="AO11" i="1"/>
  <c r="AR11" i="1" s="1"/>
  <c r="AN12" i="1"/>
  <c r="AO12" i="1"/>
  <c r="AN13" i="1"/>
  <c r="AO13" i="1"/>
  <c r="AR13" i="1" s="1"/>
  <c r="AN14" i="1"/>
  <c r="AO14" i="1"/>
  <c r="AP14" i="1"/>
  <c r="AS14" i="1" s="1"/>
  <c r="AQ14" i="1"/>
  <c r="AN15" i="1"/>
  <c r="AO15" i="1"/>
  <c r="AP15" i="1"/>
  <c r="AQ15" i="1"/>
  <c r="AN16" i="1"/>
  <c r="AO16" i="1"/>
  <c r="AP16" i="1"/>
  <c r="AQ16" i="1"/>
  <c r="AN2" i="1"/>
  <c r="AR2" i="1" s="1"/>
  <c r="AT16" i="1" l="1"/>
  <c r="AT14" i="1"/>
  <c r="AT15" i="1"/>
  <c r="AS16" i="1"/>
  <c r="AB16" i="1" s="1"/>
  <c r="AR16" i="1"/>
  <c r="AR15" i="1"/>
  <c r="AR14" i="1"/>
  <c r="AR12" i="1"/>
  <c r="AR10" i="1"/>
  <c r="AR8" i="1"/>
  <c r="AR6" i="1"/>
  <c r="AR4" i="1"/>
  <c r="AP18" i="1"/>
  <c r="AS18" i="1" s="1"/>
  <c r="AQ18" i="1"/>
  <c r="AT18" i="1" s="1"/>
  <c r="AD18" i="1" s="1"/>
  <c r="AC17" i="1"/>
  <c r="AS15" i="1"/>
  <c r="AD15" i="1"/>
  <c r="AB14" i="1"/>
  <c r="AD14" i="1" l="1"/>
  <c r="AC16" i="1"/>
  <c r="AD16" i="1"/>
  <c r="AC14" i="1"/>
  <c r="AC15" i="1"/>
  <c r="AC18" i="1"/>
  <c r="AB15" i="1"/>
  <c r="AG10" i="1"/>
  <c r="AG11" i="1"/>
  <c r="AG12" i="1"/>
  <c r="AG13" i="1"/>
  <c r="AG9" i="1"/>
  <c r="AG8" i="1"/>
  <c r="AG7" i="1"/>
  <c r="AG3" i="1"/>
  <c r="AG4" i="1"/>
  <c r="AG2" i="1"/>
  <c r="AF15" i="1"/>
  <c r="AI15" i="1" s="1"/>
  <c r="AL15" i="1" s="1"/>
  <c r="AF16" i="1"/>
  <c r="AI16" i="1" s="1"/>
  <c r="AL16" i="1" s="1"/>
  <c r="AF14" i="1"/>
  <c r="AI14" i="1" s="1"/>
  <c r="AL14" i="1" s="1"/>
  <c r="AF10" i="1"/>
  <c r="AF11" i="1"/>
  <c r="AF12" i="1"/>
  <c r="AI12" i="1" s="1"/>
  <c r="AF13" i="1"/>
  <c r="AF9" i="1"/>
  <c r="AF8" i="1"/>
  <c r="AF7" i="1"/>
  <c r="AI7" i="1" s="1"/>
  <c r="AF6" i="1"/>
  <c r="AI6" i="1" s="1"/>
  <c r="AL6" i="1" s="1"/>
  <c r="AM6" i="1" s="1"/>
  <c r="AF5" i="1"/>
  <c r="AI5" i="1" s="1"/>
  <c r="AL5" i="1" s="1"/>
  <c r="AM5" i="1" s="1"/>
  <c r="AF3" i="1"/>
  <c r="AI3" i="1" s="1"/>
  <c r="AF4" i="1"/>
  <c r="AF2" i="1"/>
  <c r="AI2" i="1" s="1"/>
  <c r="AL2" i="1" s="1"/>
  <c r="AI9" i="1" l="1"/>
  <c r="AL9" i="1" s="1"/>
  <c r="AI10" i="1"/>
  <c r="AI4" i="1"/>
  <c r="AI13" i="1"/>
  <c r="AL13" i="1" s="1"/>
  <c r="AI8" i="1"/>
  <c r="AI11" i="1"/>
  <c r="AL11" i="1" s="1"/>
  <c r="AL3" i="1"/>
  <c r="AJ3" i="1"/>
  <c r="AK3" i="1" s="1"/>
  <c r="AM3" i="1" s="1"/>
  <c r="AL8" i="1"/>
  <c r="AJ8" i="1"/>
  <c r="AK8" i="1" s="1"/>
  <c r="AL10" i="1"/>
  <c r="AJ10" i="1"/>
  <c r="AK10" i="1" s="1"/>
  <c r="AP6" i="1"/>
  <c r="AS6" i="1" s="1"/>
  <c r="AQ6" i="1"/>
  <c r="AT6" i="1" s="1"/>
  <c r="AD6" i="1" s="1"/>
  <c r="AL4" i="1"/>
  <c r="AJ4" i="1"/>
  <c r="AK4" i="1" s="1"/>
  <c r="AM4" i="1" s="1"/>
  <c r="AL7" i="1"/>
  <c r="AJ7" i="1"/>
  <c r="AK7" i="1" s="1"/>
  <c r="AL12" i="1"/>
  <c r="AJ12" i="1"/>
  <c r="AK12" i="1" s="1"/>
  <c r="AP5" i="1"/>
  <c r="AS5" i="1" s="1"/>
  <c r="AQ5" i="1"/>
  <c r="AT5" i="1" s="1"/>
  <c r="AD5" i="1" s="1"/>
  <c r="AJ9" i="1"/>
  <c r="AK9" i="1" s="1"/>
  <c r="AM9" i="1" s="1"/>
  <c r="AJ2" i="1"/>
  <c r="AK2" i="1" s="1"/>
  <c r="AM2" i="1" s="1"/>
  <c r="AP9" i="1"/>
  <c r="AS9" i="1" s="1"/>
  <c r="AQ9" i="1"/>
  <c r="AT9" i="1" s="1"/>
  <c r="AD9" i="1" s="1"/>
  <c r="Y10" i="1"/>
  <c r="Y11" i="1"/>
  <c r="Y12" i="1"/>
  <c r="Y13" i="1"/>
  <c r="Y9" i="1"/>
  <c r="Y3" i="1"/>
  <c r="Y4" i="1"/>
  <c r="Y2" i="1"/>
  <c r="AJ13" i="1" l="1"/>
  <c r="AK13" i="1" s="1"/>
  <c r="AM13" i="1" s="1"/>
  <c r="AM8" i="1"/>
  <c r="AQ8" i="1" s="1"/>
  <c r="AT8" i="1" s="1"/>
  <c r="AD8" i="1" s="1"/>
  <c r="AM7" i="1"/>
  <c r="AQ7" i="1" s="1"/>
  <c r="AT7" i="1" s="1"/>
  <c r="AD7" i="1" s="1"/>
  <c r="AJ11" i="1"/>
  <c r="AK11" i="1" s="1"/>
  <c r="AM11" i="1" s="1"/>
  <c r="AM12" i="1"/>
  <c r="AP12" i="1" s="1"/>
  <c r="AS12" i="1" s="1"/>
  <c r="AM10" i="1"/>
  <c r="AP10" i="1" s="1"/>
  <c r="AS10" i="1" s="1"/>
  <c r="AC10" i="1" s="1"/>
  <c r="AC5" i="1"/>
  <c r="AC9" i="1"/>
  <c r="AC6" i="1"/>
  <c r="AP3" i="1"/>
  <c r="AS3" i="1" s="1"/>
  <c r="AQ3" i="1"/>
  <c r="AT3" i="1" s="1"/>
  <c r="AD3" i="1" s="1"/>
  <c r="AP4" i="1"/>
  <c r="AS4" i="1" s="1"/>
  <c r="AQ4" i="1"/>
  <c r="AT4" i="1" s="1"/>
  <c r="AD4" i="1" s="1"/>
  <c r="AB5" i="1"/>
  <c r="AQ10" i="1"/>
  <c r="AT10" i="1" s="1"/>
  <c r="AD10" i="1" s="1"/>
  <c r="AQ12" i="1"/>
  <c r="AT12" i="1" s="1"/>
  <c r="AD12" i="1" s="1"/>
  <c r="AP2" i="1"/>
  <c r="AS2" i="1" s="1"/>
  <c r="AQ2" i="1"/>
  <c r="AT2" i="1" s="1"/>
  <c r="AD2" i="1" s="1"/>
  <c r="AB6" i="1"/>
  <c r="AB9" i="1"/>
  <c r="R3" i="1"/>
  <c r="R4" i="1"/>
  <c r="R5" i="1"/>
  <c r="R6" i="1"/>
  <c r="R7" i="1"/>
  <c r="R8" i="1"/>
  <c r="R9" i="1"/>
  <c r="R10" i="1"/>
  <c r="R11" i="1"/>
  <c r="R12" i="1"/>
  <c r="R13" i="1"/>
  <c r="R2" i="1"/>
  <c r="AC2" i="1" l="1"/>
  <c r="AP13" i="1"/>
  <c r="AS13" i="1" s="1"/>
  <c r="AQ13" i="1"/>
  <c r="AT13" i="1" s="1"/>
  <c r="AD13" i="1" s="1"/>
  <c r="AC12" i="1"/>
  <c r="AB12" i="1"/>
  <c r="AC4" i="1"/>
  <c r="AP7" i="1"/>
  <c r="AS7" i="1" s="1"/>
  <c r="AB10" i="1"/>
  <c r="AC3" i="1"/>
  <c r="AP11" i="1"/>
  <c r="AS11" i="1" s="1"/>
  <c r="AQ11" i="1"/>
  <c r="AT11" i="1" s="1"/>
  <c r="AD11" i="1" s="1"/>
  <c r="AP8" i="1"/>
  <c r="AS8" i="1" s="1"/>
  <c r="AB4" i="1"/>
  <c r="AB2" i="1"/>
  <c r="AB3" i="1"/>
  <c r="A2" i="1"/>
  <c r="AC13" i="1" l="1"/>
  <c r="AB13" i="1"/>
  <c r="AC7" i="1"/>
  <c r="AB7" i="1"/>
  <c r="AC11" i="1"/>
  <c r="AB11" i="1"/>
  <c r="AC8" i="1"/>
  <c r="AB8" i="1"/>
</calcChain>
</file>

<file path=xl/sharedStrings.xml><?xml version="1.0" encoding="utf-8"?>
<sst xmlns="http://schemas.openxmlformats.org/spreadsheetml/2006/main" count="44" uniqueCount="44">
  <si>
    <t>hid</t>
  </si>
  <si>
    <t>tu_id</t>
  </si>
  <si>
    <t>year</t>
  </si>
  <si>
    <t>child</t>
  </si>
  <si>
    <t>alleinerz</t>
  </si>
  <si>
    <t>hhsize</t>
  </si>
  <si>
    <t>hh_korr</t>
  </si>
  <si>
    <t>heizkost</t>
  </si>
  <si>
    <t>miete</t>
  </si>
  <si>
    <t>age</t>
  </si>
  <si>
    <t>kindergeld_hh</t>
  </si>
  <si>
    <t>regelbedarf</t>
  </si>
  <si>
    <t>mehrbed</t>
  </si>
  <si>
    <t>ar_alg2_ek_hh</t>
  </si>
  <si>
    <t>adult_num_tu</t>
  </si>
  <si>
    <t>child_num_tu</t>
  </si>
  <si>
    <t>wohngeld</t>
  </si>
  <si>
    <t>kiz_ek_regel</t>
  </si>
  <si>
    <t>kiz_ek_kdu</t>
  </si>
  <si>
    <t>kiz_ek_relev</t>
  </si>
  <si>
    <t>kiz_ek_max</t>
  </si>
  <si>
    <t>kiz_incrange</t>
  </si>
  <si>
    <t>kiz</t>
  </si>
  <si>
    <t>kiz_temp</t>
  </si>
  <si>
    <t>kiz_ek_anr</t>
  </si>
  <si>
    <t>m_alg2</t>
  </si>
  <si>
    <t>fehlbedarf_alg2</t>
  </si>
  <si>
    <t>ar_base_alg2_ek</t>
  </si>
  <si>
    <t>head</t>
  </si>
  <si>
    <t>fehlbedarf_wg</t>
  </si>
  <si>
    <t>fehlbedarf_kiz</t>
  </si>
  <si>
    <t>fehlbedarf_wgkiz</t>
  </si>
  <si>
    <t>wg_vorrang</t>
  </si>
  <si>
    <t>kiz_vorrang</t>
  </si>
  <si>
    <t>wgkiz_vorrang</t>
  </si>
  <si>
    <t>wohngeld_basis_hh</t>
  </si>
  <si>
    <t>hhtyp</t>
  </si>
  <si>
    <t>alg2_grossek_hh</t>
  </si>
  <si>
    <t>uhv</t>
  </si>
  <si>
    <t>pensioner</t>
  </si>
  <si>
    <t>pid</t>
  </si>
  <si>
    <t>w_hours</t>
  </si>
  <si>
    <t>m_wage</t>
  </si>
  <si>
    <t>ineducation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</si>
</sst>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1" fontId="0" fillId="0" borderId="0" xfId="0" applyNumberFormat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Normal="100" workbookViewId="0">
      <selection activeCell="M2" sqref="M2"/>
    </sheetView>
  </sheetViews>
  <sheetFormatPr defaultRowHeight="15" x14ac:dyDescent="0.25"/>
  <cols>
    <col min="28" max="28" width="8.85546875" customWidth="1"/>
    <col min="30" max="30" width="11.28515625" customWidth="1"/>
    <col min="32" max="32" width="12.5703125" customWidth="1"/>
    <col min="33" max="33" width="14.7109375" customWidth="1"/>
    <col min="34" max="34" width="14.7109375" hidden="1" customWidth="1"/>
    <col min="35" max="35" width="16.140625" customWidth="1"/>
    <col min="36" max="36" width="9.28515625" customWidth="1"/>
  </cols>
  <sheetData>
    <row r="1" spans="1:46" ht="45" x14ac:dyDescent="0.25">
      <c r="A1" s="12" t="s">
        <v>0</v>
      </c>
      <c r="B1" s="12" t="s">
        <v>1</v>
      </c>
      <c r="C1" s="12" t="s">
        <v>40</v>
      </c>
      <c r="D1" s="12" t="s">
        <v>28</v>
      </c>
      <c r="E1" s="12" t="s">
        <v>36</v>
      </c>
      <c r="F1" s="12" t="s">
        <v>6</v>
      </c>
      <c r="G1" s="12" t="s">
        <v>5</v>
      </c>
      <c r="H1" s="12" t="s">
        <v>3</v>
      </c>
      <c r="I1" s="12" t="s">
        <v>39</v>
      </c>
      <c r="J1" s="12" t="s">
        <v>9</v>
      </c>
      <c r="K1" s="12" t="s">
        <v>41</v>
      </c>
      <c r="L1" s="12" t="s">
        <v>42</v>
      </c>
      <c r="M1" s="12" t="s">
        <v>43</v>
      </c>
      <c r="N1" s="12" t="s">
        <v>8</v>
      </c>
      <c r="O1" s="12" t="s">
        <v>7</v>
      </c>
      <c r="P1" s="12" t="s">
        <v>4</v>
      </c>
      <c r="Q1" s="12" t="s">
        <v>12</v>
      </c>
      <c r="R1" s="12" t="s">
        <v>14</v>
      </c>
      <c r="S1" s="12" t="s">
        <v>15</v>
      </c>
      <c r="T1" s="12" t="s">
        <v>37</v>
      </c>
      <c r="U1" s="12" t="s">
        <v>13</v>
      </c>
      <c r="V1" s="12" t="s">
        <v>35</v>
      </c>
      <c r="W1" s="12" t="s">
        <v>11</v>
      </c>
      <c r="X1" s="12" t="s">
        <v>27</v>
      </c>
      <c r="Y1" s="12" t="s">
        <v>10</v>
      </c>
      <c r="Z1" s="12" t="s">
        <v>38</v>
      </c>
      <c r="AA1" s="12" t="s">
        <v>2</v>
      </c>
      <c r="AB1" s="13" t="s">
        <v>22</v>
      </c>
      <c r="AC1" s="13" t="s">
        <v>25</v>
      </c>
      <c r="AD1" s="13" t="s">
        <v>16</v>
      </c>
      <c r="AE1" s="12"/>
      <c r="AF1" s="12" t="s">
        <v>17</v>
      </c>
      <c r="AG1" s="12" t="s">
        <v>18</v>
      </c>
      <c r="AH1" s="12"/>
      <c r="AI1" s="23" t="s">
        <v>19</v>
      </c>
      <c r="AJ1" s="12" t="s">
        <v>20</v>
      </c>
      <c r="AK1" s="12" t="s">
        <v>21</v>
      </c>
      <c r="AL1" s="12" t="s">
        <v>24</v>
      </c>
      <c r="AM1" s="12" t="s">
        <v>23</v>
      </c>
      <c r="AN1" s="12" t="s">
        <v>26</v>
      </c>
      <c r="AO1" s="12" t="s">
        <v>29</v>
      </c>
      <c r="AP1" s="12" t="s">
        <v>30</v>
      </c>
      <c r="AQ1" s="12" t="s">
        <v>31</v>
      </c>
      <c r="AR1" s="12" t="s">
        <v>32</v>
      </c>
      <c r="AS1" s="12" t="s">
        <v>33</v>
      </c>
      <c r="AT1" s="12" t="s">
        <v>34</v>
      </c>
    </row>
    <row r="2" spans="1:46" x14ac:dyDescent="0.25">
      <c r="A2">
        <f>B2</f>
        <v>1</v>
      </c>
      <c r="B2">
        <v>1</v>
      </c>
      <c r="C2">
        <v>1</v>
      </c>
      <c r="D2" t="b">
        <v>1</v>
      </c>
      <c r="E2">
        <v>4</v>
      </c>
      <c r="F2">
        <v>1</v>
      </c>
      <c r="G2">
        <v>3</v>
      </c>
      <c r="H2" t="b">
        <v>0</v>
      </c>
      <c r="I2" t="b">
        <v>0</v>
      </c>
      <c r="J2">
        <v>30</v>
      </c>
      <c r="K2">
        <v>0</v>
      </c>
      <c r="L2">
        <f>IF(J2&gt;18,2000,0)</f>
        <v>2000</v>
      </c>
      <c r="M2" t="b">
        <v>0</v>
      </c>
      <c r="N2">
        <v>700</v>
      </c>
      <c r="O2">
        <v>100</v>
      </c>
      <c r="P2" t="b">
        <v>0</v>
      </c>
      <c r="Q2">
        <v>0</v>
      </c>
      <c r="R2">
        <f t="shared" ref="R2:R13" si="0">G2-S2</f>
        <v>2</v>
      </c>
      <c r="S2">
        <v>1</v>
      </c>
      <c r="T2">
        <v>1200</v>
      </c>
      <c r="U2" s="2">
        <v>644</v>
      </c>
      <c r="V2" s="2">
        <v>350</v>
      </c>
      <c r="W2" s="3">
        <v>1765</v>
      </c>
      <c r="X2" s="3">
        <v>1300</v>
      </c>
      <c r="Y2">
        <f>S2*190</f>
        <v>190</v>
      </c>
      <c r="Z2">
        <v>0</v>
      </c>
      <c r="AA2">
        <v>2016</v>
      </c>
      <c r="AB2" s="1">
        <f>IF(OR($AS2=TRUE,$AT2=TRUE),$AM2,0)</f>
        <v>140</v>
      </c>
      <c r="AC2" s="1">
        <f>IF(AND($AR2=FALSE,$AS2=FALSE,$AT2=FALSE),$AN2,0)</f>
        <v>0</v>
      </c>
      <c r="AD2" s="1">
        <f>IF(OR($AR2=TRUE,$AT2=TRUE),$V2,0)</f>
        <v>350</v>
      </c>
      <c r="AF2">
        <f>2*364</f>
        <v>728</v>
      </c>
      <c r="AG2" s="8">
        <f>0.8316*(N2+O2)</f>
        <v>665.28</v>
      </c>
      <c r="AH2" s="8"/>
      <c r="AI2" s="24">
        <f>AF2+AG2</f>
        <v>1393.28</v>
      </c>
      <c r="AJ2" s="10">
        <f>AI2+170*S2</f>
        <v>1563.28</v>
      </c>
      <c r="AK2" t="b">
        <f>AND((T2&gt;900),(U2&lt;=AJ2))</f>
        <v>1</v>
      </c>
      <c r="AL2" s="8">
        <f>ROUND(MAX(U2-AI2,0)/10,0)*5</f>
        <v>0</v>
      </c>
      <c r="AM2" s="8">
        <f t="shared" ref="AM2:AM13" si="1">AK2*140*S2-AL2</f>
        <v>140</v>
      </c>
      <c r="AN2" s="28">
        <f>MAX(W2-X2,0)</f>
        <v>465</v>
      </c>
      <c r="AO2" s="28">
        <f>MAX(W2-X2-V2,0)</f>
        <v>115</v>
      </c>
      <c r="AP2" s="28">
        <f>MAX(W2-X2-AM2,0)</f>
        <v>325</v>
      </c>
      <c r="AQ2" s="28">
        <f>MAX(W2-X2-V2-AM2,0)</f>
        <v>0</v>
      </c>
      <c r="AR2" t="b">
        <f>AND(AO2=0,AN2&gt;0)</f>
        <v>0</v>
      </c>
      <c r="AS2" t="b">
        <f>AND(AP2=0,AN2&gt;0)</f>
        <v>0</v>
      </c>
      <c r="AT2" t="b">
        <f>AND(AQ2=0,AN2&gt;0)</f>
        <v>1</v>
      </c>
    </row>
    <row r="3" spans="1:46" x14ac:dyDescent="0.25">
      <c r="A3">
        <v>1</v>
      </c>
      <c r="B3">
        <v>1</v>
      </c>
      <c r="C3">
        <v>2</v>
      </c>
      <c r="D3" t="b">
        <v>0</v>
      </c>
      <c r="E3">
        <v>4</v>
      </c>
      <c r="F3">
        <v>1</v>
      </c>
      <c r="G3">
        <v>3</v>
      </c>
      <c r="H3" t="b">
        <v>0</v>
      </c>
      <c r="I3" t="b">
        <v>0</v>
      </c>
      <c r="J3">
        <v>30</v>
      </c>
      <c r="K3">
        <v>0</v>
      </c>
      <c r="L3">
        <f t="shared" ref="L3:L18" si="2">IF(J3&gt;18,2000,0)</f>
        <v>2000</v>
      </c>
      <c r="M3" t="b">
        <v>0</v>
      </c>
      <c r="N3">
        <v>700</v>
      </c>
      <c r="O3">
        <v>100</v>
      </c>
      <c r="P3" t="b">
        <v>0</v>
      </c>
      <c r="Q3">
        <v>0</v>
      </c>
      <c r="R3">
        <f t="shared" si="0"/>
        <v>2</v>
      </c>
      <c r="S3">
        <v>1</v>
      </c>
      <c r="T3">
        <v>1200</v>
      </c>
      <c r="U3" s="3">
        <v>644</v>
      </c>
      <c r="V3" s="3">
        <v>350</v>
      </c>
      <c r="W3" s="3">
        <v>1765</v>
      </c>
      <c r="X3" s="3">
        <v>1300</v>
      </c>
      <c r="Y3">
        <f>S3*190</f>
        <v>190</v>
      </c>
      <c r="Z3">
        <v>0</v>
      </c>
      <c r="AA3">
        <v>2016</v>
      </c>
      <c r="AB3" s="11">
        <f t="shared" ref="AB3:AB16" si="3">IF(OR($AS3=TRUE,$AT3=TRUE),$AM3,0)</f>
        <v>140</v>
      </c>
      <c r="AC3" s="1">
        <f t="shared" ref="AC3:AC18" si="4">IF(AND($AR3=FALSE,$AS3=FALSE,$AT3=FALSE),$AN3,0)</f>
        <v>0</v>
      </c>
      <c r="AD3" s="1">
        <f t="shared" ref="AD3:AD18" si="5">IF(OR($AR3=TRUE,$AT3=TRUE),$V3,0)</f>
        <v>350</v>
      </c>
      <c r="AF3">
        <f t="shared" ref="AF3:AF4" si="6">2*364</f>
        <v>728</v>
      </c>
      <c r="AG3" s="8">
        <f t="shared" ref="AG3:AG4" si="7">0.8316*(N3+O3)</f>
        <v>665.28</v>
      </c>
      <c r="AH3" s="8"/>
      <c r="AI3" s="24">
        <f t="shared" ref="AI3:AI16" si="8">AF3+AG3</f>
        <v>1393.28</v>
      </c>
      <c r="AJ3" s="10">
        <f t="shared" ref="AJ3:AJ4" si="9">AI3+170*S3</f>
        <v>1563.28</v>
      </c>
      <c r="AK3" t="b">
        <f t="shared" ref="AK3:AK13" si="10">AND((T3&gt;900),(U3&lt;=AJ3))</f>
        <v>1</v>
      </c>
      <c r="AL3">
        <f t="shared" ref="AL3:AL16" si="11">ROUND(MAX(U3-AI3,0)/10,0)*5</f>
        <v>0</v>
      </c>
      <c r="AM3" s="8">
        <f t="shared" si="1"/>
        <v>140</v>
      </c>
      <c r="AN3" s="28">
        <f t="shared" ref="AN3:AN16" si="12">MAX(W3-X3,0)</f>
        <v>465</v>
      </c>
      <c r="AO3" s="28">
        <f t="shared" ref="AO3:AO16" si="13">MAX(W3-X3-V3,0)</f>
        <v>115</v>
      </c>
      <c r="AP3" s="28">
        <f t="shared" ref="AP3:AP16" si="14">MAX(W3-X3-AM3,0)</f>
        <v>325</v>
      </c>
      <c r="AQ3" s="28">
        <f t="shared" ref="AQ3:AQ16" si="15">MAX(W3-X3-V3-AM3,0)</f>
        <v>0</v>
      </c>
      <c r="AR3" t="b">
        <f t="shared" ref="AR3:AR16" si="16">AND(AO3=0,AN3&gt;0)</f>
        <v>0</v>
      </c>
      <c r="AS3" t="b">
        <f t="shared" ref="AS3:AS16" si="17">AND(AP3=0,AN3&gt;0)</f>
        <v>0</v>
      </c>
      <c r="AT3" t="b">
        <f t="shared" ref="AT3:AT16" si="18">AND(AQ3=0,AN3&gt;0)</f>
        <v>1</v>
      </c>
    </row>
    <row r="4" spans="1:46" x14ac:dyDescent="0.25">
      <c r="A4">
        <v>1</v>
      </c>
      <c r="B4">
        <v>1</v>
      </c>
      <c r="C4">
        <v>3</v>
      </c>
      <c r="D4" t="b">
        <v>0</v>
      </c>
      <c r="E4">
        <v>4</v>
      </c>
      <c r="F4">
        <v>1</v>
      </c>
      <c r="G4">
        <v>3</v>
      </c>
      <c r="H4" t="b">
        <v>1</v>
      </c>
      <c r="I4" t="b">
        <v>0</v>
      </c>
      <c r="J4">
        <v>2</v>
      </c>
      <c r="K4">
        <v>0</v>
      </c>
      <c r="L4">
        <f t="shared" si="2"/>
        <v>0</v>
      </c>
      <c r="M4" t="b">
        <v>0</v>
      </c>
      <c r="N4">
        <v>700</v>
      </c>
      <c r="O4">
        <v>100</v>
      </c>
      <c r="P4" t="b">
        <v>0</v>
      </c>
      <c r="Q4">
        <v>0</v>
      </c>
      <c r="R4">
        <f t="shared" si="0"/>
        <v>2</v>
      </c>
      <c r="S4">
        <v>1</v>
      </c>
      <c r="T4">
        <v>1200</v>
      </c>
      <c r="U4">
        <v>644</v>
      </c>
      <c r="V4">
        <v>350</v>
      </c>
      <c r="W4">
        <v>1765</v>
      </c>
      <c r="X4">
        <v>1300</v>
      </c>
      <c r="Y4">
        <f>S4*190</f>
        <v>190</v>
      </c>
      <c r="Z4">
        <v>0</v>
      </c>
      <c r="AA4">
        <v>2016</v>
      </c>
      <c r="AB4" s="11">
        <f t="shared" si="3"/>
        <v>140</v>
      </c>
      <c r="AC4" s="1">
        <f t="shared" si="4"/>
        <v>0</v>
      </c>
      <c r="AD4" s="1">
        <f t="shared" si="5"/>
        <v>350</v>
      </c>
      <c r="AF4">
        <f t="shared" si="6"/>
        <v>728</v>
      </c>
      <c r="AG4" s="8">
        <f t="shared" si="7"/>
        <v>665.28</v>
      </c>
      <c r="AH4" s="8"/>
      <c r="AI4" s="24">
        <f t="shared" si="8"/>
        <v>1393.28</v>
      </c>
      <c r="AJ4" s="10">
        <f t="shared" si="9"/>
        <v>1563.28</v>
      </c>
      <c r="AK4" t="b">
        <f t="shared" si="10"/>
        <v>1</v>
      </c>
      <c r="AL4">
        <f t="shared" si="11"/>
        <v>0</v>
      </c>
      <c r="AM4" s="8">
        <f t="shared" si="1"/>
        <v>140</v>
      </c>
      <c r="AN4" s="28">
        <f t="shared" si="12"/>
        <v>465</v>
      </c>
      <c r="AO4" s="28">
        <f t="shared" si="13"/>
        <v>115</v>
      </c>
      <c r="AP4" s="28">
        <f t="shared" si="14"/>
        <v>325</v>
      </c>
      <c r="AQ4" s="28">
        <f t="shared" si="15"/>
        <v>0</v>
      </c>
      <c r="AR4" t="b">
        <f t="shared" si="16"/>
        <v>0</v>
      </c>
      <c r="AS4" t="b">
        <f t="shared" si="17"/>
        <v>0</v>
      </c>
      <c r="AT4" t="b">
        <f t="shared" si="18"/>
        <v>1</v>
      </c>
    </row>
    <row r="5" spans="1:46" x14ac:dyDescent="0.25">
      <c r="A5" s="2">
        <v>2</v>
      </c>
      <c r="B5" s="2">
        <v>2</v>
      </c>
      <c r="C5" s="2">
        <v>4</v>
      </c>
      <c r="D5" s="2" t="b">
        <v>1</v>
      </c>
      <c r="E5" s="2">
        <v>3</v>
      </c>
      <c r="F5" s="2">
        <v>1</v>
      </c>
      <c r="G5" s="2">
        <v>2</v>
      </c>
      <c r="H5" s="2" t="b">
        <v>0</v>
      </c>
      <c r="I5" s="2" t="b">
        <v>0</v>
      </c>
      <c r="J5" s="2">
        <v>40</v>
      </c>
      <c r="K5" s="2">
        <v>0</v>
      </c>
      <c r="L5">
        <f t="shared" si="2"/>
        <v>2000</v>
      </c>
      <c r="M5" t="b">
        <v>0</v>
      </c>
      <c r="N5" s="2">
        <v>400</v>
      </c>
      <c r="O5" s="2">
        <v>80</v>
      </c>
      <c r="P5" s="2" t="b">
        <v>0</v>
      </c>
      <c r="Q5" s="2">
        <v>0</v>
      </c>
      <c r="R5" s="2">
        <f t="shared" si="0"/>
        <v>2</v>
      </c>
      <c r="S5" s="2">
        <v>0</v>
      </c>
      <c r="T5" s="2">
        <v>800</v>
      </c>
      <c r="U5" s="2">
        <v>512</v>
      </c>
      <c r="V5" s="2">
        <v>400</v>
      </c>
      <c r="W5" s="2">
        <v>1170</v>
      </c>
      <c r="X5" s="2">
        <v>700</v>
      </c>
      <c r="Y5" s="2">
        <v>0</v>
      </c>
      <c r="Z5" s="2">
        <v>0</v>
      </c>
      <c r="AA5" s="2">
        <v>2013</v>
      </c>
      <c r="AB5" s="20">
        <f t="shared" si="3"/>
        <v>0</v>
      </c>
      <c r="AC5" s="1">
        <f t="shared" si="4"/>
        <v>470</v>
      </c>
      <c r="AD5" s="18">
        <f t="shared" si="5"/>
        <v>0</v>
      </c>
      <c r="AE5" s="2"/>
      <c r="AF5" s="2">
        <f>2*345</f>
        <v>690</v>
      </c>
      <c r="AG5" s="9"/>
      <c r="AH5" s="8"/>
      <c r="AI5" s="25">
        <f t="shared" si="8"/>
        <v>690</v>
      </c>
      <c r="AJ5" s="14"/>
      <c r="AK5" s="2"/>
      <c r="AL5" s="2">
        <f t="shared" si="11"/>
        <v>0</v>
      </c>
      <c r="AM5" s="9">
        <f t="shared" si="1"/>
        <v>0</v>
      </c>
      <c r="AN5" s="29">
        <f t="shared" si="12"/>
        <v>470</v>
      </c>
      <c r="AO5" s="29">
        <f t="shared" si="13"/>
        <v>70</v>
      </c>
      <c r="AP5" s="29">
        <f t="shared" si="14"/>
        <v>470</v>
      </c>
      <c r="AQ5" s="28">
        <f t="shared" si="15"/>
        <v>70</v>
      </c>
      <c r="AR5" t="b">
        <f t="shared" si="16"/>
        <v>0</v>
      </c>
      <c r="AS5" t="b">
        <f t="shared" si="17"/>
        <v>0</v>
      </c>
      <c r="AT5" t="b">
        <f t="shared" si="18"/>
        <v>0</v>
      </c>
    </row>
    <row r="6" spans="1:46" x14ac:dyDescent="0.25">
      <c r="A6">
        <v>2</v>
      </c>
      <c r="B6">
        <v>2</v>
      </c>
      <c r="C6">
        <v>5</v>
      </c>
      <c r="D6" t="b">
        <v>0</v>
      </c>
      <c r="E6" s="3">
        <v>3</v>
      </c>
      <c r="F6">
        <v>1</v>
      </c>
      <c r="G6">
        <v>2</v>
      </c>
      <c r="H6" s="3" t="b">
        <v>0</v>
      </c>
      <c r="I6" s="3" t="b">
        <v>0</v>
      </c>
      <c r="J6" s="3">
        <v>40</v>
      </c>
      <c r="K6" s="3">
        <v>0</v>
      </c>
      <c r="L6">
        <f t="shared" si="2"/>
        <v>2000</v>
      </c>
      <c r="M6" t="b">
        <v>0</v>
      </c>
      <c r="N6" s="5">
        <v>400</v>
      </c>
      <c r="O6" s="5">
        <v>80</v>
      </c>
      <c r="P6" s="6" t="b">
        <v>0</v>
      </c>
      <c r="Q6" s="6">
        <v>0</v>
      </c>
      <c r="R6" s="6">
        <f t="shared" si="0"/>
        <v>2</v>
      </c>
      <c r="S6" s="6">
        <v>0</v>
      </c>
      <c r="T6" s="6">
        <v>800</v>
      </c>
      <c r="U6" s="6">
        <v>512</v>
      </c>
      <c r="V6" s="6">
        <v>400</v>
      </c>
      <c r="W6" s="6">
        <v>1170</v>
      </c>
      <c r="X6" s="6">
        <v>700</v>
      </c>
      <c r="Y6" s="3">
        <v>0</v>
      </c>
      <c r="Z6" s="3">
        <v>0</v>
      </c>
      <c r="AA6" s="3">
        <v>2013</v>
      </c>
      <c r="AB6" s="21">
        <f t="shared" si="3"/>
        <v>0</v>
      </c>
      <c r="AC6" s="1">
        <f t="shared" si="4"/>
        <v>470</v>
      </c>
      <c r="AD6" s="19">
        <f t="shared" si="5"/>
        <v>0</v>
      </c>
      <c r="AF6" s="6">
        <f>2*345</f>
        <v>690</v>
      </c>
      <c r="AG6" s="8"/>
      <c r="AH6" s="8"/>
      <c r="AI6" s="26">
        <f t="shared" si="8"/>
        <v>690</v>
      </c>
      <c r="AJ6" s="16"/>
      <c r="AK6" s="5"/>
      <c r="AL6" s="3">
        <f t="shared" si="11"/>
        <v>0</v>
      </c>
      <c r="AM6" s="17">
        <f t="shared" si="1"/>
        <v>0</v>
      </c>
      <c r="AN6" s="30">
        <f t="shared" si="12"/>
        <v>470</v>
      </c>
      <c r="AO6" s="30">
        <f t="shared" si="13"/>
        <v>70</v>
      </c>
      <c r="AP6" s="30">
        <f t="shared" si="14"/>
        <v>470</v>
      </c>
      <c r="AQ6" s="28">
        <f t="shared" si="15"/>
        <v>70</v>
      </c>
      <c r="AR6" t="b">
        <f t="shared" si="16"/>
        <v>0</v>
      </c>
      <c r="AS6" t="b">
        <f t="shared" si="17"/>
        <v>0</v>
      </c>
      <c r="AT6" t="b">
        <f t="shared" si="18"/>
        <v>0</v>
      </c>
    </row>
    <row r="7" spans="1:46" x14ac:dyDescent="0.25">
      <c r="A7" s="2">
        <v>3</v>
      </c>
      <c r="B7" s="2">
        <v>3</v>
      </c>
      <c r="C7" s="2">
        <v>6</v>
      </c>
      <c r="D7" s="2" t="b">
        <v>1</v>
      </c>
      <c r="E7" s="2">
        <v>2</v>
      </c>
      <c r="F7" s="2">
        <v>1</v>
      </c>
      <c r="G7" s="2">
        <v>2</v>
      </c>
      <c r="H7" s="2" t="b">
        <v>0</v>
      </c>
      <c r="I7" s="2" t="b">
        <v>0</v>
      </c>
      <c r="J7" s="2">
        <v>28</v>
      </c>
      <c r="K7" s="2">
        <v>0</v>
      </c>
      <c r="L7">
        <f t="shared" si="2"/>
        <v>2000</v>
      </c>
      <c r="M7" t="b">
        <v>0</v>
      </c>
      <c r="N7" s="2">
        <v>400</v>
      </c>
      <c r="O7" s="2">
        <v>80</v>
      </c>
      <c r="P7" s="2" t="b">
        <v>1</v>
      </c>
      <c r="Q7" s="2">
        <v>0.36</v>
      </c>
      <c r="R7" s="2">
        <f t="shared" si="0"/>
        <v>1</v>
      </c>
      <c r="S7" s="2">
        <v>1</v>
      </c>
      <c r="T7" s="2">
        <v>1000</v>
      </c>
      <c r="U7" s="2">
        <v>719</v>
      </c>
      <c r="V7" s="2">
        <v>500</v>
      </c>
      <c r="W7" s="2">
        <v>1183.6399999999999</v>
      </c>
      <c r="X7" s="2">
        <v>555</v>
      </c>
      <c r="Y7" s="2">
        <v>164</v>
      </c>
      <c r="Z7" s="2">
        <v>0</v>
      </c>
      <c r="AA7" s="2">
        <v>2009</v>
      </c>
      <c r="AB7" s="20">
        <f t="shared" si="3"/>
        <v>140</v>
      </c>
      <c r="AC7" s="1">
        <f t="shared" si="4"/>
        <v>0</v>
      </c>
      <c r="AD7" s="18">
        <f t="shared" si="5"/>
        <v>500</v>
      </c>
      <c r="AE7" s="2"/>
      <c r="AF7" s="4">
        <f>359*(1+Q7)</f>
        <v>488.23999999999995</v>
      </c>
      <c r="AG7" s="9">
        <f>0.759*(N7+O7)</f>
        <v>364.32</v>
      </c>
      <c r="AH7" s="8"/>
      <c r="AI7" s="25">
        <f t="shared" si="8"/>
        <v>852.56</v>
      </c>
      <c r="AJ7" s="10">
        <f>AI7+140*S7</f>
        <v>992.56</v>
      </c>
      <c r="AK7" t="b">
        <f>AND((T7&gt;600),(U7&lt;=AJ7))</f>
        <v>1</v>
      </c>
      <c r="AL7">
        <f t="shared" si="11"/>
        <v>0</v>
      </c>
      <c r="AM7" s="9">
        <f t="shared" si="1"/>
        <v>140</v>
      </c>
      <c r="AN7" s="29">
        <f t="shared" si="12"/>
        <v>628.63999999999987</v>
      </c>
      <c r="AO7" s="29">
        <f t="shared" si="13"/>
        <v>128.63999999999987</v>
      </c>
      <c r="AP7" s="29">
        <f t="shared" si="14"/>
        <v>488.63999999999987</v>
      </c>
      <c r="AQ7" s="28">
        <f t="shared" si="15"/>
        <v>0</v>
      </c>
      <c r="AR7" t="b">
        <f t="shared" si="16"/>
        <v>0</v>
      </c>
      <c r="AS7" t="b">
        <f t="shared" si="17"/>
        <v>0</v>
      </c>
      <c r="AT7" t="b">
        <f t="shared" si="18"/>
        <v>1</v>
      </c>
    </row>
    <row r="8" spans="1:46" x14ac:dyDescent="0.25">
      <c r="A8">
        <v>3</v>
      </c>
      <c r="B8">
        <v>3</v>
      </c>
      <c r="C8">
        <v>7</v>
      </c>
      <c r="D8" t="b">
        <v>0</v>
      </c>
      <c r="E8" s="3">
        <v>2</v>
      </c>
      <c r="F8">
        <v>1</v>
      </c>
      <c r="G8" s="3">
        <v>2</v>
      </c>
      <c r="H8" s="3" t="b">
        <v>1</v>
      </c>
      <c r="I8" s="3" t="b">
        <v>0</v>
      </c>
      <c r="J8" s="3">
        <v>1</v>
      </c>
      <c r="K8" s="3">
        <v>0</v>
      </c>
      <c r="L8">
        <f t="shared" si="2"/>
        <v>0</v>
      </c>
      <c r="M8" t="b">
        <v>0</v>
      </c>
      <c r="N8" s="3">
        <v>400</v>
      </c>
      <c r="O8" s="3">
        <v>80</v>
      </c>
      <c r="P8" t="b">
        <v>1</v>
      </c>
      <c r="Q8" s="3">
        <v>0.36</v>
      </c>
      <c r="R8">
        <f t="shared" si="0"/>
        <v>1</v>
      </c>
      <c r="S8" s="3">
        <v>1</v>
      </c>
      <c r="T8" s="3">
        <v>1000</v>
      </c>
      <c r="U8" s="3">
        <v>719</v>
      </c>
      <c r="V8" s="3">
        <v>500</v>
      </c>
      <c r="W8" s="3">
        <v>1183.6399999999999</v>
      </c>
      <c r="X8" s="2">
        <v>555</v>
      </c>
      <c r="Y8" s="3">
        <v>164</v>
      </c>
      <c r="Z8" s="3">
        <v>0</v>
      </c>
      <c r="AA8" s="3">
        <v>2009</v>
      </c>
      <c r="AB8" s="21">
        <f t="shared" si="3"/>
        <v>140</v>
      </c>
      <c r="AC8" s="1">
        <f t="shared" si="4"/>
        <v>0</v>
      </c>
      <c r="AD8" s="19">
        <f t="shared" si="5"/>
        <v>500</v>
      </c>
      <c r="AF8" s="4">
        <f>359*(1+Q8)</f>
        <v>488.23999999999995</v>
      </c>
      <c r="AG8" s="8">
        <f>0.759*(N8+O8)</f>
        <v>364.32</v>
      </c>
      <c r="AH8" s="8"/>
      <c r="AI8" s="27">
        <f t="shared" si="8"/>
        <v>852.56</v>
      </c>
      <c r="AJ8" s="10">
        <f>AI8+140*S8</f>
        <v>992.56</v>
      </c>
      <c r="AK8" s="3" t="b">
        <f>AND((T8&gt;600),(U8&lt;=AJ8))</f>
        <v>1</v>
      </c>
      <c r="AL8" s="3">
        <f t="shared" si="11"/>
        <v>0</v>
      </c>
      <c r="AM8" s="8">
        <f t="shared" si="1"/>
        <v>140</v>
      </c>
      <c r="AN8" s="31">
        <f t="shared" si="12"/>
        <v>628.63999999999987</v>
      </c>
      <c r="AO8" s="31">
        <f t="shared" si="13"/>
        <v>128.63999999999987</v>
      </c>
      <c r="AP8" s="31">
        <f t="shared" si="14"/>
        <v>488.63999999999987</v>
      </c>
      <c r="AQ8" s="28">
        <f t="shared" si="15"/>
        <v>0</v>
      </c>
      <c r="AR8" t="b">
        <f t="shared" si="16"/>
        <v>0</v>
      </c>
      <c r="AS8" t="b">
        <f t="shared" si="17"/>
        <v>0</v>
      </c>
      <c r="AT8" t="b">
        <f t="shared" si="18"/>
        <v>1</v>
      </c>
    </row>
    <row r="9" spans="1:46" x14ac:dyDescent="0.25">
      <c r="A9" s="2">
        <v>4</v>
      </c>
      <c r="B9" s="2">
        <v>4</v>
      </c>
      <c r="C9" s="2">
        <v>8</v>
      </c>
      <c r="D9" s="2" t="b">
        <v>1</v>
      </c>
      <c r="E9" s="2">
        <v>4</v>
      </c>
      <c r="F9" s="2">
        <v>1</v>
      </c>
      <c r="G9" s="2">
        <v>5</v>
      </c>
      <c r="H9" s="2" t="b">
        <v>0</v>
      </c>
      <c r="I9" s="2" t="b">
        <v>0</v>
      </c>
      <c r="J9" s="2">
        <v>33</v>
      </c>
      <c r="K9" s="2">
        <v>0</v>
      </c>
      <c r="L9">
        <f t="shared" si="2"/>
        <v>2000</v>
      </c>
      <c r="M9" t="b">
        <v>0</v>
      </c>
      <c r="N9" s="2">
        <v>850</v>
      </c>
      <c r="O9" s="2">
        <v>120</v>
      </c>
      <c r="P9" s="2" t="b">
        <v>0</v>
      </c>
      <c r="Q9" s="2">
        <v>0</v>
      </c>
      <c r="R9" s="2">
        <f t="shared" si="0"/>
        <v>2</v>
      </c>
      <c r="S9" s="2">
        <v>3</v>
      </c>
      <c r="T9" s="2">
        <v>2000</v>
      </c>
      <c r="U9" s="2">
        <v>1500</v>
      </c>
      <c r="V9" s="2">
        <v>650</v>
      </c>
      <c r="W9" s="2">
        <v>2281</v>
      </c>
      <c r="X9" s="2">
        <v>462</v>
      </c>
      <c r="Y9" s="2">
        <f>3*154</f>
        <v>462</v>
      </c>
      <c r="Z9" s="2">
        <v>0</v>
      </c>
      <c r="AA9" s="2">
        <v>2006</v>
      </c>
      <c r="AB9" s="20">
        <f t="shared" si="3"/>
        <v>0</v>
      </c>
      <c r="AC9" s="1">
        <f t="shared" si="4"/>
        <v>1819</v>
      </c>
      <c r="AD9" s="18">
        <f t="shared" si="5"/>
        <v>0</v>
      </c>
      <c r="AE9" s="2"/>
      <c r="AF9" s="2">
        <f>345*0.9*2</f>
        <v>621</v>
      </c>
      <c r="AG9" s="9">
        <f>0.6212*(N9+O9)</f>
        <v>602.56399999999996</v>
      </c>
      <c r="AH9" s="9"/>
      <c r="AI9" s="25">
        <f t="shared" si="8"/>
        <v>1223.5639999999999</v>
      </c>
      <c r="AJ9" s="14">
        <f t="shared" ref="AJ9:AJ13" si="19">AI9+140*S9</f>
        <v>1643.5639999999999</v>
      </c>
      <c r="AK9" s="2" t="b">
        <f t="shared" si="10"/>
        <v>1</v>
      </c>
      <c r="AL9" s="2">
        <f t="shared" si="11"/>
        <v>140</v>
      </c>
      <c r="AM9" s="9">
        <f t="shared" si="1"/>
        <v>280</v>
      </c>
      <c r="AN9" s="32">
        <f t="shared" si="12"/>
        <v>1819</v>
      </c>
      <c r="AO9" s="29">
        <f t="shared" si="13"/>
        <v>1169</v>
      </c>
      <c r="AP9" s="32">
        <f t="shared" si="14"/>
        <v>1539</v>
      </c>
      <c r="AQ9" s="28">
        <f t="shared" si="15"/>
        <v>889</v>
      </c>
      <c r="AR9" t="b">
        <f t="shared" si="16"/>
        <v>0</v>
      </c>
      <c r="AS9" t="b">
        <f t="shared" si="17"/>
        <v>0</v>
      </c>
      <c r="AT9" t="b">
        <f t="shared" si="18"/>
        <v>0</v>
      </c>
    </row>
    <row r="10" spans="1:46" x14ac:dyDescent="0.25">
      <c r="A10">
        <v>4</v>
      </c>
      <c r="B10">
        <v>4</v>
      </c>
      <c r="C10">
        <v>9</v>
      </c>
      <c r="D10" t="b">
        <v>0</v>
      </c>
      <c r="E10" s="3">
        <v>4</v>
      </c>
      <c r="F10">
        <v>1</v>
      </c>
      <c r="G10" s="3">
        <v>5</v>
      </c>
      <c r="H10" s="3" t="b">
        <v>0</v>
      </c>
      <c r="I10" s="3" t="b">
        <v>0</v>
      </c>
      <c r="J10" s="3">
        <v>30</v>
      </c>
      <c r="K10" s="3">
        <v>0</v>
      </c>
      <c r="L10">
        <f t="shared" si="2"/>
        <v>2000</v>
      </c>
      <c r="M10" t="b">
        <v>0</v>
      </c>
      <c r="N10" s="4">
        <v>850</v>
      </c>
      <c r="O10" s="4">
        <v>120</v>
      </c>
      <c r="P10" t="b">
        <v>0</v>
      </c>
      <c r="Q10" s="3">
        <v>0</v>
      </c>
      <c r="R10">
        <f t="shared" si="0"/>
        <v>2</v>
      </c>
      <c r="S10" s="3">
        <v>3</v>
      </c>
      <c r="T10" s="3">
        <v>2000</v>
      </c>
      <c r="U10" s="3">
        <v>1500</v>
      </c>
      <c r="V10" s="3">
        <v>650</v>
      </c>
      <c r="W10" s="3">
        <v>2281</v>
      </c>
      <c r="X10" s="3">
        <v>462</v>
      </c>
      <c r="Y10" s="3">
        <f t="shared" ref="Y10:Y13" si="20">3*154</f>
        <v>462</v>
      </c>
      <c r="Z10" s="3">
        <v>0</v>
      </c>
      <c r="AA10" s="4">
        <v>2006</v>
      </c>
      <c r="AB10" s="11">
        <f t="shared" si="3"/>
        <v>0</v>
      </c>
      <c r="AC10" s="1">
        <f t="shared" si="4"/>
        <v>1819</v>
      </c>
      <c r="AD10" s="19">
        <f t="shared" si="5"/>
        <v>0</v>
      </c>
      <c r="AF10" s="3">
        <f t="shared" ref="AF10:AF13" si="21">345*0.9*2</f>
        <v>621</v>
      </c>
      <c r="AG10" s="8">
        <f t="shared" ref="AG10:AG13" si="22">0.6212*(N10+O10)</f>
        <v>602.56399999999996</v>
      </c>
      <c r="AH10" s="8"/>
      <c r="AI10" s="27">
        <f t="shared" si="8"/>
        <v>1223.5639999999999</v>
      </c>
      <c r="AJ10" s="15">
        <f t="shared" si="19"/>
        <v>1643.5639999999999</v>
      </c>
      <c r="AK10" s="4" t="b">
        <f t="shared" si="10"/>
        <v>1</v>
      </c>
      <c r="AL10" s="4">
        <f t="shared" si="11"/>
        <v>140</v>
      </c>
      <c r="AM10" s="8">
        <f t="shared" si="1"/>
        <v>280</v>
      </c>
      <c r="AN10" s="33">
        <f t="shared" si="12"/>
        <v>1819</v>
      </c>
      <c r="AO10" s="31">
        <f t="shared" si="13"/>
        <v>1169</v>
      </c>
      <c r="AP10" s="33">
        <f t="shared" si="14"/>
        <v>1539</v>
      </c>
      <c r="AQ10" s="28">
        <f t="shared" si="15"/>
        <v>889</v>
      </c>
      <c r="AR10" t="b">
        <f t="shared" si="16"/>
        <v>0</v>
      </c>
      <c r="AS10" t="b">
        <f t="shared" si="17"/>
        <v>0</v>
      </c>
      <c r="AT10" t="b">
        <f t="shared" si="18"/>
        <v>0</v>
      </c>
    </row>
    <row r="11" spans="1:46" x14ac:dyDescent="0.25">
      <c r="A11">
        <v>4</v>
      </c>
      <c r="B11">
        <v>4</v>
      </c>
      <c r="C11">
        <v>10</v>
      </c>
      <c r="D11" t="b">
        <v>0</v>
      </c>
      <c r="E11" s="3">
        <v>4</v>
      </c>
      <c r="F11">
        <v>1</v>
      </c>
      <c r="G11" s="3">
        <v>5</v>
      </c>
      <c r="H11" s="3" t="b">
        <v>1</v>
      </c>
      <c r="I11" s="3" t="b">
        <v>0</v>
      </c>
      <c r="J11" s="3">
        <v>12</v>
      </c>
      <c r="K11" s="3">
        <v>0</v>
      </c>
      <c r="L11">
        <f t="shared" si="2"/>
        <v>0</v>
      </c>
      <c r="M11" t="b">
        <v>0</v>
      </c>
      <c r="N11" s="4">
        <v>850</v>
      </c>
      <c r="O11" s="4">
        <v>120</v>
      </c>
      <c r="P11" t="b">
        <v>0</v>
      </c>
      <c r="Q11" s="3">
        <v>0</v>
      </c>
      <c r="R11">
        <f t="shared" si="0"/>
        <v>2</v>
      </c>
      <c r="S11" s="3">
        <v>3</v>
      </c>
      <c r="T11" s="3">
        <v>2000</v>
      </c>
      <c r="U11" s="3">
        <v>1500</v>
      </c>
      <c r="V11" s="3">
        <v>650</v>
      </c>
      <c r="W11" s="3">
        <v>2281</v>
      </c>
      <c r="X11" s="3">
        <v>462</v>
      </c>
      <c r="Y11" s="3">
        <f t="shared" si="20"/>
        <v>462</v>
      </c>
      <c r="Z11" s="3">
        <v>0</v>
      </c>
      <c r="AA11" s="4">
        <v>2006</v>
      </c>
      <c r="AB11" s="11">
        <f t="shared" si="3"/>
        <v>0</v>
      </c>
      <c r="AC11" s="1">
        <f t="shared" si="4"/>
        <v>1819</v>
      </c>
      <c r="AD11" s="19">
        <f t="shared" si="5"/>
        <v>0</v>
      </c>
      <c r="AF11" s="3">
        <f t="shared" si="21"/>
        <v>621</v>
      </c>
      <c r="AG11" s="8">
        <f t="shared" si="22"/>
        <v>602.56399999999996</v>
      </c>
      <c r="AH11" s="8"/>
      <c r="AI11" s="27">
        <f t="shared" si="8"/>
        <v>1223.5639999999999</v>
      </c>
      <c r="AJ11" s="10">
        <f t="shared" si="19"/>
        <v>1643.5639999999999</v>
      </c>
      <c r="AK11" t="b">
        <f t="shared" si="10"/>
        <v>1</v>
      </c>
      <c r="AL11">
        <f t="shared" si="11"/>
        <v>140</v>
      </c>
      <c r="AM11" s="8">
        <f t="shared" si="1"/>
        <v>280</v>
      </c>
      <c r="AN11" s="28">
        <f t="shared" si="12"/>
        <v>1819</v>
      </c>
      <c r="AO11" s="31">
        <f t="shared" si="13"/>
        <v>1169</v>
      </c>
      <c r="AP11" s="28">
        <f t="shared" si="14"/>
        <v>1539</v>
      </c>
      <c r="AQ11" s="28">
        <f t="shared" si="15"/>
        <v>889</v>
      </c>
      <c r="AR11" t="b">
        <f t="shared" si="16"/>
        <v>0</v>
      </c>
      <c r="AS11" t="b">
        <f t="shared" si="17"/>
        <v>0</v>
      </c>
      <c r="AT11" t="b">
        <f t="shared" si="18"/>
        <v>0</v>
      </c>
    </row>
    <row r="12" spans="1:46" x14ac:dyDescent="0.25">
      <c r="A12">
        <v>4</v>
      </c>
      <c r="B12">
        <v>4</v>
      </c>
      <c r="C12">
        <v>11</v>
      </c>
      <c r="D12" t="b">
        <v>0</v>
      </c>
      <c r="E12" s="3">
        <v>4</v>
      </c>
      <c r="F12">
        <v>1</v>
      </c>
      <c r="G12" s="3">
        <v>5</v>
      </c>
      <c r="H12" s="3" t="b">
        <v>1</v>
      </c>
      <c r="I12" s="3" t="b">
        <v>0</v>
      </c>
      <c r="J12" s="3">
        <v>10</v>
      </c>
      <c r="K12" s="3">
        <v>0</v>
      </c>
      <c r="L12">
        <f t="shared" si="2"/>
        <v>0</v>
      </c>
      <c r="M12" t="b">
        <v>0</v>
      </c>
      <c r="N12" s="4">
        <v>850</v>
      </c>
      <c r="O12" s="4">
        <v>120</v>
      </c>
      <c r="P12" t="b">
        <v>0</v>
      </c>
      <c r="Q12" s="3">
        <v>0</v>
      </c>
      <c r="R12">
        <f t="shared" si="0"/>
        <v>2</v>
      </c>
      <c r="S12" s="3">
        <v>3</v>
      </c>
      <c r="T12" s="3">
        <v>2000</v>
      </c>
      <c r="U12" s="3">
        <v>1500</v>
      </c>
      <c r="V12" s="3">
        <v>650</v>
      </c>
      <c r="W12" s="3">
        <v>2281</v>
      </c>
      <c r="X12" s="3">
        <v>462</v>
      </c>
      <c r="Y12" s="3">
        <f t="shared" si="20"/>
        <v>462</v>
      </c>
      <c r="Z12" s="3">
        <v>0</v>
      </c>
      <c r="AA12" s="4">
        <v>2006</v>
      </c>
      <c r="AB12" s="11">
        <f t="shared" si="3"/>
        <v>0</v>
      </c>
      <c r="AC12" s="1">
        <f t="shared" si="4"/>
        <v>1819</v>
      </c>
      <c r="AD12" s="19">
        <f t="shared" si="5"/>
        <v>0</v>
      </c>
      <c r="AE12" s="22"/>
      <c r="AF12" s="3">
        <f t="shared" si="21"/>
        <v>621</v>
      </c>
      <c r="AG12" s="8">
        <f t="shared" si="22"/>
        <v>602.56399999999996</v>
      </c>
      <c r="AH12" s="8"/>
      <c r="AI12" s="27">
        <f t="shared" si="8"/>
        <v>1223.5639999999999</v>
      </c>
      <c r="AJ12" s="10">
        <f t="shared" si="19"/>
        <v>1643.5639999999999</v>
      </c>
      <c r="AK12" t="b">
        <f t="shared" si="10"/>
        <v>1</v>
      </c>
      <c r="AL12">
        <f t="shared" si="11"/>
        <v>140</v>
      </c>
      <c r="AM12" s="8">
        <f t="shared" si="1"/>
        <v>280</v>
      </c>
      <c r="AN12" s="28">
        <f t="shared" si="12"/>
        <v>1819</v>
      </c>
      <c r="AO12" s="31">
        <f t="shared" si="13"/>
        <v>1169</v>
      </c>
      <c r="AP12" s="28">
        <f t="shared" si="14"/>
        <v>1539</v>
      </c>
      <c r="AQ12" s="28">
        <f t="shared" si="15"/>
        <v>889</v>
      </c>
      <c r="AR12" t="b">
        <f t="shared" si="16"/>
        <v>0</v>
      </c>
      <c r="AS12" t="b">
        <f t="shared" si="17"/>
        <v>0</v>
      </c>
      <c r="AT12" t="b">
        <f t="shared" si="18"/>
        <v>0</v>
      </c>
    </row>
    <row r="13" spans="1:46" x14ac:dyDescent="0.25">
      <c r="A13">
        <v>4</v>
      </c>
      <c r="B13">
        <v>4</v>
      </c>
      <c r="C13">
        <v>12</v>
      </c>
      <c r="D13" t="b">
        <v>0</v>
      </c>
      <c r="E13" s="3">
        <v>4</v>
      </c>
      <c r="F13">
        <v>1</v>
      </c>
      <c r="G13" s="3">
        <v>5</v>
      </c>
      <c r="H13" s="3" t="b">
        <v>1</v>
      </c>
      <c r="I13" s="3" t="b">
        <v>0</v>
      </c>
      <c r="J13" s="3">
        <v>2</v>
      </c>
      <c r="K13" s="3">
        <v>0</v>
      </c>
      <c r="L13">
        <f t="shared" si="2"/>
        <v>0</v>
      </c>
      <c r="M13" t="b">
        <v>0</v>
      </c>
      <c r="N13" s="4">
        <v>850</v>
      </c>
      <c r="O13" s="4">
        <v>120</v>
      </c>
      <c r="P13" t="b">
        <v>0</v>
      </c>
      <c r="Q13" s="3">
        <v>0</v>
      </c>
      <c r="R13">
        <f t="shared" si="0"/>
        <v>2</v>
      </c>
      <c r="S13" s="3">
        <v>3</v>
      </c>
      <c r="T13" s="3">
        <v>2000</v>
      </c>
      <c r="U13" s="3">
        <v>1500</v>
      </c>
      <c r="V13" s="3">
        <v>650</v>
      </c>
      <c r="W13" s="3">
        <v>2281</v>
      </c>
      <c r="X13" s="3">
        <v>462</v>
      </c>
      <c r="Y13" s="3">
        <f t="shared" si="20"/>
        <v>462</v>
      </c>
      <c r="Z13" s="3">
        <v>0</v>
      </c>
      <c r="AA13" s="4">
        <v>2006</v>
      </c>
      <c r="AB13" s="11">
        <f t="shared" si="3"/>
        <v>0</v>
      </c>
      <c r="AC13" s="1">
        <f t="shared" si="4"/>
        <v>1819</v>
      </c>
      <c r="AD13" s="19">
        <f t="shared" si="5"/>
        <v>0</v>
      </c>
      <c r="AE13" s="22"/>
      <c r="AF13" s="3">
        <f t="shared" si="21"/>
        <v>621</v>
      </c>
      <c r="AG13" s="8">
        <f t="shared" si="22"/>
        <v>602.56399999999996</v>
      </c>
      <c r="AH13" s="8"/>
      <c r="AI13" s="27">
        <f t="shared" si="8"/>
        <v>1223.5639999999999</v>
      </c>
      <c r="AJ13" s="10">
        <f t="shared" si="19"/>
        <v>1643.5639999999999</v>
      </c>
      <c r="AK13" t="b">
        <f t="shared" si="10"/>
        <v>1</v>
      </c>
      <c r="AL13">
        <f t="shared" si="11"/>
        <v>140</v>
      </c>
      <c r="AM13" s="8">
        <f t="shared" si="1"/>
        <v>280</v>
      </c>
      <c r="AN13" s="28">
        <f t="shared" si="12"/>
        <v>1819</v>
      </c>
      <c r="AO13" s="31">
        <f t="shared" si="13"/>
        <v>1169</v>
      </c>
      <c r="AP13" s="28">
        <f t="shared" si="14"/>
        <v>1539</v>
      </c>
      <c r="AQ13" s="28">
        <f t="shared" si="15"/>
        <v>889</v>
      </c>
      <c r="AR13" t="b">
        <f t="shared" si="16"/>
        <v>0</v>
      </c>
      <c r="AS13" t="b">
        <f t="shared" si="17"/>
        <v>0</v>
      </c>
      <c r="AT13" t="b">
        <f t="shared" si="18"/>
        <v>0</v>
      </c>
    </row>
    <row r="14" spans="1:46" x14ac:dyDescent="0.25">
      <c r="A14" s="2">
        <v>5</v>
      </c>
      <c r="B14" s="2">
        <v>5</v>
      </c>
      <c r="C14" s="2">
        <v>13</v>
      </c>
      <c r="D14" s="2" t="b">
        <v>1</v>
      </c>
      <c r="E14" s="2">
        <v>1</v>
      </c>
      <c r="F14" s="2">
        <v>1</v>
      </c>
      <c r="G14" s="2">
        <v>3</v>
      </c>
      <c r="H14" s="2" t="b">
        <v>0</v>
      </c>
      <c r="I14" s="2" t="b">
        <v>0</v>
      </c>
      <c r="J14" s="2">
        <v>30</v>
      </c>
      <c r="K14" s="2">
        <v>0</v>
      </c>
      <c r="L14">
        <f t="shared" si="2"/>
        <v>2000</v>
      </c>
      <c r="M14" t="b">
        <v>0</v>
      </c>
      <c r="N14" s="2">
        <v>720</v>
      </c>
      <c r="O14" s="2">
        <v>110</v>
      </c>
      <c r="P14" s="2" t="b">
        <v>0</v>
      </c>
      <c r="Q14" s="2">
        <v>0</v>
      </c>
      <c r="R14" s="2">
        <v>3</v>
      </c>
      <c r="S14" s="2">
        <v>0</v>
      </c>
      <c r="T14" s="2">
        <v>2500</v>
      </c>
      <c r="U14" s="2">
        <v>1578</v>
      </c>
      <c r="V14" s="2">
        <v>400</v>
      </c>
      <c r="W14" s="2">
        <v>1703</v>
      </c>
      <c r="X14" s="2">
        <v>1578</v>
      </c>
      <c r="Y14" s="2">
        <v>0</v>
      </c>
      <c r="Z14" s="2">
        <v>0</v>
      </c>
      <c r="AA14" s="2">
        <v>2011</v>
      </c>
      <c r="AB14" s="18">
        <f t="shared" si="3"/>
        <v>0</v>
      </c>
      <c r="AC14" s="1">
        <f t="shared" si="4"/>
        <v>0</v>
      </c>
      <c r="AD14" s="18">
        <f t="shared" si="5"/>
        <v>400</v>
      </c>
      <c r="AE14" s="7"/>
      <c r="AF14" s="7">
        <f>3*291</f>
        <v>873</v>
      </c>
      <c r="AG14" s="2"/>
      <c r="AH14" s="2"/>
      <c r="AI14" s="25">
        <f t="shared" si="8"/>
        <v>873</v>
      </c>
      <c r="AJ14" s="2"/>
      <c r="AK14" s="2"/>
      <c r="AL14" s="4">
        <f t="shared" si="11"/>
        <v>355</v>
      </c>
      <c r="AM14" s="8">
        <v>0</v>
      </c>
      <c r="AN14" s="28">
        <f t="shared" si="12"/>
        <v>125</v>
      </c>
      <c r="AO14" s="28">
        <f t="shared" si="13"/>
        <v>0</v>
      </c>
      <c r="AP14" s="28">
        <f t="shared" si="14"/>
        <v>125</v>
      </c>
      <c r="AQ14" s="28">
        <f t="shared" si="15"/>
        <v>0</v>
      </c>
      <c r="AR14" t="b">
        <f t="shared" si="16"/>
        <v>1</v>
      </c>
      <c r="AS14" t="b">
        <f t="shared" si="17"/>
        <v>0</v>
      </c>
      <c r="AT14" t="b">
        <f t="shared" si="18"/>
        <v>1</v>
      </c>
    </row>
    <row r="15" spans="1:46" x14ac:dyDescent="0.25">
      <c r="A15" s="3">
        <v>5</v>
      </c>
      <c r="B15" s="3">
        <v>5</v>
      </c>
      <c r="C15" s="3">
        <v>14</v>
      </c>
      <c r="D15" s="3" t="b">
        <v>0</v>
      </c>
      <c r="E15" s="3">
        <v>1</v>
      </c>
      <c r="F15" s="3">
        <v>1</v>
      </c>
      <c r="G15" s="3">
        <v>3</v>
      </c>
      <c r="H15" s="3" t="b">
        <v>0</v>
      </c>
      <c r="I15" s="3" t="b">
        <v>0</v>
      </c>
      <c r="J15" s="3">
        <v>40</v>
      </c>
      <c r="K15" s="3">
        <v>0</v>
      </c>
      <c r="L15">
        <f t="shared" si="2"/>
        <v>2000</v>
      </c>
      <c r="M15" t="b">
        <v>0</v>
      </c>
      <c r="N15">
        <v>720</v>
      </c>
      <c r="O15">
        <v>110</v>
      </c>
      <c r="P15" t="b">
        <v>0</v>
      </c>
      <c r="Q15" s="3">
        <v>0</v>
      </c>
      <c r="R15">
        <v>3</v>
      </c>
      <c r="S15">
        <v>0</v>
      </c>
      <c r="T15" s="3">
        <v>2500</v>
      </c>
      <c r="U15" s="3">
        <v>1578</v>
      </c>
      <c r="V15" s="3">
        <v>400</v>
      </c>
      <c r="W15">
        <v>1703</v>
      </c>
      <c r="X15" s="3">
        <v>1578</v>
      </c>
      <c r="Y15">
        <v>0</v>
      </c>
      <c r="Z15" s="3">
        <v>0</v>
      </c>
      <c r="AA15" s="2">
        <v>2011</v>
      </c>
      <c r="AB15" s="1">
        <f t="shared" si="3"/>
        <v>0</v>
      </c>
      <c r="AC15" s="1">
        <f t="shared" si="4"/>
        <v>0</v>
      </c>
      <c r="AD15" s="1">
        <f t="shared" si="5"/>
        <v>400</v>
      </c>
      <c r="AE15" s="3"/>
      <c r="AF15">
        <f t="shared" ref="AF15:AF16" si="23">3*291</f>
        <v>873</v>
      </c>
      <c r="AI15" s="24">
        <f t="shared" si="8"/>
        <v>873</v>
      </c>
      <c r="AL15">
        <f t="shared" si="11"/>
        <v>355</v>
      </c>
      <c r="AM15" s="8">
        <v>0</v>
      </c>
      <c r="AN15" s="28">
        <f t="shared" si="12"/>
        <v>125</v>
      </c>
      <c r="AO15" s="28">
        <f t="shared" si="13"/>
        <v>0</v>
      </c>
      <c r="AP15" s="28">
        <f t="shared" si="14"/>
        <v>125</v>
      </c>
      <c r="AQ15" s="28">
        <f t="shared" si="15"/>
        <v>0</v>
      </c>
      <c r="AR15" t="b">
        <f t="shared" si="16"/>
        <v>1</v>
      </c>
      <c r="AS15" t="b">
        <f t="shared" si="17"/>
        <v>0</v>
      </c>
      <c r="AT15" t="b">
        <f t="shared" si="18"/>
        <v>1</v>
      </c>
    </row>
    <row r="16" spans="1:46" x14ac:dyDescent="0.25">
      <c r="A16" s="3">
        <v>5</v>
      </c>
      <c r="B16" s="3">
        <v>5</v>
      </c>
      <c r="C16" s="3">
        <v>15</v>
      </c>
      <c r="D16" s="3" t="b">
        <v>0</v>
      </c>
      <c r="E16" s="3">
        <v>1</v>
      </c>
      <c r="F16" s="3">
        <v>1</v>
      </c>
      <c r="G16" s="3">
        <v>3</v>
      </c>
      <c r="H16" t="b">
        <v>0</v>
      </c>
      <c r="I16" t="b">
        <v>0</v>
      </c>
      <c r="J16" s="3">
        <v>35</v>
      </c>
      <c r="K16" s="3">
        <v>0</v>
      </c>
      <c r="L16">
        <f t="shared" si="2"/>
        <v>2000</v>
      </c>
      <c r="M16" t="b">
        <v>0</v>
      </c>
      <c r="N16">
        <v>720</v>
      </c>
      <c r="O16">
        <v>110</v>
      </c>
      <c r="P16" t="b">
        <v>0</v>
      </c>
      <c r="Q16" s="3">
        <v>0</v>
      </c>
      <c r="R16">
        <v>3</v>
      </c>
      <c r="S16">
        <v>0</v>
      </c>
      <c r="T16" s="3">
        <v>2500</v>
      </c>
      <c r="U16" s="3">
        <v>1578</v>
      </c>
      <c r="V16" s="3">
        <v>400</v>
      </c>
      <c r="W16">
        <v>1703</v>
      </c>
      <c r="X16" s="3">
        <v>1578</v>
      </c>
      <c r="Y16">
        <v>0</v>
      </c>
      <c r="Z16" s="3">
        <v>0</v>
      </c>
      <c r="AA16" s="2">
        <v>2011</v>
      </c>
      <c r="AB16" s="1">
        <f t="shared" si="3"/>
        <v>0</v>
      </c>
      <c r="AC16" s="1">
        <f t="shared" si="4"/>
        <v>0</v>
      </c>
      <c r="AD16" s="1">
        <f t="shared" si="5"/>
        <v>400</v>
      </c>
      <c r="AE16" s="3"/>
      <c r="AF16">
        <f t="shared" si="23"/>
        <v>873</v>
      </c>
      <c r="AI16" s="24">
        <f t="shared" si="8"/>
        <v>873</v>
      </c>
      <c r="AL16">
        <f t="shared" si="11"/>
        <v>355</v>
      </c>
      <c r="AM16" s="8">
        <v>0</v>
      </c>
      <c r="AN16" s="28">
        <f t="shared" si="12"/>
        <v>125</v>
      </c>
      <c r="AO16" s="28">
        <f t="shared" si="13"/>
        <v>0</v>
      </c>
      <c r="AP16" s="28">
        <f t="shared" si="14"/>
        <v>125</v>
      </c>
      <c r="AQ16" s="28">
        <f t="shared" si="15"/>
        <v>0</v>
      </c>
      <c r="AR16" t="b">
        <f t="shared" si="16"/>
        <v>1</v>
      </c>
      <c r="AS16" t="b">
        <f t="shared" si="17"/>
        <v>0</v>
      </c>
      <c r="AT16" t="b">
        <f t="shared" si="18"/>
        <v>1</v>
      </c>
    </row>
    <row r="17" spans="1:46" x14ac:dyDescent="0.25">
      <c r="A17" s="2">
        <v>6</v>
      </c>
      <c r="B17" s="2">
        <v>6</v>
      </c>
      <c r="C17" s="2">
        <v>16</v>
      </c>
      <c r="D17" s="2" t="b">
        <v>1</v>
      </c>
      <c r="E17" s="2">
        <v>2</v>
      </c>
      <c r="F17" s="2">
        <v>1</v>
      </c>
      <c r="G17" s="2">
        <v>2</v>
      </c>
      <c r="H17" s="2" t="b">
        <v>0</v>
      </c>
      <c r="I17" s="2" t="b">
        <v>0</v>
      </c>
      <c r="J17" s="2">
        <v>28</v>
      </c>
      <c r="K17" s="2">
        <v>0</v>
      </c>
      <c r="L17">
        <f t="shared" si="2"/>
        <v>2000</v>
      </c>
      <c r="M17" t="b">
        <v>0</v>
      </c>
      <c r="N17" s="2">
        <v>400</v>
      </c>
      <c r="O17" s="2">
        <v>80</v>
      </c>
      <c r="P17" s="2" t="b">
        <v>1</v>
      </c>
      <c r="Q17" s="2">
        <v>0.36</v>
      </c>
      <c r="R17" s="2">
        <f t="shared" ref="R17:R18" si="24">G17-S17</f>
        <v>1</v>
      </c>
      <c r="S17" s="2">
        <v>1</v>
      </c>
      <c r="T17" s="2">
        <v>1000</v>
      </c>
      <c r="U17" s="2">
        <v>719</v>
      </c>
      <c r="V17" s="2">
        <f>500-(0.9*160)</f>
        <v>356</v>
      </c>
      <c r="W17" s="2">
        <v>1183.6399999999999</v>
      </c>
      <c r="X17" s="2">
        <v>555</v>
      </c>
      <c r="Y17" s="2">
        <v>194</v>
      </c>
      <c r="Z17" s="2">
        <v>0</v>
      </c>
      <c r="AA17" s="2">
        <v>2019</v>
      </c>
      <c r="AB17" s="20">
        <v>0</v>
      </c>
      <c r="AC17" s="1">
        <f t="shared" si="4"/>
        <v>628.63999999999987</v>
      </c>
      <c r="AD17" s="18">
        <f t="shared" si="5"/>
        <v>0</v>
      </c>
      <c r="AE17" s="2"/>
      <c r="AF17" s="4">
        <f>359*(1+Q17)</f>
        <v>488.23999999999995</v>
      </c>
      <c r="AG17" s="9">
        <f>0.759*(N17+O17)</f>
        <v>364.32</v>
      </c>
      <c r="AH17" s="8"/>
      <c r="AI17" s="25">
        <f t="shared" ref="AI17:AI18" si="25">AF17+AG17</f>
        <v>852.56</v>
      </c>
      <c r="AJ17" s="10">
        <f>AI17+140*S17</f>
        <v>992.56</v>
      </c>
      <c r="AK17" t="b">
        <f>AND((T17&gt;600),(U17&lt;=AJ17))</f>
        <v>1</v>
      </c>
      <c r="AL17">
        <f t="shared" ref="AL17" si="26">ROUND(MAX(U17-AI17,0)/10,0)*5</f>
        <v>0</v>
      </c>
      <c r="AM17" s="9">
        <v>0</v>
      </c>
      <c r="AN17" s="29">
        <f t="shared" ref="AN17:AN18" si="27">MAX(W17-X17,0)</f>
        <v>628.63999999999987</v>
      </c>
      <c r="AO17" s="29">
        <f t="shared" ref="AO17:AO18" si="28">MAX(W17-X17-V17,0)</f>
        <v>272.63999999999987</v>
      </c>
      <c r="AP17" s="29">
        <f t="shared" ref="AP17:AP18" si="29">MAX(W17-X17-AM17,0)</f>
        <v>628.63999999999987</v>
      </c>
      <c r="AQ17" s="28">
        <f t="shared" ref="AQ17:AQ18" si="30">MAX(W17-X17-V17-AM17,0)</f>
        <v>272.63999999999987</v>
      </c>
      <c r="AR17" t="b">
        <f t="shared" ref="AR17:AR18" si="31">AND(AO17=0,AN17&gt;0)</f>
        <v>0</v>
      </c>
      <c r="AS17" t="b">
        <f t="shared" ref="AS17:AS18" si="32">AND(AP17=0,AN17&gt;0)</f>
        <v>0</v>
      </c>
      <c r="AT17" t="b">
        <f t="shared" ref="AT17:AT18" si="33">AND(AQ17=0,AN17&gt;0)</f>
        <v>0</v>
      </c>
    </row>
    <row r="18" spans="1:46" x14ac:dyDescent="0.25">
      <c r="A18">
        <v>6</v>
      </c>
      <c r="B18">
        <v>6</v>
      </c>
      <c r="C18">
        <v>17</v>
      </c>
      <c r="D18" t="b">
        <v>0</v>
      </c>
      <c r="E18" s="3">
        <v>2</v>
      </c>
      <c r="F18">
        <v>1</v>
      </c>
      <c r="G18" s="3">
        <v>2</v>
      </c>
      <c r="H18" s="3" t="b">
        <v>1</v>
      </c>
      <c r="I18" s="3" t="b">
        <v>0</v>
      </c>
      <c r="J18" s="3">
        <v>1</v>
      </c>
      <c r="K18" s="3">
        <v>0</v>
      </c>
      <c r="L18">
        <f t="shared" si="2"/>
        <v>0</v>
      </c>
      <c r="M18" t="b">
        <v>0</v>
      </c>
      <c r="N18" s="3">
        <v>400</v>
      </c>
      <c r="O18" s="3">
        <v>80</v>
      </c>
      <c r="P18" t="b">
        <v>1</v>
      </c>
      <c r="Q18" s="3">
        <v>0.36</v>
      </c>
      <c r="R18">
        <f t="shared" si="24"/>
        <v>1</v>
      </c>
      <c r="S18" s="3">
        <v>1</v>
      </c>
      <c r="T18" s="3">
        <v>1000</v>
      </c>
      <c r="U18" s="3">
        <v>719</v>
      </c>
      <c r="V18" s="3">
        <v>256</v>
      </c>
      <c r="W18" s="3">
        <v>1183.6399999999999</v>
      </c>
      <c r="X18" s="2">
        <v>555</v>
      </c>
      <c r="Y18" s="3">
        <v>194</v>
      </c>
      <c r="Z18" s="3">
        <v>160</v>
      </c>
      <c r="AA18" s="3">
        <v>2019</v>
      </c>
      <c r="AB18" s="21">
        <v>0</v>
      </c>
      <c r="AC18" s="1">
        <f t="shared" si="4"/>
        <v>628.63999999999987</v>
      </c>
      <c r="AD18" s="19">
        <f t="shared" si="5"/>
        <v>0</v>
      </c>
      <c r="AF18" s="4">
        <f>359*(1+Q18)</f>
        <v>488.23999999999995</v>
      </c>
      <c r="AG18" s="8">
        <f>0.759*(N18+O18)</f>
        <v>364.32</v>
      </c>
      <c r="AH18" s="8"/>
      <c r="AI18" s="27">
        <f t="shared" si="25"/>
        <v>852.56</v>
      </c>
      <c r="AJ18" s="10">
        <f>AI18+140*S18</f>
        <v>992.56</v>
      </c>
      <c r="AK18" s="3" t="b">
        <f>AND((T18&gt;600),(U18&lt;=AJ18))</f>
        <v>1</v>
      </c>
      <c r="AL18" s="3">
        <f>ROUND(MAX(U18-AI18,0)/10,0)*5</f>
        <v>0</v>
      </c>
      <c r="AM18" s="8">
        <v>0</v>
      </c>
      <c r="AN18" s="31">
        <f t="shared" si="27"/>
        <v>628.63999999999987</v>
      </c>
      <c r="AO18" s="31">
        <f t="shared" si="28"/>
        <v>372.63999999999987</v>
      </c>
      <c r="AP18" s="31">
        <f t="shared" si="29"/>
        <v>628.63999999999987</v>
      </c>
      <c r="AQ18" s="28">
        <f t="shared" si="30"/>
        <v>372.63999999999987</v>
      </c>
      <c r="AR18" t="b">
        <f t="shared" si="31"/>
        <v>0</v>
      </c>
      <c r="AS18" t="b">
        <f t="shared" si="32"/>
        <v>0</v>
      </c>
      <c r="AT18" t="b">
        <f t="shared" si="33"/>
        <v>0</v>
      </c>
    </row>
    <row r="19" spans="1:46" x14ac:dyDescent="0.25">
      <c r="AE19" s="22"/>
      <c r="AI19" s="24"/>
      <c r="AM19" s="8"/>
    </row>
    <row r="20" spans="1:46" x14ac:dyDescent="0.25">
      <c r="AE20" s="22"/>
      <c r="AI20" s="8"/>
      <c r="AM20" s="8"/>
    </row>
    <row r="21" spans="1:46" x14ac:dyDescent="0.25">
      <c r="AE21" s="22"/>
      <c r="AI21" s="8"/>
      <c r="AM21" s="8"/>
    </row>
    <row r="22" spans="1:46" x14ac:dyDescent="0.25">
      <c r="AI22" s="8"/>
      <c r="AM22" s="8"/>
    </row>
    <row r="23" spans="1:46" x14ac:dyDescent="0.25">
      <c r="AI23" s="8"/>
      <c r="AM23" s="8"/>
    </row>
    <row r="24" spans="1:46" x14ac:dyDescent="0.25">
      <c r="AI24" s="8"/>
      <c r="AM24" s="8"/>
    </row>
    <row r="25" spans="1:46" x14ac:dyDescent="0.25">
      <c r="AI25" s="8"/>
      <c r="AL25" s="8"/>
      <c r="AM25" s="8"/>
    </row>
    <row r="26" spans="1:46" x14ac:dyDescent="0.25">
      <c r="AI26" s="8"/>
      <c r="AL26" s="8"/>
      <c r="AM26" s="8"/>
    </row>
    <row r="27" spans="1:46" x14ac:dyDescent="0.25">
      <c r="AI27" s="8"/>
      <c r="AL27" s="8"/>
      <c r="AM27" s="8"/>
    </row>
    <row r="28" spans="1:46" x14ac:dyDescent="0.25">
      <c r="AI28" s="8"/>
      <c r="AL28" s="8"/>
      <c r="AM28" s="8"/>
    </row>
    <row r="29" spans="1:46" x14ac:dyDescent="0.25">
      <c r="AI29" s="8"/>
      <c r="AL29" s="8"/>
    </row>
    <row r="30" spans="1:46" x14ac:dyDescent="0.25">
      <c r="AI30" s="8"/>
      <c r="AL30" s="8"/>
    </row>
    <row r="31" spans="1:46" x14ac:dyDescent="0.25">
      <c r="AI31" s="8"/>
      <c r="AL31" s="8"/>
    </row>
    <row r="32" spans="1:46" x14ac:dyDescent="0.25">
      <c r="AI32" s="8"/>
      <c r="AL32" s="8"/>
    </row>
    <row r="33" spans="35:38" x14ac:dyDescent="0.25">
      <c r="AI33" s="8"/>
      <c r="AL33" s="8"/>
    </row>
    <row r="34" spans="35:38" x14ac:dyDescent="0.25">
      <c r="AI34" s="8"/>
      <c r="AL34" s="8"/>
    </row>
    <row r="35" spans="35:38" x14ac:dyDescent="0.25">
      <c r="AI35" s="8"/>
      <c r="AL35" s="8"/>
    </row>
    <row r="36" spans="35:38" x14ac:dyDescent="0.25">
      <c r="AI36" s="8"/>
      <c r="AL36" s="8"/>
    </row>
    <row r="37" spans="35:38" x14ac:dyDescent="0.25">
      <c r="AI37" s="8"/>
      <c r="AL37" s="8"/>
    </row>
    <row r="38" spans="35:38" x14ac:dyDescent="0.25">
      <c r="AI38" s="8"/>
      <c r="AL38" s="8"/>
    </row>
    <row r="39" spans="35:38" x14ac:dyDescent="0.25">
      <c r="AI39" s="8"/>
      <c r="AL39" s="8"/>
    </row>
    <row r="40" spans="35:38" x14ac:dyDescent="0.25">
      <c r="AI40" s="8"/>
      <c r="AL40" s="8"/>
    </row>
    <row r="41" spans="35:38" x14ac:dyDescent="0.25">
      <c r="AI41" s="8"/>
      <c r="AL41" s="8"/>
    </row>
    <row r="42" spans="35:38" x14ac:dyDescent="0.25">
      <c r="AI42" s="8"/>
      <c r="AL4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2019-06-13T13:11:23Z</dcterms:modified>
</cp:coreProperties>
</file>