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W5" i="1" l="1"/>
  <c r="AP3" i="1" l="1"/>
  <c r="AP4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" i="1"/>
  <c r="AW3" i="1"/>
  <c r="AW4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" i="1"/>
  <c r="AV3" i="1"/>
  <c r="AV4" i="1"/>
  <c r="AV5" i="1"/>
  <c r="AP5" i="1" s="1"/>
  <c r="AQ5" i="1" s="1"/>
  <c r="AV6" i="1"/>
  <c r="AP6" i="1" s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" i="1"/>
  <c r="AK19" i="1" l="1"/>
  <c r="AK18" i="1"/>
  <c r="AO21" i="1" l="1"/>
  <c r="AQ21" i="1" s="1"/>
  <c r="AO20" i="1"/>
  <c r="AR21" i="1"/>
  <c r="AR20" i="1"/>
  <c r="Y20" i="1"/>
  <c r="AQ20" i="1"/>
  <c r="AT21" i="1"/>
  <c r="AT20" i="1"/>
  <c r="AM20" i="1"/>
  <c r="AM21" i="1"/>
  <c r="AL20" i="1" s="1"/>
  <c r="AK20" i="1" s="1"/>
  <c r="AL21" i="1" l="1"/>
  <c r="AK21" i="1" s="1"/>
  <c r="H21" i="1"/>
  <c r="H20" i="1"/>
  <c r="H19" i="1" l="1"/>
  <c r="AO16" i="1"/>
  <c r="AO15" i="1"/>
  <c r="AO14" i="1"/>
  <c r="AO18" i="1" l="1"/>
  <c r="AO19" i="1"/>
  <c r="AO17" i="1"/>
  <c r="AQ17" i="1" s="1"/>
  <c r="AR17" i="1"/>
  <c r="AG17" i="1"/>
  <c r="AF17" i="1"/>
  <c r="AS17" i="1"/>
  <c r="AM17" i="1" s="1"/>
  <c r="AR18" i="1"/>
  <c r="AR19" i="1"/>
  <c r="H18" i="1"/>
  <c r="H17" i="1"/>
  <c r="AL17" i="1" l="1"/>
  <c r="AK17" i="1" s="1"/>
  <c r="AM19" i="1"/>
  <c r="AM18" i="1"/>
  <c r="AQ19" i="1"/>
  <c r="AQ18" i="1"/>
  <c r="AS7" i="1"/>
  <c r="AK7" i="1"/>
  <c r="AS14" i="1" l="1"/>
  <c r="AS16" i="1"/>
  <c r="AS5" i="1"/>
  <c r="AS2" i="1"/>
  <c r="AK15" i="1" l="1"/>
  <c r="AK16" i="1"/>
  <c r="AF16" i="1"/>
  <c r="AE14" i="1"/>
  <c r="AF14" i="1"/>
  <c r="AF15" i="1"/>
  <c r="H15" i="1"/>
  <c r="H16" i="1"/>
  <c r="H14" i="1"/>
  <c r="AM4" i="1" l="1"/>
  <c r="AK5" i="1"/>
  <c r="AK6" i="1"/>
  <c r="AK8" i="1"/>
  <c r="AR14" i="1"/>
  <c r="AM14" i="1" s="1"/>
  <c r="AR15" i="1"/>
  <c r="AM15" i="1" s="1"/>
  <c r="AR16" i="1"/>
  <c r="AM16" i="1" s="1"/>
  <c r="AQ14" i="1"/>
  <c r="AQ15" i="1"/>
  <c r="AQ16" i="1"/>
  <c r="AO10" i="1"/>
  <c r="AO11" i="1"/>
  <c r="AO12" i="1"/>
  <c r="AO13" i="1"/>
  <c r="AQ13" i="1" s="1"/>
  <c r="AO9" i="1"/>
  <c r="AN8" i="1"/>
  <c r="AO8" i="1" s="1"/>
  <c r="AQ8" i="1" s="1"/>
  <c r="AO6" i="1"/>
  <c r="AO5" i="1"/>
  <c r="AO3" i="1"/>
  <c r="AQ3" i="1" s="1"/>
  <c r="AO4" i="1"/>
  <c r="AO2" i="1"/>
  <c r="AN7" i="1"/>
  <c r="AO7" i="1" s="1"/>
  <c r="AL14" i="1" l="1"/>
  <c r="AK14" i="1" s="1"/>
  <c r="AQ12" i="1"/>
  <c r="AQ9" i="1"/>
  <c r="AQ10" i="1"/>
  <c r="AQ7" i="1"/>
  <c r="AQ2" i="1"/>
  <c r="AQ6" i="1"/>
  <c r="AQ11" i="1"/>
  <c r="AQ4" i="1"/>
  <c r="AF3" i="1"/>
  <c r="AF4" i="1"/>
  <c r="AF5" i="1"/>
  <c r="AF6" i="1"/>
  <c r="AF7" i="1"/>
  <c r="AF8" i="1"/>
  <c r="AF9" i="1"/>
  <c r="AF10" i="1"/>
  <c r="AF11" i="1"/>
  <c r="AF12" i="1"/>
  <c r="AF13" i="1"/>
  <c r="AF2" i="1"/>
  <c r="AR2" i="1" s="1"/>
  <c r="AM2" i="1" s="1"/>
  <c r="AE3" i="1"/>
  <c r="AR3" i="1" s="1"/>
  <c r="AM3" i="1" s="1"/>
  <c r="AE4" i="1"/>
  <c r="AE5" i="1"/>
  <c r="AR5" i="1" s="1"/>
  <c r="AE6" i="1"/>
  <c r="AR6" i="1" s="1"/>
  <c r="AM6" i="1" s="1"/>
  <c r="AE7" i="1"/>
  <c r="AR7" i="1" s="1"/>
  <c r="AE8" i="1"/>
  <c r="AR8" i="1" s="1"/>
  <c r="AM8" i="1" s="1"/>
  <c r="AE9" i="1"/>
  <c r="AR9" i="1" s="1"/>
  <c r="AM9" i="1" s="1"/>
  <c r="AE10" i="1"/>
  <c r="AR10" i="1" s="1"/>
  <c r="AM10" i="1" s="1"/>
  <c r="AE11" i="1"/>
  <c r="AR11" i="1" s="1"/>
  <c r="AM11" i="1" s="1"/>
  <c r="AE12" i="1"/>
  <c r="AR12" i="1" s="1"/>
  <c r="AM12" i="1" s="1"/>
  <c r="AE13" i="1"/>
  <c r="AG10" i="1"/>
  <c r="AK10" i="1" s="1"/>
  <c r="AG11" i="1"/>
  <c r="AK11" i="1" s="1"/>
  <c r="AG12" i="1"/>
  <c r="AK12" i="1" s="1"/>
  <c r="AG13" i="1"/>
  <c r="AK13" i="1" s="1"/>
  <c r="AG9" i="1"/>
  <c r="AK9" i="1" s="1"/>
  <c r="AG3" i="1"/>
  <c r="AK3" i="1" s="1"/>
  <c r="AG4" i="1"/>
  <c r="AK4" i="1" s="1"/>
  <c r="AG2" i="1"/>
  <c r="AK2" i="1" s="1"/>
  <c r="Q3" i="1"/>
  <c r="Q4" i="1"/>
  <c r="Q5" i="1"/>
  <c r="Q6" i="1"/>
  <c r="Q7" i="1"/>
  <c r="Q8" i="1"/>
  <c r="Q9" i="1"/>
  <c r="Q10" i="1"/>
  <c r="Q11" i="1"/>
  <c r="Q12" i="1"/>
  <c r="Q13" i="1"/>
  <c r="Q2" i="1"/>
  <c r="H3" i="1"/>
  <c r="H4" i="1"/>
  <c r="H5" i="1"/>
  <c r="H6" i="1"/>
  <c r="H7" i="1"/>
  <c r="H8" i="1"/>
  <c r="H9" i="1"/>
  <c r="H10" i="1"/>
  <c r="H11" i="1"/>
  <c r="H12" i="1"/>
  <c r="H13" i="1"/>
  <c r="H2" i="1"/>
  <c r="AR13" i="1" l="1"/>
  <c r="AM13" i="1" s="1"/>
  <c r="AM5" i="1"/>
  <c r="AM7" i="1"/>
  <c r="N3" i="1"/>
  <c r="N4" i="1"/>
  <c r="N5" i="1"/>
  <c r="N6" i="1"/>
  <c r="N7" i="1"/>
  <c r="N8" i="1"/>
  <c r="N9" i="1"/>
  <c r="N10" i="1"/>
  <c r="N11" i="1"/>
  <c r="N12" i="1"/>
  <c r="N13" i="1"/>
  <c r="N2" i="1"/>
  <c r="A2" i="1" l="1"/>
</calcChain>
</file>

<file path=xl/sharedStrings.xml><?xml version="1.0" encoding="utf-8"?>
<sst xmlns="http://schemas.openxmlformats.org/spreadsheetml/2006/main" count="49" uniqueCount="49">
  <si>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</si>
  <si>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</si>
  <si>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</si>
  <si>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</si>
  <si>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</si>
  <si>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</si>
  <si>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</si>
  <si>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</si>
  <si>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</si>
  <si>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</si>
  <si>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</si>
  <si>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hh_korr</t>
  </si>
  <si>
    <t>heizkost</t>
  </si>
  <si>
    <t>head_tu</t>
  </si>
  <si>
    <t>child6_num</t>
  </si>
  <si>
    <t>child15_num</t>
  </si>
  <si>
    <t>child_num</t>
  </si>
  <si>
    <t>child14_24_num</t>
  </si>
  <si>
    <t>child7_13_num</t>
  </si>
  <si>
    <t>child2_num</t>
  </si>
  <si>
    <t>child3_6_num</t>
  </si>
  <si>
    <t>adult_num</t>
  </si>
  <si>
    <t>miete</t>
  </si>
  <si>
    <t>age</t>
  </si>
  <si>
    <t>byear</t>
  </si>
  <si>
    <t>child18_num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</si>
  <si>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</si>
  <si>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</si>
  <si>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</si>
  <si>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</si>
  <si>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</si>
  <si>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</si>
  <si>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</si>
  <si>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</si>
  <si>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</si>
  <si>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</si>
  <si>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</si>
  <si>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</si>
  <si>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</si>
  <si>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</si>
  <si>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</si>
  <si>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</si>
  <si>
    <t>vermfreibetr</t>
  </si>
  <si>
    <t>maxvermfb</t>
  </si>
  <si>
    <t>uhv</t>
  </si>
  <si>
    <t>wohnfl</t>
  </si>
  <si>
    <t>eigentum</t>
  </si>
  <si>
    <t>cost_per_sqm</t>
  </si>
  <si>
    <t>wohnfl_just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</si>
</sst>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"/>
  <sheetViews>
    <sheetView tabSelected="1" topLeftCell="W1" zoomScale="85" zoomScaleNormal="85" workbookViewId="0">
      <selection activeCell="AN28" sqref="AN28"/>
    </sheetView>
  </sheetViews>
  <sheetFormatPr defaultRowHeight="15" x14ac:dyDescent="0.25"/>
  <cols>
    <col min="16" max="17" width="9.140625" customWidth="1"/>
    <col min="37" max="37" width="15.7109375" customWidth="1"/>
    <col min="41" max="41" width="12.5703125" customWidth="1"/>
    <col min="42" max="42" width="14.7109375" customWidth="1"/>
    <col min="43" max="43" width="16.140625" customWidth="1"/>
    <col min="44" max="44" width="9.28515625" customWidth="1"/>
  </cols>
  <sheetData>
    <row r="1" spans="1:50" ht="30" x14ac:dyDescent="0.25">
      <c r="A1" s="13" t="s">
        <v>0</v>
      </c>
      <c r="B1" s="13" t="s">
        <v>1</v>
      </c>
      <c r="C1" s="13" t="s">
        <v>13</v>
      </c>
      <c r="D1" s="13" t="s">
        <v>11</v>
      </c>
      <c r="E1" s="13" t="s">
        <v>10</v>
      </c>
      <c r="F1" s="13" t="s">
        <v>7</v>
      </c>
      <c r="G1" s="13" t="s">
        <v>23</v>
      </c>
      <c r="H1" s="13" t="s">
        <v>24</v>
      </c>
      <c r="I1" s="13" t="s">
        <v>22</v>
      </c>
      <c r="J1" s="13" t="s">
        <v>12</v>
      </c>
      <c r="K1" s="13" t="s">
        <v>45</v>
      </c>
      <c r="L1" s="13" t="s">
        <v>46</v>
      </c>
      <c r="M1" s="13" t="s">
        <v>9</v>
      </c>
      <c r="N1" s="13" t="s">
        <v>21</v>
      </c>
      <c r="O1" s="13" t="s">
        <v>14</v>
      </c>
      <c r="P1" s="13" t="s">
        <v>15</v>
      </c>
      <c r="Q1" s="13" t="s">
        <v>25</v>
      </c>
      <c r="R1" s="13" t="s">
        <v>16</v>
      </c>
      <c r="S1" s="13" t="s">
        <v>17</v>
      </c>
      <c r="T1" s="13" t="s">
        <v>18</v>
      </c>
      <c r="U1" s="13" t="s">
        <v>20</v>
      </c>
      <c r="V1" s="13" t="s">
        <v>19</v>
      </c>
      <c r="W1" s="13" t="s">
        <v>8</v>
      </c>
      <c r="X1" s="13" t="s">
        <v>3</v>
      </c>
      <c r="Y1" s="13" t="s">
        <v>26</v>
      </c>
      <c r="Z1" s="13" t="s">
        <v>4</v>
      </c>
      <c r="AA1" s="13" t="s">
        <v>5</v>
      </c>
      <c r="AB1" s="13" t="s">
        <v>27</v>
      </c>
      <c r="AC1" s="13" t="s">
        <v>28</v>
      </c>
      <c r="AD1" s="13" t="s">
        <v>6</v>
      </c>
      <c r="AE1" s="13" t="s">
        <v>29</v>
      </c>
      <c r="AF1" s="13" t="s">
        <v>30</v>
      </c>
      <c r="AG1" s="13" t="s">
        <v>31</v>
      </c>
      <c r="AH1" s="13" t="s">
        <v>44</v>
      </c>
      <c r="AI1" s="13" t="s">
        <v>36</v>
      </c>
      <c r="AJ1" s="13" t="s">
        <v>2</v>
      </c>
      <c r="AK1" s="14" t="s">
        <v>40</v>
      </c>
      <c r="AL1" s="14" t="s">
        <v>41</v>
      </c>
      <c r="AM1" s="14" t="s">
        <v>39</v>
      </c>
      <c r="AN1" s="13" t="s">
        <v>33</v>
      </c>
      <c r="AO1" s="13" t="s">
        <v>34</v>
      </c>
      <c r="AP1" s="13" t="s">
        <v>35</v>
      </c>
      <c r="AQ1" s="14" t="s">
        <v>32</v>
      </c>
      <c r="AR1" s="13" t="s">
        <v>37</v>
      </c>
      <c r="AS1" s="13" t="s">
        <v>38</v>
      </c>
      <c r="AT1" s="13" t="s">
        <v>42</v>
      </c>
      <c r="AU1" s="13" t="s">
        <v>43</v>
      </c>
      <c r="AV1" s="13" t="s">
        <v>47</v>
      </c>
      <c r="AW1" s="13" t="s">
        <v>48</v>
      </c>
    </row>
    <row r="2" spans="1:50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f t="shared" ref="H2:H18" si="0">AJ2-G2</f>
        <v>1986</v>
      </c>
      <c r="I2">
        <v>700</v>
      </c>
      <c r="J2">
        <v>100</v>
      </c>
      <c r="K2">
        <v>75</v>
      </c>
      <c r="L2" t="b">
        <v>0</v>
      </c>
      <c r="M2" t="b">
        <v>0</v>
      </c>
      <c r="N2">
        <f>E2-R2</f>
        <v>2</v>
      </c>
      <c r="O2">
        <v>1</v>
      </c>
      <c r="P2">
        <v>1</v>
      </c>
      <c r="Q2">
        <f>R2</f>
        <v>1</v>
      </c>
      <c r="R2">
        <v>1</v>
      </c>
      <c r="S2" s="2">
        <v>0</v>
      </c>
      <c r="T2" s="2">
        <v>0</v>
      </c>
      <c r="U2" s="3">
        <v>0</v>
      </c>
      <c r="V2">
        <v>1</v>
      </c>
      <c r="W2">
        <v>1000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100</v>
      </c>
      <c r="AE2">
        <v>20</v>
      </c>
      <c r="AF2">
        <f t="shared" ref="AF2:AF15" si="1">0.2*W2</f>
        <v>200</v>
      </c>
      <c r="AG2">
        <f>R2*190</f>
        <v>190</v>
      </c>
      <c r="AH2">
        <v>0</v>
      </c>
      <c r="AI2">
        <v>0</v>
      </c>
      <c r="AJ2">
        <v>2016</v>
      </c>
      <c r="AK2" s="12">
        <f>AL2+AG2</f>
        <v>650</v>
      </c>
      <c r="AL2" s="1">
        <v>460</v>
      </c>
      <c r="AM2" s="26">
        <f t="shared" ref="AM2:AM21" si="2">$AR2-$AS2</f>
        <v>400</v>
      </c>
      <c r="AN2">
        <v>0</v>
      </c>
      <c r="AO2">
        <f>2*364+237</f>
        <v>965</v>
      </c>
      <c r="AP2" s="9">
        <f>AV2*AW2</f>
        <v>750</v>
      </c>
      <c r="AQ2" s="26">
        <f>AO2+AP2</f>
        <v>1715</v>
      </c>
      <c r="AR2" s="11">
        <f>W2-AD2-AE2-AF2</f>
        <v>680</v>
      </c>
      <c r="AS2">
        <f>100+0.2*(W2-100)</f>
        <v>280</v>
      </c>
      <c r="AT2" s="9"/>
      <c r="AU2" s="5"/>
      <c r="AV2">
        <f>MIN(10,(I2+J2)/K2)</f>
        <v>10</v>
      </c>
      <c r="AW2">
        <f>MIN(45+(E2-1)*15,K2)</f>
        <v>75</v>
      </c>
      <c r="AX2" s="11"/>
    </row>
    <row r="3" spans="1:50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f t="shared" si="0"/>
        <v>1986</v>
      </c>
      <c r="I3">
        <v>700</v>
      </c>
      <c r="J3">
        <v>100</v>
      </c>
      <c r="K3">
        <v>75</v>
      </c>
      <c r="L3" t="b">
        <v>0</v>
      </c>
      <c r="M3" t="b">
        <v>0</v>
      </c>
      <c r="N3">
        <f t="shared" ref="N3:N13" si="3">E3-R3</f>
        <v>2</v>
      </c>
      <c r="O3">
        <v>1</v>
      </c>
      <c r="P3">
        <v>1</v>
      </c>
      <c r="Q3">
        <f t="shared" ref="Q3:Q13" si="4">R3</f>
        <v>1</v>
      </c>
      <c r="R3">
        <v>1</v>
      </c>
      <c r="S3" s="3">
        <v>0</v>
      </c>
      <c r="T3" s="3">
        <v>0</v>
      </c>
      <c r="U3" s="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 t="shared" ref="AE3:AE14" si="5">0.055*AD3</f>
        <v>0</v>
      </c>
      <c r="AF3">
        <f t="shared" si="1"/>
        <v>0</v>
      </c>
      <c r="AG3">
        <f>R3*190</f>
        <v>190</v>
      </c>
      <c r="AH3">
        <v>0</v>
      </c>
      <c r="AI3">
        <v>0</v>
      </c>
      <c r="AJ3">
        <v>2016</v>
      </c>
      <c r="AK3" s="12">
        <f t="shared" ref="AK3:AK13" si="6">AL3+AG3</f>
        <v>650</v>
      </c>
      <c r="AL3" s="1">
        <v>460</v>
      </c>
      <c r="AM3" s="1">
        <f t="shared" si="2"/>
        <v>0</v>
      </c>
      <c r="AN3">
        <v>0</v>
      </c>
      <c r="AO3">
        <f t="shared" ref="AO3:AO4" si="7">2*364+237</f>
        <v>965</v>
      </c>
      <c r="AP3" s="9">
        <f t="shared" ref="AP3:AP21" si="8">AV3*AW3</f>
        <v>750</v>
      </c>
      <c r="AQ3" s="26">
        <f t="shared" ref="AQ3:AQ16" si="9">AO3+AP3</f>
        <v>1715</v>
      </c>
      <c r="AR3" s="11">
        <f>W3-AD3-AE3-AF3</f>
        <v>0</v>
      </c>
      <c r="AS3">
        <v>0</v>
      </c>
      <c r="AT3" s="9"/>
      <c r="AU3" s="5"/>
      <c r="AV3">
        <f t="shared" ref="AV3:AV21" si="10">MIN(10,(I3+J3)/K3)</f>
        <v>10</v>
      </c>
      <c r="AW3">
        <f t="shared" ref="AW3:AW21" si="11">MIN(45+(E3-1)*15,K3)</f>
        <v>75</v>
      </c>
      <c r="AX3" s="11"/>
    </row>
    <row r="4" spans="1:50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f t="shared" si="0"/>
        <v>2014</v>
      </c>
      <c r="I4">
        <v>700</v>
      </c>
      <c r="J4">
        <v>100</v>
      </c>
      <c r="K4">
        <v>75</v>
      </c>
      <c r="L4" t="b">
        <v>0</v>
      </c>
      <c r="M4" t="b">
        <v>0</v>
      </c>
      <c r="N4">
        <f t="shared" si="3"/>
        <v>2</v>
      </c>
      <c r="O4">
        <v>1</v>
      </c>
      <c r="P4">
        <v>1</v>
      </c>
      <c r="Q4">
        <f t="shared" si="4"/>
        <v>1</v>
      </c>
      <c r="R4">
        <v>1</v>
      </c>
      <c r="S4">
        <v>0</v>
      </c>
      <c r="T4">
        <v>0</v>
      </c>
      <c r="U4">
        <v>0</v>
      </c>
      <c r="V4">
        <v>1</v>
      </c>
      <c r="W4">
        <v>200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5"/>
        <v>0</v>
      </c>
      <c r="AF4">
        <f t="shared" si="1"/>
        <v>40</v>
      </c>
      <c r="AG4">
        <f>R4*190</f>
        <v>190</v>
      </c>
      <c r="AH4">
        <v>0</v>
      </c>
      <c r="AI4">
        <v>0</v>
      </c>
      <c r="AJ4">
        <v>2016</v>
      </c>
      <c r="AK4" s="12">
        <f t="shared" si="6"/>
        <v>650</v>
      </c>
      <c r="AL4" s="1">
        <v>460</v>
      </c>
      <c r="AM4" s="1">
        <f t="shared" si="2"/>
        <v>60</v>
      </c>
      <c r="AN4">
        <v>0</v>
      </c>
      <c r="AO4">
        <f t="shared" si="7"/>
        <v>965</v>
      </c>
      <c r="AP4" s="9">
        <f t="shared" si="8"/>
        <v>750</v>
      </c>
      <c r="AQ4" s="26">
        <f t="shared" si="9"/>
        <v>1715</v>
      </c>
      <c r="AR4" s="11">
        <v>160</v>
      </c>
      <c r="AS4">
        <v>100</v>
      </c>
      <c r="AT4" s="9"/>
      <c r="AU4" s="5"/>
      <c r="AV4">
        <f t="shared" si="10"/>
        <v>10</v>
      </c>
      <c r="AW4">
        <f t="shared" si="11"/>
        <v>75</v>
      </c>
      <c r="AX4" s="11"/>
    </row>
    <row r="5" spans="1:50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f t="shared" si="0"/>
        <v>1973</v>
      </c>
      <c r="I5" s="2">
        <v>400</v>
      </c>
      <c r="J5" s="2">
        <v>80</v>
      </c>
      <c r="K5" s="2">
        <v>70</v>
      </c>
      <c r="L5" s="2" t="b">
        <v>1</v>
      </c>
      <c r="M5" s="2" t="b">
        <v>0</v>
      </c>
      <c r="N5" s="2">
        <f t="shared" si="3"/>
        <v>2</v>
      </c>
      <c r="O5" s="2">
        <v>0</v>
      </c>
      <c r="P5" s="2">
        <v>0</v>
      </c>
      <c r="Q5" s="2">
        <f t="shared" si="4"/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800</v>
      </c>
      <c r="X5" s="2">
        <v>0</v>
      </c>
      <c r="Y5" s="2">
        <v>0</v>
      </c>
      <c r="Z5" s="2">
        <v>0</v>
      </c>
      <c r="AA5" s="2">
        <v>100</v>
      </c>
      <c r="AB5" s="2">
        <v>0</v>
      </c>
      <c r="AC5" s="2">
        <v>0</v>
      </c>
      <c r="AD5" s="2">
        <v>0</v>
      </c>
      <c r="AE5" s="2">
        <f t="shared" si="5"/>
        <v>0</v>
      </c>
      <c r="AF5" s="2">
        <f t="shared" si="1"/>
        <v>160</v>
      </c>
      <c r="AG5" s="2">
        <v>0</v>
      </c>
      <c r="AH5" s="2">
        <v>0</v>
      </c>
      <c r="AI5" s="2">
        <v>0</v>
      </c>
      <c r="AJ5" s="2">
        <v>2013</v>
      </c>
      <c r="AK5" s="23">
        <f t="shared" si="6"/>
        <v>500</v>
      </c>
      <c r="AL5" s="21">
        <v>500</v>
      </c>
      <c r="AM5" s="21">
        <f t="shared" si="2"/>
        <v>500</v>
      </c>
      <c r="AN5" s="2">
        <v>0</v>
      </c>
      <c r="AO5" s="2">
        <f>2*345</f>
        <v>690</v>
      </c>
      <c r="AP5" s="10">
        <f t="shared" si="8"/>
        <v>480</v>
      </c>
      <c r="AQ5" s="27">
        <f>AO5+AP5</f>
        <v>1170</v>
      </c>
      <c r="AR5" s="15">
        <f>W5+AA5-AD5-AE5-AF5</f>
        <v>740</v>
      </c>
      <c r="AS5">
        <f>100+0.2*(W5-100)</f>
        <v>240</v>
      </c>
      <c r="AT5" s="10"/>
      <c r="AU5" s="8"/>
      <c r="AV5" s="8">
        <f t="shared" si="10"/>
        <v>6.8571428571428568</v>
      </c>
      <c r="AW5" s="8">
        <f>MIN(K5,80)</f>
        <v>70</v>
      </c>
      <c r="AX5" s="11"/>
    </row>
    <row r="6" spans="1:50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3">
        <f t="shared" si="0"/>
        <v>1973</v>
      </c>
      <c r="I6" s="6">
        <v>400</v>
      </c>
      <c r="J6" s="6">
        <v>80</v>
      </c>
      <c r="K6" s="6">
        <v>70</v>
      </c>
      <c r="L6" s="6" t="b">
        <v>1</v>
      </c>
      <c r="M6" s="7" t="b">
        <v>0</v>
      </c>
      <c r="N6" s="7">
        <f t="shared" si="3"/>
        <v>2</v>
      </c>
      <c r="O6" s="7">
        <v>0</v>
      </c>
      <c r="P6" s="7">
        <v>0</v>
      </c>
      <c r="Q6" s="7">
        <f t="shared" si="4"/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6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f t="shared" si="5"/>
        <v>0</v>
      </c>
      <c r="AF6" s="3">
        <f t="shared" si="1"/>
        <v>0</v>
      </c>
      <c r="AG6" s="3">
        <v>0</v>
      </c>
      <c r="AH6" s="3">
        <v>0</v>
      </c>
      <c r="AI6" s="3">
        <v>0</v>
      </c>
      <c r="AJ6" s="3">
        <v>2013</v>
      </c>
      <c r="AK6" s="24">
        <f t="shared" si="6"/>
        <v>500</v>
      </c>
      <c r="AL6" s="22">
        <v>500</v>
      </c>
      <c r="AM6" s="22">
        <f t="shared" si="2"/>
        <v>0</v>
      </c>
      <c r="AN6">
        <v>0</v>
      </c>
      <c r="AO6" s="2">
        <f>2*345</f>
        <v>690</v>
      </c>
      <c r="AP6" s="9">
        <f t="shared" si="8"/>
        <v>480</v>
      </c>
      <c r="AQ6" s="28">
        <f t="shared" si="9"/>
        <v>1170</v>
      </c>
      <c r="AR6" s="19">
        <f t="shared" ref="AR6:AR16" si="12">W6-AD6-AE6-AF6</f>
        <v>0</v>
      </c>
      <c r="AS6" s="6">
        <v>0</v>
      </c>
      <c r="AT6" s="20"/>
      <c r="AU6" s="6"/>
      <c r="AV6" s="6">
        <f t="shared" si="10"/>
        <v>6.8571428571428568</v>
      </c>
      <c r="AW6" s="6">
        <v>70</v>
      </c>
      <c r="AX6" s="11"/>
    </row>
    <row r="7" spans="1:50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f t="shared" si="0"/>
        <v>1981</v>
      </c>
      <c r="I7" s="2">
        <v>400</v>
      </c>
      <c r="J7" s="2">
        <v>80</v>
      </c>
      <c r="K7" s="2">
        <v>58</v>
      </c>
      <c r="L7" s="2" t="b">
        <v>0</v>
      </c>
      <c r="M7" s="2" t="b">
        <v>1</v>
      </c>
      <c r="N7" s="2">
        <f t="shared" si="3"/>
        <v>1</v>
      </c>
      <c r="O7" s="2">
        <v>1</v>
      </c>
      <c r="P7" s="2">
        <v>1</v>
      </c>
      <c r="Q7" s="2">
        <f t="shared" si="4"/>
        <v>1</v>
      </c>
      <c r="R7" s="2">
        <v>1</v>
      </c>
      <c r="S7" s="2">
        <v>0</v>
      </c>
      <c r="T7" s="2">
        <v>0</v>
      </c>
      <c r="U7" s="2">
        <v>0</v>
      </c>
      <c r="V7" s="2">
        <v>1</v>
      </c>
      <c r="W7" s="2">
        <v>1000</v>
      </c>
      <c r="X7" s="2">
        <v>0</v>
      </c>
      <c r="Y7" s="2">
        <v>0</v>
      </c>
      <c r="Z7" s="2">
        <v>0</v>
      </c>
      <c r="AA7" s="2">
        <v>250</v>
      </c>
      <c r="AB7" s="2">
        <v>0</v>
      </c>
      <c r="AC7" s="2">
        <v>0</v>
      </c>
      <c r="AD7" s="2">
        <v>100</v>
      </c>
      <c r="AE7" s="2">
        <f t="shared" si="5"/>
        <v>5.5</v>
      </c>
      <c r="AF7" s="2">
        <f t="shared" si="1"/>
        <v>200</v>
      </c>
      <c r="AG7" s="2">
        <v>164</v>
      </c>
      <c r="AH7" s="2">
        <v>0</v>
      </c>
      <c r="AI7" s="2">
        <v>0</v>
      </c>
      <c r="AJ7" s="2">
        <v>2009</v>
      </c>
      <c r="AK7" s="23">
        <f>AL7+AG7</f>
        <v>848.5</v>
      </c>
      <c r="AL7" s="21">
        <v>684.5</v>
      </c>
      <c r="AM7" s="21">
        <f t="shared" si="2"/>
        <v>684.5</v>
      </c>
      <c r="AN7" s="2">
        <f>MAX(0.12*R7,0.36)</f>
        <v>0.36</v>
      </c>
      <c r="AO7" s="2">
        <f>(1+AN7)*359+(0.6*359)</f>
        <v>703.64</v>
      </c>
      <c r="AP7" s="10">
        <f t="shared" si="8"/>
        <v>480.00000000000006</v>
      </c>
      <c r="AQ7" s="27">
        <f t="shared" si="9"/>
        <v>1183.6400000000001</v>
      </c>
      <c r="AR7" s="15">
        <f>W7+AA7-AD7-AE7-AF7</f>
        <v>944.5</v>
      </c>
      <c r="AS7">
        <f>100+0.2*(700)+0.1*200</f>
        <v>260</v>
      </c>
      <c r="AT7" s="10"/>
      <c r="AU7" s="8"/>
      <c r="AV7" s="8">
        <f t="shared" si="10"/>
        <v>8.2758620689655178</v>
      </c>
      <c r="AW7" s="8">
        <f t="shared" si="11"/>
        <v>58</v>
      </c>
      <c r="AX7" s="15"/>
    </row>
    <row r="8" spans="1:50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f t="shared" si="0"/>
        <v>2008</v>
      </c>
      <c r="I8" s="3">
        <v>400</v>
      </c>
      <c r="J8" s="3">
        <v>80</v>
      </c>
      <c r="K8" s="3">
        <v>58</v>
      </c>
      <c r="L8" s="2" t="b">
        <v>0</v>
      </c>
      <c r="M8" t="b">
        <v>1</v>
      </c>
      <c r="N8">
        <f t="shared" si="3"/>
        <v>1</v>
      </c>
      <c r="O8" s="3">
        <v>1</v>
      </c>
      <c r="P8" s="3">
        <v>1</v>
      </c>
      <c r="Q8" s="3">
        <f t="shared" si="4"/>
        <v>1</v>
      </c>
      <c r="R8" s="3">
        <v>1</v>
      </c>
      <c r="S8" s="3">
        <v>0</v>
      </c>
      <c r="T8" s="3">
        <v>0</v>
      </c>
      <c r="U8" s="3">
        <v>0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f t="shared" si="5"/>
        <v>0</v>
      </c>
      <c r="AF8" s="3">
        <f t="shared" si="1"/>
        <v>0</v>
      </c>
      <c r="AG8" s="3">
        <v>164</v>
      </c>
      <c r="AH8" s="3">
        <v>0</v>
      </c>
      <c r="AI8" s="3">
        <v>0</v>
      </c>
      <c r="AJ8" s="3">
        <v>2009</v>
      </c>
      <c r="AK8" s="24">
        <f t="shared" si="6"/>
        <v>848.5</v>
      </c>
      <c r="AL8" s="22">
        <v>684.5</v>
      </c>
      <c r="AM8" s="22">
        <f t="shared" si="2"/>
        <v>0</v>
      </c>
      <c r="AN8">
        <f>MAX(0.12*R8,0.36)</f>
        <v>0.36</v>
      </c>
      <c r="AO8" s="7">
        <f>(1+AN8)*359+(0.6*359)</f>
        <v>703.64</v>
      </c>
      <c r="AP8" s="9">
        <f t="shared" si="8"/>
        <v>480.00000000000006</v>
      </c>
      <c r="AQ8" s="29">
        <f t="shared" si="9"/>
        <v>1183.6400000000001</v>
      </c>
      <c r="AR8" s="17">
        <f t="shared" si="12"/>
        <v>0</v>
      </c>
      <c r="AS8" s="3">
        <v>0</v>
      </c>
      <c r="AT8" s="9"/>
      <c r="AU8" s="3"/>
      <c r="AV8" s="3">
        <f t="shared" si="10"/>
        <v>8.2758620689655178</v>
      </c>
      <c r="AW8" s="3">
        <f t="shared" si="11"/>
        <v>58</v>
      </c>
      <c r="AX8" s="17"/>
    </row>
    <row r="9" spans="1:50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f t="shared" si="0"/>
        <v>1973</v>
      </c>
      <c r="I9" s="2">
        <v>850</v>
      </c>
      <c r="J9" s="2">
        <v>120</v>
      </c>
      <c r="K9" s="2">
        <v>110</v>
      </c>
      <c r="L9" s="2" t="b">
        <v>0</v>
      </c>
      <c r="M9" s="2" t="b">
        <v>0</v>
      </c>
      <c r="N9" s="2">
        <f t="shared" si="3"/>
        <v>2</v>
      </c>
      <c r="O9" s="2">
        <v>1</v>
      </c>
      <c r="P9" s="2">
        <v>2</v>
      </c>
      <c r="Q9" s="2">
        <f t="shared" si="4"/>
        <v>3</v>
      </c>
      <c r="R9" s="2">
        <v>3</v>
      </c>
      <c r="S9" s="2">
        <v>0</v>
      </c>
      <c r="T9" s="2">
        <v>2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f t="shared" si="5"/>
        <v>0</v>
      </c>
      <c r="AF9" s="2">
        <f t="shared" si="1"/>
        <v>0</v>
      </c>
      <c r="AG9" s="2">
        <f>3*154</f>
        <v>462</v>
      </c>
      <c r="AH9" s="2">
        <v>0</v>
      </c>
      <c r="AI9" s="2">
        <v>0</v>
      </c>
      <c r="AJ9" s="2">
        <v>2006</v>
      </c>
      <c r="AK9" s="23">
        <f t="shared" si="6"/>
        <v>462</v>
      </c>
      <c r="AL9" s="21">
        <v>0</v>
      </c>
      <c r="AM9" s="21">
        <f t="shared" si="2"/>
        <v>0</v>
      </c>
      <c r="AN9" s="2">
        <v>0</v>
      </c>
      <c r="AO9" s="2">
        <f>345*0.9*2+345*0.6+345*0.7*2</f>
        <v>1311</v>
      </c>
      <c r="AP9" s="10">
        <f t="shared" si="8"/>
        <v>925.90909090909088</v>
      </c>
      <c r="AQ9" s="27">
        <f t="shared" si="9"/>
        <v>2236.909090909091</v>
      </c>
      <c r="AR9" s="15">
        <f t="shared" si="12"/>
        <v>0</v>
      </c>
      <c r="AS9" s="2">
        <v>0</v>
      </c>
      <c r="AT9" s="10"/>
      <c r="AU9" s="16"/>
      <c r="AV9" s="8">
        <f t="shared" si="10"/>
        <v>8.8181818181818183</v>
      </c>
      <c r="AW9" s="2">
        <f t="shared" si="11"/>
        <v>105</v>
      </c>
      <c r="AX9" s="11"/>
    </row>
    <row r="10" spans="1:50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3">
        <f t="shared" si="0"/>
        <v>1976</v>
      </c>
      <c r="I10" s="4">
        <v>850</v>
      </c>
      <c r="J10" s="4">
        <v>120</v>
      </c>
      <c r="K10" s="3">
        <v>110</v>
      </c>
      <c r="L10" s="2" t="b">
        <v>0</v>
      </c>
      <c r="M10" t="b">
        <v>0</v>
      </c>
      <c r="N10">
        <f t="shared" si="3"/>
        <v>2</v>
      </c>
      <c r="O10" s="3">
        <v>1</v>
      </c>
      <c r="P10" s="3">
        <v>2</v>
      </c>
      <c r="Q10" s="3">
        <f t="shared" si="4"/>
        <v>3</v>
      </c>
      <c r="R10" s="3">
        <v>3</v>
      </c>
      <c r="S10" s="3">
        <v>0</v>
      </c>
      <c r="T10" s="3">
        <v>2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F10" s="3">
        <f t="shared" si="1"/>
        <v>0</v>
      </c>
      <c r="AG10" s="3">
        <f t="shared" ref="AG10:AG13" si="13">3*154</f>
        <v>462</v>
      </c>
      <c r="AH10" s="3">
        <v>0</v>
      </c>
      <c r="AI10" s="3">
        <v>0</v>
      </c>
      <c r="AJ10" s="4">
        <v>2006</v>
      </c>
      <c r="AK10" s="12">
        <f t="shared" si="6"/>
        <v>462</v>
      </c>
      <c r="AL10" s="22">
        <v>0</v>
      </c>
      <c r="AM10" s="22">
        <f t="shared" si="2"/>
        <v>0</v>
      </c>
      <c r="AN10">
        <v>0</v>
      </c>
      <c r="AO10" s="3">
        <f t="shared" ref="AO10:AO13" si="14">345*0.9*2+345*0.6+345*0.7*2</f>
        <v>1311</v>
      </c>
      <c r="AP10" s="9">
        <f t="shared" si="8"/>
        <v>925.90909090909088</v>
      </c>
      <c r="AQ10" s="29">
        <f t="shared" si="9"/>
        <v>2236.909090909091</v>
      </c>
      <c r="AR10" s="17">
        <f t="shared" si="12"/>
        <v>0</v>
      </c>
      <c r="AS10" s="4">
        <v>0</v>
      </c>
      <c r="AT10" s="9"/>
      <c r="AU10" s="18"/>
      <c r="AV10" s="3">
        <f t="shared" si="10"/>
        <v>8.8181818181818183</v>
      </c>
      <c r="AW10" s="4">
        <f t="shared" si="11"/>
        <v>105</v>
      </c>
      <c r="AX10" s="11"/>
    </row>
    <row r="11" spans="1:50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3">
        <f t="shared" si="0"/>
        <v>1994</v>
      </c>
      <c r="I11" s="4">
        <v>850</v>
      </c>
      <c r="J11" s="4">
        <v>120</v>
      </c>
      <c r="K11" s="3">
        <v>110</v>
      </c>
      <c r="L11" s="2" t="b">
        <v>0</v>
      </c>
      <c r="M11" t="b">
        <v>0</v>
      </c>
      <c r="N11">
        <f t="shared" si="3"/>
        <v>2</v>
      </c>
      <c r="O11" s="3">
        <v>1</v>
      </c>
      <c r="P11" s="3">
        <v>2</v>
      </c>
      <c r="Q11" s="3">
        <f t="shared" si="4"/>
        <v>3</v>
      </c>
      <c r="R11" s="3">
        <v>3</v>
      </c>
      <c r="S11" s="3">
        <v>0</v>
      </c>
      <c r="T11" s="3">
        <v>2</v>
      </c>
      <c r="U11" s="3">
        <v>0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f t="shared" si="5"/>
        <v>0</v>
      </c>
      <c r="AF11" s="3">
        <f t="shared" si="1"/>
        <v>0</v>
      </c>
      <c r="AG11" s="3">
        <f t="shared" si="13"/>
        <v>462</v>
      </c>
      <c r="AH11" s="3">
        <v>0</v>
      </c>
      <c r="AI11" s="3">
        <v>0</v>
      </c>
      <c r="AJ11" s="4">
        <v>2006</v>
      </c>
      <c r="AK11" s="12">
        <f t="shared" si="6"/>
        <v>462</v>
      </c>
      <c r="AL11" s="22">
        <v>0</v>
      </c>
      <c r="AM11" s="22">
        <f t="shared" si="2"/>
        <v>0</v>
      </c>
      <c r="AN11">
        <v>0</v>
      </c>
      <c r="AO11" s="3">
        <f t="shared" si="14"/>
        <v>1311</v>
      </c>
      <c r="AP11" s="9">
        <f t="shared" si="8"/>
        <v>925.90909090909088</v>
      </c>
      <c r="AQ11" s="29">
        <f t="shared" si="9"/>
        <v>2236.909090909091</v>
      </c>
      <c r="AR11" s="11">
        <f t="shared" si="12"/>
        <v>0</v>
      </c>
      <c r="AS11">
        <v>0</v>
      </c>
      <c r="AT11" s="9"/>
      <c r="AU11" s="5"/>
      <c r="AV11" s="3">
        <f t="shared" si="10"/>
        <v>8.8181818181818183</v>
      </c>
      <c r="AW11">
        <f t="shared" si="11"/>
        <v>105</v>
      </c>
      <c r="AX11" s="11"/>
    </row>
    <row r="12" spans="1:50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3">
        <f t="shared" si="0"/>
        <v>1996</v>
      </c>
      <c r="I12" s="4">
        <v>850</v>
      </c>
      <c r="J12" s="4">
        <v>120</v>
      </c>
      <c r="K12" s="3">
        <v>110</v>
      </c>
      <c r="L12" s="2" t="b">
        <v>0</v>
      </c>
      <c r="M12" t="b">
        <v>0</v>
      </c>
      <c r="N12">
        <f t="shared" si="3"/>
        <v>2</v>
      </c>
      <c r="O12" s="3">
        <v>1</v>
      </c>
      <c r="P12" s="3">
        <v>2</v>
      </c>
      <c r="Q12" s="3">
        <f t="shared" si="4"/>
        <v>3</v>
      </c>
      <c r="R12" s="3">
        <v>3</v>
      </c>
      <c r="S12" s="3">
        <v>0</v>
      </c>
      <c r="T12" s="3">
        <v>2</v>
      </c>
      <c r="U12" s="3">
        <v>0</v>
      </c>
      <c r="V12" s="3">
        <v>1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f t="shared" si="5"/>
        <v>0</v>
      </c>
      <c r="AF12" s="3">
        <f t="shared" si="1"/>
        <v>0</v>
      </c>
      <c r="AG12" s="3">
        <f t="shared" si="13"/>
        <v>462</v>
      </c>
      <c r="AH12" s="3">
        <v>0</v>
      </c>
      <c r="AI12" s="3">
        <v>0</v>
      </c>
      <c r="AJ12" s="4">
        <v>2006</v>
      </c>
      <c r="AK12" s="12">
        <f t="shared" si="6"/>
        <v>462</v>
      </c>
      <c r="AL12" s="22">
        <v>0</v>
      </c>
      <c r="AM12" s="22">
        <f t="shared" si="2"/>
        <v>0</v>
      </c>
      <c r="AN12" s="25">
        <v>0</v>
      </c>
      <c r="AO12" s="3">
        <f t="shared" si="14"/>
        <v>1311</v>
      </c>
      <c r="AP12" s="9">
        <f t="shared" si="8"/>
        <v>925.90909090909088</v>
      </c>
      <c r="AQ12" s="29">
        <f t="shared" si="9"/>
        <v>2236.909090909091</v>
      </c>
      <c r="AR12" s="11">
        <f t="shared" si="12"/>
        <v>0</v>
      </c>
      <c r="AS12">
        <v>0</v>
      </c>
      <c r="AT12" s="9"/>
      <c r="AU12" s="5"/>
      <c r="AV12" s="3">
        <f t="shared" si="10"/>
        <v>8.8181818181818183</v>
      </c>
      <c r="AW12">
        <f t="shared" si="11"/>
        <v>105</v>
      </c>
      <c r="AX12" s="11"/>
    </row>
    <row r="13" spans="1:50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3">
        <f t="shared" si="0"/>
        <v>2004</v>
      </c>
      <c r="I13" s="4">
        <v>850</v>
      </c>
      <c r="J13" s="4">
        <v>120</v>
      </c>
      <c r="K13" s="3">
        <v>110</v>
      </c>
      <c r="L13" s="2" t="b">
        <v>0</v>
      </c>
      <c r="M13" t="b">
        <v>0</v>
      </c>
      <c r="N13">
        <f t="shared" si="3"/>
        <v>2</v>
      </c>
      <c r="O13" s="3">
        <v>1</v>
      </c>
      <c r="P13" s="3">
        <v>2</v>
      </c>
      <c r="Q13" s="3">
        <f t="shared" si="4"/>
        <v>3</v>
      </c>
      <c r="R13" s="3">
        <v>3</v>
      </c>
      <c r="S13" s="3">
        <v>0</v>
      </c>
      <c r="T13" s="3">
        <v>2</v>
      </c>
      <c r="U13" s="3">
        <v>0</v>
      </c>
      <c r="V13" s="3">
        <v>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f t="shared" si="5"/>
        <v>0</v>
      </c>
      <c r="AF13" s="3">
        <f t="shared" si="1"/>
        <v>0</v>
      </c>
      <c r="AG13" s="3">
        <f t="shared" si="13"/>
        <v>462</v>
      </c>
      <c r="AH13" s="3">
        <v>0</v>
      </c>
      <c r="AI13" s="3">
        <v>0</v>
      </c>
      <c r="AJ13" s="4">
        <v>2006</v>
      </c>
      <c r="AK13" s="12">
        <f t="shared" si="6"/>
        <v>462</v>
      </c>
      <c r="AL13" s="22">
        <v>0</v>
      </c>
      <c r="AM13" s="22">
        <f t="shared" si="2"/>
        <v>0</v>
      </c>
      <c r="AN13" s="25">
        <v>0</v>
      </c>
      <c r="AO13" s="3">
        <f t="shared" si="14"/>
        <v>1311</v>
      </c>
      <c r="AP13" s="9">
        <f t="shared" si="8"/>
        <v>925.90909090909088</v>
      </c>
      <c r="AQ13" s="29">
        <f t="shared" si="9"/>
        <v>2236.909090909091</v>
      </c>
      <c r="AR13" s="11">
        <f t="shared" si="12"/>
        <v>0</v>
      </c>
      <c r="AS13">
        <v>0</v>
      </c>
      <c r="AT13" s="9"/>
      <c r="AU13" s="5"/>
      <c r="AV13" s="3">
        <f t="shared" si="10"/>
        <v>8.8181818181818183</v>
      </c>
      <c r="AW13">
        <f t="shared" si="11"/>
        <v>105</v>
      </c>
      <c r="AX13" s="11"/>
    </row>
    <row r="14" spans="1:50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f t="shared" si="0"/>
        <v>1981</v>
      </c>
      <c r="I14" s="2">
        <v>720</v>
      </c>
      <c r="J14" s="2">
        <v>110</v>
      </c>
      <c r="K14" s="2">
        <v>105</v>
      </c>
      <c r="L14" s="2" t="b">
        <v>0</v>
      </c>
      <c r="M14" s="2" t="b">
        <v>0</v>
      </c>
      <c r="N14" s="2">
        <v>3</v>
      </c>
      <c r="O14" s="8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1700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200</v>
      </c>
      <c r="AE14" s="2">
        <f t="shared" si="5"/>
        <v>11</v>
      </c>
      <c r="AF14" s="2">
        <f t="shared" si="1"/>
        <v>340</v>
      </c>
      <c r="AG14" s="2">
        <v>0</v>
      </c>
      <c r="AH14" s="2">
        <v>0</v>
      </c>
      <c r="AI14" s="2">
        <v>0</v>
      </c>
      <c r="AJ14" s="2">
        <v>2011</v>
      </c>
      <c r="AK14" s="21">
        <f t="shared" ref="AK14:AK16" si="15">AL14+AG14</f>
        <v>1289</v>
      </c>
      <c r="AL14" s="21">
        <f>AM14+AM16</f>
        <v>1289</v>
      </c>
      <c r="AM14" s="21">
        <f t="shared" si="2"/>
        <v>849</v>
      </c>
      <c r="AN14" s="8">
        <v>0</v>
      </c>
      <c r="AO14" s="8">
        <f>2*328+291</f>
        <v>947</v>
      </c>
      <c r="AP14" s="10">
        <f t="shared" si="8"/>
        <v>592.85714285714289</v>
      </c>
      <c r="AQ14" s="27">
        <f t="shared" si="9"/>
        <v>1539.8571428571429</v>
      </c>
      <c r="AR14" s="2">
        <f t="shared" si="12"/>
        <v>1149</v>
      </c>
      <c r="AS14">
        <f>100+0.2*900+0.1*200</f>
        <v>300</v>
      </c>
      <c r="AT14" s="9"/>
      <c r="AV14">
        <f t="shared" si="10"/>
        <v>7.9047619047619051</v>
      </c>
      <c r="AW14">
        <f t="shared" si="11"/>
        <v>75</v>
      </c>
    </row>
    <row r="15" spans="1:50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f t="shared" si="0"/>
        <v>1971</v>
      </c>
      <c r="I15">
        <v>720</v>
      </c>
      <c r="J15">
        <v>110</v>
      </c>
      <c r="K15" s="3">
        <v>105</v>
      </c>
      <c r="L15" s="2" t="b">
        <v>0</v>
      </c>
      <c r="M15" t="b">
        <v>0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f t="shared" si="1"/>
        <v>0</v>
      </c>
      <c r="AG15">
        <v>0</v>
      </c>
      <c r="AH15" s="3">
        <v>0</v>
      </c>
      <c r="AI15" s="3">
        <v>0</v>
      </c>
      <c r="AJ15" s="2">
        <v>2011</v>
      </c>
      <c r="AK15" s="1">
        <f>AL15+AG15</f>
        <v>1289</v>
      </c>
      <c r="AL15" s="1">
        <v>1289</v>
      </c>
      <c r="AM15" s="1">
        <f t="shared" si="2"/>
        <v>0</v>
      </c>
      <c r="AN15" s="3">
        <v>0</v>
      </c>
      <c r="AO15" s="8">
        <f>2*328+291</f>
        <v>947</v>
      </c>
      <c r="AP15" s="9">
        <f t="shared" si="8"/>
        <v>592.85714285714289</v>
      </c>
      <c r="AQ15" s="26">
        <f t="shared" si="9"/>
        <v>1539.8571428571429</v>
      </c>
      <c r="AR15">
        <f t="shared" si="12"/>
        <v>0</v>
      </c>
      <c r="AS15">
        <v>0</v>
      </c>
      <c r="AT15" s="9"/>
      <c r="AV15">
        <f t="shared" si="10"/>
        <v>7.9047619047619051</v>
      </c>
      <c r="AW15">
        <f t="shared" si="11"/>
        <v>75</v>
      </c>
    </row>
    <row r="16" spans="1:50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f t="shared" si="0"/>
        <v>1976</v>
      </c>
      <c r="I16">
        <v>720</v>
      </c>
      <c r="J16">
        <v>110</v>
      </c>
      <c r="K16" s="3">
        <v>105</v>
      </c>
      <c r="L16" s="2" t="b">
        <v>0</v>
      </c>
      <c r="M16" t="b">
        <v>0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3">
        <v>800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f>0.15*W16</f>
        <v>120</v>
      </c>
      <c r="AG16">
        <v>0</v>
      </c>
      <c r="AH16" s="3">
        <v>0</v>
      </c>
      <c r="AI16" s="3">
        <v>0</v>
      </c>
      <c r="AJ16" s="2">
        <v>2011</v>
      </c>
      <c r="AK16" s="1">
        <f t="shared" si="15"/>
        <v>1289</v>
      </c>
      <c r="AL16" s="1">
        <v>1289</v>
      </c>
      <c r="AM16" s="1">
        <f t="shared" si="2"/>
        <v>440</v>
      </c>
      <c r="AN16" s="3">
        <v>0</v>
      </c>
      <c r="AO16" s="8">
        <f>2*328+291</f>
        <v>947</v>
      </c>
      <c r="AP16" s="9">
        <f t="shared" si="8"/>
        <v>592.85714285714289</v>
      </c>
      <c r="AQ16" s="26">
        <f t="shared" si="9"/>
        <v>1539.8571428571429</v>
      </c>
      <c r="AR16">
        <f t="shared" si="12"/>
        <v>680</v>
      </c>
      <c r="AS16">
        <f>100+0.2*(W16-100)</f>
        <v>240</v>
      </c>
      <c r="AT16" s="9"/>
      <c r="AV16">
        <f t="shared" si="10"/>
        <v>7.9047619047619051</v>
      </c>
      <c r="AW16">
        <f t="shared" si="11"/>
        <v>75</v>
      </c>
    </row>
    <row r="17" spans="1:49" s="2" customFormat="1" x14ac:dyDescent="0.25">
      <c r="A17" s="2">
        <v>6</v>
      </c>
      <c r="B17" s="2">
        <v>6</v>
      </c>
      <c r="C17" s="2" t="b">
        <v>1</v>
      </c>
      <c r="D17" s="2">
        <v>1</v>
      </c>
      <c r="E17" s="2">
        <v>3</v>
      </c>
      <c r="F17" s="2" t="b">
        <v>0</v>
      </c>
      <c r="G17" s="2">
        <v>30</v>
      </c>
      <c r="H17">
        <f t="shared" si="0"/>
        <v>1989</v>
      </c>
      <c r="I17" s="2">
        <v>438</v>
      </c>
      <c r="J17" s="2">
        <v>80</v>
      </c>
      <c r="K17" s="2">
        <v>60</v>
      </c>
      <c r="L17" s="2" t="b">
        <v>0</v>
      </c>
      <c r="M17" s="2" t="b">
        <v>1</v>
      </c>
      <c r="N17" s="2">
        <v>1</v>
      </c>
      <c r="O17" s="2">
        <v>1</v>
      </c>
      <c r="P17" s="2">
        <v>2</v>
      </c>
      <c r="Q17" s="2">
        <v>2</v>
      </c>
      <c r="R17" s="2">
        <v>2</v>
      </c>
      <c r="S17" s="2">
        <v>0</v>
      </c>
      <c r="T17" s="2">
        <v>1</v>
      </c>
      <c r="U17" s="2">
        <v>1</v>
      </c>
      <c r="V17" s="2">
        <v>0</v>
      </c>
      <c r="W17" s="2">
        <v>800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f>0.17*W17</f>
        <v>136</v>
      </c>
      <c r="AG17" s="2">
        <f>2*194</f>
        <v>388</v>
      </c>
      <c r="AH17" s="2">
        <v>0</v>
      </c>
      <c r="AI17" s="2">
        <v>0</v>
      </c>
      <c r="AJ17" s="2">
        <v>2019</v>
      </c>
      <c r="AK17" s="1">
        <f>AL17+AG17+212+160</f>
        <v>1184</v>
      </c>
      <c r="AL17" s="21">
        <f>AM17+AM19</f>
        <v>424</v>
      </c>
      <c r="AM17" s="1">
        <f t="shared" si="2"/>
        <v>424</v>
      </c>
      <c r="AN17" s="3">
        <v>0.36</v>
      </c>
      <c r="AO17">
        <f>(1+AN17)*424+(245+302)</f>
        <v>1123.6399999999999</v>
      </c>
      <c r="AP17" s="9">
        <f t="shared" si="8"/>
        <v>518</v>
      </c>
      <c r="AQ17" s="26">
        <f>AO17+AP17</f>
        <v>1641.6399999999999</v>
      </c>
      <c r="AR17">
        <f>W17-AD17-AE17-AF17</f>
        <v>664</v>
      </c>
      <c r="AS17">
        <f t="shared" ref="AS17" si="16">100+0.2*(W17-100)</f>
        <v>240</v>
      </c>
      <c r="AT17" s="10"/>
      <c r="AV17" s="2">
        <f t="shared" si="10"/>
        <v>8.6333333333333329</v>
      </c>
      <c r="AW17" s="2">
        <f t="shared" si="11"/>
        <v>60</v>
      </c>
    </row>
    <row r="18" spans="1:49" x14ac:dyDescent="0.25">
      <c r="A18" s="3">
        <v>6</v>
      </c>
      <c r="B18" s="3">
        <v>6</v>
      </c>
      <c r="C18" s="3" t="b">
        <v>0</v>
      </c>
      <c r="D18" s="3">
        <v>1</v>
      </c>
      <c r="E18" s="3">
        <v>3</v>
      </c>
      <c r="F18" s="3" t="b">
        <v>1</v>
      </c>
      <c r="G18" s="3">
        <v>8</v>
      </c>
      <c r="H18">
        <f t="shared" si="0"/>
        <v>2011</v>
      </c>
      <c r="I18" s="3">
        <v>438</v>
      </c>
      <c r="J18" s="3">
        <v>80</v>
      </c>
      <c r="K18" s="3">
        <v>60</v>
      </c>
      <c r="L18" s="2" t="b">
        <v>0</v>
      </c>
      <c r="M18" s="3" t="b">
        <v>1</v>
      </c>
      <c r="N18">
        <v>1</v>
      </c>
      <c r="O18">
        <v>1</v>
      </c>
      <c r="P18">
        <v>2</v>
      </c>
      <c r="Q18">
        <v>2</v>
      </c>
      <c r="R18">
        <v>2</v>
      </c>
      <c r="S18">
        <v>0</v>
      </c>
      <c r="T18">
        <v>1</v>
      </c>
      <c r="U18">
        <v>1</v>
      </c>
      <c r="V18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388</v>
      </c>
      <c r="AH18" s="3">
        <v>212</v>
      </c>
      <c r="AI18" s="3">
        <v>0</v>
      </c>
      <c r="AJ18" s="3">
        <v>2019</v>
      </c>
      <c r="AK18" s="1">
        <f>AL18+AG18+212+160</f>
        <v>1184</v>
      </c>
      <c r="AL18" s="1">
        <v>424</v>
      </c>
      <c r="AM18" s="1">
        <f t="shared" si="2"/>
        <v>0</v>
      </c>
      <c r="AN18" s="3">
        <v>0.36</v>
      </c>
      <c r="AO18">
        <f t="shared" ref="AO18:AO19" si="17">(1+AN18)*424+(245+302)</f>
        <v>1123.6399999999999</v>
      </c>
      <c r="AP18" s="9">
        <f t="shared" si="8"/>
        <v>518</v>
      </c>
      <c r="AQ18" s="26">
        <f t="shared" ref="AQ18:AQ19" si="18">AO18+AP18</f>
        <v>1641.6399999999999</v>
      </c>
      <c r="AR18">
        <f t="shared" ref="AR18:AR19" si="19">W18-AD18-AE18-AF18</f>
        <v>0</v>
      </c>
      <c r="AS18">
        <v>0</v>
      </c>
      <c r="AT18" s="9"/>
      <c r="AV18">
        <f t="shared" si="10"/>
        <v>8.6333333333333329</v>
      </c>
      <c r="AW18">
        <f t="shared" si="11"/>
        <v>60</v>
      </c>
    </row>
    <row r="19" spans="1:49" x14ac:dyDescent="0.25">
      <c r="A19" s="3">
        <v>6</v>
      </c>
      <c r="B19" s="3">
        <v>6</v>
      </c>
      <c r="C19" s="3" t="b">
        <v>0</v>
      </c>
      <c r="D19" s="3">
        <v>1</v>
      </c>
      <c r="E19" s="3">
        <v>3</v>
      </c>
      <c r="F19" s="3" t="b">
        <v>1</v>
      </c>
      <c r="G19" s="3">
        <v>3</v>
      </c>
      <c r="H19">
        <f>AJ19-G19</f>
        <v>2016</v>
      </c>
      <c r="I19" s="3">
        <v>438</v>
      </c>
      <c r="J19" s="3">
        <v>80</v>
      </c>
      <c r="K19" s="3">
        <v>60</v>
      </c>
      <c r="L19" s="2" t="b">
        <v>0</v>
      </c>
      <c r="M19" s="3" t="b">
        <v>1</v>
      </c>
      <c r="N19">
        <v>1</v>
      </c>
      <c r="O19">
        <v>1</v>
      </c>
      <c r="P19">
        <v>2</v>
      </c>
      <c r="Q19">
        <v>2</v>
      </c>
      <c r="R19">
        <v>2</v>
      </c>
      <c r="S19">
        <v>0</v>
      </c>
      <c r="T19">
        <v>1</v>
      </c>
      <c r="U19">
        <v>1</v>
      </c>
      <c r="V19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388</v>
      </c>
      <c r="AH19" s="3">
        <v>160</v>
      </c>
      <c r="AI19" s="3">
        <v>0</v>
      </c>
      <c r="AJ19" s="3">
        <v>2019</v>
      </c>
      <c r="AK19" s="1">
        <f>AL19+AG19+212+160</f>
        <v>1184</v>
      </c>
      <c r="AL19" s="1">
        <v>424</v>
      </c>
      <c r="AM19" s="1">
        <f t="shared" si="2"/>
        <v>0</v>
      </c>
      <c r="AN19" s="3">
        <v>0.36</v>
      </c>
      <c r="AO19">
        <f t="shared" si="17"/>
        <v>1123.6399999999999</v>
      </c>
      <c r="AP19" s="9">
        <f t="shared" si="8"/>
        <v>518</v>
      </c>
      <c r="AQ19" s="26">
        <f t="shared" si="18"/>
        <v>1641.6399999999999</v>
      </c>
      <c r="AR19">
        <f t="shared" si="19"/>
        <v>0</v>
      </c>
      <c r="AS19">
        <v>0</v>
      </c>
      <c r="AT19" s="9"/>
      <c r="AV19">
        <f t="shared" si="10"/>
        <v>8.6333333333333329</v>
      </c>
      <c r="AW19">
        <f t="shared" si="11"/>
        <v>60</v>
      </c>
    </row>
    <row r="20" spans="1:49" x14ac:dyDescent="0.25">
      <c r="A20" s="2">
        <v>7</v>
      </c>
      <c r="B20" s="2">
        <v>7</v>
      </c>
      <c r="C20" s="2" t="b">
        <v>1</v>
      </c>
      <c r="D20" s="2">
        <v>1</v>
      </c>
      <c r="E20" s="2">
        <v>2</v>
      </c>
      <c r="F20" s="2" t="b">
        <v>0</v>
      </c>
      <c r="G20" s="2">
        <v>75</v>
      </c>
      <c r="H20" s="2">
        <f>AJ20-G20</f>
        <v>1935</v>
      </c>
      <c r="I20" s="2">
        <v>500</v>
      </c>
      <c r="J20" s="2">
        <v>100</v>
      </c>
      <c r="K20" s="2">
        <v>40</v>
      </c>
      <c r="L20" s="2" t="b">
        <v>0</v>
      </c>
      <c r="M20" s="2" t="b">
        <v>0</v>
      </c>
      <c r="N20" s="2">
        <v>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8">
        <f>AI20/12</f>
        <v>66.666666666666671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800</v>
      </c>
      <c r="AJ20" s="2">
        <v>2010</v>
      </c>
      <c r="AK20" s="1">
        <f>AL20+AG20</f>
        <v>66.666666666666671</v>
      </c>
      <c r="AL20" s="1">
        <f>AM20+AM21</f>
        <v>66.666666666666671</v>
      </c>
      <c r="AM20" s="1">
        <f t="shared" si="2"/>
        <v>66.666666666666671</v>
      </c>
      <c r="AN20" s="3">
        <v>0</v>
      </c>
      <c r="AO20">
        <f>2*359*0.9</f>
        <v>646.20000000000005</v>
      </c>
      <c r="AP20" s="9">
        <f t="shared" si="8"/>
        <v>400</v>
      </c>
      <c r="AQ20" s="26">
        <f>IF(AI20/0.025&gt;$AT$20+$AT$21,0,AO20+AP20)</f>
        <v>1046.2</v>
      </c>
      <c r="AR20">
        <f>Y20+W20-AD20-AE20-AF20</f>
        <v>66.666666666666671</v>
      </c>
      <c r="AS20">
        <v>0</v>
      </c>
      <c r="AT20" s="9">
        <f>MIN(MAX(3100,520*G20),AU20)</f>
        <v>33800</v>
      </c>
      <c r="AU20">
        <v>33800</v>
      </c>
      <c r="AV20">
        <f t="shared" si="10"/>
        <v>10</v>
      </c>
      <c r="AW20">
        <f t="shared" si="11"/>
        <v>40</v>
      </c>
    </row>
    <row r="21" spans="1:49" x14ac:dyDescent="0.25">
      <c r="A21" s="3">
        <v>7</v>
      </c>
      <c r="B21" s="3">
        <v>7</v>
      </c>
      <c r="C21" s="3" t="b">
        <v>0</v>
      </c>
      <c r="D21" s="3">
        <v>1</v>
      </c>
      <c r="E21" s="3">
        <v>2</v>
      </c>
      <c r="F21" s="3" t="b">
        <v>0</v>
      </c>
      <c r="G21" s="3">
        <v>50</v>
      </c>
      <c r="H21" s="3">
        <f>AJ21-G21</f>
        <v>1960</v>
      </c>
      <c r="I21" s="3">
        <v>500</v>
      </c>
      <c r="J21" s="3">
        <v>100</v>
      </c>
      <c r="K21" s="3">
        <v>40</v>
      </c>
      <c r="L21" s="2" t="b">
        <v>0</v>
      </c>
      <c r="M21" s="3" t="b">
        <v>0</v>
      </c>
      <c r="N21" s="3">
        <v>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800</v>
      </c>
      <c r="AJ21" s="3">
        <v>2010</v>
      </c>
      <c r="AK21" s="1">
        <f t="shared" ref="AK21" si="20">AL21+AG21</f>
        <v>66.666666666666671</v>
      </c>
      <c r="AL21" s="1">
        <f>AM21+AM20</f>
        <v>66.666666666666671</v>
      </c>
      <c r="AM21" s="1">
        <f t="shared" si="2"/>
        <v>0</v>
      </c>
      <c r="AN21" s="3">
        <v>0</v>
      </c>
      <c r="AO21">
        <f>2*359*0.9</f>
        <v>646.20000000000005</v>
      </c>
      <c r="AP21" s="9">
        <f t="shared" si="8"/>
        <v>400</v>
      </c>
      <c r="AQ21" s="26">
        <f>IF(AI21/0.025&gt;$AT$20+$AT$21,0,AO21+AP21)</f>
        <v>1046.2</v>
      </c>
      <c r="AR21">
        <f>Y21+W21-AD21-AE21-AF21</f>
        <v>0</v>
      </c>
      <c r="AS21">
        <v>0</v>
      </c>
      <c r="AT21" s="9">
        <f>MIN(MAX(3100,150*G21),AU21)</f>
        <v>7500</v>
      </c>
      <c r="AU21">
        <v>10050</v>
      </c>
      <c r="AV21">
        <f t="shared" si="10"/>
        <v>10</v>
      </c>
      <c r="AW21">
        <f t="shared" si="11"/>
        <v>40</v>
      </c>
    </row>
    <row r="22" spans="1:49" x14ac:dyDescent="0.25">
      <c r="AN22" s="25"/>
      <c r="AQ22" s="9"/>
      <c r="AT22" s="9"/>
    </row>
    <row r="23" spans="1:49" x14ac:dyDescent="0.25">
      <c r="AQ23" s="9"/>
      <c r="AT23" s="9"/>
    </row>
    <row r="24" spans="1:49" x14ac:dyDescent="0.25">
      <c r="AQ24" s="9"/>
      <c r="AT24" s="9"/>
    </row>
    <row r="25" spans="1:49" x14ac:dyDescent="0.25">
      <c r="AQ25" s="9"/>
      <c r="AT25" s="9"/>
    </row>
    <row r="26" spans="1:49" x14ac:dyDescent="0.25">
      <c r="AQ26" s="9"/>
      <c r="AT26" s="9"/>
    </row>
    <row r="27" spans="1:49" x14ac:dyDescent="0.25">
      <c r="AQ27" s="9"/>
      <c r="AT27" s="9"/>
    </row>
    <row r="28" spans="1:49" x14ac:dyDescent="0.25">
      <c r="AQ28" s="9"/>
      <c r="AT28" s="9"/>
    </row>
    <row r="29" spans="1:49" x14ac:dyDescent="0.25">
      <c r="AQ29" s="9"/>
      <c r="AT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2019-04-15T11:41:58Z</dcterms:modified>
</cp:coreProperties>
</file>