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V3" i="1" l="1"/>
  <c r="W3" i="1"/>
  <c r="X3" i="1"/>
  <c r="V4" i="1"/>
  <c r="W4" i="1"/>
  <c r="X4" i="1"/>
  <c r="X2" i="1"/>
  <c r="V2" i="1"/>
  <c r="W2" i="1"/>
  <c r="AL3" i="1"/>
  <c r="AM3" i="1"/>
  <c r="AN3" i="1"/>
  <c r="AL4" i="1"/>
  <c r="AM4" i="1"/>
  <c r="AN4" i="1"/>
  <c r="AM14" i="1"/>
  <c r="AM16" i="1"/>
  <c r="AN2" i="1"/>
  <c r="AM2" i="1"/>
  <c r="AL2" i="1"/>
  <c r="AH3" i="1"/>
  <c r="AI3" i="1"/>
  <c r="AJ3" i="1"/>
  <c r="AK3" i="1"/>
  <c r="AH4" i="1"/>
  <c r="AI4" i="1"/>
  <c r="AJ4" i="1"/>
  <c r="AK4" i="1"/>
  <c r="AH5" i="1"/>
  <c r="AI5" i="1"/>
  <c r="AL5" i="1" s="1"/>
  <c r="AJ5" i="1"/>
  <c r="AM5" i="1" s="1"/>
  <c r="AK5" i="1"/>
  <c r="AN5" i="1" s="1"/>
  <c r="AH6" i="1"/>
  <c r="AM6" i="1" s="1"/>
  <c r="AI6" i="1"/>
  <c r="AL6" i="1" s="1"/>
  <c r="AJ6" i="1"/>
  <c r="AK6" i="1"/>
  <c r="AN6" i="1" s="1"/>
  <c r="AH7" i="1"/>
  <c r="AI7" i="1"/>
  <c r="AL7" i="1" s="1"/>
  <c r="AH8" i="1"/>
  <c r="AI8" i="1"/>
  <c r="AL8" i="1" s="1"/>
  <c r="AH9" i="1"/>
  <c r="AI9" i="1"/>
  <c r="AL9" i="1" s="1"/>
  <c r="AH10" i="1"/>
  <c r="AI10" i="1"/>
  <c r="AL10" i="1" s="1"/>
  <c r="AH11" i="1"/>
  <c r="AI11" i="1"/>
  <c r="AL11" i="1" s="1"/>
  <c r="AH12" i="1"/>
  <c r="AI12" i="1"/>
  <c r="AL12" i="1" s="1"/>
  <c r="AH13" i="1"/>
  <c r="AI13" i="1"/>
  <c r="AL13" i="1" s="1"/>
  <c r="AH14" i="1"/>
  <c r="AI14" i="1"/>
  <c r="AL14" i="1" s="1"/>
  <c r="AJ14" i="1"/>
  <c r="AK14" i="1"/>
  <c r="AN14" i="1" s="1"/>
  <c r="AH15" i="1"/>
  <c r="AI15" i="1"/>
  <c r="AL15" i="1" s="1"/>
  <c r="AJ15" i="1"/>
  <c r="AM15" i="1" s="1"/>
  <c r="AK15" i="1"/>
  <c r="AN15" i="1" s="1"/>
  <c r="AH16" i="1"/>
  <c r="AI16" i="1"/>
  <c r="AL16" i="1" s="1"/>
  <c r="AJ16" i="1"/>
  <c r="AK16" i="1"/>
  <c r="AN16" i="1" s="1"/>
  <c r="AK2" i="1"/>
  <c r="AJ2" i="1"/>
  <c r="AI2" i="1"/>
  <c r="AH2" i="1"/>
  <c r="AG2" i="1"/>
  <c r="AG3" i="1"/>
  <c r="AG4" i="1"/>
  <c r="AG5" i="1"/>
  <c r="AG6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2" i="1"/>
  <c r="V16" i="1" l="1"/>
  <c r="X16" i="1"/>
  <c r="W16" i="1"/>
  <c r="X15" i="1"/>
  <c r="W15" i="1"/>
  <c r="V15" i="1"/>
  <c r="W14" i="1"/>
  <c r="V14" i="1"/>
  <c r="X14" i="1"/>
  <c r="V5" i="1"/>
  <c r="X6" i="1"/>
  <c r="W6" i="1"/>
  <c r="V6" i="1"/>
  <c r="X5" i="1"/>
  <c r="W5" i="1"/>
  <c r="AE8" i="1" l="1"/>
  <c r="AG8" i="1" s="1"/>
  <c r="AE7" i="1"/>
  <c r="AG7" i="1" s="1"/>
  <c r="AE3" i="1"/>
  <c r="AE4" i="1"/>
  <c r="AE9" i="1"/>
  <c r="AG9" i="1" s="1"/>
  <c r="AE10" i="1"/>
  <c r="AG10" i="1" s="1"/>
  <c r="AE11" i="1"/>
  <c r="AG11" i="1" s="1"/>
  <c r="AE12" i="1"/>
  <c r="AG12" i="1" s="1"/>
  <c r="AE13" i="1"/>
  <c r="AG13" i="1" s="1"/>
  <c r="AE2" i="1"/>
  <c r="AD9" i="1"/>
  <c r="AD10" i="1"/>
  <c r="AD11" i="1"/>
  <c r="AD12" i="1"/>
  <c r="AD13" i="1"/>
  <c r="AD8" i="1"/>
  <c r="AD7" i="1"/>
  <c r="AD3" i="1"/>
  <c r="AD4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2" i="1"/>
  <c r="AA10" i="1"/>
  <c r="AA11" i="1"/>
  <c r="AA12" i="1"/>
  <c r="AA13" i="1"/>
  <c r="AA9" i="1"/>
  <c r="AA8" i="1"/>
  <c r="AA7" i="1"/>
  <c r="AA3" i="1"/>
  <c r="AA4" i="1"/>
  <c r="AA2" i="1"/>
  <c r="Z15" i="1"/>
  <c r="Z16" i="1"/>
  <c r="Z14" i="1"/>
  <c r="Z10" i="1"/>
  <c r="Z11" i="1"/>
  <c r="Z12" i="1"/>
  <c r="Z13" i="1"/>
  <c r="Z9" i="1"/>
  <c r="Z8" i="1"/>
  <c r="Z7" i="1"/>
  <c r="Z6" i="1"/>
  <c r="Z5" i="1"/>
  <c r="Z3" i="1"/>
  <c r="Z4" i="1"/>
  <c r="Z2" i="1"/>
  <c r="AJ8" i="1" l="1"/>
  <c r="AM8" i="1" s="1"/>
  <c r="AK8" i="1"/>
  <c r="AN8" i="1" s="1"/>
  <c r="X8" i="1" s="1"/>
  <c r="AJ7" i="1"/>
  <c r="AM7" i="1" s="1"/>
  <c r="AK7" i="1"/>
  <c r="AN7" i="1" s="1"/>
  <c r="X7" i="1" s="1"/>
  <c r="AJ13" i="1"/>
  <c r="AM13" i="1" s="1"/>
  <c r="AK13" i="1"/>
  <c r="AN13" i="1" s="1"/>
  <c r="AJ12" i="1"/>
  <c r="AM12" i="1" s="1"/>
  <c r="AK12" i="1"/>
  <c r="AN12" i="1" s="1"/>
  <c r="X12" i="1" s="1"/>
  <c r="AJ11" i="1"/>
  <c r="AM11" i="1" s="1"/>
  <c r="AK11" i="1"/>
  <c r="AN11" i="1" s="1"/>
  <c r="X11" i="1" s="1"/>
  <c r="AJ10" i="1"/>
  <c r="AM10" i="1" s="1"/>
  <c r="AK10" i="1"/>
  <c r="AN10" i="1" s="1"/>
  <c r="AJ9" i="1"/>
  <c r="AM9" i="1" s="1"/>
  <c r="AK9" i="1"/>
  <c r="AN9" i="1" s="1"/>
  <c r="X9" i="1" s="1"/>
  <c r="S10" i="1"/>
  <c r="S11" i="1"/>
  <c r="S12" i="1"/>
  <c r="S13" i="1"/>
  <c r="S9" i="1"/>
  <c r="S3" i="1"/>
  <c r="S4" i="1"/>
  <c r="S2" i="1"/>
  <c r="V8" i="1" l="1"/>
  <c r="W8" i="1"/>
  <c r="V7" i="1"/>
  <c r="W7" i="1"/>
  <c r="V13" i="1"/>
  <c r="X13" i="1"/>
  <c r="W13" i="1"/>
  <c r="V12" i="1"/>
  <c r="W12" i="1"/>
  <c r="V11" i="1"/>
  <c r="W11" i="1"/>
  <c r="V10" i="1"/>
  <c r="X10" i="1"/>
  <c r="W10" i="1"/>
  <c r="V9" i="1"/>
  <c r="W9" i="1"/>
  <c r="L3" i="1"/>
  <c r="L4" i="1"/>
  <c r="L5" i="1"/>
  <c r="L6" i="1"/>
  <c r="L7" i="1"/>
  <c r="L8" i="1"/>
  <c r="L9" i="1"/>
  <c r="L10" i="1"/>
  <c r="L11" i="1"/>
  <c r="L12" i="1"/>
  <c r="L13" i="1"/>
  <c r="L2" i="1"/>
  <c r="A2" i="1" l="1"/>
</calcChain>
</file>

<file path=xl/sharedStrings.xml><?xml version="1.0" encoding="utf-8"?>
<sst xmlns="http://schemas.openxmlformats.org/spreadsheetml/2006/main" count="37" uniqueCount="37">
  <si>
    <t>hid</t>
  </si>
  <si>
    <t>tu_id</t>
  </si>
  <si>
    <t>year</t>
  </si>
  <si>
    <t>child</t>
  </si>
  <si>
    <t>alleinerz</t>
  </si>
  <si>
    <t>hhsize</t>
  </si>
  <si>
    <t>hh_korr</t>
  </si>
  <si>
    <t>heizkost</t>
  </si>
  <si>
    <t>miete</t>
  </si>
  <si>
    <t>age</t>
  </si>
  <si>
    <t>kindergeld_hh</t>
  </si>
  <si>
    <t>regelbedarf</t>
  </si>
  <si>
    <t>mehrbed</t>
  </si>
  <si>
    <t>ar_alg2_ek_hh</t>
  </si>
  <si>
    <t>adult_num_tu</t>
  </si>
  <si>
    <t>child_num_tu</t>
  </si>
  <si>
    <t>wohngeld</t>
  </si>
  <si>
    <t>alg2_gross_ek_hh</t>
  </si>
  <si>
    <t>kiz_ek_regel</t>
  </si>
  <si>
    <t>kiz_ek_kdu</t>
  </si>
  <si>
    <t>kiz_ek_relev</t>
  </si>
  <si>
    <t>kiz_ek_max</t>
  </si>
  <si>
    <t>kiz_incrange</t>
  </si>
  <si>
    <t>kiz</t>
  </si>
  <si>
    <t>kiz_temp</t>
  </si>
  <si>
    <t>kiz_ek_anr</t>
  </si>
  <si>
    <t>m_alg2</t>
  </si>
  <si>
    <t>fehlbedarf_alg2</t>
  </si>
  <si>
    <t>ar_base_alg2_ek</t>
  </si>
  <si>
    <t>head</t>
  </si>
  <si>
    <t>fehlbedarf_wg</t>
  </si>
  <si>
    <t>fehlbedarf_kiz</t>
  </si>
  <si>
    <t>fehlbedarf_wgkiz</t>
  </si>
  <si>
    <t>wg_vorrang</t>
  </si>
  <si>
    <t>kiz_vorrang</t>
  </si>
  <si>
    <t>wgkiz_vorrang</t>
  </si>
  <si>
    <t>wohngeld_basis_hh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</si>
</sst>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0" fillId="0" borderId="2" xfId="0" applyFill="1" applyBorder="1"/>
    <xf numFmtId="0" fontId="0" fillId="0" borderId="2" xfId="0" applyBorder="1"/>
    <xf numFmtId="0" fontId="0" fillId="0" borderId="1" xfId="0" applyFill="1" applyBorder="1"/>
    <xf numFmtId="2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2" fontId="0" fillId="2" borderId="0" xfId="0" applyNumberFormat="1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164" fontId="0" fillId="0" borderId="1" xfId="0" applyNumberFormat="1" applyBorder="1"/>
    <xf numFmtId="164" fontId="0" fillId="0" borderId="0" xfId="0" applyNumberFormat="1" applyBorder="1"/>
    <xf numFmtId="164" fontId="0" fillId="0" borderId="2" xfId="0" applyNumberFormat="1" applyBorder="1"/>
    <xf numFmtId="2" fontId="0" fillId="0" borderId="0" xfId="0" applyNumberFormat="1" applyBorder="1"/>
    <xf numFmtId="0" fontId="0" fillId="2" borderId="1" xfId="0" applyFill="1" applyBorder="1"/>
    <xf numFmtId="0" fontId="0" fillId="2" borderId="0" xfId="0" applyFill="1" applyBorder="1"/>
    <xf numFmtId="2" fontId="0" fillId="2" borderId="1" xfId="0" applyNumberFormat="1" applyFill="1" applyBorder="1"/>
    <xf numFmtId="2" fontId="0" fillId="2" borderId="0" xfId="0" applyNumberFormat="1" applyFill="1" applyBorder="1"/>
    <xf numFmtId="0" fontId="0" fillId="0" borderId="0" xfId="0" applyFill="1"/>
    <xf numFmtId="0" fontId="0" fillId="0" borderId="0" xfId="0" applyFill="1" applyAlignment="1">
      <alignment wrapText="1"/>
    </xf>
    <xf numFmtId="2" fontId="0" fillId="0" borderId="0" xfId="0" applyNumberFormat="1" applyFill="1"/>
    <xf numFmtId="2" fontId="0" fillId="0" borderId="1" xfId="0" applyNumberFormat="1" applyFill="1" applyBorder="1"/>
    <xf numFmtId="2" fontId="0" fillId="0" borderId="2" xfId="0" applyNumberFormat="1" applyFill="1" applyBorder="1"/>
    <xf numFmtId="2" fontId="0" fillId="0" borderId="0" xfId="0" applyNumberFormat="1" applyFill="1" applyBorder="1"/>
    <xf numFmtId="1" fontId="0" fillId="0" borderId="0" xfId="0" applyNumberFormat="1"/>
    <xf numFmtId="1" fontId="0" fillId="0" borderId="1" xfId="0" applyNumberFormat="1" applyFill="1" applyBorder="1"/>
    <xf numFmtId="1" fontId="0" fillId="0" borderId="2" xfId="0" applyNumberFormat="1" applyFill="1" applyBorder="1"/>
    <xf numFmtId="1" fontId="0" fillId="0" borderId="0" xfId="0" applyNumberFormat="1" applyFill="1" applyBorder="1"/>
    <xf numFmtId="1" fontId="0" fillId="0" borderId="1" xfId="0" applyNumberFormat="1" applyBorder="1"/>
    <xf numFmtId="1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3"/>
  <sheetViews>
    <sheetView tabSelected="1" zoomScale="85" zoomScaleNormal="85" workbookViewId="0">
      <selection activeCell="P2" sqref="P2"/>
    </sheetView>
  </sheetViews>
  <sheetFormatPr defaultRowHeight="15" x14ac:dyDescent="0.25"/>
  <cols>
    <col min="22" max="22" width="8.85546875" customWidth="1"/>
    <col min="24" max="24" width="11.28515625" customWidth="1"/>
    <col min="26" max="26" width="12.5703125" customWidth="1"/>
    <col min="27" max="27" width="14.7109375" customWidth="1"/>
    <col min="28" max="28" width="14.7109375" hidden="1" customWidth="1"/>
    <col min="29" max="29" width="16.140625" customWidth="1"/>
    <col min="30" max="30" width="9.28515625" customWidth="1"/>
  </cols>
  <sheetData>
    <row r="1" spans="1:40" ht="45" x14ac:dyDescent="0.25">
      <c r="A1" s="12" t="s">
        <v>0</v>
      </c>
      <c r="B1" s="12" t="s">
        <v>1</v>
      </c>
      <c r="C1" s="12" t="s">
        <v>29</v>
      </c>
      <c r="D1" s="12" t="s">
        <v>6</v>
      </c>
      <c r="E1" s="12" t="s">
        <v>5</v>
      </c>
      <c r="F1" s="12" t="s">
        <v>3</v>
      </c>
      <c r="G1" s="12" t="s">
        <v>9</v>
      </c>
      <c r="H1" s="12" t="s">
        <v>8</v>
      </c>
      <c r="I1" s="12" t="s">
        <v>7</v>
      </c>
      <c r="J1" s="12" t="s">
        <v>4</v>
      </c>
      <c r="K1" s="12" t="s">
        <v>12</v>
      </c>
      <c r="L1" s="12" t="s">
        <v>14</v>
      </c>
      <c r="M1" s="12" t="s">
        <v>15</v>
      </c>
      <c r="N1" s="12" t="s">
        <v>17</v>
      </c>
      <c r="O1" s="12" t="s">
        <v>13</v>
      </c>
      <c r="P1" s="12" t="s">
        <v>36</v>
      </c>
      <c r="Q1" s="12" t="s">
        <v>11</v>
      </c>
      <c r="R1" s="12" t="s">
        <v>28</v>
      </c>
      <c r="S1" s="12" t="s">
        <v>10</v>
      </c>
      <c r="T1" s="12"/>
      <c r="U1" s="12" t="s">
        <v>2</v>
      </c>
      <c r="V1" s="13" t="s">
        <v>23</v>
      </c>
      <c r="W1" s="13" t="s">
        <v>26</v>
      </c>
      <c r="X1" s="13" t="s">
        <v>16</v>
      </c>
      <c r="Y1" s="12"/>
      <c r="Z1" s="12" t="s">
        <v>18</v>
      </c>
      <c r="AA1" s="12" t="s">
        <v>19</v>
      </c>
      <c r="AB1" s="12"/>
      <c r="AC1" s="23" t="s">
        <v>20</v>
      </c>
      <c r="AD1" s="12" t="s">
        <v>21</v>
      </c>
      <c r="AE1" s="12" t="s">
        <v>22</v>
      </c>
      <c r="AF1" s="12" t="s">
        <v>25</v>
      </c>
      <c r="AG1" s="12" t="s">
        <v>24</v>
      </c>
      <c r="AH1" s="12" t="s">
        <v>27</v>
      </c>
      <c r="AI1" s="12" t="s">
        <v>30</v>
      </c>
      <c r="AJ1" s="12" t="s">
        <v>31</v>
      </c>
      <c r="AK1" s="12" t="s">
        <v>32</v>
      </c>
      <c r="AL1" s="12" t="s">
        <v>33</v>
      </c>
      <c r="AM1" s="12" t="s">
        <v>34</v>
      </c>
      <c r="AN1" s="12" t="s">
        <v>35</v>
      </c>
    </row>
    <row r="2" spans="1:40" x14ac:dyDescent="0.25">
      <c r="A2">
        <f>B2</f>
        <v>1</v>
      </c>
      <c r="B2">
        <v>1</v>
      </c>
      <c r="C2" t="b">
        <v>1</v>
      </c>
      <c r="D2">
        <v>1</v>
      </c>
      <c r="E2">
        <v>3</v>
      </c>
      <c r="F2" t="b">
        <v>0</v>
      </c>
      <c r="G2">
        <v>30</v>
      </c>
      <c r="H2">
        <v>700</v>
      </c>
      <c r="I2">
        <v>100</v>
      </c>
      <c r="J2" t="b">
        <v>0</v>
      </c>
      <c r="K2">
        <v>0</v>
      </c>
      <c r="L2">
        <f t="shared" ref="L2:L13" si="0">E2-M2</f>
        <v>2</v>
      </c>
      <c r="M2">
        <v>1</v>
      </c>
      <c r="N2">
        <v>1200</v>
      </c>
      <c r="O2" s="2">
        <v>644</v>
      </c>
      <c r="P2" s="2">
        <v>350</v>
      </c>
      <c r="Q2" s="3">
        <v>1765</v>
      </c>
      <c r="R2" s="3">
        <v>1300</v>
      </c>
      <c r="S2">
        <f>M2*190</f>
        <v>190</v>
      </c>
      <c r="U2">
        <v>2016</v>
      </c>
      <c r="V2" s="1">
        <f>IF(OR($AM2=TRUE,$AN2=TRUE),$AG2,0)</f>
        <v>170</v>
      </c>
      <c r="W2" s="1">
        <f>IF(AND($AL2=FALSE,$AM2=FALSE,$AN2=FALSE),$R2,0)</f>
        <v>0</v>
      </c>
      <c r="X2" s="1">
        <f>IF(OR($AL2=TRUE,$AN2=TRUE),$P2,0)</f>
        <v>350</v>
      </c>
      <c r="Z2">
        <f>2*364</f>
        <v>728</v>
      </c>
      <c r="AA2" s="8">
        <f>0.8316*(H2+I2)</f>
        <v>665.28</v>
      </c>
      <c r="AB2" s="8"/>
      <c r="AC2" s="24">
        <f>Z2+AA2</f>
        <v>1393.28</v>
      </c>
      <c r="AD2" s="10">
        <f>AC2+170*M2</f>
        <v>1563.28</v>
      </c>
      <c r="AE2" t="b">
        <f>AND((N2&gt;900),(O2&lt;=AD2))</f>
        <v>1</v>
      </c>
      <c r="AF2" s="8">
        <f>ROUND(MAX(O2-AC2,0)/10,0)*5</f>
        <v>0</v>
      </c>
      <c r="AG2" s="8">
        <f>AE2*170*M2-AF2</f>
        <v>170</v>
      </c>
      <c r="AH2" s="28">
        <f>MAX(Q2-R2,0)</f>
        <v>465</v>
      </c>
      <c r="AI2" s="28">
        <f>MAX(Q2-R2-P2,0)</f>
        <v>115</v>
      </c>
      <c r="AJ2" s="28">
        <f>MAX(Q2-R2-AG2,0)</f>
        <v>295</v>
      </c>
      <c r="AK2" s="28">
        <f>MAX(Q2-R2-P2-AG2,0)</f>
        <v>0</v>
      </c>
      <c r="AL2" t="b">
        <f>AND(AI2=0,AH2&gt;0)</f>
        <v>0</v>
      </c>
      <c r="AM2" t="b">
        <f>AND(AJ2=0,AH2&gt;0)</f>
        <v>0</v>
      </c>
      <c r="AN2" t="b">
        <f>AND(AK2=0,AH2&gt;0)</f>
        <v>1</v>
      </c>
    </row>
    <row r="3" spans="1:40" x14ac:dyDescent="0.25">
      <c r="A3">
        <v>1</v>
      </c>
      <c r="B3">
        <v>1</v>
      </c>
      <c r="C3" t="b">
        <v>0</v>
      </c>
      <c r="D3">
        <v>1</v>
      </c>
      <c r="E3">
        <v>3</v>
      </c>
      <c r="F3" t="b">
        <v>0</v>
      </c>
      <c r="G3">
        <v>30</v>
      </c>
      <c r="H3">
        <v>700</v>
      </c>
      <c r="I3">
        <v>100</v>
      </c>
      <c r="J3" t="b">
        <v>0</v>
      </c>
      <c r="K3">
        <v>0</v>
      </c>
      <c r="L3">
        <f t="shared" si="0"/>
        <v>2</v>
      </c>
      <c r="M3">
        <v>1</v>
      </c>
      <c r="N3">
        <v>1200</v>
      </c>
      <c r="O3" s="3">
        <v>644</v>
      </c>
      <c r="P3" s="3">
        <v>350</v>
      </c>
      <c r="Q3" s="3">
        <v>1765</v>
      </c>
      <c r="R3" s="3">
        <v>1300</v>
      </c>
      <c r="S3">
        <f>M3*190</f>
        <v>190</v>
      </c>
      <c r="U3">
        <v>2016</v>
      </c>
      <c r="V3" s="11">
        <f t="shared" ref="V3:V16" si="1">IF(OR($AM3=TRUE,$AN3=TRUE),$AG3,0)</f>
        <v>170</v>
      </c>
      <c r="W3" s="1">
        <f t="shared" ref="W3:W16" si="2">IF(AND($AL3=FALSE,$AM3=FALSE,$AN3=FALSE),$R3,0)</f>
        <v>0</v>
      </c>
      <c r="X3" s="1">
        <f t="shared" ref="X3:X16" si="3">IF(OR($AL3=TRUE,$AN3=TRUE),$P3,0)</f>
        <v>350</v>
      </c>
      <c r="Z3">
        <f t="shared" ref="Z3:Z4" si="4">2*364</f>
        <v>728</v>
      </c>
      <c r="AA3" s="8">
        <f t="shared" ref="AA3:AA4" si="5">0.8316*(H3+I3)</f>
        <v>665.28</v>
      </c>
      <c r="AB3" s="8"/>
      <c r="AC3" s="24">
        <f t="shared" ref="AC3:AC16" si="6">Z3+AA3</f>
        <v>1393.28</v>
      </c>
      <c r="AD3" s="10">
        <f t="shared" ref="AD3:AD4" si="7">AC3+170*M3</f>
        <v>1563.28</v>
      </c>
      <c r="AE3" t="b">
        <f t="shared" ref="AE3:AE13" si="8">AND((N3&gt;900),(O3&lt;=AD3))</f>
        <v>1</v>
      </c>
      <c r="AF3">
        <f t="shared" ref="AF3:AF16" si="9">ROUND(MAX(O3-AC3,0)/10,0)*5</f>
        <v>0</v>
      </c>
      <c r="AG3" s="8">
        <f t="shared" ref="AG3:AG13" si="10">AE3*170*M3-AF3</f>
        <v>170</v>
      </c>
      <c r="AH3" s="28">
        <f t="shared" ref="AH3:AH16" si="11">MAX(Q3-R3,0)</f>
        <v>465</v>
      </c>
      <c r="AI3" s="28">
        <f t="shared" ref="AI3:AI16" si="12">MAX(Q3-R3-P3,0)</f>
        <v>115</v>
      </c>
      <c r="AJ3" s="28">
        <f t="shared" ref="AJ3:AJ16" si="13">MAX(Q3-R3-AG3,0)</f>
        <v>295</v>
      </c>
      <c r="AK3" s="28">
        <f t="shared" ref="AK3:AK16" si="14">MAX(Q3-R3-P3-AG3,0)</f>
        <v>0</v>
      </c>
      <c r="AL3" t="b">
        <f t="shared" ref="AL3:AL16" si="15">AND(AI3=0,AH3&gt;0)</f>
        <v>0</v>
      </c>
      <c r="AM3" t="b">
        <f t="shared" ref="AM3:AM16" si="16">AND(AJ3=0,AH3&gt;0)</f>
        <v>0</v>
      </c>
      <c r="AN3" t="b">
        <f t="shared" ref="AN3:AN16" si="17">AND(AK3=0,AH3&gt;0)</f>
        <v>1</v>
      </c>
    </row>
    <row r="4" spans="1:40" x14ac:dyDescent="0.25">
      <c r="A4">
        <v>1</v>
      </c>
      <c r="B4">
        <v>1</v>
      </c>
      <c r="C4" t="b">
        <v>0</v>
      </c>
      <c r="D4">
        <v>1</v>
      </c>
      <c r="E4">
        <v>3</v>
      </c>
      <c r="F4" t="b">
        <v>1</v>
      </c>
      <c r="G4">
        <v>2</v>
      </c>
      <c r="H4">
        <v>700</v>
      </c>
      <c r="I4">
        <v>100</v>
      </c>
      <c r="J4" t="b">
        <v>0</v>
      </c>
      <c r="K4">
        <v>0</v>
      </c>
      <c r="L4">
        <f t="shared" si="0"/>
        <v>2</v>
      </c>
      <c r="M4">
        <v>1</v>
      </c>
      <c r="N4">
        <v>1200</v>
      </c>
      <c r="O4">
        <v>644</v>
      </c>
      <c r="P4">
        <v>350</v>
      </c>
      <c r="Q4">
        <v>1765</v>
      </c>
      <c r="R4">
        <v>1300</v>
      </c>
      <c r="S4">
        <f>M4*190</f>
        <v>190</v>
      </c>
      <c r="U4">
        <v>2016</v>
      </c>
      <c r="V4" s="11">
        <f t="shared" si="1"/>
        <v>170</v>
      </c>
      <c r="W4" s="1">
        <f t="shared" si="2"/>
        <v>0</v>
      </c>
      <c r="X4" s="1">
        <f t="shared" si="3"/>
        <v>350</v>
      </c>
      <c r="Z4">
        <f t="shared" si="4"/>
        <v>728</v>
      </c>
      <c r="AA4" s="8">
        <f t="shared" si="5"/>
        <v>665.28</v>
      </c>
      <c r="AB4" s="8"/>
      <c r="AC4" s="24">
        <f t="shared" si="6"/>
        <v>1393.28</v>
      </c>
      <c r="AD4" s="10">
        <f t="shared" si="7"/>
        <v>1563.28</v>
      </c>
      <c r="AE4" t="b">
        <f t="shared" si="8"/>
        <v>1</v>
      </c>
      <c r="AF4">
        <f t="shared" si="9"/>
        <v>0</v>
      </c>
      <c r="AG4" s="8">
        <f t="shared" si="10"/>
        <v>170</v>
      </c>
      <c r="AH4" s="28">
        <f t="shared" si="11"/>
        <v>465</v>
      </c>
      <c r="AI4" s="28">
        <f t="shared" si="12"/>
        <v>115</v>
      </c>
      <c r="AJ4" s="28">
        <f t="shared" si="13"/>
        <v>295</v>
      </c>
      <c r="AK4" s="28">
        <f t="shared" si="14"/>
        <v>0</v>
      </c>
      <c r="AL4" t="b">
        <f t="shared" si="15"/>
        <v>0</v>
      </c>
      <c r="AM4" t="b">
        <f t="shared" si="16"/>
        <v>0</v>
      </c>
      <c r="AN4" t="b">
        <f t="shared" si="17"/>
        <v>1</v>
      </c>
    </row>
    <row r="5" spans="1:40" x14ac:dyDescent="0.25">
      <c r="A5" s="2">
        <v>2</v>
      </c>
      <c r="B5" s="2">
        <v>2</v>
      </c>
      <c r="C5" s="2" t="b">
        <v>1</v>
      </c>
      <c r="D5" s="2">
        <v>1</v>
      </c>
      <c r="E5" s="2">
        <v>2</v>
      </c>
      <c r="F5" s="2" t="b">
        <v>0</v>
      </c>
      <c r="G5" s="2">
        <v>40</v>
      </c>
      <c r="H5" s="2">
        <v>400</v>
      </c>
      <c r="I5" s="2">
        <v>80</v>
      </c>
      <c r="J5" s="2" t="b">
        <v>0</v>
      </c>
      <c r="K5" s="2">
        <v>0</v>
      </c>
      <c r="L5" s="2">
        <f t="shared" si="0"/>
        <v>2</v>
      </c>
      <c r="M5" s="2">
        <v>0</v>
      </c>
      <c r="N5" s="2">
        <v>800</v>
      </c>
      <c r="O5" s="2">
        <v>512</v>
      </c>
      <c r="P5" s="2">
        <v>400</v>
      </c>
      <c r="Q5" s="2">
        <v>1170</v>
      </c>
      <c r="R5" s="2">
        <v>700</v>
      </c>
      <c r="S5" s="2">
        <v>0</v>
      </c>
      <c r="T5" s="2"/>
      <c r="U5" s="2">
        <v>2013</v>
      </c>
      <c r="V5" s="20">
        <f t="shared" si="1"/>
        <v>0</v>
      </c>
      <c r="W5" s="18">
        <f t="shared" si="2"/>
        <v>700</v>
      </c>
      <c r="X5" s="18">
        <f t="shared" si="3"/>
        <v>0</v>
      </c>
      <c r="Y5" s="2"/>
      <c r="Z5" s="2">
        <f>2*345</f>
        <v>690</v>
      </c>
      <c r="AA5" s="9"/>
      <c r="AB5" s="8"/>
      <c r="AC5" s="25">
        <f t="shared" si="6"/>
        <v>690</v>
      </c>
      <c r="AD5" s="14"/>
      <c r="AE5" s="2"/>
      <c r="AF5" s="2">
        <f t="shared" si="9"/>
        <v>0</v>
      </c>
      <c r="AG5" s="9">
        <f t="shared" si="10"/>
        <v>0</v>
      </c>
      <c r="AH5" s="29">
        <f t="shared" si="11"/>
        <v>470</v>
      </c>
      <c r="AI5" s="29">
        <f t="shared" si="12"/>
        <v>70</v>
      </c>
      <c r="AJ5" s="29">
        <f t="shared" si="13"/>
        <v>470</v>
      </c>
      <c r="AK5" s="28">
        <f t="shared" si="14"/>
        <v>70</v>
      </c>
      <c r="AL5" t="b">
        <f t="shared" si="15"/>
        <v>0</v>
      </c>
      <c r="AM5" t="b">
        <f t="shared" si="16"/>
        <v>0</v>
      </c>
      <c r="AN5" t="b">
        <f t="shared" si="17"/>
        <v>0</v>
      </c>
    </row>
    <row r="6" spans="1:40" x14ac:dyDescent="0.25">
      <c r="A6">
        <v>2</v>
      </c>
      <c r="B6">
        <v>2</v>
      </c>
      <c r="C6" t="b">
        <v>0</v>
      </c>
      <c r="D6">
        <v>1</v>
      </c>
      <c r="E6">
        <v>2</v>
      </c>
      <c r="F6" s="3" t="b">
        <v>0</v>
      </c>
      <c r="G6" s="3">
        <v>40</v>
      </c>
      <c r="H6" s="5">
        <v>400</v>
      </c>
      <c r="I6" s="5">
        <v>80</v>
      </c>
      <c r="J6" s="6" t="b">
        <v>0</v>
      </c>
      <c r="K6" s="6">
        <v>0</v>
      </c>
      <c r="L6" s="6">
        <f t="shared" si="0"/>
        <v>2</v>
      </c>
      <c r="M6" s="6">
        <v>0</v>
      </c>
      <c r="N6" s="6">
        <v>800</v>
      </c>
      <c r="O6" s="6">
        <v>512</v>
      </c>
      <c r="P6" s="6">
        <v>400</v>
      </c>
      <c r="Q6" s="6">
        <v>1170</v>
      </c>
      <c r="R6" s="6">
        <v>700</v>
      </c>
      <c r="S6" s="3">
        <v>0</v>
      </c>
      <c r="T6" s="3"/>
      <c r="U6" s="3">
        <v>2013</v>
      </c>
      <c r="V6" s="21">
        <f t="shared" si="1"/>
        <v>0</v>
      </c>
      <c r="W6" s="19">
        <f t="shared" si="2"/>
        <v>700</v>
      </c>
      <c r="X6" s="19">
        <f t="shared" si="3"/>
        <v>0</v>
      </c>
      <c r="Z6" s="6">
        <f>2*345</f>
        <v>690</v>
      </c>
      <c r="AA6" s="8"/>
      <c r="AB6" s="8"/>
      <c r="AC6" s="26">
        <f t="shared" si="6"/>
        <v>690</v>
      </c>
      <c r="AD6" s="16"/>
      <c r="AE6" s="5"/>
      <c r="AF6" s="3">
        <f t="shared" si="9"/>
        <v>0</v>
      </c>
      <c r="AG6" s="17">
        <f t="shared" si="10"/>
        <v>0</v>
      </c>
      <c r="AH6" s="30">
        <f t="shared" si="11"/>
        <v>470</v>
      </c>
      <c r="AI6" s="30">
        <f t="shared" si="12"/>
        <v>70</v>
      </c>
      <c r="AJ6" s="30">
        <f t="shared" si="13"/>
        <v>470</v>
      </c>
      <c r="AK6" s="28">
        <f t="shared" si="14"/>
        <v>70</v>
      </c>
      <c r="AL6" t="b">
        <f t="shared" si="15"/>
        <v>0</v>
      </c>
      <c r="AM6" t="b">
        <f t="shared" si="16"/>
        <v>0</v>
      </c>
      <c r="AN6" t="b">
        <f t="shared" si="17"/>
        <v>0</v>
      </c>
    </row>
    <row r="7" spans="1:40" x14ac:dyDescent="0.25">
      <c r="A7" s="2">
        <v>3</v>
      </c>
      <c r="B7" s="2">
        <v>3</v>
      </c>
      <c r="C7" s="2" t="b">
        <v>1</v>
      </c>
      <c r="D7" s="2">
        <v>1</v>
      </c>
      <c r="E7" s="2">
        <v>2</v>
      </c>
      <c r="F7" s="2" t="b">
        <v>0</v>
      </c>
      <c r="G7" s="2">
        <v>28</v>
      </c>
      <c r="H7" s="2">
        <v>400</v>
      </c>
      <c r="I7" s="2">
        <v>80</v>
      </c>
      <c r="J7" s="2" t="b">
        <v>1</v>
      </c>
      <c r="K7" s="2">
        <v>0.36</v>
      </c>
      <c r="L7" s="2">
        <f t="shared" si="0"/>
        <v>1</v>
      </c>
      <c r="M7" s="2">
        <v>1</v>
      </c>
      <c r="N7" s="2">
        <v>1000</v>
      </c>
      <c r="O7" s="2">
        <v>719</v>
      </c>
      <c r="P7" s="2">
        <v>500</v>
      </c>
      <c r="Q7" s="2">
        <v>1183.6399999999999</v>
      </c>
      <c r="R7" s="2">
        <v>555</v>
      </c>
      <c r="S7" s="2">
        <v>164</v>
      </c>
      <c r="T7" s="2"/>
      <c r="U7" s="2">
        <v>2009</v>
      </c>
      <c r="V7" s="20">
        <f t="shared" si="1"/>
        <v>170</v>
      </c>
      <c r="W7" s="18">
        <f t="shared" si="2"/>
        <v>0</v>
      </c>
      <c r="X7" s="18">
        <f t="shared" si="3"/>
        <v>500</v>
      </c>
      <c r="Y7" s="2"/>
      <c r="Z7" s="4">
        <f>359*(1+K7)</f>
        <v>488.23999999999995</v>
      </c>
      <c r="AA7" s="9">
        <f>0.759*(H7+I7)</f>
        <v>364.32</v>
      </c>
      <c r="AB7" s="8"/>
      <c r="AC7" s="25">
        <f t="shared" si="6"/>
        <v>852.56</v>
      </c>
      <c r="AD7" s="10">
        <f>AC7+140*M7</f>
        <v>992.56</v>
      </c>
      <c r="AE7" t="b">
        <f>AND((N7&gt;600),(O7&lt;=AD7))</f>
        <v>1</v>
      </c>
      <c r="AF7">
        <f t="shared" si="9"/>
        <v>0</v>
      </c>
      <c r="AG7" s="9">
        <f t="shared" si="10"/>
        <v>170</v>
      </c>
      <c r="AH7" s="29">
        <f t="shared" si="11"/>
        <v>628.63999999999987</v>
      </c>
      <c r="AI7" s="29">
        <f t="shared" si="12"/>
        <v>128.63999999999987</v>
      </c>
      <c r="AJ7" s="29">
        <f t="shared" si="13"/>
        <v>458.63999999999987</v>
      </c>
      <c r="AK7" s="28">
        <f t="shared" si="14"/>
        <v>0</v>
      </c>
      <c r="AL7" t="b">
        <f t="shared" si="15"/>
        <v>0</v>
      </c>
      <c r="AM7" t="b">
        <f t="shared" si="16"/>
        <v>0</v>
      </c>
      <c r="AN7" t="b">
        <f t="shared" si="17"/>
        <v>1</v>
      </c>
    </row>
    <row r="8" spans="1:40" x14ac:dyDescent="0.25">
      <c r="A8">
        <v>3</v>
      </c>
      <c r="B8">
        <v>3</v>
      </c>
      <c r="C8" t="b">
        <v>0</v>
      </c>
      <c r="D8">
        <v>1</v>
      </c>
      <c r="E8" s="3">
        <v>2</v>
      </c>
      <c r="F8" s="3" t="b">
        <v>1</v>
      </c>
      <c r="G8" s="3">
        <v>1</v>
      </c>
      <c r="H8" s="3">
        <v>400</v>
      </c>
      <c r="I8" s="3">
        <v>80</v>
      </c>
      <c r="J8" t="b">
        <v>1</v>
      </c>
      <c r="K8" s="3">
        <v>0.36</v>
      </c>
      <c r="L8">
        <f t="shared" si="0"/>
        <v>1</v>
      </c>
      <c r="M8" s="3">
        <v>1</v>
      </c>
      <c r="N8" s="3">
        <v>1000</v>
      </c>
      <c r="O8" s="3">
        <v>719</v>
      </c>
      <c r="P8" s="3">
        <v>500</v>
      </c>
      <c r="Q8" s="3">
        <v>1183.6399999999999</v>
      </c>
      <c r="R8" s="2">
        <v>555</v>
      </c>
      <c r="S8" s="3">
        <v>164</v>
      </c>
      <c r="T8" s="3"/>
      <c r="U8" s="3">
        <v>2009</v>
      </c>
      <c r="V8" s="21">
        <f t="shared" si="1"/>
        <v>170</v>
      </c>
      <c r="W8" s="19">
        <f t="shared" si="2"/>
        <v>0</v>
      </c>
      <c r="X8" s="19">
        <f t="shared" si="3"/>
        <v>500</v>
      </c>
      <c r="Z8" s="4">
        <f>359*(1+K8)</f>
        <v>488.23999999999995</v>
      </c>
      <c r="AA8" s="8">
        <f>0.759*(H8+I8)</f>
        <v>364.32</v>
      </c>
      <c r="AB8" s="8"/>
      <c r="AC8" s="27">
        <f t="shared" si="6"/>
        <v>852.56</v>
      </c>
      <c r="AD8" s="10">
        <f>AC8+140*M8</f>
        <v>992.56</v>
      </c>
      <c r="AE8" s="3" t="b">
        <f>AND((N8&gt;600),(O8&lt;=AD8))</f>
        <v>1</v>
      </c>
      <c r="AF8" s="3">
        <f t="shared" si="9"/>
        <v>0</v>
      </c>
      <c r="AG8" s="8">
        <f t="shared" si="10"/>
        <v>170</v>
      </c>
      <c r="AH8" s="31">
        <f t="shared" si="11"/>
        <v>628.63999999999987</v>
      </c>
      <c r="AI8" s="31">
        <f t="shared" si="12"/>
        <v>128.63999999999987</v>
      </c>
      <c r="AJ8" s="31">
        <f t="shared" si="13"/>
        <v>458.63999999999987</v>
      </c>
      <c r="AK8" s="28">
        <f t="shared" si="14"/>
        <v>0</v>
      </c>
      <c r="AL8" t="b">
        <f t="shared" si="15"/>
        <v>0</v>
      </c>
      <c r="AM8" t="b">
        <f t="shared" si="16"/>
        <v>0</v>
      </c>
      <c r="AN8" t="b">
        <f t="shared" si="17"/>
        <v>1</v>
      </c>
    </row>
    <row r="9" spans="1:40" x14ac:dyDescent="0.25">
      <c r="A9" s="2">
        <v>4</v>
      </c>
      <c r="B9" s="2">
        <v>4</v>
      </c>
      <c r="C9" s="2" t="b">
        <v>1</v>
      </c>
      <c r="D9" s="2">
        <v>1</v>
      </c>
      <c r="E9" s="2">
        <v>5</v>
      </c>
      <c r="F9" s="2" t="b">
        <v>0</v>
      </c>
      <c r="G9" s="2">
        <v>33</v>
      </c>
      <c r="H9" s="2">
        <v>850</v>
      </c>
      <c r="I9" s="2">
        <v>120</v>
      </c>
      <c r="J9" s="2" t="b">
        <v>0</v>
      </c>
      <c r="K9" s="2">
        <v>0</v>
      </c>
      <c r="L9" s="2">
        <f t="shared" si="0"/>
        <v>2</v>
      </c>
      <c r="M9" s="2">
        <v>3</v>
      </c>
      <c r="N9" s="2">
        <v>2000</v>
      </c>
      <c r="O9" s="2">
        <v>1500</v>
      </c>
      <c r="P9" s="2">
        <v>650</v>
      </c>
      <c r="Q9" s="2">
        <v>2281</v>
      </c>
      <c r="R9" s="2">
        <v>462</v>
      </c>
      <c r="S9" s="2">
        <f>3*154</f>
        <v>462</v>
      </c>
      <c r="T9" s="2"/>
      <c r="U9" s="2">
        <v>2006</v>
      </c>
      <c r="V9" s="20">
        <f t="shared" si="1"/>
        <v>0</v>
      </c>
      <c r="W9" s="18">
        <f t="shared" si="2"/>
        <v>462</v>
      </c>
      <c r="X9" s="18">
        <f t="shared" si="3"/>
        <v>0</v>
      </c>
      <c r="Y9" s="2"/>
      <c r="Z9" s="2">
        <f>345*0.9*2</f>
        <v>621</v>
      </c>
      <c r="AA9" s="9">
        <f>0.6212*(H9+I9)</f>
        <v>602.56399999999996</v>
      </c>
      <c r="AB9" s="9"/>
      <c r="AC9" s="25">
        <f t="shared" si="6"/>
        <v>1223.5639999999999</v>
      </c>
      <c r="AD9" s="14">
        <f t="shared" ref="AD9:AD13" si="18">AC9+140*M9</f>
        <v>1643.5639999999999</v>
      </c>
      <c r="AE9" s="2" t="b">
        <f t="shared" si="8"/>
        <v>1</v>
      </c>
      <c r="AF9" s="2">
        <f t="shared" si="9"/>
        <v>140</v>
      </c>
      <c r="AG9" s="9">
        <f>AE9*170*M9-AF9</f>
        <v>370</v>
      </c>
      <c r="AH9" s="32">
        <f t="shared" si="11"/>
        <v>1819</v>
      </c>
      <c r="AI9" s="29">
        <f t="shared" si="12"/>
        <v>1169</v>
      </c>
      <c r="AJ9" s="32">
        <f t="shared" si="13"/>
        <v>1449</v>
      </c>
      <c r="AK9" s="28">
        <f t="shared" si="14"/>
        <v>799</v>
      </c>
      <c r="AL9" t="b">
        <f t="shared" si="15"/>
        <v>0</v>
      </c>
      <c r="AM9" t="b">
        <f t="shared" si="16"/>
        <v>0</v>
      </c>
      <c r="AN9" t="b">
        <f t="shared" si="17"/>
        <v>0</v>
      </c>
    </row>
    <row r="10" spans="1:40" x14ac:dyDescent="0.25">
      <c r="A10">
        <v>4</v>
      </c>
      <c r="B10">
        <v>4</v>
      </c>
      <c r="C10" t="b">
        <v>0</v>
      </c>
      <c r="D10">
        <v>1</v>
      </c>
      <c r="E10" s="3">
        <v>5</v>
      </c>
      <c r="F10" s="3" t="b">
        <v>0</v>
      </c>
      <c r="G10" s="3">
        <v>30</v>
      </c>
      <c r="H10" s="4">
        <v>850</v>
      </c>
      <c r="I10" s="4">
        <v>120</v>
      </c>
      <c r="J10" t="b">
        <v>0</v>
      </c>
      <c r="K10" s="3">
        <v>0</v>
      </c>
      <c r="L10">
        <f t="shared" si="0"/>
        <v>2</v>
      </c>
      <c r="M10" s="3">
        <v>3</v>
      </c>
      <c r="N10" s="3">
        <v>2000</v>
      </c>
      <c r="O10" s="3">
        <v>1500</v>
      </c>
      <c r="P10" s="3">
        <v>650</v>
      </c>
      <c r="Q10" s="3">
        <v>2281</v>
      </c>
      <c r="R10" s="3">
        <v>462</v>
      </c>
      <c r="S10" s="3">
        <f t="shared" ref="S10:S13" si="19">3*154</f>
        <v>462</v>
      </c>
      <c r="T10" s="3"/>
      <c r="U10" s="4">
        <v>2006</v>
      </c>
      <c r="V10" s="11">
        <f t="shared" si="1"/>
        <v>0</v>
      </c>
      <c r="W10" s="19">
        <f t="shared" si="2"/>
        <v>462</v>
      </c>
      <c r="X10" s="19">
        <f t="shared" si="3"/>
        <v>0</v>
      </c>
      <c r="Z10" s="3">
        <f t="shared" ref="Z10:Z13" si="20">345*0.9*2</f>
        <v>621</v>
      </c>
      <c r="AA10" s="8">
        <f t="shared" ref="AA10:AA13" si="21">0.6212*(H10+I10)</f>
        <v>602.56399999999996</v>
      </c>
      <c r="AB10" s="8"/>
      <c r="AC10" s="27">
        <f t="shared" si="6"/>
        <v>1223.5639999999999</v>
      </c>
      <c r="AD10" s="15">
        <f t="shared" si="18"/>
        <v>1643.5639999999999</v>
      </c>
      <c r="AE10" s="4" t="b">
        <f t="shared" si="8"/>
        <v>1</v>
      </c>
      <c r="AF10" s="4">
        <f t="shared" si="9"/>
        <v>140</v>
      </c>
      <c r="AG10" s="8">
        <f t="shared" si="10"/>
        <v>370</v>
      </c>
      <c r="AH10" s="33">
        <f t="shared" si="11"/>
        <v>1819</v>
      </c>
      <c r="AI10" s="31">
        <f t="shared" si="12"/>
        <v>1169</v>
      </c>
      <c r="AJ10" s="33">
        <f t="shared" si="13"/>
        <v>1449</v>
      </c>
      <c r="AK10" s="28">
        <f t="shared" si="14"/>
        <v>799</v>
      </c>
      <c r="AL10" t="b">
        <f t="shared" si="15"/>
        <v>0</v>
      </c>
      <c r="AM10" t="b">
        <f t="shared" si="16"/>
        <v>0</v>
      </c>
      <c r="AN10" t="b">
        <f t="shared" si="17"/>
        <v>0</v>
      </c>
    </row>
    <row r="11" spans="1:40" x14ac:dyDescent="0.25">
      <c r="A11">
        <v>4</v>
      </c>
      <c r="B11">
        <v>4</v>
      </c>
      <c r="C11" t="b">
        <v>0</v>
      </c>
      <c r="D11">
        <v>1</v>
      </c>
      <c r="E11" s="3">
        <v>5</v>
      </c>
      <c r="F11" s="3" t="b">
        <v>1</v>
      </c>
      <c r="G11" s="3">
        <v>12</v>
      </c>
      <c r="H11" s="4">
        <v>850</v>
      </c>
      <c r="I11" s="4">
        <v>120</v>
      </c>
      <c r="J11" t="b">
        <v>0</v>
      </c>
      <c r="K11" s="3">
        <v>0</v>
      </c>
      <c r="L11">
        <f t="shared" si="0"/>
        <v>2</v>
      </c>
      <c r="M11" s="3">
        <v>3</v>
      </c>
      <c r="N11" s="3">
        <v>2000</v>
      </c>
      <c r="O11" s="3">
        <v>1500</v>
      </c>
      <c r="P11" s="3">
        <v>650</v>
      </c>
      <c r="Q11" s="3">
        <v>2281</v>
      </c>
      <c r="R11" s="3">
        <v>462</v>
      </c>
      <c r="S11" s="3">
        <f t="shared" si="19"/>
        <v>462</v>
      </c>
      <c r="T11" s="3"/>
      <c r="U11" s="4">
        <v>2006</v>
      </c>
      <c r="V11" s="11">
        <f t="shared" si="1"/>
        <v>0</v>
      </c>
      <c r="W11" s="19">
        <f t="shared" si="2"/>
        <v>462</v>
      </c>
      <c r="X11" s="19">
        <f t="shared" si="3"/>
        <v>0</v>
      </c>
      <c r="Z11" s="3">
        <f t="shared" si="20"/>
        <v>621</v>
      </c>
      <c r="AA11" s="8">
        <f t="shared" si="21"/>
        <v>602.56399999999996</v>
      </c>
      <c r="AB11" s="8"/>
      <c r="AC11" s="27">
        <f t="shared" si="6"/>
        <v>1223.5639999999999</v>
      </c>
      <c r="AD11" s="10">
        <f t="shared" si="18"/>
        <v>1643.5639999999999</v>
      </c>
      <c r="AE11" t="b">
        <f t="shared" si="8"/>
        <v>1</v>
      </c>
      <c r="AF11">
        <f t="shared" si="9"/>
        <v>140</v>
      </c>
      <c r="AG11" s="8">
        <f t="shared" si="10"/>
        <v>370</v>
      </c>
      <c r="AH11" s="28">
        <f t="shared" si="11"/>
        <v>1819</v>
      </c>
      <c r="AI11" s="31">
        <f t="shared" si="12"/>
        <v>1169</v>
      </c>
      <c r="AJ11" s="28">
        <f t="shared" si="13"/>
        <v>1449</v>
      </c>
      <c r="AK11" s="28">
        <f t="shared" si="14"/>
        <v>799</v>
      </c>
      <c r="AL11" t="b">
        <f t="shared" si="15"/>
        <v>0</v>
      </c>
      <c r="AM11" t="b">
        <f t="shared" si="16"/>
        <v>0</v>
      </c>
      <c r="AN11" t="b">
        <f t="shared" si="17"/>
        <v>0</v>
      </c>
    </row>
    <row r="12" spans="1:40" x14ac:dyDescent="0.25">
      <c r="A12">
        <v>4</v>
      </c>
      <c r="B12">
        <v>4</v>
      </c>
      <c r="C12" t="b">
        <v>0</v>
      </c>
      <c r="D12">
        <v>1</v>
      </c>
      <c r="E12" s="3">
        <v>5</v>
      </c>
      <c r="F12" s="3" t="b">
        <v>1</v>
      </c>
      <c r="G12" s="3">
        <v>10</v>
      </c>
      <c r="H12" s="4">
        <v>850</v>
      </c>
      <c r="I12" s="4">
        <v>120</v>
      </c>
      <c r="J12" t="b">
        <v>0</v>
      </c>
      <c r="K12" s="3">
        <v>0</v>
      </c>
      <c r="L12">
        <f t="shared" si="0"/>
        <v>2</v>
      </c>
      <c r="M12" s="3">
        <v>3</v>
      </c>
      <c r="N12" s="3">
        <v>2000</v>
      </c>
      <c r="O12" s="3">
        <v>1500</v>
      </c>
      <c r="P12" s="3">
        <v>650</v>
      </c>
      <c r="Q12" s="3">
        <v>2281</v>
      </c>
      <c r="R12" s="3">
        <v>462</v>
      </c>
      <c r="S12" s="3">
        <f t="shared" si="19"/>
        <v>462</v>
      </c>
      <c r="T12" s="3"/>
      <c r="U12" s="4">
        <v>2006</v>
      </c>
      <c r="V12" s="11">
        <f t="shared" si="1"/>
        <v>0</v>
      </c>
      <c r="W12" s="19">
        <f t="shared" si="2"/>
        <v>462</v>
      </c>
      <c r="X12" s="19">
        <f t="shared" si="3"/>
        <v>0</v>
      </c>
      <c r="Y12" s="22"/>
      <c r="Z12" s="3">
        <f t="shared" si="20"/>
        <v>621</v>
      </c>
      <c r="AA12" s="8">
        <f t="shared" si="21"/>
        <v>602.56399999999996</v>
      </c>
      <c r="AB12" s="8"/>
      <c r="AC12" s="27">
        <f t="shared" si="6"/>
        <v>1223.5639999999999</v>
      </c>
      <c r="AD12" s="10">
        <f t="shared" si="18"/>
        <v>1643.5639999999999</v>
      </c>
      <c r="AE12" t="b">
        <f t="shared" si="8"/>
        <v>1</v>
      </c>
      <c r="AF12">
        <f t="shared" si="9"/>
        <v>140</v>
      </c>
      <c r="AG12" s="8">
        <f t="shared" si="10"/>
        <v>370</v>
      </c>
      <c r="AH12" s="28">
        <f t="shared" si="11"/>
        <v>1819</v>
      </c>
      <c r="AI12" s="31">
        <f t="shared" si="12"/>
        <v>1169</v>
      </c>
      <c r="AJ12" s="28">
        <f t="shared" si="13"/>
        <v>1449</v>
      </c>
      <c r="AK12" s="28">
        <f t="shared" si="14"/>
        <v>799</v>
      </c>
      <c r="AL12" t="b">
        <f t="shared" si="15"/>
        <v>0</v>
      </c>
      <c r="AM12" t="b">
        <f t="shared" si="16"/>
        <v>0</v>
      </c>
      <c r="AN12" t="b">
        <f t="shared" si="17"/>
        <v>0</v>
      </c>
    </row>
    <row r="13" spans="1:40" x14ac:dyDescent="0.25">
      <c r="A13">
        <v>4</v>
      </c>
      <c r="B13">
        <v>4</v>
      </c>
      <c r="C13" t="b">
        <v>0</v>
      </c>
      <c r="D13">
        <v>1</v>
      </c>
      <c r="E13" s="3">
        <v>5</v>
      </c>
      <c r="F13" s="3" t="b">
        <v>1</v>
      </c>
      <c r="G13" s="3">
        <v>2</v>
      </c>
      <c r="H13" s="4">
        <v>850</v>
      </c>
      <c r="I13" s="4">
        <v>120</v>
      </c>
      <c r="J13" t="b">
        <v>0</v>
      </c>
      <c r="K13" s="3">
        <v>0</v>
      </c>
      <c r="L13">
        <f t="shared" si="0"/>
        <v>2</v>
      </c>
      <c r="M13" s="3">
        <v>3</v>
      </c>
      <c r="N13" s="3">
        <v>2000</v>
      </c>
      <c r="O13" s="3">
        <v>1500</v>
      </c>
      <c r="P13" s="3">
        <v>650</v>
      </c>
      <c r="Q13" s="3">
        <v>2281</v>
      </c>
      <c r="R13" s="3">
        <v>462</v>
      </c>
      <c r="S13" s="3">
        <f t="shared" si="19"/>
        <v>462</v>
      </c>
      <c r="T13" s="3"/>
      <c r="U13" s="4">
        <v>2006</v>
      </c>
      <c r="V13" s="11">
        <f t="shared" si="1"/>
        <v>0</v>
      </c>
      <c r="W13" s="19">
        <f t="shared" si="2"/>
        <v>462</v>
      </c>
      <c r="X13" s="19">
        <f t="shared" si="3"/>
        <v>0</v>
      </c>
      <c r="Y13" s="22"/>
      <c r="Z13" s="3">
        <f t="shared" si="20"/>
        <v>621</v>
      </c>
      <c r="AA13" s="8">
        <f t="shared" si="21"/>
        <v>602.56399999999996</v>
      </c>
      <c r="AB13" s="8"/>
      <c r="AC13" s="27">
        <f t="shared" si="6"/>
        <v>1223.5639999999999</v>
      </c>
      <c r="AD13" s="10">
        <f t="shared" si="18"/>
        <v>1643.5639999999999</v>
      </c>
      <c r="AE13" t="b">
        <f t="shared" si="8"/>
        <v>1</v>
      </c>
      <c r="AF13">
        <f t="shared" si="9"/>
        <v>140</v>
      </c>
      <c r="AG13" s="8">
        <f t="shared" si="10"/>
        <v>370</v>
      </c>
      <c r="AH13" s="28">
        <f t="shared" si="11"/>
        <v>1819</v>
      </c>
      <c r="AI13" s="31">
        <f t="shared" si="12"/>
        <v>1169</v>
      </c>
      <c r="AJ13" s="28">
        <f t="shared" si="13"/>
        <v>1449</v>
      </c>
      <c r="AK13" s="28">
        <f t="shared" si="14"/>
        <v>799</v>
      </c>
      <c r="AL13" t="b">
        <f t="shared" si="15"/>
        <v>0</v>
      </c>
      <c r="AM13" t="b">
        <f t="shared" si="16"/>
        <v>0</v>
      </c>
      <c r="AN13" t="b">
        <f t="shared" si="17"/>
        <v>0</v>
      </c>
    </row>
    <row r="14" spans="1:40" x14ac:dyDescent="0.25">
      <c r="A14" s="2">
        <v>5</v>
      </c>
      <c r="B14" s="2">
        <v>5</v>
      </c>
      <c r="C14" s="2" t="b">
        <v>1</v>
      </c>
      <c r="D14" s="2">
        <v>1</v>
      </c>
      <c r="E14" s="2">
        <v>3</v>
      </c>
      <c r="F14" s="2" t="b">
        <v>0</v>
      </c>
      <c r="G14" s="2">
        <v>30</v>
      </c>
      <c r="H14" s="2">
        <v>720</v>
      </c>
      <c r="I14" s="2">
        <v>110</v>
      </c>
      <c r="J14" s="2" t="b">
        <v>0</v>
      </c>
      <c r="K14" s="2">
        <v>0</v>
      </c>
      <c r="L14" s="2">
        <v>3</v>
      </c>
      <c r="M14" s="2">
        <v>0</v>
      </c>
      <c r="N14" s="2">
        <v>2500</v>
      </c>
      <c r="O14" s="2">
        <v>1578</v>
      </c>
      <c r="P14" s="2">
        <v>400</v>
      </c>
      <c r="Q14" s="2">
        <v>1703</v>
      </c>
      <c r="R14" s="2">
        <v>1578</v>
      </c>
      <c r="S14" s="2">
        <v>0</v>
      </c>
      <c r="T14" s="2"/>
      <c r="U14" s="2">
        <v>2011</v>
      </c>
      <c r="V14" s="18">
        <f t="shared" si="1"/>
        <v>0</v>
      </c>
      <c r="W14" s="18">
        <f t="shared" si="2"/>
        <v>0</v>
      </c>
      <c r="X14" s="18">
        <f t="shared" si="3"/>
        <v>400</v>
      </c>
      <c r="Y14" s="7"/>
      <c r="Z14" s="7">
        <f>3*291</f>
        <v>873</v>
      </c>
      <c r="AA14" s="2"/>
      <c r="AB14" s="2"/>
      <c r="AC14" s="25">
        <f t="shared" si="6"/>
        <v>873</v>
      </c>
      <c r="AD14" s="2"/>
      <c r="AE14" s="2"/>
      <c r="AF14" s="4">
        <f t="shared" si="9"/>
        <v>355</v>
      </c>
      <c r="AG14" s="8">
        <v>0</v>
      </c>
      <c r="AH14" s="28">
        <f t="shared" si="11"/>
        <v>125</v>
      </c>
      <c r="AI14" s="28">
        <f t="shared" si="12"/>
        <v>0</v>
      </c>
      <c r="AJ14" s="28">
        <f t="shared" si="13"/>
        <v>125</v>
      </c>
      <c r="AK14" s="28">
        <f t="shared" si="14"/>
        <v>0</v>
      </c>
      <c r="AL14" t="b">
        <f t="shared" si="15"/>
        <v>1</v>
      </c>
      <c r="AM14" t="b">
        <f t="shared" si="16"/>
        <v>0</v>
      </c>
      <c r="AN14" t="b">
        <f t="shared" si="17"/>
        <v>1</v>
      </c>
    </row>
    <row r="15" spans="1:40" x14ac:dyDescent="0.25">
      <c r="A15" s="3">
        <v>5</v>
      </c>
      <c r="B15" s="3">
        <v>5</v>
      </c>
      <c r="C15" s="3" t="b">
        <v>0</v>
      </c>
      <c r="D15" s="3">
        <v>1</v>
      </c>
      <c r="E15" s="3">
        <v>3</v>
      </c>
      <c r="F15" s="3" t="b">
        <v>0</v>
      </c>
      <c r="G15" s="3">
        <v>40</v>
      </c>
      <c r="H15">
        <v>720</v>
      </c>
      <c r="I15">
        <v>110</v>
      </c>
      <c r="J15" t="b">
        <v>0</v>
      </c>
      <c r="K15" s="3">
        <v>0</v>
      </c>
      <c r="L15">
        <v>3</v>
      </c>
      <c r="M15">
        <v>0</v>
      </c>
      <c r="N15" s="3">
        <v>2500</v>
      </c>
      <c r="O15" s="3">
        <v>1578</v>
      </c>
      <c r="P15" s="3">
        <v>400</v>
      </c>
      <c r="Q15">
        <v>1703</v>
      </c>
      <c r="R15" s="3">
        <v>1578</v>
      </c>
      <c r="S15">
        <v>0</v>
      </c>
      <c r="T15" s="3"/>
      <c r="U15" s="2">
        <v>2011</v>
      </c>
      <c r="V15" s="1">
        <f t="shared" si="1"/>
        <v>0</v>
      </c>
      <c r="W15" s="1">
        <f t="shared" si="2"/>
        <v>0</v>
      </c>
      <c r="X15" s="1">
        <f t="shared" si="3"/>
        <v>400</v>
      </c>
      <c r="Y15" s="3"/>
      <c r="Z15">
        <f t="shared" ref="Z15:Z16" si="22">3*291</f>
        <v>873</v>
      </c>
      <c r="AC15" s="24">
        <f t="shared" si="6"/>
        <v>873</v>
      </c>
      <c r="AF15">
        <f t="shared" si="9"/>
        <v>355</v>
      </c>
      <c r="AG15" s="8">
        <v>0</v>
      </c>
      <c r="AH15" s="28">
        <f t="shared" si="11"/>
        <v>125</v>
      </c>
      <c r="AI15" s="28">
        <f t="shared" si="12"/>
        <v>0</v>
      </c>
      <c r="AJ15" s="28">
        <f t="shared" si="13"/>
        <v>125</v>
      </c>
      <c r="AK15" s="28">
        <f t="shared" si="14"/>
        <v>0</v>
      </c>
      <c r="AL15" t="b">
        <f t="shared" si="15"/>
        <v>1</v>
      </c>
      <c r="AM15" t="b">
        <f t="shared" si="16"/>
        <v>0</v>
      </c>
      <c r="AN15" t="b">
        <f t="shared" si="17"/>
        <v>1</v>
      </c>
    </row>
    <row r="16" spans="1:40" x14ac:dyDescent="0.25">
      <c r="A16" s="3">
        <v>5</v>
      </c>
      <c r="B16" s="3">
        <v>5</v>
      </c>
      <c r="C16" s="3" t="b">
        <v>0</v>
      </c>
      <c r="D16" s="3">
        <v>1</v>
      </c>
      <c r="E16" s="3">
        <v>3</v>
      </c>
      <c r="F16" t="b">
        <v>0</v>
      </c>
      <c r="G16" s="3">
        <v>35</v>
      </c>
      <c r="H16">
        <v>720</v>
      </c>
      <c r="I16">
        <v>110</v>
      </c>
      <c r="J16" t="b">
        <v>0</v>
      </c>
      <c r="K16" s="3">
        <v>0</v>
      </c>
      <c r="L16">
        <v>3</v>
      </c>
      <c r="M16">
        <v>0</v>
      </c>
      <c r="N16" s="3">
        <v>2500</v>
      </c>
      <c r="O16" s="3">
        <v>1578</v>
      </c>
      <c r="P16" s="3">
        <v>400</v>
      </c>
      <c r="Q16">
        <v>1703</v>
      </c>
      <c r="R16" s="3">
        <v>1578</v>
      </c>
      <c r="S16">
        <v>0</v>
      </c>
      <c r="T16" s="3"/>
      <c r="U16" s="2">
        <v>2011</v>
      </c>
      <c r="V16" s="1">
        <f t="shared" si="1"/>
        <v>0</v>
      </c>
      <c r="W16" s="19">
        <f t="shared" si="2"/>
        <v>0</v>
      </c>
      <c r="X16" s="1">
        <f t="shared" si="3"/>
        <v>400</v>
      </c>
      <c r="Y16" s="3"/>
      <c r="Z16">
        <f t="shared" si="22"/>
        <v>873</v>
      </c>
      <c r="AC16" s="24">
        <f t="shared" si="6"/>
        <v>873</v>
      </c>
      <c r="AF16">
        <f t="shared" si="9"/>
        <v>355</v>
      </c>
      <c r="AG16" s="8">
        <v>0</v>
      </c>
      <c r="AH16" s="28">
        <f t="shared" si="11"/>
        <v>125</v>
      </c>
      <c r="AI16" s="28">
        <f t="shared" si="12"/>
        <v>0</v>
      </c>
      <c r="AJ16" s="28">
        <f t="shared" si="13"/>
        <v>125</v>
      </c>
      <c r="AK16" s="28">
        <f t="shared" si="14"/>
        <v>0</v>
      </c>
      <c r="AL16" t="b">
        <f t="shared" si="15"/>
        <v>1</v>
      </c>
      <c r="AM16" t="b">
        <f t="shared" si="16"/>
        <v>0</v>
      </c>
      <c r="AN16" t="b">
        <f t="shared" si="17"/>
        <v>1</v>
      </c>
    </row>
    <row r="17" spans="22:33" x14ac:dyDescent="0.25">
      <c r="V17" s="1"/>
      <c r="W17" s="1"/>
      <c r="X17" s="1"/>
      <c r="Y17" s="22"/>
      <c r="AC17" s="24"/>
      <c r="AG17" s="8"/>
    </row>
    <row r="18" spans="22:33" x14ac:dyDescent="0.25">
      <c r="Y18" s="22"/>
      <c r="AC18" s="24"/>
      <c r="AG18" s="8"/>
    </row>
    <row r="19" spans="22:33" x14ac:dyDescent="0.25">
      <c r="Y19" s="22"/>
      <c r="AC19" s="24"/>
      <c r="AG19" s="8"/>
    </row>
    <row r="20" spans="22:33" x14ac:dyDescent="0.25">
      <c r="Y20" s="22"/>
      <c r="AC20" s="24"/>
      <c r="AG20" s="8"/>
    </row>
    <row r="21" spans="22:33" x14ac:dyDescent="0.25">
      <c r="Y21" s="22"/>
      <c r="AC21" s="8"/>
      <c r="AG21" s="8"/>
    </row>
    <row r="22" spans="22:33" x14ac:dyDescent="0.25">
      <c r="Y22" s="22"/>
      <c r="AC22" s="8"/>
      <c r="AG22" s="8"/>
    </row>
    <row r="23" spans="22:33" x14ac:dyDescent="0.25">
      <c r="AC23" s="8"/>
      <c r="AG23" s="8"/>
    </row>
    <row r="24" spans="22:33" x14ac:dyDescent="0.25">
      <c r="AC24" s="8"/>
      <c r="AG24" s="8"/>
    </row>
    <row r="25" spans="22:33" x14ac:dyDescent="0.25">
      <c r="AC25" s="8"/>
      <c r="AG25" s="8"/>
    </row>
    <row r="26" spans="22:33" x14ac:dyDescent="0.25">
      <c r="AC26" s="8"/>
      <c r="AF26" s="8"/>
      <c r="AG26" s="8"/>
    </row>
    <row r="27" spans="22:33" x14ac:dyDescent="0.25">
      <c r="AC27" s="8"/>
      <c r="AF27" s="8"/>
      <c r="AG27" s="8"/>
    </row>
    <row r="28" spans="22:33" x14ac:dyDescent="0.25">
      <c r="AC28" s="8"/>
      <c r="AF28" s="8"/>
      <c r="AG28" s="8"/>
    </row>
    <row r="29" spans="22:33" x14ac:dyDescent="0.25">
      <c r="AC29" s="8"/>
      <c r="AF29" s="8"/>
      <c r="AG29" s="8"/>
    </row>
    <row r="30" spans="22:33" x14ac:dyDescent="0.25">
      <c r="AC30" s="8"/>
      <c r="AF30" s="8"/>
    </row>
    <row r="31" spans="22:33" x14ac:dyDescent="0.25">
      <c r="AC31" s="8"/>
      <c r="AF31" s="8"/>
    </row>
    <row r="32" spans="22:33" x14ac:dyDescent="0.25">
      <c r="AC32" s="8"/>
      <c r="AF32" s="8"/>
    </row>
    <row r="33" spans="29:32" x14ac:dyDescent="0.25">
      <c r="AC33" s="8"/>
      <c r="AF33" s="8"/>
    </row>
    <row r="34" spans="29:32" x14ac:dyDescent="0.25">
      <c r="AC34" s="8"/>
      <c r="AF34" s="8"/>
    </row>
    <row r="35" spans="29:32" x14ac:dyDescent="0.25">
      <c r="AC35" s="8"/>
      <c r="AF35" s="8"/>
    </row>
    <row r="36" spans="29:32" x14ac:dyDescent="0.25">
      <c r="AC36" s="8"/>
      <c r="AF36" s="8"/>
    </row>
    <row r="37" spans="29:32" x14ac:dyDescent="0.25">
      <c r="AC37" s="8"/>
      <c r="AF37" s="8"/>
    </row>
    <row r="38" spans="29:32" x14ac:dyDescent="0.25">
      <c r="AC38" s="8"/>
      <c r="AF38" s="8"/>
    </row>
    <row r="39" spans="29:32" x14ac:dyDescent="0.25">
      <c r="AC39" s="8"/>
      <c r="AF39" s="8"/>
    </row>
    <row r="40" spans="29:32" x14ac:dyDescent="0.25">
      <c r="AC40" s="8"/>
      <c r="AF40" s="8"/>
    </row>
    <row r="41" spans="29:32" x14ac:dyDescent="0.25">
      <c r="AC41" s="8"/>
      <c r="AF41" s="8"/>
    </row>
    <row r="42" spans="29:32" x14ac:dyDescent="0.25">
      <c r="AC42" s="8"/>
      <c r="AF42" s="8"/>
    </row>
    <row r="43" spans="29:32" x14ac:dyDescent="0.25">
      <c r="AC43" s="8"/>
      <c r="AF43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2018-09-25T12:45:11Z</dcterms:modified>
</cp:coreProperties>
</file>