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zve" sheetId="1" r:id="rId1"/>
  </sheets>
  <calcPr calcId="152511" iterateDelta="1E-4"/>
</workbook>
</file>

<file path=xl/calcChain.xml><?xml version="1.0" encoding="utf-8"?>
<calcChain xmlns="http://schemas.openxmlformats.org/spreadsheetml/2006/main">
  <c r="AG26" i="1" l="1"/>
  <c r="AD26" i="1"/>
  <c r="AE26" i="1"/>
  <c r="AF27" i="1"/>
  <c r="M26" i="1"/>
  <c r="Z26" i="1" s="1"/>
  <c r="M27" i="1"/>
  <c r="Z27" i="1" s="1"/>
  <c r="K29" i="1" l="1"/>
  <c r="I29" i="1"/>
  <c r="K28" i="1"/>
  <c r="I28" i="1"/>
  <c r="J27" i="1"/>
  <c r="I27" i="1"/>
  <c r="J26" i="1"/>
  <c r="I26" i="1"/>
  <c r="K25" i="1"/>
  <c r="K24" i="1"/>
  <c r="J23" i="1"/>
  <c r="J22" i="1"/>
  <c r="Q19" i="1"/>
  <c r="K19" i="1"/>
  <c r="Q18" i="1"/>
  <c r="Q17" i="1"/>
  <c r="K17" i="1"/>
  <c r="Q16" i="1"/>
  <c r="Q15" i="1"/>
  <c r="K15" i="1"/>
  <c r="Q14" i="1"/>
  <c r="Q30" i="1"/>
  <c r="J30" i="1"/>
  <c r="Q29" i="1"/>
  <c r="J29" i="1"/>
  <c r="Q28" i="1"/>
  <c r="J28" i="1"/>
  <c r="Q27" i="1"/>
  <c r="K27" i="1"/>
  <c r="Q26" i="1"/>
  <c r="K26" i="1"/>
  <c r="Q25" i="1"/>
  <c r="J25" i="1"/>
  <c r="I25" i="1"/>
  <c r="Q24" i="1"/>
  <c r="J24" i="1"/>
  <c r="I24" i="1"/>
  <c r="Q23" i="1"/>
  <c r="K23" i="1"/>
  <c r="I23" i="1"/>
  <c r="Q22" i="1"/>
  <c r="K22" i="1"/>
  <c r="I22" i="1"/>
  <c r="Q21" i="1"/>
  <c r="K21" i="1"/>
  <c r="J21" i="1"/>
  <c r="I21" i="1"/>
  <c r="Q20" i="1"/>
  <c r="K20" i="1"/>
  <c r="J20" i="1"/>
  <c r="I20" i="1"/>
  <c r="J19" i="1"/>
  <c r="I19" i="1"/>
  <c r="K18" i="1"/>
  <c r="J18" i="1"/>
  <c r="I18" i="1"/>
  <c r="J17" i="1"/>
  <c r="I17" i="1"/>
  <c r="K16" i="1"/>
  <c r="J16" i="1"/>
  <c r="I16" i="1"/>
  <c r="J15" i="1"/>
  <c r="I15" i="1"/>
  <c r="K14" i="1"/>
  <c r="J14" i="1"/>
  <c r="I14" i="1"/>
  <c r="Q13" i="1"/>
  <c r="K13" i="1"/>
  <c r="J13" i="1"/>
  <c r="I13" i="1"/>
  <c r="Q12" i="1"/>
  <c r="K12" i="1"/>
  <c r="J12" i="1"/>
  <c r="I12" i="1"/>
  <c r="Q11" i="1"/>
  <c r="K11" i="1"/>
  <c r="J11" i="1"/>
  <c r="I11" i="1"/>
  <c r="Q10" i="1"/>
  <c r="K10" i="1"/>
  <c r="J10" i="1"/>
  <c r="I10" i="1"/>
  <c r="Q9" i="1"/>
  <c r="K9" i="1"/>
  <c r="J9" i="1"/>
  <c r="I9" i="1"/>
  <c r="Q8" i="1"/>
  <c r="K8" i="1"/>
  <c r="J8" i="1"/>
  <c r="I8" i="1"/>
  <c r="Q7" i="1"/>
  <c r="K7" i="1"/>
  <c r="J7" i="1"/>
  <c r="I7" i="1"/>
  <c r="Q6" i="1"/>
  <c r="K6" i="1"/>
  <c r="J6" i="1"/>
  <c r="I6" i="1"/>
  <c r="Q5" i="1"/>
  <c r="K5" i="1"/>
  <c r="J5" i="1"/>
  <c r="I5" i="1"/>
  <c r="Q4" i="1"/>
  <c r="K4" i="1"/>
  <c r="J4" i="1"/>
  <c r="I4" i="1"/>
  <c r="Q3" i="1"/>
  <c r="K3" i="1"/>
  <c r="J3" i="1"/>
  <c r="I3" i="1"/>
  <c r="Q2" i="1"/>
  <c r="K2" i="1"/>
  <c r="J2" i="1"/>
  <c r="I2" i="1"/>
  <c r="I30" i="1"/>
  <c r="Z30" i="1" l="1"/>
  <c r="Z29" i="1"/>
  <c r="Z28" i="1"/>
  <c r="AB27" i="1"/>
  <c r="AB26" i="1"/>
  <c r="AB23" i="1"/>
  <c r="G28" i="1"/>
  <c r="G29" i="1"/>
  <c r="G30" i="1"/>
  <c r="M30" i="1"/>
  <c r="N30" i="1"/>
  <c r="AC30" i="1" s="1"/>
  <c r="O30" i="1"/>
  <c r="P30" i="1"/>
  <c r="AA30" i="1"/>
  <c r="M29" i="1"/>
  <c r="N29" i="1"/>
  <c r="O29" i="1"/>
  <c r="P29" i="1"/>
  <c r="AA29" i="1"/>
  <c r="M28" i="1"/>
  <c r="N28" i="1"/>
  <c r="O28" i="1"/>
  <c r="AC28" i="1" s="1"/>
  <c r="P28" i="1"/>
  <c r="AA28" i="1"/>
  <c r="AA26" i="1"/>
  <c r="AA27" i="1"/>
  <c r="N26" i="1"/>
  <c r="O26" i="1"/>
  <c r="P26" i="1"/>
  <c r="N27" i="1"/>
  <c r="O27" i="1"/>
  <c r="P27" i="1"/>
  <c r="G26" i="1"/>
  <c r="G27" i="1"/>
  <c r="AC26" i="1" l="1"/>
  <c r="AC29" i="1"/>
  <c r="AC27" i="1"/>
  <c r="AD27" i="1"/>
  <c r="U26" i="1" l="1"/>
  <c r="W26" i="1" s="1"/>
  <c r="U27" i="1"/>
  <c r="W27" i="1" s="1"/>
  <c r="AC8" i="1"/>
  <c r="Z8" i="1" s="1"/>
  <c r="AC2" i="1"/>
  <c r="Z2" i="1" s="1"/>
  <c r="AG27" i="1" l="1"/>
  <c r="V27" i="1" s="1"/>
  <c r="X27" i="1" s="1"/>
  <c r="AA18" i="1"/>
  <c r="AA16" i="1"/>
  <c r="V26" i="1" l="1"/>
  <c r="X26" i="1" s="1"/>
  <c r="AB22" i="1"/>
  <c r="AB18" i="1" l="1"/>
  <c r="AB16" i="1"/>
  <c r="AB14" i="1"/>
  <c r="AA25" i="1"/>
  <c r="P25" i="1"/>
  <c r="O25" i="1"/>
  <c r="AC25" i="1" s="1"/>
  <c r="N25" i="1"/>
  <c r="M25" i="1"/>
  <c r="G25" i="1"/>
  <c r="AA24" i="1"/>
  <c r="P24" i="1"/>
  <c r="O24" i="1"/>
  <c r="AC24" i="1" s="1"/>
  <c r="N24" i="1"/>
  <c r="M24" i="1"/>
  <c r="Z24" i="1" s="1"/>
  <c r="G24" i="1"/>
  <c r="AA23" i="1"/>
  <c r="P23" i="1"/>
  <c r="O23" i="1"/>
  <c r="AC23" i="1" s="1"/>
  <c r="N23" i="1"/>
  <c r="M23" i="1"/>
  <c r="G23" i="1"/>
  <c r="AA22" i="1"/>
  <c r="P22" i="1"/>
  <c r="O22" i="1"/>
  <c r="AC22" i="1" s="1"/>
  <c r="N22" i="1"/>
  <c r="M22" i="1"/>
  <c r="Z22" i="1" s="1"/>
  <c r="G22" i="1"/>
  <c r="AA21" i="1"/>
  <c r="P21" i="1"/>
  <c r="O21" i="1"/>
  <c r="AC21" i="1" s="1"/>
  <c r="N21" i="1"/>
  <c r="M21" i="1"/>
  <c r="G21" i="1"/>
  <c r="AA20" i="1"/>
  <c r="P20" i="1"/>
  <c r="O20" i="1"/>
  <c r="AC20" i="1" s="1"/>
  <c r="N20" i="1"/>
  <c r="M20" i="1"/>
  <c r="Z20" i="1" s="1"/>
  <c r="G20" i="1"/>
  <c r="U20" i="1" l="1"/>
  <c r="W20" i="1" s="1"/>
  <c r="X20" i="1" s="1"/>
  <c r="Z21" i="1"/>
  <c r="U21" i="1" s="1"/>
  <c r="W21" i="1" s="1"/>
  <c r="X21" i="1" s="1"/>
  <c r="Z23" i="1"/>
  <c r="U23" i="1" s="1"/>
  <c r="Z25" i="1"/>
  <c r="U22" i="1" l="1"/>
  <c r="W23" i="1" s="1"/>
  <c r="X23" i="1" s="1"/>
  <c r="W22" i="1"/>
  <c r="X22" i="1" s="1"/>
  <c r="V20" i="1"/>
  <c r="V21" i="1"/>
  <c r="V22" i="1"/>
  <c r="V23" i="1"/>
  <c r="AA19" i="1"/>
  <c r="P19" i="1"/>
  <c r="O19" i="1"/>
  <c r="N19" i="1"/>
  <c r="M19" i="1"/>
  <c r="G19" i="1"/>
  <c r="P18" i="1"/>
  <c r="O18" i="1"/>
  <c r="N18" i="1"/>
  <c r="M18" i="1"/>
  <c r="G18" i="1"/>
  <c r="AA17" i="1"/>
  <c r="P17" i="1"/>
  <c r="O17" i="1"/>
  <c r="N17" i="1"/>
  <c r="M17" i="1"/>
  <c r="G17" i="1"/>
  <c r="P16" i="1"/>
  <c r="O16" i="1"/>
  <c r="N16" i="1"/>
  <c r="M16" i="1"/>
  <c r="G16" i="1"/>
  <c r="AA15" i="1"/>
  <c r="P15" i="1"/>
  <c r="O15" i="1"/>
  <c r="AC15" i="1" s="1"/>
  <c r="N15" i="1"/>
  <c r="M15" i="1"/>
  <c r="G15" i="1"/>
  <c r="AA14" i="1"/>
  <c r="P14" i="1"/>
  <c r="O14" i="1"/>
  <c r="N14" i="1"/>
  <c r="M14" i="1"/>
  <c r="G14" i="1"/>
  <c r="AC18" i="1" l="1"/>
  <c r="Z18" i="1" s="1"/>
  <c r="U18" i="1" s="1"/>
  <c r="AC16" i="1"/>
  <c r="Z16" i="1" s="1"/>
  <c r="U16" i="1" s="1"/>
  <c r="AC19" i="1"/>
  <c r="Z19" i="1"/>
  <c r="AC14" i="1"/>
  <c r="Z14" i="1" s="1"/>
  <c r="U14" i="1" s="1"/>
  <c r="Z15" i="1"/>
  <c r="AC17" i="1"/>
  <c r="Z17" i="1" s="1"/>
  <c r="AA13" i="1"/>
  <c r="AA12" i="1"/>
  <c r="AA11" i="1"/>
  <c r="AA10" i="1"/>
  <c r="AA9" i="1"/>
  <c r="AA8" i="1"/>
  <c r="U8" i="1" s="1"/>
  <c r="W8" i="1" s="1"/>
  <c r="X8" i="1" s="1"/>
  <c r="G3" i="1"/>
  <c r="G4" i="1"/>
  <c r="G5" i="1"/>
  <c r="G6" i="1"/>
  <c r="G7" i="1"/>
  <c r="G8" i="1"/>
  <c r="G9" i="1"/>
  <c r="G10" i="1"/>
  <c r="G11" i="1"/>
  <c r="G12" i="1"/>
  <c r="G13" i="1"/>
  <c r="G2" i="1"/>
  <c r="AA3" i="1"/>
  <c r="AA4" i="1"/>
  <c r="AA5" i="1"/>
  <c r="AA6" i="1"/>
  <c r="AA7" i="1"/>
  <c r="AA2" i="1"/>
  <c r="U2" i="1" s="1"/>
  <c r="W2" i="1" s="1"/>
  <c r="P3" i="1"/>
  <c r="P4" i="1"/>
  <c r="P5" i="1"/>
  <c r="P6" i="1"/>
  <c r="P7" i="1"/>
  <c r="P9" i="1"/>
  <c r="P10" i="1"/>
  <c r="P11" i="1"/>
  <c r="P12" i="1"/>
  <c r="P13" i="1"/>
  <c r="O3" i="1"/>
  <c r="O4" i="1"/>
  <c r="AC4" i="1" s="1"/>
  <c r="O5" i="1"/>
  <c r="AC5" i="1" s="1"/>
  <c r="O6" i="1"/>
  <c r="O7" i="1"/>
  <c r="O9" i="1"/>
  <c r="AC9" i="1" s="1"/>
  <c r="O10" i="1"/>
  <c r="AC10" i="1" s="1"/>
  <c r="O11" i="1"/>
  <c r="O12" i="1"/>
  <c r="O13" i="1"/>
  <c r="AC13" i="1" s="1"/>
  <c r="Z13" i="1" s="1"/>
  <c r="N3" i="1"/>
  <c r="N4" i="1"/>
  <c r="N5" i="1"/>
  <c r="N6" i="1"/>
  <c r="N7" i="1"/>
  <c r="N9" i="1"/>
  <c r="N10" i="1"/>
  <c r="N11" i="1"/>
  <c r="N12" i="1"/>
  <c r="N13" i="1"/>
  <c r="W16" i="1" l="1"/>
  <c r="X16" i="1" s="1"/>
  <c r="V16" i="1"/>
  <c r="W14" i="1"/>
  <c r="X14" i="1" s="1"/>
  <c r="V14" i="1"/>
  <c r="W18" i="1"/>
  <c r="X18" i="1" s="1"/>
  <c r="V18" i="1"/>
  <c r="U13" i="1"/>
  <c r="AC7" i="1"/>
  <c r="AC12" i="1"/>
  <c r="AC3" i="1"/>
  <c r="AC11" i="1"/>
  <c r="AC6" i="1"/>
  <c r="V2" i="1"/>
  <c r="X2" i="1"/>
  <c r="V8" i="1"/>
  <c r="M3" i="1"/>
  <c r="M4" i="1"/>
  <c r="Z4" i="1" s="1"/>
  <c r="U4" i="1" s="1"/>
  <c r="W4" i="1" s="1"/>
  <c r="X4" i="1" s="1"/>
  <c r="M5" i="1"/>
  <c r="M6" i="1"/>
  <c r="M7" i="1"/>
  <c r="M9" i="1"/>
  <c r="M10" i="1"/>
  <c r="M11" i="1"/>
  <c r="M12" i="1"/>
  <c r="M13" i="1"/>
  <c r="W13" i="1" s="1"/>
  <c r="X13" i="1" s="1"/>
  <c r="A3" i="1"/>
  <c r="A4" i="1"/>
  <c r="A5" i="1"/>
  <c r="A6" i="1"/>
  <c r="A7" i="1"/>
  <c r="A8" i="1"/>
  <c r="A9" i="1"/>
  <c r="A10" i="1"/>
  <c r="A11" i="1"/>
  <c r="A12" i="1"/>
  <c r="A13" i="1"/>
  <c r="A2" i="1"/>
  <c r="Z10" i="1" l="1"/>
  <c r="U10" i="1" s="1"/>
  <c r="Z9" i="1"/>
  <c r="U9" i="1" s="1"/>
  <c r="Z11" i="1"/>
  <c r="U11" i="1" s="1"/>
  <c r="Z6" i="1"/>
  <c r="U6" i="1" s="1"/>
  <c r="Z5" i="1"/>
  <c r="U5" i="1" s="1"/>
  <c r="Z12" i="1"/>
  <c r="U12" i="1" s="1"/>
  <c r="Z7" i="1"/>
  <c r="U7" i="1" s="1"/>
  <c r="Z3" i="1"/>
  <c r="U3" i="1" s="1"/>
  <c r="V13" i="1"/>
  <c r="V4" i="1"/>
  <c r="W3" i="1" l="1"/>
  <c r="X3" i="1" s="1"/>
  <c r="V3" i="1"/>
  <c r="W7" i="1"/>
  <c r="X7" i="1" s="1"/>
  <c r="V7" i="1"/>
  <c r="W9" i="1"/>
  <c r="X9" i="1" s="1"/>
  <c r="V9" i="1"/>
  <c r="W6" i="1"/>
  <c r="X6" i="1" s="1"/>
  <c r="V6" i="1"/>
  <c r="W11" i="1"/>
  <c r="X11" i="1" s="1"/>
  <c r="V11" i="1"/>
  <c r="W12" i="1"/>
  <c r="X12" i="1" s="1"/>
  <c r="V12" i="1"/>
  <c r="W5" i="1"/>
  <c r="X5" i="1" s="1"/>
  <c r="V5" i="1"/>
  <c r="W10" i="1"/>
  <c r="X10" i="1" s="1"/>
  <c r="V10" i="1"/>
</calcChain>
</file>

<file path=xl/sharedStrings.xml><?xml version="1.0" encoding="utf-8"?>
<sst xmlns="http://schemas.openxmlformats.org/spreadsheetml/2006/main" count="32" uniqueCount="32">
  <si>
    <t>tu_id</t>
  </si>
  <si>
    <t>m_wage</t>
  </si>
  <si>
    <t>rvbeit</t>
  </si>
  <si>
    <t>pvbeit</t>
  </si>
  <si>
    <t>avbeit</t>
  </si>
  <si>
    <t>year</t>
  </si>
  <si>
    <t>m_self</t>
  </si>
  <si>
    <t>m_pensions</t>
  </si>
  <si>
    <t>hid</t>
  </si>
  <si>
    <t>renteneintritt</t>
  </si>
  <si>
    <t>m_kapinc</t>
  </si>
  <si>
    <t>m_vermiet</t>
  </si>
  <si>
    <t>zveranl</t>
  </si>
  <si>
    <t>handcap_degree</t>
  </si>
  <si>
    <t>vorsorg</t>
  </si>
  <si>
    <t>alleinerz</t>
  </si>
  <si>
    <t>zve_nokfb</t>
  </si>
  <si>
    <t>gross_gde</t>
  </si>
  <si>
    <t>age</t>
  </si>
  <si>
    <t>child</t>
  </si>
  <si>
    <t>child_num_tu</t>
  </si>
  <si>
    <t>zve_kfb</t>
  </si>
  <si>
    <t>zve_abg_nokfb</t>
  </si>
  <si>
    <t>zve_abg_kfb</t>
  </si>
  <si>
    <t>kifreib</t>
  </si>
  <si>
    <t>east</t>
  </si>
  <si>
    <t>gkvbeit</t>
  </si>
  <si>
    <t>sonstigevors</t>
  </si>
  <si>
    <t>zve_nokfb_ind</t>
  </si>
  <si>
    <t>d_zve</t>
  </si>
  <si>
    <t>d_zu_kfb</t>
  </si>
  <si>
    <t>zve_temp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</si>
</sst>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0" borderId="1" xfId="0" applyBorder="1"/>
    <xf numFmtId="2" fontId="0" fillId="2" borderId="1" xfId="0" applyNumberForma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"/>
  <sheetViews>
    <sheetView tabSelected="1" topLeftCell="K1" zoomScale="85" zoomScaleNormal="85" workbookViewId="0">
      <selection activeCell="AH26" sqref="AH26:AJ27"/>
    </sheetView>
  </sheetViews>
  <sheetFormatPr defaultRowHeight="15" x14ac:dyDescent="0.25"/>
  <cols>
    <col min="10" max="11" width="13.7109375" customWidth="1"/>
    <col min="12" max="12" width="16.7109375" customWidth="1"/>
    <col min="21" max="21" width="9.140625" style="1"/>
  </cols>
  <sheetData>
    <row r="1" spans="1:33" x14ac:dyDescent="0.25">
      <c r="A1" t="s">
        <v>8</v>
      </c>
      <c r="B1" t="s">
        <v>0</v>
      </c>
      <c r="C1" t="s">
        <v>1</v>
      </c>
      <c r="D1" t="s">
        <v>6</v>
      </c>
      <c r="E1" t="s">
        <v>10</v>
      </c>
      <c r="F1" t="s">
        <v>11</v>
      </c>
      <c r="G1" t="s">
        <v>9</v>
      </c>
      <c r="H1" t="s">
        <v>7</v>
      </c>
      <c r="I1" t="s">
        <v>25</v>
      </c>
      <c r="J1" t="s">
        <v>12</v>
      </c>
      <c r="K1" t="s">
        <v>19</v>
      </c>
      <c r="L1" t="s">
        <v>13</v>
      </c>
      <c r="M1" t="s">
        <v>2</v>
      </c>
      <c r="N1" t="s">
        <v>4</v>
      </c>
      <c r="O1" t="s">
        <v>26</v>
      </c>
      <c r="P1" t="s">
        <v>3</v>
      </c>
      <c r="Q1" t="s">
        <v>15</v>
      </c>
      <c r="R1" t="s">
        <v>18</v>
      </c>
      <c r="S1" t="s">
        <v>20</v>
      </c>
      <c r="T1" t="s">
        <v>5</v>
      </c>
      <c r="U1" s="1" t="s">
        <v>16</v>
      </c>
      <c r="V1" s="1" t="s">
        <v>21</v>
      </c>
      <c r="W1" s="1" t="s">
        <v>22</v>
      </c>
      <c r="X1" s="1" t="s">
        <v>23</v>
      </c>
      <c r="Z1" t="s">
        <v>14</v>
      </c>
      <c r="AA1" t="s">
        <v>17</v>
      </c>
      <c r="AB1" t="s">
        <v>24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5">
      <c r="A2">
        <f>B2</f>
        <v>1</v>
      </c>
      <c r="B2">
        <v>1</v>
      </c>
      <c r="C2">
        <v>300</v>
      </c>
      <c r="D2">
        <v>0</v>
      </c>
      <c r="E2">
        <v>100</v>
      </c>
      <c r="F2">
        <v>0</v>
      </c>
      <c r="G2">
        <f t="shared" ref="G2:G19" si="0">T2+(65-R2)</f>
        <v>2043</v>
      </c>
      <c r="H2">
        <v>0</v>
      </c>
      <c r="I2" t="b">
        <f>FALSE</f>
        <v>0</v>
      </c>
      <c r="J2" t="b">
        <f>FALSE</f>
        <v>0</v>
      </c>
      <c r="K2" t="b">
        <f>FALSE</f>
        <v>0</v>
      </c>
      <c r="L2">
        <v>0</v>
      </c>
      <c r="M2">
        <v>0</v>
      </c>
      <c r="N2">
        <v>0</v>
      </c>
      <c r="O2">
        <v>0</v>
      </c>
      <c r="P2">
        <v>0</v>
      </c>
      <c r="Q2" t="b">
        <f>FALSE</f>
        <v>0</v>
      </c>
      <c r="R2">
        <v>40</v>
      </c>
      <c r="S2">
        <v>0</v>
      </c>
      <c r="T2">
        <v>2018</v>
      </c>
      <c r="U2" s="2">
        <f>MAX(AA2-Z2-36,0)</f>
        <v>0</v>
      </c>
      <c r="V2" s="2">
        <f>U2-AB2</f>
        <v>0</v>
      </c>
      <c r="W2" s="1">
        <f>U2+MAX(E2*12-801-36,0)</f>
        <v>363</v>
      </c>
      <c r="X2" s="1">
        <f>MAX(W2-AB3,0)</f>
        <v>363</v>
      </c>
      <c r="Z2">
        <f>INT(((0.6+(0.02*(T2-2005)))*(2*12*M2))-(12*M2))+AC2</f>
        <v>0</v>
      </c>
      <c r="AA2">
        <f>(12*D2+(12*C2 - 1000)*(C2&gt;450))</f>
        <v>0</v>
      </c>
      <c r="AB2">
        <v>0</v>
      </c>
      <c r="AC2">
        <f>INT(MAX(12 *(0.96*O2+P2), MIN(12 *(0.96*O2+P2+N2),  1900)  ))</f>
        <v>0</v>
      </c>
    </row>
    <row r="3" spans="1:33" x14ac:dyDescent="0.25">
      <c r="A3">
        <f t="shared" ref="A3:A13" si="1">B3</f>
        <v>2</v>
      </c>
      <c r="B3">
        <v>2</v>
      </c>
      <c r="C3">
        <v>600</v>
      </c>
      <c r="D3">
        <v>0</v>
      </c>
      <c r="E3">
        <v>100</v>
      </c>
      <c r="F3">
        <v>0</v>
      </c>
      <c r="G3">
        <f t="shared" si="0"/>
        <v>2043</v>
      </c>
      <c r="H3">
        <v>0</v>
      </c>
      <c r="I3" t="b">
        <f>FALSE</f>
        <v>0</v>
      </c>
      <c r="J3" t="b">
        <f>FALSE</f>
        <v>0</v>
      </c>
      <c r="K3" t="b">
        <f>FALSE</f>
        <v>0</v>
      </c>
      <c r="L3">
        <v>0</v>
      </c>
      <c r="M3">
        <f>0.1*$C3</f>
        <v>60</v>
      </c>
      <c r="N3">
        <f>0.02*C3</f>
        <v>12</v>
      </c>
      <c r="O3">
        <f>0.08*C3</f>
        <v>48</v>
      </c>
      <c r="P3">
        <f>0.015*C3</f>
        <v>9</v>
      </c>
      <c r="Q3" t="b">
        <f>FALSE</f>
        <v>0</v>
      </c>
      <c r="R3">
        <v>40</v>
      </c>
      <c r="S3">
        <v>0</v>
      </c>
      <c r="T3">
        <v>2018</v>
      </c>
      <c r="U3" s="2">
        <f>MAX(AA3-Z3-36,0)</f>
        <v>4842</v>
      </c>
      <c r="V3" s="2">
        <f>U3-AB3</f>
        <v>4842</v>
      </c>
      <c r="W3" s="1">
        <f>U3+MAX(E3*12-801,0)</f>
        <v>5241</v>
      </c>
      <c r="X3" s="1">
        <f>MAX(W3-AB3,0)</f>
        <v>5241</v>
      </c>
      <c r="Z3">
        <f>INT(((0.6+(0.02*(T3-2005)))*(2*12*M3))-(12*M3))+AC3</f>
        <v>1322</v>
      </c>
      <c r="AA3">
        <f>(12*D3+(12*C3 - 1000)*(C3&gt;450))</f>
        <v>6200</v>
      </c>
      <c r="AB3">
        <v>0</v>
      </c>
      <c r="AC3">
        <f>INT(MAX(12 *(0.96*O3+P3), MIN(12 *(0.96*O3+P3+N3),  1900)  ))</f>
        <v>804</v>
      </c>
    </row>
    <row r="4" spans="1:33" x14ac:dyDescent="0.25">
      <c r="A4">
        <f t="shared" si="1"/>
        <v>3</v>
      </c>
      <c r="B4">
        <v>3</v>
      </c>
      <c r="C4">
        <v>900</v>
      </c>
      <c r="D4">
        <v>0</v>
      </c>
      <c r="E4">
        <v>100</v>
      </c>
      <c r="F4">
        <v>0</v>
      </c>
      <c r="G4">
        <f t="shared" si="0"/>
        <v>2043</v>
      </c>
      <c r="H4">
        <v>0</v>
      </c>
      <c r="I4" t="b">
        <f>FALSE</f>
        <v>0</v>
      </c>
      <c r="J4" t="b">
        <f>FALSE</f>
        <v>0</v>
      </c>
      <c r="K4" t="b">
        <f>FALSE</f>
        <v>0</v>
      </c>
      <c r="L4">
        <v>0</v>
      </c>
      <c r="M4">
        <f t="shared" ref="M4:M13" si="2">0.1*C4</f>
        <v>90</v>
      </c>
      <c r="N4">
        <f>0.02*C4</f>
        <v>18</v>
      </c>
      <c r="O4">
        <f>0.08*C4</f>
        <v>72</v>
      </c>
      <c r="P4">
        <f>0.015*C4</f>
        <v>13.5</v>
      </c>
      <c r="Q4" t="b">
        <f>FALSE</f>
        <v>0</v>
      </c>
      <c r="R4">
        <v>40</v>
      </c>
      <c r="S4">
        <v>0</v>
      </c>
      <c r="T4">
        <v>2018</v>
      </c>
      <c r="U4" s="2">
        <f>MAX(AA4-Z4-36,0)</f>
        <v>7780</v>
      </c>
      <c r="V4" s="2">
        <f>U4-AB4</f>
        <v>7780</v>
      </c>
      <c r="W4" s="1">
        <f>U4+MAX(E4*12-801,0)</f>
        <v>8179</v>
      </c>
      <c r="X4" s="1">
        <f>MAX(W4-AB4,0)</f>
        <v>8179</v>
      </c>
      <c r="Z4">
        <f>INT(((0.6+(0.02*(T4-2005)))*(2*12*M4))-(12*M4))+AC4</f>
        <v>1984</v>
      </c>
      <c r="AA4">
        <f>(12*D4+(12*C4 - 1000)*(C4&gt;450))</f>
        <v>9800</v>
      </c>
      <c r="AB4">
        <v>0</v>
      </c>
      <c r="AC4">
        <f>INT(MAX(12 *(0.96*O4+P4), MIN(12 *(0.96*O4+P4+N4),  1900)  ))</f>
        <v>1207</v>
      </c>
    </row>
    <row r="5" spans="1:33" x14ac:dyDescent="0.25">
      <c r="A5">
        <f t="shared" si="1"/>
        <v>4</v>
      </c>
      <c r="B5">
        <v>4</v>
      </c>
      <c r="C5">
        <v>1200</v>
      </c>
      <c r="D5">
        <v>0</v>
      </c>
      <c r="E5">
        <v>100</v>
      </c>
      <c r="F5">
        <v>0</v>
      </c>
      <c r="G5">
        <f t="shared" si="0"/>
        <v>2043</v>
      </c>
      <c r="H5">
        <v>0</v>
      </c>
      <c r="I5" t="b">
        <f>FALSE</f>
        <v>0</v>
      </c>
      <c r="J5" t="b">
        <f>FALSE</f>
        <v>0</v>
      </c>
      <c r="K5" t="b">
        <f>FALSE</f>
        <v>0</v>
      </c>
      <c r="L5">
        <v>0</v>
      </c>
      <c r="M5">
        <f t="shared" si="2"/>
        <v>120</v>
      </c>
      <c r="N5">
        <f>0.02*C5</f>
        <v>24</v>
      </c>
      <c r="O5">
        <f>0.08*C5</f>
        <v>96</v>
      </c>
      <c r="P5">
        <f>0.015*C5</f>
        <v>18</v>
      </c>
      <c r="Q5" t="b">
        <f>FALSE</f>
        <v>0</v>
      </c>
      <c r="R5">
        <v>40</v>
      </c>
      <c r="S5">
        <v>0</v>
      </c>
      <c r="T5">
        <v>2018</v>
      </c>
      <c r="U5" s="2">
        <f>MAX(AA5-Z5-36,0)</f>
        <v>10719</v>
      </c>
      <c r="V5" s="2">
        <f>U5-AB5</f>
        <v>10719</v>
      </c>
      <c r="W5" s="1">
        <f>U5+MAX(E5*12-801,0)</f>
        <v>11118</v>
      </c>
      <c r="X5" s="1">
        <f>MAX(W5-AB5,0)</f>
        <v>11118</v>
      </c>
      <c r="Z5">
        <f>INT(((0.6+(0.02*(T5-2005)))*(2*12*M5))-(12*M5))+AC5</f>
        <v>2645</v>
      </c>
      <c r="AA5">
        <f>(12*D5+(12*C5 - 1000)*(C5&gt;450))</f>
        <v>13400</v>
      </c>
      <c r="AB5">
        <v>0</v>
      </c>
      <c r="AC5">
        <f>INT(MAX(12 *(0.96*O5+P5), MIN(12 *(0.96*O5+P5+N5),  1900)  ))</f>
        <v>1609</v>
      </c>
    </row>
    <row r="6" spans="1:33" x14ac:dyDescent="0.25">
      <c r="A6">
        <f t="shared" si="1"/>
        <v>5</v>
      </c>
      <c r="B6">
        <v>5</v>
      </c>
      <c r="C6">
        <v>1500</v>
      </c>
      <c r="D6">
        <v>0</v>
      </c>
      <c r="E6">
        <v>100</v>
      </c>
      <c r="F6">
        <v>0</v>
      </c>
      <c r="G6">
        <f t="shared" si="0"/>
        <v>2043</v>
      </c>
      <c r="H6">
        <v>0</v>
      </c>
      <c r="I6" t="b">
        <f>FALSE</f>
        <v>0</v>
      </c>
      <c r="J6" t="b">
        <f>FALSE</f>
        <v>0</v>
      </c>
      <c r="K6" t="b">
        <f>FALSE</f>
        <v>0</v>
      </c>
      <c r="L6">
        <v>0</v>
      </c>
      <c r="M6">
        <f t="shared" si="2"/>
        <v>150</v>
      </c>
      <c r="N6">
        <f>0.02*C6</f>
        <v>30</v>
      </c>
      <c r="O6">
        <f>0.08*C6</f>
        <v>120</v>
      </c>
      <c r="P6">
        <f>0.015*C6</f>
        <v>22.5</v>
      </c>
      <c r="Q6" t="b">
        <f>FALSE</f>
        <v>0</v>
      </c>
      <c r="R6">
        <v>40</v>
      </c>
      <c r="S6">
        <v>0</v>
      </c>
      <c r="T6">
        <v>2018</v>
      </c>
      <c r="U6" s="2">
        <f>MAX(AA6-Z6-36,0)</f>
        <v>13768</v>
      </c>
      <c r="V6" s="2">
        <f>U6-AB6</f>
        <v>13768</v>
      </c>
      <c r="W6" s="1">
        <f>U6+MAX(E6*12-801,0)</f>
        <v>14167</v>
      </c>
      <c r="X6" s="1">
        <f>MAX(W6-AB6,0)</f>
        <v>14167</v>
      </c>
      <c r="Z6">
        <f>INT(((0.6+(0.02*(T6-2005)))*(2*12*M6))-(12*M6))+AC6</f>
        <v>3196</v>
      </c>
      <c r="AA6">
        <f>(12*D6+(12*C6 - 1000)*(C6&gt;450))</f>
        <v>17000</v>
      </c>
      <c r="AB6">
        <v>0</v>
      </c>
      <c r="AC6">
        <f>INT(MAX(12 *(0.96*O6+P6), MIN(12 *(0.96*O6+P6+N6),  1900)  ))</f>
        <v>1900</v>
      </c>
    </row>
    <row r="7" spans="1:33" x14ac:dyDescent="0.25">
      <c r="A7">
        <f t="shared" si="1"/>
        <v>6</v>
      </c>
      <c r="B7">
        <v>6</v>
      </c>
      <c r="C7">
        <v>5000</v>
      </c>
      <c r="D7">
        <v>0</v>
      </c>
      <c r="E7">
        <v>100</v>
      </c>
      <c r="F7">
        <v>0</v>
      </c>
      <c r="G7">
        <f t="shared" si="0"/>
        <v>2043</v>
      </c>
      <c r="H7">
        <v>0</v>
      </c>
      <c r="I7" t="b">
        <f>FALSE</f>
        <v>0</v>
      </c>
      <c r="J7" t="b">
        <f>FALSE</f>
        <v>0</v>
      </c>
      <c r="K7" t="b">
        <f>FALSE</f>
        <v>0</v>
      </c>
      <c r="L7">
        <v>0</v>
      </c>
      <c r="M7">
        <f t="shared" si="2"/>
        <v>500</v>
      </c>
      <c r="N7">
        <f>0.02*C7</f>
        <v>100</v>
      </c>
      <c r="O7">
        <f>0.08*C7</f>
        <v>400</v>
      </c>
      <c r="P7">
        <f>0.015*C7</f>
        <v>75</v>
      </c>
      <c r="Q7" t="b">
        <f>FALSE</f>
        <v>0</v>
      </c>
      <c r="R7">
        <v>40</v>
      </c>
      <c r="S7">
        <v>0</v>
      </c>
      <c r="T7">
        <v>2018</v>
      </c>
      <c r="U7" s="2">
        <f>MAX(AA7-Z7-36,0)</f>
        <v>49136</v>
      </c>
      <c r="V7" s="2">
        <f>U7-AB7</f>
        <v>49136</v>
      </c>
      <c r="W7" s="1">
        <f>U7+MAX(E7*12-801,0)</f>
        <v>49535</v>
      </c>
      <c r="X7" s="1">
        <f>MAX(W7-AB7,0)</f>
        <v>49535</v>
      </c>
      <c r="Z7">
        <f>INT(((0.6+(0.02*(T7-2005)))*(2*12*M7))-(12*M7))+AC7</f>
        <v>9828</v>
      </c>
      <c r="AA7">
        <f>(12*D7+(12*C7 - 1000)*(C7&gt;450))</f>
        <v>59000</v>
      </c>
      <c r="AB7">
        <v>0</v>
      </c>
      <c r="AC7">
        <f>INT(MAX(12 *(0.96*O7+P7), MIN(12 *(0.96*O7+P7+N7),  1900)  ))</f>
        <v>5508</v>
      </c>
    </row>
    <row r="8" spans="1:33" x14ac:dyDescent="0.25">
      <c r="A8">
        <f t="shared" si="1"/>
        <v>7</v>
      </c>
      <c r="B8">
        <v>7</v>
      </c>
      <c r="C8">
        <v>300</v>
      </c>
      <c r="D8">
        <v>0</v>
      </c>
      <c r="E8">
        <v>100</v>
      </c>
      <c r="F8">
        <v>0</v>
      </c>
      <c r="G8">
        <f t="shared" si="0"/>
        <v>2035</v>
      </c>
      <c r="H8">
        <v>0</v>
      </c>
      <c r="I8" t="b">
        <f>FALSE</f>
        <v>0</v>
      </c>
      <c r="J8" t="b">
        <f>FALSE</f>
        <v>0</v>
      </c>
      <c r="K8" t="b">
        <f>FALSE</f>
        <v>0</v>
      </c>
      <c r="L8">
        <v>0</v>
      </c>
      <c r="M8">
        <v>0</v>
      </c>
      <c r="N8">
        <v>0</v>
      </c>
      <c r="O8">
        <v>0</v>
      </c>
      <c r="P8">
        <v>0</v>
      </c>
      <c r="Q8" t="b">
        <f>FALSE</f>
        <v>0</v>
      </c>
      <c r="R8">
        <v>40</v>
      </c>
      <c r="S8">
        <v>0</v>
      </c>
      <c r="T8">
        <v>2010</v>
      </c>
      <c r="U8" s="2">
        <f>MAX(AA8-Z8-36,0)</f>
        <v>0</v>
      </c>
      <c r="V8" s="2">
        <f>U8-AB8</f>
        <v>0</v>
      </c>
      <c r="W8" s="1">
        <f>U8+MAX(E8*12-801-36,0)</f>
        <v>363</v>
      </c>
      <c r="X8" s="1">
        <f>MAX(W8-AB8,0)</f>
        <v>363</v>
      </c>
      <c r="Z8">
        <f>INT(((0.6+(0.02*(T8-2005)))*(2*12*M8))-(12*M8))+AC8</f>
        <v>0</v>
      </c>
      <c r="AA8">
        <f>(12*D8+(12*C8 - 920)*(C8&gt;450))</f>
        <v>0</v>
      </c>
      <c r="AB8">
        <v>0</v>
      </c>
      <c r="AC8">
        <f>INT(MAX(12 *(0.96*O8+P8), MIN(12 *(0.96*O8+P8+N8),  1900)  ))</f>
        <v>0</v>
      </c>
    </row>
    <row r="9" spans="1:33" x14ac:dyDescent="0.25">
      <c r="A9">
        <f t="shared" si="1"/>
        <v>8</v>
      </c>
      <c r="B9">
        <v>8</v>
      </c>
      <c r="C9">
        <v>600</v>
      </c>
      <c r="D9">
        <v>0</v>
      </c>
      <c r="E9">
        <v>100</v>
      </c>
      <c r="F9">
        <v>0</v>
      </c>
      <c r="G9">
        <f t="shared" si="0"/>
        <v>2035</v>
      </c>
      <c r="H9">
        <v>0</v>
      </c>
      <c r="I9" t="b">
        <f>FALSE</f>
        <v>0</v>
      </c>
      <c r="J9" t="b">
        <f>FALSE</f>
        <v>0</v>
      </c>
      <c r="K9" t="b">
        <f>FALSE</f>
        <v>0</v>
      </c>
      <c r="L9">
        <v>0</v>
      </c>
      <c r="M9">
        <f t="shared" si="2"/>
        <v>60</v>
      </c>
      <c r="N9">
        <f>0.02*C9</f>
        <v>12</v>
      </c>
      <c r="O9">
        <f>0.08*C9</f>
        <v>48</v>
      </c>
      <c r="P9">
        <f>0.015*C9</f>
        <v>9</v>
      </c>
      <c r="Q9" t="b">
        <f>FALSE</f>
        <v>0</v>
      </c>
      <c r="R9">
        <v>40</v>
      </c>
      <c r="S9">
        <v>0</v>
      </c>
      <c r="T9">
        <v>2010</v>
      </c>
      <c r="U9" s="2">
        <f>MAX(AA9-Z9-36,0)</f>
        <v>5152</v>
      </c>
      <c r="V9" s="2">
        <f>U9-AB9</f>
        <v>5152</v>
      </c>
      <c r="W9" s="1">
        <f t="shared" ref="W9:W17" si="3">U9+MAX(E9*12-801,0)</f>
        <v>5551</v>
      </c>
      <c r="X9" s="1">
        <f>MAX(W9-AB9,0)</f>
        <v>5551</v>
      </c>
      <c r="Z9">
        <f>INT(((0.6+(0.02*(T9-2005)))*(2*12*M9))-(12*M9))+AC9</f>
        <v>1092</v>
      </c>
      <c r="AA9">
        <f>(12*D9+(12*C9 - 920)*(C9&gt;450))</f>
        <v>6280</v>
      </c>
      <c r="AB9">
        <v>0</v>
      </c>
      <c r="AC9">
        <f>INT(MAX(12 *(0.96*O9+P9), MIN(12 *(0.96*O9+P9+N9),  1900)  ))</f>
        <v>804</v>
      </c>
    </row>
    <row r="10" spans="1:33" x14ac:dyDescent="0.25">
      <c r="A10">
        <f t="shared" si="1"/>
        <v>9</v>
      </c>
      <c r="B10">
        <v>9</v>
      </c>
      <c r="C10">
        <v>900</v>
      </c>
      <c r="D10">
        <v>0</v>
      </c>
      <c r="E10">
        <v>100</v>
      </c>
      <c r="F10">
        <v>0</v>
      </c>
      <c r="G10">
        <f t="shared" si="0"/>
        <v>2035</v>
      </c>
      <c r="H10">
        <v>0</v>
      </c>
      <c r="I10" t="b">
        <f>FALSE</f>
        <v>0</v>
      </c>
      <c r="J10" t="b">
        <f>FALSE</f>
        <v>0</v>
      </c>
      <c r="K10" t="b">
        <f>FALSE</f>
        <v>0</v>
      </c>
      <c r="L10">
        <v>0</v>
      </c>
      <c r="M10">
        <f t="shared" si="2"/>
        <v>90</v>
      </c>
      <c r="N10">
        <f>0.02*C10</f>
        <v>18</v>
      </c>
      <c r="O10">
        <f>0.08*C10</f>
        <v>72</v>
      </c>
      <c r="P10">
        <f>0.015*C10</f>
        <v>13.5</v>
      </c>
      <c r="Q10" t="b">
        <f>FALSE</f>
        <v>0</v>
      </c>
      <c r="R10">
        <v>40</v>
      </c>
      <c r="S10">
        <v>0</v>
      </c>
      <c r="T10">
        <v>2010</v>
      </c>
      <c r="U10" s="2">
        <f>MAX(AA10-Z10-36,0)</f>
        <v>8205</v>
      </c>
      <c r="V10" s="2">
        <f>U10-AB10</f>
        <v>8205</v>
      </c>
      <c r="W10" s="1">
        <f t="shared" si="3"/>
        <v>8604</v>
      </c>
      <c r="X10" s="1">
        <f>MAX(W10-AB10,0)</f>
        <v>8604</v>
      </c>
      <c r="Z10">
        <f>INT(((0.6+(0.02*(T10-2005)))*(2*12*M10))-(12*M10))+AC10</f>
        <v>1639</v>
      </c>
      <c r="AA10">
        <f>(12*D10+(12*C10 - 920)*(C10&gt;450))</f>
        <v>9880</v>
      </c>
      <c r="AB10">
        <v>0</v>
      </c>
      <c r="AC10">
        <f>INT(MAX(12 *(0.96*O10+P10), MIN(12 *(0.96*O10+P10+N10),  1900)  ))</f>
        <v>1207</v>
      </c>
    </row>
    <row r="11" spans="1:33" x14ac:dyDescent="0.25">
      <c r="A11">
        <f t="shared" si="1"/>
        <v>10</v>
      </c>
      <c r="B11">
        <v>10</v>
      </c>
      <c r="C11">
        <v>1200</v>
      </c>
      <c r="D11">
        <v>0</v>
      </c>
      <c r="E11">
        <v>100</v>
      </c>
      <c r="F11">
        <v>0</v>
      </c>
      <c r="G11">
        <f t="shared" si="0"/>
        <v>2035</v>
      </c>
      <c r="H11">
        <v>0</v>
      </c>
      <c r="I11" t="b">
        <f>FALSE</f>
        <v>0</v>
      </c>
      <c r="J11" t="b">
        <f>FALSE</f>
        <v>0</v>
      </c>
      <c r="K11" t="b">
        <f>FALSE</f>
        <v>0</v>
      </c>
      <c r="L11">
        <v>0</v>
      </c>
      <c r="M11">
        <f t="shared" si="2"/>
        <v>120</v>
      </c>
      <c r="N11">
        <f>0.02*C11</f>
        <v>24</v>
      </c>
      <c r="O11">
        <f>0.08*C11</f>
        <v>96</v>
      </c>
      <c r="P11">
        <f>0.015*C11</f>
        <v>18</v>
      </c>
      <c r="Q11" t="b">
        <f>FALSE</f>
        <v>0</v>
      </c>
      <c r="R11">
        <v>40</v>
      </c>
      <c r="S11">
        <v>0</v>
      </c>
      <c r="T11">
        <v>2010</v>
      </c>
      <c r="U11" s="2">
        <f>MAX(AA11-Z11-36,0)</f>
        <v>11259</v>
      </c>
      <c r="V11" s="2">
        <f>U11-AB11</f>
        <v>11259</v>
      </c>
      <c r="W11" s="1">
        <f t="shared" si="3"/>
        <v>11658</v>
      </c>
      <c r="X11" s="1">
        <f>MAX(W11-AB11,0)</f>
        <v>11658</v>
      </c>
      <c r="Z11">
        <f>INT(((0.6+(0.02*(T11-2005)))*(2*12*M11))-(12*M11))+AC11</f>
        <v>2185</v>
      </c>
      <c r="AA11">
        <f>(12*D11+(12*C11 - 920)*(C11&gt;450))</f>
        <v>13480</v>
      </c>
      <c r="AB11">
        <v>0</v>
      </c>
      <c r="AC11">
        <f>INT(MAX(12 *(0.96*O11+P11), MIN(12 *(0.96*O11+P11+N11),  1900)  ))</f>
        <v>1609</v>
      </c>
    </row>
    <row r="12" spans="1:33" x14ac:dyDescent="0.25">
      <c r="A12">
        <f t="shared" si="1"/>
        <v>11</v>
      </c>
      <c r="B12">
        <v>11</v>
      </c>
      <c r="C12">
        <v>1500</v>
      </c>
      <c r="D12">
        <v>0</v>
      </c>
      <c r="E12">
        <v>100</v>
      </c>
      <c r="F12">
        <v>0</v>
      </c>
      <c r="G12">
        <f t="shared" si="0"/>
        <v>2035</v>
      </c>
      <c r="H12">
        <v>0</v>
      </c>
      <c r="I12" t="b">
        <f>FALSE</f>
        <v>0</v>
      </c>
      <c r="J12" t="b">
        <f>FALSE</f>
        <v>0</v>
      </c>
      <c r="K12" t="b">
        <f>FALSE</f>
        <v>0</v>
      </c>
      <c r="L12">
        <v>0</v>
      </c>
      <c r="M12">
        <f t="shared" si="2"/>
        <v>150</v>
      </c>
      <c r="N12">
        <f>0.02*C12</f>
        <v>30</v>
      </c>
      <c r="O12">
        <f>0.08*C12</f>
        <v>120</v>
      </c>
      <c r="P12">
        <f>0.015*C12</f>
        <v>22.5</v>
      </c>
      <c r="Q12" t="b">
        <f>FALSE</f>
        <v>0</v>
      </c>
      <c r="R12">
        <v>40</v>
      </c>
      <c r="S12">
        <v>0</v>
      </c>
      <c r="T12">
        <v>2010</v>
      </c>
      <c r="U12" s="2">
        <f>MAX(AA12-Z12-36,0)</f>
        <v>14424</v>
      </c>
      <c r="V12" s="2">
        <f>U12-AB12</f>
        <v>14424</v>
      </c>
      <c r="W12" s="1">
        <f t="shared" si="3"/>
        <v>14823</v>
      </c>
      <c r="X12" s="1">
        <f>MAX(W12-AB12,0)</f>
        <v>14823</v>
      </c>
      <c r="Z12">
        <f>INT(((0.6+(0.02*(T12-2005)))*(2*12*M12))-(12*M12))+AC12</f>
        <v>2620</v>
      </c>
      <c r="AA12">
        <f>(12*D12+(12*C12 - 920)*(C12&gt;450))</f>
        <v>17080</v>
      </c>
      <c r="AB12">
        <v>0</v>
      </c>
      <c r="AC12">
        <f>INT(MAX(12 *(0.96*O12+P12), MIN(12 *(0.96*O12+P12+N12),  1900)  ))</f>
        <v>1900</v>
      </c>
    </row>
    <row r="13" spans="1:33" x14ac:dyDescent="0.25">
      <c r="A13">
        <f t="shared" si="1"/>
        <v>12</v>
      </c>
      <c r="B13">
        <v>12</v>
      </c>
      <c r="C13">
        <v>8000</v>
      </c>
      <c r="D13">
        <v>0</v>
      </c>
      <c r="E13">
        <v>100</v>
      </c>
      <c r="F13">
        <v>0</v>
      </c>
      <c r="G13">
        <f t="shared" si="0"/>
        <v>2035</v>
      </c>
      <c r="H13">
        <v>0</v>
      </c>
      <c r="I13" t="b">
        <f>FALSE</f>
        <v>0</v>
      </c>
      <c r="J13" t="b">
        <f>FALSE</f>
        <v>0</v>
      </c>
      <c r="K13" t="b">
        <f>FALSE</f>
        <v>0</v>
      </c>
      <c r="L13">
        <v>0</v>
      </c>
      <c r="M13">
        <f t="shared" si="2"/>
        <v>800</v>
      </c>
      <c r="N13">
        <f>0.02*C13</f>
        <v>160</v>
      </c>
      <c r="O13">
        <f>0.08*C13</f>
        <v>640</v>
      </c>
      <c r="P13">
        <f>0.015*C13</f>
        <v>120</v>
      </c>
      <c r="Q13" t="b">
        <f>FALSE</f>
        <v>0</v>
      </c>
      <c r="R13">
        <v>40</v>
      </c>
      <c r="S13">
        <v>0</v>
      </c>
      <c r="T13">
        <v>2010</v>
      </c>
      <c r="U13" s="2">
        <f>MAX(AA13-Z13-36,0)</f>
        <v>83606</v>
      </c>
      <c r="V13" s="2">
        <f>U13-AB13</f>
        <v>83606</v>
      </c>
      <c r="W13" s="1">
        <f t="shared" si="3"/>
        <v>84005</v>
      </c>
      <c r="X13" s="1">
        <f>MAX(W13-AB13,0)</f>
        <v>84005</v>
      </c>
      <c r="Z13">
        <f>INT(((0.6+(0.02*(T13-2005)))*(12*2*0.0995*5500))-(12*0.0995*5500))+AC13</f>
        <v>11438</v>
      </c>
      <c r="AA13">
        <f>(12*D13+(12*C13 - 920)*(C13&gt;450))</f>
        <v>95080</v>
      </c>
      <c r="AB13">
        <v>0</v>
      </c>
      <c r="AC13">
        <f>INT(MAX(12 *(0.96*O13+P13), MIN(12 *(0.96*O13+P13+N13),  1900)  ))</f>
        <v>8812</v>
      </c>
    </row>
    <row r="14" spans="1:33" x14ac:dyDescent="0.25">
      <c r="A14">
        <v>21</v>
      </c>
      <c r="B14">
        <v>21</v>
      </c>
      <c r="C14">
        <v>2000</v>
      </c>
      <c r="D14">
        <v>0</v>
      </c>
      <c r="E14">
        <v>100</v>
      </c>
      <c r="F14">
        <v>0</v>
      </c>
      <c r="G14">
        <f t="shared" si="0"/>
        <v>2037</v>
      </c>
      <c r="H14">
        <v>0</v>
      </c>
      <c r="I14" t="b">
        <f>FALSE</f>
        <v>0</v>
      </c>
      <c r="J14" t="b">
        <f>FALSE</f>
        <v>0</v>
      </c>
      <c r="K14" t="b">
        <f>FALSE</f>
        <v>0</v>
      </c>
      <c r="L14">
        <v>0</v>
      </c>
      <c r="M14">
        <f>0.1*$C14</f>
        <v>200</v>
      </c>
      <c r="N14">
        <f t="shared" ref="N14:N19" si="4">0.02*C14</f>
        <v>40</v>
      </c>
      <c r="O14">
        <f t="shared" ref="O14:O19" si="5">0.08*C14</f>
        <v>160</v>
      </c>
      <c r="P14">
        <f t="shared" ref="P14:P19" si="6">0.015*C14</f>
        <v>30</v>
      </c>
      <c r="Q14" t="b">
        <f>TRUE</f>
        <v>1</v>
      </c>
      <c r="R14">
        <v>40</v>
      </c>
      <c r="S14">
        <v>1</v>
      </c>
      <c r="T14">
        <v>2012</v>
      </c>
      <c r="U14" s="2">
        <f>MAX(AA14-Z14-36-1308,0)</f>
        <v>18301</v>
      </c>
      <c r="V14" s="2">
        <f>U14-AB14</f>
        <v>14797</v>
      </c>
      <c r="W14" s="1">
        <f t="shared" si="3"/>
        <v>18700</v>
      </c>
      <c r="X14" s="1">
        <f>MAX(W14-AB14,0)</f>
        <v>15196</v>
      </c>
      <c r="Z14">
        <f>INT(((0.6+(0.02*(T14-2005)))*(2*12*M14))-(12*M14))+AC14</f>
        <v>3355</v>
      </c>
      <c r="AA14">
        <f>(12*D14+(12*C14 - 1000)*(C14&gt;450))</f>
        <v>23000</v>
      </c>
      <c r="AB14">
        <f>0.5*7008</f>
        <v>3504</v>
      </c>
      <c r="AC14">
        <f>INT(MAX(12 *(0.96*O14+P14), MIN(12 *(0.96*O14+P14+N14),  1900)  ))</f>
        <v>2203</v>
      </c>
    </row>
    <row r="15" spans="1:33" x14ac:dyDescent="0.25">
      <c r="A15">
        <v>21</v>
      </c>
      <c r="B15">
        <v>21</v>
      </c>
      <c r="C15">
        <v>0</v>
      </c>
      <c r="D15">
        <v>0</v>
      </c>
      <c r="E15">
        <v>0</v>
      </c>
      <c r="F15">
        <v>0</v>
      </c>
      <c r="G15">
        <f t="shared" si="0"/>
        <v>2072</v>
      </c>
      <c r="H15">
        <v>0</v>
      </c>
      <c r="I15" t="b">
        <f>FALSE</f>
        <v>0</v>
      </c>
      <c r="J15" t="b">
        <f>FALSE</f>
        <v>0</v>
      </c>
      <c r="K15" t="b">
        <f>TRUE</f>
        <v>1</v>
      </c>
      <c r="L15">
        <v>0</v>
      </c>
      <c r="M15">
        <f>0.1*$C15</f>
        <v>0</v>
      </c>
      <c r="N15">
        <f t="shared" si="4"/>
        <v>0</v>
      </c>
      <c r="O15">
        <f t="shared" si="5"/>
        <v>0</v>
      </c>
      <c r="P15">
        <f t="shared" si="6"/>
        <v>0</v>
      </c>
      <c r="Q15" t="b">
        <f>TRUE</f>
        <v>1</v>
      </c>
      <c r="R15">
        <v>5</v>
      </c>
      <c r="S15">
        <v>1</v>
      </c>
      <c r="T15">
        <v>2012</v>
      </c>
      <c r="U15" s="2"/>
      <c r="V15" s="2"/>
      <c r="W15" s="1"/>
      <c r="X15" s="1"/>
      <c r="Z15">
        <f>INT(((0.6+(0.02*(T15-2005)))*(2*12*M15))-(12*M15))+AC15</f>
        <v>0</v>
      </c>
      <c r="AA15">
        <f>(12*D15+(12*C15 - 1000)*(C15&gt;450))</f>
        <v>0</v>
      </c>
      <c r="AB15">
        <v>0</v>
      </c>
      <c r="AC15">
        <f>INT(MAX(12 *(0.96*O15+P15), MIN(12 *(0.96*O15+P15+N15),  1900)  ))</f>
        <v>0</v>
      </c>
    </row>
    <row r="16" spans="1:33" x14ac:dyDescent="0.25">
      <c r="A16">
        <v>22</v>
      </c>
      <c r="B16">
        <v>22</v>
      </c>
      <c r="C16">
        <v>3000</v>
      </c>
      <c r="D16">
        <v>0</v>
      </c>
      <c r="E16">
        <v>100</v>
      </c>
      <c r="F16">
        <v>0</v>
      </c>
      <c r="G16">
        <f t="shared" si="0"/>
        <v>2034</v>
      </c>
      <c r="H16">
        <v>0</v>
      </c>
      <c r="I16" t="b">
        <f>FALSE</f>
        <v>0</v>
      </c>
      <c r="J16" t="b">
        <f>FALSE</f>
        <v>0</v>
      </c>
      <c r="K16" t="b">
        <f>FALSE</f>
        <v>0</v>
      </c>
      <c r="L16">
        <v>0</v>
      </c>
      <c r="M16">
        <f t="shared" ref="M16:M19" si="7">0.1*C16</f>
        <v>300</v>
      </c>
      <c r="N16">
        <f t="shared" si="4"/>
        <v>60</v>
      </c>
      <c r="O16">
        <f t="shared" si="5"/>
        <v>240</v>
      </c>
      <c r="P16">
        <f t="shared" si="6"/>
        <v>45</v>
      </c>
      <c r="Q16" t="b">
        <f>TRUE</f>
        <v>1</v>
      </c>
      <c r="R16">
        <v>40</v>
      </c>
      <c r="S16">
        <v>1</v>
      </c>
      <c r="T16">
        <v>2009</v>
      </c>
      <c r="U16" s="2">
        <f>MAX(AA16-Z16-36-1308,0)</f>
        <v>29136</v>
      </c>
      <c r="V16" s="2">
        <f>U16-AB16</f>
        <v>26124</v>
      </c>
      <c r="W16" s="1">
        <f>U16+MAX(E16*12-801,0)</f>
        <v>29535</v>
      </c>
      <c r="X16" s="1">
        <f>MAX(W16-AB16,0)</f>
        <v>26523</v>
      </c>
      <c r="Z16">
        <f>INT(((0.6+(0.02*(T16-2005)))*(2*12*M16))-(12*M16))+AC16</f>
        <v>4600</v>
      </c>
      <c r="AA16">
        <f>(12*D16+(12*C16 - 920)*(C16&gt;450))</f>
        <v>35080</v>
      </c>
      <c r="AB16">
        <f>0.5*6024</f>
        <v>3012</v>
      </c>
      <c r="AC16">
        <f>INT(MAX(12 *(0.96*O16+P16), MIN(12 *(0.96*O16+P16+N16),  1900)  ))</f>
        <v>3304</v>
      </c>
    </row>
    <row r="17" spans="1:35" x14ac:dyDescent="0.25">
      <c r="A17">
        <v>22</v>
      </c>
      <c r="B17">
        <v>22</v>
      </c>
      <c r="C17">
        <v>0</v>
      </c>
      <c r="D17">
        <v>0</v>
      </c>
      <c r="E17">
        <v>0</v>
      </c>
      <c r="F17">
        <v>0</v>
      </c>
      <c r="G17">
        <f t="shared" si="0"/>
        <v>2069</v>
      </c>
      <c r="H17">
        <v>0</v>
      </c>
      <c r="I17" t="b">
        <f>FALSE</f>
        <v>0</v>
      </c>
      <c r="J17" t="b">
        <f>FALSE</f>
        <v>0</v>
      </c>
      <c r="K17" t="b">
        <f>TRUE</f>
        <v>1</v>
      </c>
      <c r="L17">
        <v>0</v>
      </c>
      <c r="M17">
        <f t="shared" si="7"/>
        <v>0</v>
      </c>
      <c r="N17">
        <f t="shared" si="4"/>
        <v>0</v>
      </c>
      <c r="O17">
        <f t="shared" si="5"/>
        <v>0</v>
      </c>
      <c r="P17">
        <f t="shared" si="6"/>
        <v>0</v>
      </c>
      <c r="Q17" t="b">
        <f>TRUE</f>
        <v>1</v>
      </c>
      <c r="R17">
        <v>5</v>
      </c>
      <c r="S17">
        <v>1</v>
      </c>
      <c r="T17">
        <v>2009</v>
      </c>
      <c r="U17" s="2"/>
      <c r="V17" s="2"/>
      <c r="W17" s="1"/>
      <c r="X17" s="1"/>
      <c r="Z17">
        <f>INT(((0.6+(0.02*(T17-2005)))*(2*12*M17))-(12*M17))+AC17</f>
        <v>0</v>
      </c>
      <c r="AA17">
        <f>(12*D17+(12*C17 - 1000)*(C17&gt;450))</f>
        <v>0</v>
      </c>
      <c r="AB17">
        <v>0</v>
      </c>
      <c r="AC17">
        <f>INT(MAX(12 *(0.96*O17+P17), MIN(12 *(0.96*O17+P17+N17),  1900)  ))</f>
        <v>0</v>
      </c>
    </row>
    <row r="18" spans="1:35" x14ac:dyDescent="0.25">
      <c r="A18">
        <v>23</v>
      </c>
      <c r="B18">
        <v>23</v>
      </c>
      <c r="C18">
        <v>2000</v>
      </c>
      <c r="D18">
        <v>0</v>
      </c>
      <c r="E18">
        <v>1000</v>
      </c>
      <c r="F18">
        <v>0</v>
      </c>
      <c r="G18">
        <f t="shared" si="0"/>
        <v>2030</v>
      </c>
      <c r="H18">
        <v>0</v>
      </c>
      <c r="I18" t="b">
        <f>FALSE</f>
        <v>0</v>
      </c>
      <c r="J18" t="b">
        <f>FALSE</f>
        <v>0</v>
      </c>
      <c r="K18" t="b">
        <f>FALSE</f>
        <v>0</v>
      </c>
      <c r="L18">
        <v>0</v>
      </c>
      <c r="M18">
        <f t="shared" si="7"/>
        <v>200</v>
      </c>
      <c r="N18">
        <f t="shared" si="4"/>
        <v>40</v>
      </c>
      <c r="O18">
        <f t="shared" si="5"/>
        <v>160</v>
      </c>
      <c r="P18">
        <f t="shared" si="6"/>
        <v>30</v>
      </c>
      <c r="Q18" t="b">
        <f>TRUE</f>
        <v>1</v>
      </c>
      <c r="R18">
        <v>40</v>
      </c>
      <c r="S18">
        <v>1</v>
      </c>
      <c r="T18">
        <v>2005</v>
      </c>
      <c r="U18" s="2">
        <f>MAX(AA18-Z18-36-1308,0)</f>
        <v>29632</v>
      </c>
      <c r="V18" s="2">
        <f>U18-AB18</f>
        <v>26728</v>
      </c>
      <c r="W18" s="1">
        <f>U18+MAX(E18*12-1370-51,0)</f>
        <v>40211</v>
      </c>
      <c r="X18" s="1">
        <f>MAX(W18-AB18,0)</f>
        <v>37307</v>
      </c>
      <c r="Z18">
        <f>INT(((0.6+(0.02*(T18-2005)))*(2*12*M18))-(12*M18))+AC18</f>
        <v>2683</v>
      </c>
      <c r="AA18">
        <f>(12*D18+((12*C18)-920)*(C18&gt;450)+MAX((12*E18)-51-1370,0))</f>
        <v>33659</v>
      </c>
      <c r="AB18">
        <f>5808/2</f>
        <v>2904</v>
      </c>
      <c r="AC18">
        <f>INT(MAX(12 *(0.96*O18+P18), MIN(12 *(0.96*O18+P18+N18),  1900)  ))</f>
        <v>2203</v>
      </c>
    </row>
    <row r="19" spans="1:35" x14ac:dyDescent="0.25">
      <c r="A19">
        <v>23</v>
      </c>
      <c r="B19">
        <v>23</v>
      </c>
      <c r="C19">
        <v>0</v>
      </c>
      <c r="D19">
        <v>0</v>
      </c>
      <c r="E19">
        <v>0</v>
      </c>
      <c r="F19">
        <v>0</v>
      </c>
      <c r="G19">
        <f t="shared" si="0"/>
        <v>2065</v>
      </c>
      <c r="H19">
        <v>0</v>
      </c>
      <c r="I19" t="b">
        <f>FALSE</f>
        <v>0</v>
      </c>
      <c r="J19" t="b">
        <f>FALSE</f>
        <v>0</v>
      </c>
      <c r="K19" t="b">
        <f>TRUE</f>
        <v>1</v>
      </c>
      <c r="L19">
        <v>0</v>
      </c>
      <c r="M19">
        <f t="shared" si="7"/>
        <v>0</v>
      </c>
      <c r="N19">
        <f t="shared" si="4"/>
        <v>0</v>
      </c>
      <c r="O19">
        <f t="shared" si="5"/>
        <v>0</v>
      </c>
      <c r="P19">
        <f t="shared" si="6"/>
        <v>0</v>
      </c>
      <c r="Q19" t="b">
        <f>TRUE</f>
        <v>1</v>
      </c>
      <c r="R19">
        <v>5</v>
      </c>
      <c r="S19">
        <v>1</v>
      </c>
      <c r="T19">
        <v>2005</v>
      </c>
      <c r="U19" s="2"/>
      <c r="V19" s="2"/>
      <c r="W19" s="1"/>
      <c r="X19" s="1"/>
      <c r="Z19">
        <f>INT(((0.6+(0.02*(T19-2005)))*(2*12*M19))-(12*M19))+AC19</f>
        <v>0</v>
      </c>
      <c r="AA19">
        <f>(12*D19+(12*C19 - 1000)*(C19&gt;450))</f>
        <v>0</v>
      </c>
      <c r="AB19">
        <v>0</v>
      </c>
      <c r="AC19">
        <f>INT(MAX(12 *(0.96*O19+P19), MIN(12 *(0.96*O19+P19+N19),  1900)  ))</f>
        <v>0</v>
      </c>
    </row>
    <row r="20" spans="1:35" x14ac:dyDescent="0.25">
      <c r="A20">
        <v>31</v>
      </c>
      <c r="B20">
        <v>31</v>
      </c>
      <c r="C20">
        <v>2000</v>
      </c>
      <c r="D20">
        <v>0</v>
      </c>
      <c r="E20">
        <v>0</v>
      </c>
      <c r="F20">
        <v>0</v>
      </c>
      <c r="G20">
        <f>T20+(65-R20)</f>
        <v>2053</v>
      </c>
      <c r="H20">
        <v>0</v>
      </c>
      <c r="I20" t="b">
        <f>FALSE</f>
        <v>0</v>
      </c>
      <c r="J20" t="b">
        <f>FALSE</f>
        <v>0</v>
      </c>
      <c r="K20" t="b">
        <f>FALSE</f>
        <v>0</v>
      </c>
      <c r="L20">
        <v>0</v>
      </c>
      <c r="M20">
        <f>0.1*$C20</f>
        <v>200</v>
      </c>
      <c r="N20">
        <f>0.02*C20</f>
        <v>40</v>
      </c>
      <c r="O20">
        <f>0.08*C20</f>
        <v>160</v>
      </c>
      <c r="P20">
        <f>0.015*C20</f>
        <v>30</v>
      </c>
      <c r="Q20" t="b">
        <f>FALSE</f>
        <v>0</v>
      </c>
      <c r="R20">
        <v>30</v>
      </c>
      <c r="S20">
        <v>0</v>
      </c>
      <c r="T20">
        <v>2018</v>
      </c>
      <c r="U20" s="2">
        <f>MAX(AA20-Z20-36,0)</f>
        <v>19033</v>
      </c>
      <c r="V20" s="2">
        <f>U20-AB20</f>
        <v>19033</v>
      </c>
      <c r="W20" s="1">
        <f>U20+MAX(E20*12-801,0)</f>
        <v>19033</v>
      </c>
      <c r="X20" s="1">
        <f>MAX(W20-AB20,0)</f>
        <v>19033</v>
      </c>
      <c r="Z20">
        <f>INT(((0.6+(0.02*(T20-2005)))*(2*12*M20))-(12*M20))+AC20</f>
        <v>3931</v>
      </c>
      <c r="AA20">
        <f>(12*D20+(12*C20 - 1000)*(C20&gt;450))</f>
        <v>23000</v>
      </c>
      <c r="AB20">
        <v>0</v>
      </c>
      <c r="AC20">
        <f>INT(MAX(12 *(0.96*O20+P20), MIN(12 *(0.96*O20+P20+N20),  1900)  ))</f>
        <v>2203</v>
      </c>
    </row>
    <row r="21" spans="1:35" x14ac:dyDescent="0.25">
      <c r="A21">
        <v>31</v>
      </c>
      <c r="B21">
        <v>31</v>
      </c>
      <c r="C21">
        <v>1000</v>
      </c>
      <c r="D21">
        <v>0</v>
      </c>
      <c r="E21">
        <v>0</v>
      </c>
      <c r="F21">
        <v>0</v>
      </c>
      <c r="G21">
        <f t="shared" ref="G21:G27" si="8">T21+(65-R21)</f>
        <v>2053</v>
      </c>
      <c r="H21">
        <v>0</v>
      </c>
      <c r="I21" t="b">
        <f>FALSE</f>
        <v>0</v>
      </c>
      <c r="J21" t="b">
        <f>FALSE</f>
        <v>0</v>
      </c>
      <c r="K21" t="b">
        <f>FALSE</f>
        <v>0</v>
      </c>
      <c r="L21">
        <v>0</v>
      </c>
      <c r="M21">
        <f t="shared" ref="M21:M30" si="9">0.1*$C21</f>
        <v>100</v>
      </c>
      <c r="N21">
        <f t="shared" ref="N21:N25" si="10">0.02*C21</f>
        <v>20</v>
      </c>
      <c r="O21">
        <f t="shared" ref="O21:O25" si="11">0.08*C21</f>
        <v>80</v>
      </c>
      <c r="P21">
        <f t="shared" ref="P21:P25" si="12">0.015*C21</f>
        <v>15</v>
      </c>
      <c r="Q21" t="b">
        <f>FALSE</f>
        <v>0</v>
      </c>
      <c r="R21">
        <v>30</v>
      </c>
      <c r="S21">
        <v>0</v>
      </c>
      <c r="T21">
        <v>2018</v>
      </c>
      <c r="U21" s="2">
        <f>MAX(AA21-Z21-36,0)</f>
        <v>8759</v>
      </c>
      <c r="V21" s="2">
        <f>U21-AB21</f>
        <v>8759</v>
      </c>
      <c r="W21" s="1">
        <f>U21+MAX(E21*12-801,0)</f>
        <v>8759</v>
      </c>
      <c r="X21" s="1">
        <f>MAX(W21-AB21,0)</f>
        <v>8759</v>
      </c>
      <c r="Z21">
        <f>INT(((0.6+(0.02*(T21-2005)))*(2*12*M21))-(12*M21))+AC21</f>
        <v>2205</v>
      </c>
      <c r="AA21">
        <f>(12*D21+(12*C21 - 1000)*(C21&gt;450))</f>
        <v>11000</v>
      </c>
      <c r="AB21">
        <v>0</v>
      </c>
      <c r="AC21">
        <f>INT(MAX(12 *(0.96*O21+P21), MIN(12 *(0.96*O21+P21+N21),  1900)  ))</f>
        <v>1341</v>
      </c>
    </row>
    <row r="22" spans="1:35" x14ac:dyDescent="0.25">
      <c r="A22">
        <v>32</v>
      </c>
      <c r="B22">
        <v>32</v>
      </c>
      <c r="C22">
        <v>3000</v>
      </c>
      <c r="D22">
        <v>0</v>
      </c>
      <c r="E22">
        <v>200</v>
      </c>
      <c r="F22">
        <v>0</v>
      </c>
      <c r="G22">
        <f t="shared" si="8"/>
        <v>2053</v>
      </c>
      <c r="H22">
        <v>0</v>
      </c>
      <c r="I22" t="b">
        <f>FALSE</f>
        <v>0</v>
      </c>
      <c r="J22" t="b">
        <f>TRUE</f>
        <v>1</v>
      </c>
      <c r="K22" t="b">
        <f>FALSE</f>
        <v>0</v>
      </c>
      <c r="L22">
        <v>0</v>
      </c>
      <c r="M22">
        <f t="shared" si="9"/>
        <v>300</v>
      </c>
      <c r="N22">
        <f t="shared" si="10"/>
        <v>60</v>
      </c>
      <c r="O22">
        <f t="shared" si="11"/>
        <v>240</v>
      </c>
      <c r="P22">
        <f t="shared" si="12"/>
        <v>45</v>
      </c>
      <c r="Q22" t="b">
        <f>FALSE</f>
        <v>0</v>
      </c>
      <c r="R22">
        <v>30</v>
      </c>
      <c r="S22">
        <v>2</v>
      </c>
      <c r="T22">
        <v>2018</v>
      </c>
      <c r="U22" s="2">
        <f>0.5*(AA22+AA23-(Z22+Z23)-2*36)</f>
        <v>24050.5</v>
      </c>
      <c r="V22" s="2">
        <f>U22-AB22</f>
        <v>16622.5</v>
      </c>
      <c r="W22" s="1">
        <f>U22+MAX(0.5*(E22*12-(2*801)),0)</f>
        <v>24449.5</v>
      </c>
      <c r="X22" s="1">
        <f>MAX(W22-AB22,0)</f>
        <v>17021.5</v>
      </c>
      <c r="Z22">
        <f>INT(((0.6+(0.02*(T22-2005)))*(2*12*M22))-(12*M22))+AC22</f>
        <v>5896</v>
      </c>
      <c r="AA22">
        <f>(12*D22+(12*C22 - 1000)*(C22&gt;450))</f>
        <v>35000</v>
      </c>
      <c r="AB22">
        <f>7428/2*2</f>
        <v>7428</v>
      </c>
      <c r="AC22">
        <f>INT(MAX(12 *(0.96*O22+P22), MIN(12 *(0.96*O22+P22+N22),  1900)  ))</f>
        <v>3304</v>
      </c>
    </row>
    <row r="23" spans="1:35" x14ac:dyDescent="0.25">
      <c r="A23">
        <v>32</v>
      </c>
      <c r="B23">
        <v>32</v>
      </c>
      <c r="C23">
        <v>2000</v>
      </c>
      <c r="D23">
        <v>0</v>
      </c>
      <c r="E23">
        <v>0</v>
      </c>
      <c r="F23">
        <v>0</v>
      </c>
      <c r="G23">
        <f t="shared" si="8"/>
        <v>2053</v>
      </c>
      <c r="H23">
        <v>0</v>
      </c>
      <c r="I23" t="b">
        <f>FALSE</f>
        <v>0</v>
      </c>
      <c r="J23" t="b">
        <f>TRUE</f>
        <v>1</v>
      </c>
      <c r="K23" t="b">
        <f>FALSE</f>
        <v>0</v>
      </c>
      <c r="L23">
        <v>0</v>
      </c>
      <c r="M23">
        <f t="shared" si="9"/>
        <v>200</v>
      </c>
      <c r="N23">
        <f t="shared" si="10"/>
        <v>40</v>
      </c>
      <c r="O23">
        <f t="shared" si="11"/>
        <v>160</v>
      </c>
      <c r="P23">
        <f t="shared" si="12"/>
        <v>30</v>
      </c>
      <c r="Q23" t="b">
        <f>FALSE</f>
        <v>0</v>
      </c>
      <c r="R23">
        <v>30</v>
      </c>
      <c r="S23">
        <v>2</v>
      </c>
      <c r="T23">
        <v>2018</v>
      </c>
      <c r="U23" s="2">
        <f>0.5*(AA22+AA23-(Z22+Z23)-2*36)</f>
        <v>24050.5</v>
      </c>
      <c r="V23" s="2">
        <f>U23-AB23</f>
        <v>16622.5</v>
      </c>
      <c r="W23" s="1">
        <f>U22+MAX(0.5*(E22*12-(2*801)),0)</f>
        <v>24449.5</v>
      </c>
      <c r="X23" s="1">
        <f>MAX(W23-AB23,0)</f>
        <v>17021.5</v>
      </c>
      <c r="Z23">
        <f>INT(((0.6+(0.02*(T23-2005)))*(2*12*M23))-(12*M23))+AC23</f>
        <v>3931</v>
      </c>
      <c r="AA23">
        <f>(12*D23+(12*C23 - 1000)*(C23&gt;450))</f>
        <v>23000</v>
      </c>
      <c r="AB23">
        <f>7428/2*2</f>
        <v>7428</v>
      </c>
      <c r="AC23">
        <f>INT(MAX(12 *(0.96*O23+P23), MIN(12 *(0.96*O23+P23+N23),  1900)  ))</f>
        <v>2203</v>
      </c>
    </row>
    <row r="24" spans="1:35" x14ac:dyDescent="0.25">
      <c r="A24">
        <v>32</v>
      </c>
      <c r="B24">
        <v>32</v>
      </c>
      <c r="C24">
        <v>0</v>
      </c>
      <c r="D24">
        <v>0</v>
      </c>
      <c r="E24">
        <v>0</v>
      </c>
      <c r="F24">
        <v>0</v>
      </c>
      <c r="G24">
        <f t="shared" si="8"/>
        <v>2075</v>
      </c>
      <c r="H24">
        <v>0</v>
      </c>
      <c r="I24" t="b">
        <f>FALSE</f>
        <v>0</v>
      </c>
      <c r="J24" t="b">
        <f>FALSE</f>
        <v>0</v>
      </c>
      <c r="K24" t="b">
        <f>TRUE</f>
        <v>1</v>
      </c>
      <c r="L24">
        <v>0</v>
      </c>
      <c r="M24">
        <f t="shared" si="9"/>
        <v>0</v>
      </c>
      <c r="N24">
        <f t="shared" si="10"/>
        <v>0</v>
      </c>
      <c r="O24">
        <f t="shared" si="11"/>
        <v>0</v>
      </c>
      <c r="P24">
        <f t="shared" si="12"/>
        <v>0</v>
      </c>
      <c r="Q24" t="b">
        <f>FALSE</f>
        <v>0</v>
      </c>
      <c r="R24">
        <v>8</v>
      </c>
      <c r="S24">
        <v>2</v>
      </c>
      <c r="T24">
        <v>2018</v>
      </c>
      <c r="U24" s="2"/>
      <c r="V24" s="2"/>
      <c r="W24" s="1"/>
      <c r="X24" s="1"/>
      <c r="Z24">
        <f>INT(((0.6+(0.02*(T24-2005)))*(2*12*M24))-(12*M24))+AC24</f>
        <v>0</v>
      </c>
      <c r="AA24">
        <f>(12*D24+(12*C24 - 1000)*(C24&gt;450))</f>
        <v>0</v>
      </c>
      <c r="AB24">
        <v>0</v>
      </c>
      <c r="AC24">
        <f>INT(MAX(12 *(0.96*O24+P24), MIN(12 *(0.96*O24+P24+N24),  1900)  ))</f>
        <v>0</v>
      </c>
    </row>
    <row r="25" spans="1:35" x14ac:dyDescent="0.25">
      <c r="A25">
        <v>32</v>
      </c>
      <c r="B25">
        <v>32</v>
      </c>
      <c r="C25">
        <v>0</v>
      </c>
      <c r="D25">
        <v>0</v>
      </c>
      <c r="E25">
        <v>0</v>
      </c>
      <c r="F25">
        <v>0</v>
      </c>
      <c r="G25">
        <f t="shared" si="8"/>
        <v>2080</v>
      </c>
      <c r="H25">
        <v>0</v>
      </c>
      <c r="I25" t="b">
        <f>FALSE</f>
        <v>0</v>
      </c>
      <c r="J25" t="b">
        <f>FALSE</f>
        <v>0</v>
      </c>
      <c r="K25" t="b">
        <f>TRUE</f>
        <v>1</v>
      </c>
      <c r="L25">
        <v>0</v>
      </c>
      <c r="M25">
        <f t="shared" si="9"/>
        <v>0</v>
      </c>
      <c r="N25">
        <f t="shared" si="10"/>
        <v>0</v>
      </c>
      <c r="O25">
        <f t="shared" si="11"/>
        <v>0</v>
      </c>
      <c r="P25">
        <f t="shared" si="12"/>
        <v>0</v>
      </c>
      <c r="Q25" t="b">
        <f>FALSE</f>
        <v>0</v>
      </c>
      <c r="R25">
        <v>3</v>
      </c>
      <c r="S25">
        <v>2</v>
      </c>
      <c r="T25">
        <v>2018</v>
      </c>
      <c r="U25" s="2"/>
      <c r="V25" s="2"/>
      <c r="W25" s="1"/>
      <c r="X25" s="1"/>
      <c r="Z25">
        <f>INT(((0.6+(0.02*(T25-2005)))*(2*12*M25))-(12*M25))+AC25</f>
        <v>0</v>
      </c>
      <c r="AA25">
        <f>(12*D25+(12*C25 - 1000)*(C25&gt;450))</f>
        <v>0</v>
      </c>
      <c r="AB25">
        <v>0</v>
      </c>
      <c r="AC25">
        <f>INT(MAX(12 *(0.96*O25+P25), MIN(12 *(0.96*O25+P25+N25),  1900)  ))</f>
        <v>0</v>
      </c>
    </row>
    <row r="26" spans="1:35" x14ac:dyDescent="0.25">
      <c r="A26" s="3">
        <v>33</v>
      </c>
      <c r="B26" s="3">
        <v>33</v>
      </c>
      <c r="C26" s="3">
        <v>7000</v>
      </c>
      <c r="D26" s="3">
        <v>0</v>
      </c>
      <c r="E26" s="3">
        <v>250</v>
      </c>
      <c r="F26" s="3">
        <v>0</v>
      </c>
      <c r="G26" s="3">
        <f t="shared" si="8"/>
        <v>2043</v>
      </c>
      <c r="H26" s="3">
        <v>0</v>
      </c>
      <c r="I26" s="3" t="b">
        <f>TRUE</f>
        <v>1</v>
      </c>
      <c r="J26" s="3" t="b">
        <f>TRUE</f>
        <v>1</v>
      </c>
      <c r="K26" s="3" t="b">
        <f>FALSE</f>
        <v>0</v>
      </c>
      <c r="L26" s="3">
        <v>50</v>
      </c>
      <c r="M26" s="3">
        <f>0.093*5800</f>
        <v>539.4</v>
      </c>
      <c r="N26" s="3">
        <f t="shared" ref="N26:N30" si="13">0.02*C26</f>
        <v>140</v>
      </c>
      <c r="O26" s="3">
        <f t="shared" ref="O26:O30" si="14">0.08*C26</f>
        <v>560</v>
      </c>
      <c r="P26" s="3">
        <f t="shared" ref="P26:P30" si="15">0.015*C26</f>
        <v>105</v>
      </c>
      <c r="Q26" s="3" t="b">
        <f>FALSE</f>
        <v>0</v>
      </c>
      <c r="R26" s="3">
        <v>40</v>
      </c>
      <c r="S26" s="3">
        <v>3</v>
      </c>
      <c r="T26" s="3">
        <v>2018</v>
      </c>
      <c r="U26" s="4">
        <f>(AD26+AD27)/2</f>
        <v>38436</v>
      </c>
      <c r="V26" s="4">
        <f>($AG$26+$AG$27)/2</f>
        <v>27294</v>
      </c>
      <c r="W26" s="5">
        <f>U26+MAX(E26*12-2*801,0)</f>
        <v>39834</v>
      </c>
      <c r="X26" s="4">
        <f>V26+MAX(E26*12-2*801,0)</f>
        <v>28692</v>
      </c>
      <c r="Y26" s="3"/>
      <c r="Z26" s="3">
        <f>INT(((0.6+(0.02*(T26-2005)))*(2*12*M26))-(12*M26))+AC26</f>
        <v>12371</v>
      </c>
      <c r="AA26" s="3">
        <f>(12*D26+(12*C26 - 1000)*(C26&gt;450))</f>
        <v>83000</v>
      </c>
      <c r="AB26">
        <f>7428/2*3</f>
        <v>11142</v>
      </c>
      <c r="AC26" s="3">
        <f>INT(MAX(12 *(0.96*O26+P26), MIN(12 *(0.96*O26+P26+N26),  1900)  ))</f>
        <v>7711</v>
      </c>
      <c r="AD26">
        <f>AA26-Z26-36-570</f>
        <v>70023</v>
      </c>
      <c r="AE26">
        <f>AD26-AD27</f>
        <v>63174</v>
      </c>
      <c r="AG26">
        <f>AD26-(AB26-AF27)</f>
        <v>54588</v>
      </c>
      <c r="AI26" s="3"/>
    </row>
    <row r="27" spans="1:35" x14ac:dyDescent="0.25">
      <c r="A27">
        <v>33</v>
      </c>
      <c r="B27">
        <v>33</v>
      </c>
      <c r="C27">
        <v>800</v>
      </c>
      <c r="D27">
        <v>0</v>
      </c>
      <c r="E27">
        <v>250</v>
      </c>
      <c r="F27">
        <v>0</v>
      </c>
      <c r="G27">
        <f t="shared" si="8"/>
        <v>2043</v>
      </c>
      <c r="H27">
        <v>0</v>
      </c>
      <c r="I27" t="b">
        <f>TRUE</f>
        <v>1</v>
      </c>
      <c r="J27" t="b">
        <f>TRUE</f>
        <v>1</v>
      </c>
      <c r="K27" t="b">
        <f>FALSE</f>
        <v>0</v>
      </c>
      <c r="L27">
        <v>0</v>
      </c>
      <c r="M27">
        <f>0.093*$C27</f>
        <v>74.400000000000006</v>
      </c>
      <c r="N27">
        <f t="shared" si="13"/>
        <v>16</v>
      </c>
      <c r="O27">
        <f t="shared" si="14"/>
        <v>64</v>
      </c>
      <c r="P27">
        <f t="shared" si="15"/>
        <v>12</v>
      </c>
      <c r="Q27" t="b">
        <f>FALSE</f>
        <v>0</v>
      </c>
      <c r="R27">
        <v>40</v>
      </c>
      <c r="S27">
        <v>3</v>
      </c>
      <c r="T27">
        <v>2018</v>
      </c>
      <c r="U27" s="4">
        <f>(AD27+AD26)/2</f>
        <v>38436</v>
      </c>
      <c r="V27" s="4">
        <f>($AG$26+$AG$27)/2</f>
        <v>27294</v>
      </c>
      <c r="W27" s="1">
        <f>U27+MAX(E27*12-2*801,0)</f>
        <v>39834</v>
      </c>
      <c r="X27" s="4">
        <f>V27+MAX(E26*12-2*801,0)</f>
        <v>28692</v>
      </c>
      <c r="Z27">
        <f>INT(((0.6+(0.02*(T27-2005)))*(2*12*M27))-(12*M27))+AC27</f>
        <v>1715</v>
      </c>
      <c r="AA27">
        <f>(12*D27+(12*C27 - 1000)*(C27&gt;450))</f>
        <v>8600</v>
      </c>
      <c r="AB27">
        <f>7428/2*3</f>
        <v>11142</v>
      </c>
      <c r="AC27">
        <f>INT(MAX(12 *(0.96*O27+P27), MIN(12 *(0.96*O27+P27+N27),  1900)  ))</f>
        <v>1073</v>
      </c>
      <c r="AD27">
        <f>AA27-Z27-36</f>
        <v>6849</v>
      </c>
      <c r="AF27">
        <f>AD27-AB27</f>
        <v>-4293</v>
      </c>
      <c r="AG27">
        <f>AD27-(AB27+AF27)</f>
        <v>0</v>
      </c>
    </row>
    <row r="28" spans="1:35" x14ac:dyDescent="0.25">
      <c r="A28">
        <v>33</v>
      </c>
      <c r="B28">
        <v>33</v>
      </c>
      <c r="C28">
        <v>0</v>
      </c>
      <c r="D28">
        <v>0</v>
      </c>
      <c r="E28">
        <v>250</v>
      </c>
      <c r="F28">
        <v>0</v>
      </c>
      <c r="G28">
        <f t="shared" ref="G28:G30" si="16">T28+(65-R28)</f>
        <v>2068</v>
      </c>
      <c r="H28">
        <v>0</v>
      </c>
      <c r="I28" t="b">
        <f>TRUE</f>
        <v>1</v>
      </c>
      <c r="J28" t="b">
        <f>FALSE</f>
        <v>0</v>
      </c>
      <c r="K28" t="b">
        <f>TRUE</f>
        <v>1</v>
      </c>
      <c r="L28">
        <v>0</v>
      </c>
      <c r="M28">
        <f t="shared" si="9"/>
        <v>0</v>
      </c>
      <c r="N28">
        <f t="shared" si="13"/>
        <v>0</v>
      </c>
      <c r="O28">
        <f t="shared" si="14"/>
        <v>0</v>
      </c>
      <c r="P28">
        <f t="shared" si="15"/>
        <v>0</v>
      </c>
      <c r="Q28" t="b">
        <f>FALSE</f>
        <v>0</v>
      </c>
      <c r="R28">
        <v>15</v>
      </c>
      <c r="S28">
        <v>3</v>
      </c>
      <c r="T28">
        <v>2018</v>
      </c>
      <c r="V28" s="1"/>
      <c r="W28" s="1"/>
      <c r="X28" s="1"/>
      <c r="Y28" s="1"/>
      <c r="Z28">
        <f t="shared" ref="Z28:Z30" si="17">(12*C28+(12*B28 - 1000)*(B28&gt;450))</f>
        <v>0</v>
      </c>
      <c r="AA28">
        <f>(12*D28+(12*C28 - 1000)*(C28&gt;450))</f>
        <v>0</v>
      </c>
      <c r="AB28">
        <v>0</v>
      </c>
      <c r="AC28">
        <f t="shared" ref="AC28:AC30" si="18">INT(MAX(12 *(0.96*O28+P28), MIN(12 *(0.96*O28+P28+N28),  1900)  ))</f>
        <v>0</v>
      </c>
      <c r="AD28">
        <v>0</v>
      </c>
    </row>
    <row r="29" spans="1:35" x14ac:dyDescent="0.25">
      <c r="A29">
        <v>33</v>
      </c>
      <c r="B29">
        <v>33</v>
      </c>
      <c r="C29">
        <v>0</v>
      </c>
      <c r="D29">
        <v>0</v>
      </c>
      <c r="E29">
        <v>250</v>
      </c>
      <c r="F29">
        <v>0</v>
      </c>
      <c r="G29">
        <f t="shared" si="16"/>
        <v>2073</v>
      </c>
      <c r="H29">
        <v>0</v>
      </c>
      <c r="I29" t="b">
        <f>TRUE</f>
        <v>1</v>
      </c>
      <c r="J29" t="b">
        <f>FALSE</f>
        <v>0</v>
      </c>
      <c r="K29" t="b">
        <f>TRUE</f>
        <v>1</v>
      </c>
      <c r="L29">
        <v>0</v>
      </c>
      <c r="M29">
        <f t="shared" si="9"/>
        <v>0</v>
      </c>
      <c r="N29">
        <f t="shared" si="13"/>
        <v>0</v>
      </c>
      <c r="O29">
        <f t="shared" si="14"/>
        <v>0</v>
      </c>
      <c r="P29">
        <f t="shared" si="15"/>
        <v>0</v>
      </c>
      <c r="Q29" t="b">
        <f>FALSE</f>
        <v>0</v>
      </c>
      <c r="R29">
        <v>10</v>
      </c>
      <c r="S29">
        <v>3</v>
      </c>
      <c r="T29">
        <v>2018</v>
      </c>
      <c r="V29" s="1"/>
      <c r="W29" s="1"/>
      <c r="X29" s="1"/>
      <c r="Y29" s="1"/>
      <c r="Z29">
        <f t="shared" si="17"/>
        <v>0</v>
      </c>
      <c r="AA29">
        <f>(12*D29+(12*C29 - 1000)*(C29&gt;450))</f>
        <v>0</v>
      </c>
      <c r="AB29">
        <v>0</v>
      </c>
      <c r="AC29">
        <f t="shared" si="18"/>
        <v>0</v>
      </c>
      <c r="AD29">
        <v>0</v>
      </c>
    </row>
    <row r="30" spans="1:35" x14ac:dyDescent="0.25">
      <c r="A30">
        <v>33</v>
      </c>
      <c r="B30">
        <v>33</v>
      </c>
      <c r="C30">
        <v>0</v>
      </c>
      <c r="D30">
        <v>0</v>
      </c>
      <c r="E30">
        <v>100</v>
      </c>
      <c r="F30">
        <v>0</v>
      </c>
      <c r="G30">
        <f t="shared" si="16"/>
        <v>2075</v>
      </c>
      <c r="H30">
        <v>0</v>
      </c>
      <c r="I30" t="b">
        <f>TRUE</f>
        <v>1</v>
      </c>
      <c r="J30" t="b">
        <f>FALSE</f>
        <v>0</v>
      </c>
      <c r="K30" t="b">
        <v>1</v>
      </c>
      <c r="L30">
        <v>0</v>
      </c>
      <c r="M30">
        <f t="shared" si="9"/>
        <v>0</v>
      </c>
      <c r="N30">
        <f t="shared" si="13"/>
        <v>0</v>
      </c>
      <c r="O30">
        <f t="shared" si="14"/>
        <v>0</v>
      </c>
      <c r="P30">
        <f t="shared" si="15"/>
        <v>0</v>
      </c>
      <c r="Q30" t="b">
        <f>FALSE</f>
        <v>0</v>
      </c>
      <c r="R30">
        <v>8</v>
      </c>
      <c r="S30">
        <v>3</v>
      </c>
      <c r="T30">
        <v>2018</v>
      </c>
      <c r="V30" s="1"/>
      <c r="W30" s="1"/>
      <c r="X30" s="1"/>
      <c r="Y30" s="1"/>
      <c r="Z30">
        <f t="shared" si="17"/>
        <v>0</v>
      </c>
      <c r="AA30">
        <f>(12*D30+(12*C30 - 1000)*(C30&gt;450))</f>
        <v>0</v>
      </c>
      <c r="AB30">
        <v>0</v>
      </c>
      <c r="AC30">
        <f t="shared" si="18"/>
        <v>0</v>
      </c>
      <c r="AD30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2019-02-26T10:30:17Z</dcterms:modified>
</cp:coreProperties>
</file>