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masa\ucb\homework\01\kikstarter-analysis\"/>
    </mc:Choice>
  </mc:AlternateContent>
  <xr:revisionPtr revIDLastSave="0" documentId="13_ncr:1_{AFB93F58-47C2-43CE-BF60-3BF194CFF5C4}" xr6:coauthVersionLast="47" xr6:coauthVersionMax="47" xr10:uidLastSave="{00000000-0000-0000-0000-000000000000}"/>
  <bookViews>
    <workbookView xWindow="0" yWindow="-12120" windowWidth="8340" windowHeight="6675" activeTab="5" xr2:uid="{00000000-000D-0000-FFFF-FFFF00000000}"/>
  </bookViews>
  <sheets>
    <sheet name="Kickstarters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Kickstarters!$A$1:$T$4115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9" i="12"/>
  <c r="B13" i="12"/>
  <c r="B12" i="12"/>
  <c r="B11" i="12"/>
  <c r="B10" i="12"/>
  <c r="B8" i="12"/>
  <c r="B7" i="12"/>
  <c r="B6" i="12"/>
  <c r="B5" i="12"/>
  <c r="B3" i="12"/>
  <c r="B4" i="12"/>
  <c r="B2" i="12"/>
  <c r="S408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E3" i="5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5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5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5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E4" i="5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<sst xmlns="http://schemas.openxmlformats.org/spreadsheetml/2006/main" count="33060" uniqueCount="8403">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</sst>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left" vertical="center"/>
    </xf>
    <xf numFmtId="0" fontId="1" fillId="0" borderId="0" xfId="0" applyFont="1"/>
    <xf numFmtId="10" fontId="0" fillId="0" borderId="0" xfId="0" applyNumberFormat="1"/>
    <xf numFmtId="10" fontId="0" fillId="0" borderId="0" xfId="1" applyNumberFormat="1" applyFont="1"/>
    <xf numFmtId="1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5-41F6-859B-2EE06F74021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C-4285-B8F9-AF214EC149A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8C-4285-B8F9-AF214EC14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596463"/>
        <c:axId val="1125596879"/>
      </c:lineChart>
      <c:catAx>
        <c:axId val="112559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879"/>
        <c:crosses val="autoZero"/>
        <c:auto val="1"/>
        <c:lblAlgn val="ctr"/>
        <c:lblOffset val="100"/>
        <c:noMultiLvlLbl val="0"/>
      </c:catAx>
      <c:valAx>
        <c:axId val="11255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4B-4286-8A54-83C694114CC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4B-4286-8A54-83C694114CC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4B-4286-8A54-83C694114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048496"/>
        <c:axId val="280048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24B-4286-8A54-83C694114C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24B-4286-8A54-83C694114C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4B-4286-8A54-83C694114C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4B-4286-8A54-83C694114CC3}"/>
                  </c:ext>
                </c:extLst>
              </c15:ser>
            </c15:filteredLineSeries>
          </c:ext>
        </c:extLst>
      </c:lineChart>
      <c:catAx>
        <c:axId val="28004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48912"/>
        <c:crosses val="autoZero"/>
        <c:auto val="1"/>
        <c:lblAlgn val="ctr"/>
        <c:lblOffset val="100"/>
        <c:noMultiLvlLbl val="0"/>
      </c:catAx>
      <c:valAx>
        <c:axId val="28004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F-4E5B-B4B3-242B8BDCA9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F-4E5B-B4B3-242B8BDCA9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F-4E5B-B4B3-242B8BDCA9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F-4E5B-B4B3-242B8BDCA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799583"/>
        <c:axId val="977799999"/>
      </c:barChart>
      <c:catAx>
        <c:axId val="97779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99999"/>
        <c:crosses val="autoZero"/>
        <c:auto val="1"/>
        <c:lblAlgn val="ctr"/>
        <c:lblOffset val="100"/>
        <c:noMultiLvlLbl val="0"/>
      </c:catAx>
      <c:valAx>
        <c:axId val="9777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9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F-4E57-BFA4-1001608E9B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F-4E57-BFA4-1001608E9B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F-4E57-BFA4-1001608E9BA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F-4E57-BFA4-1001608E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576911"/>
        <c:axId val="1081573583"/>
      </c:barChart>
      <c:catAx>
        <c:axId val="108157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73583"/>
        <c:crosses val="autoZero"/>
        <c:auto val="1"/>
        <c:lblAlgn val="ctr"/>
        <c:lblOffset val="100"/>
        <c:noMultiLvlLbl val="0"/>
      </c:catAx>
      <c:valAx>
        <c:axId val="1081573583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7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1587</xdr:rowOff>
    </xdr:from>
    <xdr:to>
      <xdr:col>8</xdr:col>
      <xdr:colOff>9525</xdr:colOff>
      <xdr:row>36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B6202-8374-C8F9-E93F-EE5F56E4F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20636</xdr:rowOff>
    </xdr:from>
    <xdr:to>
      <xdr:col>8</xdr:col>
      <xdr:colOff>9525</xdr:colOff>
      <xdr:row>37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B70D19-FB12-7474-3495-AEEE56B61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0</xdr:rowOff>
    </xdr:from>
    <xdr:to>
      <xdr:col>12</xdr:col>
      <xdr:colOff>76200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451E2-506D-1CC0-E57F-4FC9233F4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38100</xdr:rowOff>
    </xdr:from>
    <xdr:to>
      <xdr:col>15</xdr:col>
      <xdr:colOff>450850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1704A-1398-F4D4-A54D-622546F03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Елена Масарская" refreshedDate="44718.707591435188" createdVersion="8" refreshedVersion="8" minRefreshableVersion="3" recordCount="4114" xr:uid="{065B629E-643C-4CFB-A2D3-81ADEEA1EB1E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Елена Масарская" refreshedDate="44726.589891319447" createdVersion="8" refreshedVersion="8" minRefreshableVersion="3" recordCount="4114" xr:uid="{7D8223D3-96D8-4E10-B753-3553985FDDEC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E521D-2CE9-4387-88DA-30B2723B423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2E383-B984-4254-865E-1AF489274F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5313D-3B48-4DAA-8923-AF23EB8E5B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2" sqref="N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18.453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(((I2/60/60)/24+DATE(1970,1,1)))</f>
        <v>42208.125</v>
      </c>
      <c r="U2">
        <f>YEAR(T2)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(((J3/60/60)/24)+DATE(1970,1,1))</f>
        <v>42766.600497685184</v>
      </c>
      <c r="T3" s="15">
        <f t="shared" ref="T3:T66" si="3">(((I3/60/60)/24+DATE(1970,1,1)))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(((J67/60/60)/24)+DATE(1970,1,1))</f>
        <v>41835.821226851855</v>
      </c>
      <c r="T67" s="15">
        <f t="shared" ref="T67:T130" si="8">(((I67/60/60)/24+DATE(1970,1,1)))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(((J131/60/60)/24)+DATE(1970,1,1))</f>
        <v>41882.937303240738</v>
      </c>
      <c r="T131" s="15">
        <f t="shared" ref="T131:T194" si="13">(((I131/60/60)/24+DATE(1970,1,1)))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(((J195/60/60)/24)+DATE(1970,1,1))</f>
        <v>41911.934791666667</v>
      </c>
      <c r="T195" s="15">
        <f t="shared" ref="T195:T258" si="18">(((I195/60/60)/24+DATE(1970,1,1)))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(((J259/60/60)/24)+DATE(1970,1,1))</f>
        <v>42479.626875000002</v>
      </c>
      <c r="T259" s="15">
        <f t="shared" ref="T259:T322" si="23">(((I259/60/60)/24+DATE(1970,1,1)))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(((J323/60/60)/24)+DATE(1970,1,1))</f>
        <v>42647.446597222224</v>
      </c>
      <c r="T323" s="15">
        <f t="shared" ref="T323:T386" si="28">(((I323/60/60)/24+DATE(1970,1,1)))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(((J387/60/60)/24)+DATE(1970,1,1))</f>
        <v>41934.584502314814</v>
      </c>
      <c r="T387" s="15">
        <f t="shared" ref="T387:T450" si="33">(((I387/60/60)/24+DATE(1970,1,1)))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(((J451/60/60)/24)+DATE(1970,1,1))</f>
        <v>41534.568113425928</v>
      </c>
      <c r="T451" s="15">
        <f t="shared" ref="T451:T514" si="38">(((I451/60/60)/24+DATE(1970,1,1)))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(((J515/60/60)/24)+DATE(1970,1,1))</f>
        <v>42552.653993055559</v>
      </c>
      <c r="T515" s="15">
        <f t="shared" ref="T515:T578" si="43">(((I515/60/60)/24+DATE(1970,1,1)))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(((J579/60/60)/24)+DATE(1970,1,1))</f>
        <v>42450.589143518519</v>
      </c>
      <c r="T579" s="15">
        <f t="shared" ref="T579:T642" si="48">(((I579/60/60)/24+DATE(1970,1,1)))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(((J643/60/60)/24)+DATE(1970,1,1))</f>
        <v>42199.57</v>
      </c>
      <c r="T643" s="15">
        <f t="shared" ref="T643:T706" si="53">(((I643/60/60)/24+DATE(1970,1,1)))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(((J707/60/60)/24)+DATE(1970,1,1))</f>
        <v>42726.491643518515</v>
      </c>
      <c r="T707" s="15">
        <f t="shared" ref="T707:T770" si="58">(((I707/60/60)/24+DATE(1970,1,1)))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(((J771/60/60)/24)+DATE(1970,1,1))</f>
        <v>41604.996458333335</v>
      </c>
      <c r="T771" s="15">
        <f t="shared" ref="T771:T834" si="63">(((I771/60/60)/24+DATE(1970,1,1)))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(((J835/60/60)/24)+DATE(1970,1,1))</f>
        <v>41718.878182870372</v>
      </c>
      <c r="T835" s="15">
        <f t="shared" ref="T835:T898" si="68">(((I835/60/60)/24+DATE(1970,1,1)))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(((J899/60/60)/24)+DATE(1970,1,1))</f>
        <v>41211.688750000001</v>
      </c>
      <c r="T899" s="15">
        <f t="shared" ref="T899:T962" si="73">(((I899/60/60)/24+DATE(1970,1,1)))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(((J963/60/60)/24)+DATE(1970,1,1))</f>
        <v>42740.693692129629</v>
      </c>
      <c r="T963" s="15">
        <f t="shared" ref="T963:T1026" si="78">(((I963/60/60)/24+DATE(1970,1,1)))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(((J1027/60/60)/24)+DATE(1970,1,1))</f>
        <v>42049.833761574075</v>
      </c>
      <c r="T1027" s="15">
        <f t="shared" ref="T1027:T1090" si="83">(((I1027/60/60)/24+DATE(1970,1,1)))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(((J1091/60/60)/24)+DATE(1970,1,1))</f>
        <v>42151.189525462964</v>
      </c>
      <c r="T1091" s="15">
        <f t="shared" ref="T1091:T1154" si="88">(((I1091/60/60)/24+DATE(1970,1,1)))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(((J1155/60/60)/24)+DATE(1970,1,1))</f>
        <v>42143.714178240742</v>
      </c>
      <c r="T1155" s="15">
        <f t="shared" ref="T1155:T1218" si="93">(((I1155/60/60)/24+DATE(1970,1,1)))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(((J1219/60/60)/24)+DATE(1970,1,1))</f>
        <v>42535.809490740736</v>
      </c>
      <c r="T1219" s="15">
        <f t="shared" ref="T1219:T1282" si="98">(((I1219/60/60)/24+DATE(1970,1,1)))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(((J1283/60/60)/24)+DATE(1970,1,1))</f>
        <v>41463.743472222224</v>
      </c>
      <c r="T1283" s="15">
        <f t="shared" ref="T1283:T1346" si="103">(((I1283/60/60)/24+DATE(1970,1,1)))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(((J1347/60/60)/24)+DATE(1970,1,1))</f>
        <v>41799.814340277779</v>
      </c>
      <c r="T1347" s="15">
        <f t="shared" ref="T1347:T1410" si="108">(((I1347/60/60)/24+DATE(1970,1,1)))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(((J1411/60/60)/24)+DATE(1970,1,1))</f>
        <v>41945.133506944447</v>
      </c>
      <c r="T1411" s="15">
        <f t="shared" ref="T1411:T1474" si="113">(((I1411/60/60)/24+DATE(1970,1,1)))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(((J1475/60/60)/24)+DATE(1970,1,1))</f>
        <v>40939.979618055557</v>
      </c>
      <c r="T1475" s="15">
        <f t="shared" ref="T1475:T1538" si="118">(((I1475/60/60)/24+DATE(1970,1,1)))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(((J1539/60/60)/24)+DATE(1970,1,1))</f>
        <v>42552.315127314811</v>
      </c>
      <c r="T1539" s="15">
        <f t="shared" ref="T1539:T1602" si="123">(((I1539/60/60)/24+DATE(1970,1,1)))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(((J1603/60/60)/24)+DATE(1970,1,1))</f>
        <v>40638.092974537038</v>
      </c>
      <c r="T1603" s="15">
        <f t="shared" ref="T1603:T1666" si="128">(((I1603/60/60)/24+DATE(1970,1,1)))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(((J1667/60/60)/24)+DATE(1970,1,1))</f>
        <v>40564.649456018517</v>
      </c>
      <c r="T1667" s="15">
        <f t="shared" ref="T1667:T1730" si="133">(((I1667/60/60)/24+DATE(1970,1,1)))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(((J1731/60/60)/24)+DATE(1970,1,1))</f>
        <v>42471.052152777775</v>
      </c>
      <c r="T1731" s="15">
        <f t="shared" ref="T1731:T1794" si="138">(((I1731/60/60)/24+DATE(1970,1,1)))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(((J1795/60/60)/24)+DATE(1970,1,1))</f>
        <v>41940.89166666667</v>
      </c>
      <c r="T1795" s="15">
        <f t="shared" ref="T1795:T1858" si="143">(((I1795/60/60)/24+DATE(1970,1,1)))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(((J1859/60/60)/24)+DATE(1970,1,1))</f>
        <v>41864.76866898148</v>
      </c>
      <c r="T1859" s="15">
        <f t="shared" ref="T1859:T1922" si="148">(((I1859/60/60)/24+DATE(1970,1,1)))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(((J1923/60/60)/24)+DATE(1970,1,1))</f>
        <v>41074.221562500003</v>
      </c>
      <c r="T1923" s="15">
        <f t="shared" ref="T1923:T1986" si="153">(((I1923/60/60)/24+DATE(1970,1,1)))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(((J1987/60/60)/24)+DATE(1970,1,1))</f>
        <v>42555.698738425926</v>
      </c>
      <c r="T1987" s="15">
        <f t="shared" ref="T1987:T2050" si="158">(((I1987/60/60)/24+DATE(1970,1,1)))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(((J2051/60/60)/24)+DATE(1970,1,1))</f>
        <v>41575.527349537035</v>
      </c>
      <c r="T2051" s="15">
        <f t="shared" ref="T2051:T2114" si="163">(((I2051/60/60)/24+DATE(1970,1,1)))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(((J2115/60/60)/24)+DATE(1970,1,1))</f>
        <v>41870.86546296296</v>
      </c>
      <c r="T2115" s="15">
        <f t="shared" ref="T2115:T2178" si="168">(((I2115/60/60)/24+DATE(1970,1,1)))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(((J2179/60/60)/24)+DATE(1970,1,1))</f>
        <v>42502.250775462962</v>
      </c>
      <c r="T2179" s="15">
        <f t="shared" ref="T2179:T2242" si="173">(((I2179/60/60)/24+DATE(1970,1,1)))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(((J2243/60/60)/24)+DATE(1970,1,1))</f>
        <v>42766.827546296292</v>
      </c>
      <c r="T2243" s="15">
        <f t="shared" ref="T2243:T2306" si="178">(((I2243/60/60)/24+DATE(1970,1,1)))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(((J2307/60/60)/24)+DATE(1970,1,1))</f>
        <v>41834.695277777777</v>
      </c>
      <c r="T2307" s="15">
        <f t="shared" ref="T2307:T2370" si="183">(((I2307/60/60)/24+DATE(1970,1,1)))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(((J2371/60/60)/24)+DATE(1970,1,1))</f>
        <v>42380.812627314815</v>
      </c>
      <c r="T2371" s="15">
        <f t="shared" ref="T2371:T2434" si="188">(((I2371/60/60)/24+DATE(1970,1,1)))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(((J2435/60/60)/24)+DATE(1970,1,1))</f>
        <v>42397.89980324074</v>
      </c>
      <c r="T2435" s="15">
        <f t="shared" ref="T2435:T2498" si="193">(((I2435/60/60)/24+DATE(1970,1,1)))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(((J2499/60/60)/24)+DATE(1970,1,1))</f>
        <v>40730.878912037035</v>
      </c>
      <c r="T2499" s="15">
        <f t="shared" ref="T2499:T2562" si="198">(((I2499/60/60)/24+DATE(1970,1,1)))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(((J2563/60/60)/24)+DATE(1970,1,1))</f>
        <v>42260.528807870374</v>
      </c>
      <c r="T2563" s="15">
        <f t="shared" ref="T2563:T2626" si="203">(((I2563/60/60)/24+DATE(1970,1,1)))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(((J2627/60/60)/24)+DATE(1970,1,1))</f>
        <v>42658.810277777782</v>
      </c>
      <c r="T2627" s="15">
        <f t="shared" ref="T2627:T2690" si="208">(((I2627/60/60)/24+DATE(1970,1,1)))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(((J2691/60/60)/24)+DATE(1970,1,1))</f>
        <v>42551.961689814809</v>
      </c>
      <c r="T2691" s="15">
        <f t="shared" ref="T2691:T2754" si="213">(((I2691/60/60)/24+DATE(1970,1,1)))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(((J2755/60/60)/24)+DATE(1970,1,1))</f>
        <v>41117.900729166664</v>
      </c>
      <c r="T2755" s="15">
        <f t="shared" ref="T2755:T2818" si="218">(((I2755/60/60)/24+DATE(1970,1,1)))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(((J2819/60/60)/24)+DATE(1970,1,1))</f>
        <v>42023.634976851856</v>
      </c>
      <c r="T2819" s="15">
        <f t="shared" ref="T2819:T2882" si="223">(((I2819/60/60)/24+DATE(1970,1,1)))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(((J2883/60/60)/24)+DATE(1970,1,1))</f>
        <v>41916.597638888888</v>
      </c>
      <c r="T2883" s="15">
        <f t="shared" ref="T2883:T2946" si="228">(((I2883/60/60)/24+DATE(1970,1,1)))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(((J2947/60/60)/24)+DATE(1970,1,1))</f>
        <v>42118.139583333337</v>
      </c>
      <c r="T2947" s="15">
        <f t="shared" ref="T2947:T3010" si="233">(((I2947/60/60)/24+DATE(1970,1,1)))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(((J3011/60/60)/24)+DATE(1970,1,1))</f>
        <v>41939.569907407407</v>
      </c>
      <c r="T3011" s="15">
        <f t="shared" ref="T3011:T3074" si="238">(((I3011/60/60)/24+DATE(1970,1,1)))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(((J3075/60/60)/24)+DATE(1970,1,1))</f>
        <v>42111.684027777781</v>
      </c>
      <c r="T3075" s="15">
        <f t="shared" ref="T3075:T3138" si="243">(((I3075/60/60)/24+DATE(1970,1,1)))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(((J3139/60/60)/24)+DATE(1970,1,1))</f>
        <v>42807.885057870371</v>
      </c>
      <c r="T3139" s="15">
        <f t="shared" ref="T3139:T3202" si="248">(((I3139/60/60)/24+DATE(1970,1,1)))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(((J3203/60/60)/24)+DATE(1970,1,1))</f>
        <v>41861.767094907409</v>
      </c>
      <c r="T3203" s="15">
        <f t="shared" ref="T3203:T3266" si="253">(((I3203/60/60)/24+DATE(1970,1,1)))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(((J3267/60/60)/24)+DATE(1970,1,1))</f>
        <v>42311.711979166663</v>
      </c>
      <c r="T3267" s="15">
        <f t="shared" ref="T3267:T3330" si="258">(((I3267/60/60)/24+DATE(1970,1,1)))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(((J3331/60/60)/24)+DATE(1970,1,1))</f>
        <v>41837.323009259257</v>
      </c>
      <c r="T3331" s="15">
        <f t="shared" ref="T3331:T3394" si="263">(((I3331/60/60)/24+DATE(1970,1,1)))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(((J3395/60/60)/24)+DATE(1970,1,1))</f>
        <v>41923.921643518523</v>
      </c>
      <c r="T3395" s="15">
        <f t="shared" ref="T3395:T3458" si="268">(((I3395/60/60)/24+DATE(1970,1,1)))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(((J3459/60/60)/24)+DATE(1970,1,1))</f>
        <v>42016.706678240742</v>
      </c>
      <c r="T3459" s="15">
        <f t="shared" ref="T3459:T3522" si="273">(((I3459/60/60)/24+DATE(1970,1,1)))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(((J3523/60/60)/24)+DATE(1970,1,1))</f>
        <v>41881.361342592594</v>
      </c>
      <c r="T3523" s="15">
        <f t="shared" ref="T3523:T3586" si="278">(((I3523/60/60)/24+DATE(1970,1,1)))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(((J3587/60/60)/24)+DATE(1970,1,1))</f>
        <v>41964.716319444444</v>
      </c>
      <c r="T3587" s="15">
        <f t="shared" ref="T3587:T3650" si="283">(((I3587/60/60)/24+DATE(1970,1,1)))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(((J3651/60/60)/24)+DATE(1970,1,1))</f>
        <v>41780.712893518517</v>
      </c>
      <c r="T3651" s="15">
        <f t="shared" ref="T3651:T3714" si="288">(((I3651/60/60)/24+DATE(1970,1,1)))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(((J3715/60/60)/24)+DATE(1970,1,1))</f>
        <v>42505.738032407404</v>
      </c>
      <c r="T3715" s="15">
        <f t="shared" ref="T3715:T3778" si="293">(((I3715/60/60)/24+DATE(1970,1,1)))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(((J3779/60/60)/24)+DATE(1970,1,1))</f>
        <v>41887.111354166671</v>
      </c>
      <c r="T3779" s="15">
        <f t="shared" ref="T3779:T3842" si="298">(((I3779/60/60)/24+DATE(1970,1,1)))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(((J3843/60/60)/24)+DATE(1970,1,1))</f>
        <v>41780.785729166666</v>
      </c>
      <c r="T3843" s="15">
        <f t="shared" ref="T3843:T3906" si="303">(((I3843/60/60)/24+DATE(1970,1,1)))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(((J3907/60/60)/24)+DATE(1970,1,1))</f>
        <v>42124.623877314814</v>
      </c>
      <c r="T3907" s="15">
        <f t="shared" ref="T3907:T3970" si="308">(((I3907/60/60)/24+DATE(1970,1,1)))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(((J3971/60/60)/24)+DATE(1970,1,1))</f>
        <v>42601.854699074072</v>
      </c>
      <c r="T3971" s="15">
        <f t="shared" ref="T3971:T4034" si="313">(((I3971/60/60)/24+DATE(1970,1,1)))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(((J4035/60/60)/24)+DATE(1970,1,1))</f>
        <v>42614.268796296295</v>
      </c>
      <c r="T4035" s="15">
        <f t="shared" ref="T4035:T4098" si="318">(((I4035/60/60)/24+DATE(1970,1,1)))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(((J4099/60/60)/24)+DATE(1970,1,1))</f>
        <v>42344.824502314819</v>
      </c>
      <c r="T4099" s="15">
        <f t="shared" ref="T4099:T4115" si="323">(((I4099/60/60)/24+DATE(1970,1,1)))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9" priority="1" operator="equal">
      <formula>"canceled"</formula>
    </cfRule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D6F56-3904-4A75-AC9C-002A77D3BDFD}">
  <sheetPr codeName="Sheet5"/>
  <dimension ref="A2:E19"/>
  <sheetViews>
    <sheetView workbookViewId="0">
      <selection activeCell="E11" sqref="E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2" t="s">
        <v>8358</v>
      </c>
      <c r="B2" t="s">
        <v>8315</v>
      </c>
    </row>
    <row r="3" spans="1:5" x14ac:dyDescent="0.35">
      <c r="A3" s="12" t="s">
        <v>8383</v>
      </c>
      <c r="B3" t="s">
        <v>8364</v>
      </c>
    </row>
    <row r="5" spans="1:5" x14ac:dyDescent="0.35">
      <c r="A5" s="12" t="s">
        <v>8363</v>
      </c>
      <c r="B5" s="12" t="s">
        <v>8360</v>
      </c>
    </row>
    <row r="6" spans="1:5" x14ac:dyDescent="0.3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5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5">
      <c r="A9" s="16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5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5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5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5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5">
      <c r="A19" s="16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759A7-770F-4B36-B95D-656B082788C2}">
  <sheetPr codeName="Sheet10"/>
  <dimension ref="A1:U15"/>
  <sheetViews>
    <sheetView workbookViewId="0">
      <selection activeCell="J8" sqref="J8"/>
    </sheetView>
  </sheetViews>
  <sheetFormatPr defaultRowHeight="14.5" x14ac:dyDescent="0.35"/>
  <cols>
    <col min="1" max="1" width="21.81640625" customWidth="1"/>
    <col min="2" max="2" width="17.26953125" bestFit="1" customWidth="1"/>
    <col min="3" max="3" width="13.6328125" bestFit="1" customWidth="1"/>
    <col min="4" max="4" width="17.7265625" bestFit="1" customWidth="1"/>
    <col min="5" max="5" width="12.54296875" bestFit="1" customWidth="1"/>
    <col min="6" max="6" width="19.90625" style="21" bestFit="1" customWidth="1"/>
    <col min="7" max="7" width="16.1796875" bestFit="1" customWidth="1"/>
    <col min="8" max="8" width="18.90625" bestFit="1" customWidth="1"/>
  </cols>
  <sheetData>
    <row r="1" spans="1:21" x14ac:dyDescent="0.35">
      <c r="A1" s="1" t="s">
        <v>8380</v>
      </c>
      <c r="B1" s="8" t="s">
        <v>8384</v>
      </c>
      <c r="C1" s="2" t="s">
        <v>8385</v>
      </c>
      <c r="D1" s="4" t="s">
        <v>8386</v>
      </c>
      <c r="E1" s="6" t="s">
        <v>8387</v>
      </c>
      <c r="F1" s="23" t="s">
        <v>8388</v>
      </c>
      <c r="G1" s="1" t="s">
        <v>8389</v>
      </c>
      <c r="H1" s="1" t="s">
        <v>8390</v>
      </c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  <c r="U1" s="1"/>
    </row>
    <row r="2" spans="1:21" x14ac:dyDescent="0.35">
      <c r="A2" t="s">
        <v>8391</v>
      </c>
      <c r="B2">
        <f>COUNTIFS(Kickstarters!$D:$D, "&lt;1000", Kickstarters!$F:$F, "successful", Kickstarters!$R:$R, "plays")</f>
        <v>141</v>
      </c>
      <c r="C2">
        <f>COUNTIFS(Kickstarters!$D:$D, "&lt;1000", Kickstarters!$F:$F, "failed", Kickstarters!$R:$R, "plays")</f>
        <v>45</v>
      </c>
      <c r="D2">
        <f>COUNTIFS(Kickstarters!$D:$D, "&lt;1000", Kickstarters!$F:$F, "cenceled", Kickstarters!$R:$R, "plays")</f>
        <v>0</v>
      </c>
      <c r="E2">
        <f>SUM(B2:D2)</f>
        <v>186</v>
      </c>
      <c r="F2" s="21">
        <f>B2/E2</f>
        <v>0.75806451612903225</v>
      </c>
      <c r="G2" s="22">
        <f>C2/E2</f>
        <v>0.24193548387096775</v>
      </c>
      <c r="H2" s="21">
        <f>D2/E2</f>
        <v>0</v>
      </c>
    </row>
    <row r="3" spans="1:21" x14ac:dyDescent="0.35">
      <c r="A3" t="s">
        <v>8392</v>
      </c>
      <c r="B3">
        <f>COUNTIFS(Kickstarters!$D:$D, "&gt;=1000", Kickstarters!$D:$D, "&lt;5000", Kickstarters!$F:$F, "successful", Kickstarters!$R:$R, "plays")</f>
        <v>388</v>
      </c>
      <c r="C3">
        <f>COUNTIFS(Kickstarters!$D:$D, "&gt;=1000", Kickstarters!$D:$D, "&lt;5000", Kickstarters!$F:$F, "failed", Kickstarters!$R:$R, "plays")</f>
        <v>146</v>
      </c>
      <c r="D3">
        <f>COUNTIFS(Kickstarters!$D:$D, "&gt;=1000", Kickstarters!$D:$D, "&lt;5000", Kickstarters!$F:$F, "cenceled", Kickstarters!$R:$R,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2">
        <f t="shared" ref="G3:G13" si="2">C3/E3</f>
        <v>0.27340823970037453</v>
      </c>
      <c r="H3" s="21">
        <f t="shared" ref="H3:H13" si="3">D3/E3</f>
        <v>0</v>
      </c>
    </row>
    <row r="4" spans="1:21" x14ac:dyDescent="0.35">
      <c r="A4" t="s">
        <v>8393</v>
      </c>
      <c r="B4">
        <f>COUNTIFS(Kickstarters!$D:$D, "&gt;=5000", Kickstarters!$D:$D, "&lt;10000", Kickstarters!$F:$F, "successful", Kickstarters!$R:$R, "plays")</f>
        <v>93</v>
      </c>
      <c r="C4">
        <f>COUNTIFS(Kickstarters!$D:$D, "&gt;=5000", Kickstarters!$D:$D, "&lt;10000", Kickstarters!$F:$F, "failed", Kickstarters!$R:$R, "plays")</f>
        <v>76</v>
      </c>
      <c r="D4">
        <f>COUNTIFS(Kickstarters!$D:$D, "&gt;=5000", Kickstarters!$D:$D, "&lt;10000", Kickstarters!$F:$F, "cenceled", Kickstarters!$R:$R, "plays")</f>
        <v>0</v>
      </c>
      <c r="E4">
        <f t="shared" si="0"/>
        <v>169</v>
      </c>
      <c r="F4" s="21">
        <f t="shared" si="1"/>
        <v>0.55029585798816572</v>
      </c>
      <c r="G4" s="22">
        <f t="shared" si="2"/>
        <v>0.44970414201183434</v>
      </c>
      <c r="H4" s="21">
        <f t="shared" si="3"/>
        <v>0</v>
      </c>
    </row>
    <row r="5" spans="1:21" x14ac:dyDescent="0.35">
      <c r="A5" t="s">
        <v>8394</v>
      </c>
      <c r="B5">
        <f>COUNTIFS(Kickstarters!$D:$D, "&gt;=10000", Kickstarters!$D:$D, "&lt;15000", Kickstarters!$F:$F, "successful", Kickstarters!$R:$R, "plays")</f>
        <v>39</v>
      </c>
      <c r="C5">
        <f>COUNTIFS(Kickstarters!$D:$D, "&gt;=10000", Kickstarters!$D:$D, "&lt;15000", Kickstarters!$F:$F, "failed", Kickstarters!$R:$R, "plays")</f>
        <v>33</v>
      </c>
      <c r="D5">
        <f>COUNTIFS(Kickstarters!$D:$D, "&gt;=10000", Kickstarters!$D:$D, "&lt;15000", Kickstarters!$F:$F, "cenceled", Kickstarters!$R:$R, "plays")</f>
        <v>0</v>
      </c>
      <c r="E5">
        <f t="shared" si="0"/>
        <v>72</v>
      </c>
      <c r="F5" s="21">
        <f t="shared" si="1"/>
        <v>0.54166666666666663</v>
      </c>
      <c r="G5" s="22">
        <f t="shared" si="2"/>
        <v>0.45833333333333331</v>
      </c>
      <c r="H5" s="21">
        <f t="shared" si="3"/>
        <v>0</v>
      </c>
    </row>
    <row r="6" spans="1:21" x14ac:dyDescent="0.35">
      <c r="A6" t="s">
        <v>8395</v>
      </c>
      <c r="B6">
        <f>COUNTIFS(Kickstarters!$D:$D, "&gt;=15000", Kickstarters!$D:$D, "&lt;20000", Kickstarters!$F:$F, "successful", Kickstarters!$R:$R, "plays")</f>
        <v>12</v>
      </c>
      <c r="C6">
        <f>COUNTIFS(Kickstarters!$D:$D, "&gt;=15000", Kickstarters!$D:$D, "&lt;20000", Kickstarters!$F:$F, "failed", Kickstarters!$R:$R, "plays")</f>
        <v>12</v>
      </c>
      <c r="D6">
        <f>COUNTIFS(Kickstarters!$D:$D, "&gt;=15000", Kickstarters!$D:$D, "&lt;20000", Kickstarters!$F:$F, "cenceled", Kickstarters!$R:$R, "plays")</f>
        <v>0</v>
      </c>
      <c r="E6">
        <f t="shared" si="0"/>
        <v>24</v>
      </c>
      <c r="F6" s="21">
        <f t="shared" si="1"/>
        <v>0.5</v>
      </c>
      <c r="G6" s="22">
        <f t="shared" si="2"/>
        <v>0.5</v>
      </c>
      <c r="H6" s="21">
        <f t="shared" si="3"/>
        <v>0</v>
      </c>
    </row>
    <row r="7" spans="1:21" x14ac:dyDescent="0.35">
      <c r="A7" t="s">
        <v>8396</v>
      </c>
      <c r="B7">
        <f>COUNTIFS(Kickstarters!$D:$D, "&gt;=20000", Kickstarters!$D:$D, "&lt;25000", Kickstarters!$F:$F, "successful", Kickstarters!$R:$R, "plays")</f>
        <v>9</v>
      </c>
      <c r="C7">
        <f>COUNTIFS(Kickstarters!$D:$D, "&gt;=20000", Kickstarters!$D:$D, "&lt;25000", Kickstarters!$F:$F, "failed", Kickstarters!$R:$R, "plays")</f>
        <v>11</v>
      </c>
      <c r="D7">
        <f>COUNTIFS(Kickstarters!$D:$D, "&gt;=20000", Kickstarters!$D:$D, "&lt;25000", Kickstarters!$F:$F, "cenceled", Kickstarters!$R:$R, "plays")</f>
        <v>0</v>
      </c>
      <c r="E7">
        <f t="shared" si="0"/>
        <v>20</v>
      </c>
      <c r="F7" s="21">
        <f t="shared" si="1"/>
        <v>0.45</v>
      </c>
      <c r="G7" s="22">
        <f t="shared" si="2"/>
        <v>0.55000000000000004</v>
      </c>
      <c r="H7" s="21">
        <f t="shared" si="3"/>
        <v>0</v>
      </c>
    </row>
    <row r="8" spans="1:21" x14ac:dyDescent="0.35">
      <c r="A8" t="s">
        <v>8397</v>
      </c>
      <c r="B8">
        <f>COUNTIFS(Kickstarters!$D:$D, "&gt;=25000", Kickstarters!$D:$D, "&lt;30000", Kickstarters!$F:$F, "successful", Kickstarters!$R:$R, "plays")</f>
        <v>1</v>
      </c>
      <c r="C8">
        <f>COUNTIFS(Kickstarters!$D:$D, "&gt;=25000", Kickstarters!$D:$D, "&lt;30000", Kickstarters!$F:$F, "failed", Kickstarters!$R:$R, "plays")</f>
        <v>4</v>
      </c>
      <c r="D8">
        <f>COUNTIFS(Kickstarters!$D:$D, "&gt;=25000", Kickstarters!$D:$D, "&lt;30000", Kickstarters!$F:$F, "cenceled", Kickstarters!$R:$R, "plays")</f>
        <v>0</v>
      </c>
      <c r="E8">
        <f t="shared" si="0"/>
        <v>5</v>
      </c>
      <c r="F8" s="21">
        <f t="shared" si="1"/>
        <v>0.2</v>
      </c>
      <c r="G8" s="22">
        <f t="shared" si="2"/>
        <v>0.8</v>
      </c>
      <c r="H8" s="21">
        <f t="shared" si="3"/>
        <v>0</v>
      </c>
    </row>
    <row r="9" spans="1:21" x14ac:dyDescent="0.35">
      <c r="A9" t="s">
        <v>8398</v>
      </c>
      <c r="B9">
        <f>COUNTIFS(Kickstarters!$D:$D, "&gt;=30000", Kickstarters!$D:$D, "&lt;35000", Kickstarters!$F:$F, "successful", Kickstarters!$R:$R, "plays")</f>
        <v>3</v>
      </c>
      <c r="C9">
        <f>COUNTIFS(Kickstarters!$D:$D, "&gt;=30000", Kickstarters!$D:$D, "&lt;35000", Kickstarters!$F:$F, "failed", Kickstarters!$R:$R, "plays")</f>
        <v>8</v>
      </c>
      <c r="D9">
        <f>COUNTIFS(Kickstarters!$D:$D, "&gt;=30000", Kickstarters!$D:$D, "&lt;35000", Kickstarters!$F:$F, "cenceled", Kickstarters!$R:$R, "plays")</f>
        <v>0</v>
      </c>
      <c r="E9">
        <f t="shared" si="0"/>
        <v>11</v>
      </c>
      <c r="F9" s="21">
        <f t="shared" si="1"/>
        <v>0.27272727272727271</v>
      </c>
      <c r="G9" s="22">
        <f t="shared" si="2"/>
        <v>0.72727272727272729</v>
      </c>
      <c r="H9" s="21">
        <f t="shared" si="3"/>
        <v>0</v>
      </c>
    </row>
    <row r="10" spans="1:21" x14ac:dyDescent="0.35">
      <c r="A10" t="s">
        <v>8399</v>
      </c>
      <c r="B10">
        <f>COUNTIFS(Kickstarters!$D:$D, "&gt;=35000", Kickstarters!$D:$D, "&lt;40000", Kickstarters!$F:$F, "successful", Kickstarters!$R:$R, "plays")</f>
        <v>4</v>
      </c>
      <c r="C10">
        <f>COUNTIFS(Kickstarters!$D:$D, "&gt;=35000", Kickstarters!$D:$D, "&lt;40000", Kickstarters!$F:$F, "failed", Kickstarters!$R:$R, "plays")</f>
        <v>2</v>
      </c>
      <c r="D10">
        <f>COUNTIFS(Kickstarters!$D:$D, "&gt;=35000", Kickstarters!$D:$D, "&lt;40000", Kickstarters!$F:$F, "cenceled", Kickstarters!$R:$R, "plays")</f>
        <v>0</v>
      </c>
      <c r="E10">
        <f t="shared" si="0"/>
        <v>6</v>
      </c>
      <c r="F10" s="21">
        <f t="shared" si="1"/>
        <v>0.66666666666666663</v>
      </c>
      <c r="G10" s="22">
        <f t="shared" si="2"/>
        <v>0.33333333333333331</v>
      </c>
      <c r="H10" s="21">
        <f t="shared" si="3"/>
        <v>0</v>
      </c>
    </row>
    <row r="11" spans="1:21" x14ac:dyDescent="0.35">
      <c r="A11" t="s">
        <v>8400</v>
      </c>
      <c r="B11">
        <f>COUNTIFS(Kickstarters!$D:$D, "&gt;=40000", Kickstarters!$D:$D, "&lt;45000", Kickstarters!$F:$F, "successful", Kickstarters!$R:$R, "plays")</f>
        <v>2</v>
      </c>
      <c r="C11">
        <f>COUNTIFS(Kickstarters!$D:$D, "&gt;=40000",Kickstarters!$D:$D, "&lt;45000", Kickstarters!$F:$F, "failed", Kickstarters!$R:$R, "plays")</f>
        <v>1</v>
      </c>
      <c r="D11">
        <f>COUNTIFS(Kickstarters!$D:$D, "&gt;=40000",Kickstarters!$D:$D, "&lt;45000", Kickstarters!$F:$F, "cenceled", Kickstarters!$R:$R, "plays")</f>
        <v>0</v>
      </c>
      <c r="E11">
        <f t="shared" si="0"/>
        <v>3</v>
      </c>
      <c r="F11" s="21">
        <f t="shared" si="1"/>
        <v>0.66666666666666663</v>
      </c>
      <c r="G11" s="22">
        <f t="shared" si="2"/>
        <v>0.33333333333333331</v>
      </c>
      <c r="H11" s="21">
        <f t="shared" si="3"/>
        <v>0</v>
      </c>
    </row>
    <row r="12" spans="1:21" x14ac:dyDescent="0.35">
      <c r="A12" t="s">
        <v>8401</v>
      </c>
      <c r="B12">
        <f>COUNTIFS(Kickstarters!$D:$D, "&gt;=45000", Kickstarters!$D:$D, "&lt;50000", Kickstarters!$F:$F, "successful", Kickstarters!$R:$R, "plays")</f>
        <v>0</v>
      </c>
      <c r="C12">
        <f>COUNTIFS(Kickstarters!$D:$D, "&gt;=45000",Kickstarters!$D:$D, "&lt;50000", Kickstarters!$F:$F, "failed", Kickstarters!$R:$R, "plays")</f>
        <v>1</v>
      </c>
      <c r="D12">
        <f>COUNTIFS(Kickstarters!$D:$D, "&gt;=45000",Kickstarters!$D:$D, "&lt;50000", Kickstarters!$F:$F, "cenceled", Kickstarters!$R:$R, "plays")</f>
        <v>0</v>
      </c>
      <c r="E12">
        <f t="shared" si="0"/>
        <v>1</v>
      </c>
      <c r="F12" s="21">
        <f t="shared" si="1"/>
        <v>0</v>
      </c>
      <c r="G12" s="22">
        <f t="shared" si="2"/>
        <v>1</v>
      </c>
      <c r="H12" s="21">
        <f t="shared" si="3"/>
        <v>0</v>
      </c>
    </row>
    <row r="13" spans="1:21" x14ac:dyDescent="0.35">
      <c r="A13" t="s">
        <v>8402</v>
      </c>
      <c r="B13">
        <f>COUNTIFS(Kickstarters!$D:$D, "&gt;50000", Kickstarters!$F:$F, "successful", Kickstarters!$R:$R, "plays")</f>
        <v>2</v>
      </c>
      <c r="C13">
        <f>COUNTIFS(Kickstarters!$D:$D, "&gt;=50000", Kickstarters!$F:$F, "failed", Kickstarters!$R:$R, "plays")</f>
        <v>14</v>
      </c>
      <c r="D13">
        <f>COUNTIFS(Kickstarters!$D:$D, "&gt;=50000", Kickstarters!$F:$F, "cenceled", Kickstarters!$R:$R, "plays")</f>
        <v>0</v>
      </c>
      <c r="E13">
        <f t="shared" si="0"/>
        <v>16</v>
      </c>
      <c r="F13" s="21">
        <f t="shared" si="1"/>
        <v>0.125</v>
      </c>
      <c r="G13" s="22">
        <f t="shared" si="2"/>
        <v>0.875</v>
      </c>
      <c r="H13" s="21">
        <f t="shared" si="3"/>
        <v>0</v>
      </c>
    </row>
    <row r="14" spans="1:21" x14ac:dyDescent="0.35">
      <c r="G14" s="22"/>
      <c r="H14" s="21"/>
    </row>
    <row r="15" spans="1:21" x14ac:dyDescent="0.35">
      <c r="G15" s="22"/>
      <c r="H15" s="21"/>
    </row>
  </sheetData>
  <conditionalFormatting sqref="F1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2E28-B937-4A4B-8385-745F784460A7}">
  <sheetPr codeName="Sheet2"/>
  <dimension ref="A1:F14"/>
  <sheetViews>
    <sheetView workbookViewId="0">
      <selection activeCell="F19" sqref="F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F2E1-E9CD-4FA5-8F32-A3CB931DCFDF}">
  <sheetPr codeName="Sheet3"/>
  <dimension ref="A1:F47"/>
  <sheetViews>
    <sheetView workbookViewId="0">
      <selection activeCell="D5" sqref="D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8222</v>
      </c>
      <c r="B2" t="s">
        <v>8223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3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3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3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3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3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3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3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3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3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3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3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3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3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3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3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3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3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3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3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3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3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3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3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3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D129C-7997-448A-8349-2EA452CF19E1}">
  <sheetPr codeName="Sheet6"/>
  <dimension ref="A1:F6"/>
  <sheetViews>
    <sheetView tabSelected="1" workbookViewId="0">
      <selection activeCell="B36" sqref="B36"/>
    </sheetView>
  </sheetViews>
  <sheetFormatPr defaultRowHeight="14.5" x14ac:dyDescent="0.35"/>
  <cols>
    <col min="1" max="1" width="30.54296875" style="17" bestFit="1" customWidth="1"/>
    <col min="2" max="2" width="26.90625" customWidth="1"/>
    <col min="5" max="5" width="15.90625" bestFit="1" customWidth="1"/>
  </cols>
  <sheetData>
    <row r="1" spans="1:6" x14ac:dyDescent="0.35">
      <c r="A1" s="19" t="s">
        <v>8379</v>
      </c>
      <c r="B1" s="20" t="s">
        <v>4110</v>
      </c>
      <c r="C1" s="19" t="s">
        <v>8380</v>
      </c>
      <c r="D1" s="20" t="s">
        <v>8381</v>
      </c>
      <c r="E1" s="20" t="s">
        <v>8307</v>
      </c>
      <c r="F1" s="20" t="s">
        <v>8382</v>
      </c>
    </row>
    <row r="2" spans="1:6" ht="72.5" x14ac:dyDescent="0.35">
      <c r="A2" s="17" t="s">
        <v>3473</v>
      </c>
      <c r="B2" s="18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14, FALSE)</f>
        <v>101</v>
      </c>
      <c r="F2">
        <f>VLOOKUP(A2, Kickstarters!B:L, 11, FALSE)</f>
        <v>39</v>
      </c>
    </row>
    <row r="3" spans="1:6" ht="72.5" x14ac:dyDescent="0.35">
      <c r="A3" s="17" t="s">
        <v>3616</v>
      </c>
      <c r="B3" s="18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14, FALSE)</f>
        <v>101</v>
      </c>
      <c r="F3">
        <f>VLOOKUP(A3, Kickstarters!B:L, 11, FALSE)</f>
        <v>56</v>
      </c>
    </row>
    <row r="4" spans="1:6" ht="72.5" x14ac:dyDescent="0.35">
      <c r="A4" s="17" t="s">
        <v>3178</v>
      </c>
      <c r="B4" s="18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14, FALSE)</f>
        <v>172</v>
      </c>
      <c r="F4">
        <f>VLOOKUP(A4, Kickstarters!B:L, 11, FALSE)</f>
        <v>78</v>
      </c>
    </row>
    <row r="5" spans="1:6" ht="58" x14ac:dyDescent="0.35">
      <c r="A5" s="17" t="s">
        <v>3329</v>
      </c>
      <c r="B5" s="18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14, FALSE)</f>
        <v>117</v>
      </c>
      <c r="F5">
        <f>VLOOKUP(A5, Kickstarters!B:L, 11, FALSE)</f>
        <v>26</v>
      </c>
    </row>
    <row r="6" spans="1:6" ht="72.5" x14ac:dyDescent="0.35">
      <c r="A6" s="17" t="s">
        <v>3221</v>
      </c>
      <c r="B6" s="18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14, FALSE)</f>
        <v>103</v>
      </c>
      <c r="F6">
        <f>VLOOKUP(A6, Kickstarters!B:L,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Kickstarters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Елена Масарская</cp:lastModifiedBy>
  <dcterms:created xsi:type="dcterms:W3CDTF">2017-04-20T15:17:24Z</dcterms:created>
  <dcterms:modified xsi:type="dcterms:W3CDTF">2022-06-18T00:20:42Z</dcterms:modified>
</cp:coreProperties>
</file>