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_rus\project_excel\"/>
    </mc:Choice>
  </mc:AlternateContent>
  <xr:revisionPtr revIDLastSave="0" documentId="13_ncr:1_{7D6FCB95-9485-4C40-8551-E683A6E3C3E9}" xr6:coauthVersionLast="47" xr6:coauthVersionMax="47" xr10:uidLastSave="{00000000-0000-0000-0000-000000000000}"/>
  <bookViews>
    <workbookView xWindow="4632" yWindow="312" windowWidth="17532" windowHeight="12048" tabRatio="728" firstSheet="1" activeTab="4" xr2:uid="{00000000-000D-0000-FFFF-FFFF00000000}"/>
  </bookViews>
  <sheets>
    <sheet name="Справочные данные" sheetId="5" r:id="rId1"/>
    <sheet name="Учет персонала" sheetId="6" r:id="rId2"/>
    <sheet name="Баллы по итогам рабочего период" sheetId="9" r:id="rId3"/>
    <sheet name="Вознаграждение" sheetId="10" r:id="rId4"/>
    <sheet name="Отчеты" sheetId="11" r:id="rId5"/>
  </sheets>
  <definedNames>
    <definedName name="_xlnm._FilterDatabase" localSheetId="1" hidden="1">'Учет персонала'!$G$1:$G$21</definedName>
    <definedName name="_xlnm.Criteria" localSheetId="4">Отчеты!$A$45:$A$46</definedName>
    <definedName name="_xlnm.Extract" localSheetId="4">Отчеты!$A$48:$M$48</definedName>
    <definedName name="Должности">'Справочные данные'!$C$4:$C$8</definedName>
    <definedName name="Оклад">'Справочные данные'!$C$3:$G$8</definedName>
    <definedName name="Подразделения">'Справочные данные'!$A$4:$A$7</definedName>
    <definedName name="ПроцентПремии">'Справочные данные'!$K$4:$L$8</definedName>
    <definedName name="Учет_персонала">Таблица1[[#All],[Таб. номер]:[Стаж]]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1" l="1"/>
  <c r="A43" i="11"/>
  <c r="A26" i="11"/>
  <c r="A15" i="11"/>
  <c r="B15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N2" i="6"/>
  <c r="D2" i="10" s="1"/>
  <c r="N3" i="6"/>
  <c r="D3" i="10" s="1"/>
  <c r="E3" i="10" s="1"/>
  <c r="N4" i="6"/>
  <c r="D4" i="10" s="1"/>
  <c r="N5" i="6"/>
  <c r="D5" i="10" s="1"/>
  <c r="N6" i="6"/>
  <c r="N7" i="6"/>
  <c r="D6" i="10" s="1"/>
  <c r="N8" i="6"/>
  <c r="D7" i="10" s="1"/>
  <c r="N9" i="6"/>
  <c r="D8" i="10" s="1"/>
  <c r="N10" i="6"/>
  <c r="N11" i="6"/>
  <c r="D9" i="10" s="1"/>
  <c r="E9" i="10" s="1"/>
  <c r="N12" i="6"/>
  <c r="N13" i="6"/>
  <c r="D10" i="10" s="1"/>
  <c r="N14" i="6"/>
  <c r="D11" i="10" s="1"/>
  <c r="E11" i="10" s="1"/>
  <c r="N15" i="6"/>
  <c r="D12" i="10" s="1"/>
  <c r="N16" i="6"/>
  <c r="D13" i="10" s="1"/>
  <c r="N17" i="6"/>
  <c r="D14" i="10" s="1"/>
  <c r="N18" i="6"/>
  <c r="D15" i="10" s="1"/>
  <c r="N19" i="6"/>
  <c r="D16" i="10" s="1"/>
  <c r="N20" i="6"/>
  <c r="N21" i="6"/>
  <c r="D17" i="10" s="1"/>
  <c r="E13" i="10" l="1"/>
  <c r="E4" i="10"/>
  <c r="E16" i="10"/>
  <c r="E10" i="10"/>
  <c r="E6" i="10"/>
  <c r="E7" i="10"/>
  <c r="E15" i="10"/>
  <c r="E17" i="10"/>
  <c r="E12" i="10"/>
  <c r="E8" i="10"/>
  <c r="E14" i="10"/>
  <c r="E5" i="10"/>
  <c r="M2" i="6"/>
  <c r="B2" i="10" s="1"/>
  <c r="E2" i="10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6"/>
</calcChain>
</file>

<file path=xl/sharedStrings.xml><?xml version="1.0" encoding="utf-8"?>
<sst xmlns="http://schemas.openxmlformats.org/spreadsheetml/2006/main" count="472" uniqueCount="142">
  <si>
    <t>№пп</t>
  </si>
  <si>
    <t>Таб. номер</t>
  </si>
  <si>
    <t>Фамилия</t>
  </si>
  <si>
    <t xml:space="preserve"> Имя</t>
  </si>
  <si>
    <t>Отчество</t>
  </si>
  <si>
    <t>Отдел</t>
  </si>
  <si>
    <t>Должность</t>
  </si>
  <si>
    <t>Дата приема на работу</t>
  </si>
  <si>
    <t>Пол</t>
  </si>
  <si>
    <t>Кол-во иждивенцев</t>
  </si>
  <si>
    <t>Оклад</t>
  </si>
  <si>
    <t>00001</t>
  </si>
  <si>
    <t>Иванов</t>
  </si>
  <si>
    <t>Иван</t>
  </si>
  <si>
    <t>Иванович</t>
  </si>
  <si>
    <t>м</t>
  </si>
  <si>
    <t>00454</t>
  </si>
  <si>
    <t>Иваненко</t>
  </si>
  <si>
    <t>Петрович</t>
  </si>
  <si>
    <t>01234</t>
  </si>
  <si>
    <t>Петров</t>
  </si>
  <si>
    <t>Петр</t>
  </si>
  <si>
    <t>12312</t>
  </si>
  <si>
    <t>Петренко</t>
  </si>
  <si>
    <t>12345</t>
  </si>
  <si>
    <t>Сидоров</t>
  </si>
  <si>
    <t xml:space="preserve">Сидор </t>
  </si>
  <si>
    <t>Сидорович</t>
  </si>
  <si>
    <t>23456</t>
  </si>
  <si>
    <t>Седов</t>
  </si>
  <si>
    <t>Кузьма</t>
  </si>
  <si>
    <t>Фомич</t>
  </si>
  <si>
    <t>34567</t>
  </si>
  <si>
    <t>Фомин</t>
  </si>
  <si>
    <t>Фома</t>
  </si>
  <si>
    <t>45454</t>
  </si>
  <si>
    <t>Фоменко</t>
  </si>
  <si>
    <t>Кузьмич</t>
  </si>
  <si>
    <t>45564</t>
  </si>
  <si>
    <t>Кукина</t>
  </si>
  <si>
    <t>Юлия</t>
  </si>
  <si>
    <t>Петровна</t>
  </si>
  <si>
    <t>ж</t>
  </si>
  <si>
    <t>45678</t>
  </si>
  <si>
    <t>Макова</t>
  </si>
  <si>
    <t>Алина</t>
  </si>
  <si>
    <t>Игоревна</t>
  </si>
  <si>
    <t>56565</t>
  </si>
  <si>
    <t>Сушкина</t>
  </si>
  <si>
    <t>Алла</t>
  </si>
  <si>
    <t>Вадимовна</t>
  </si>
  <si>
    <t>56786</t>
  </si>
  <si>
    <t>Кротова</t>
  </si>
  <si>
    <t>Инна</t>
  </si>
  <si>
    <t>Павловна</t>
  </si>
  <si>
    <t>56789</t>
  </si>
  <si>
    <t>Бойцов</t>
  </si>
  <si>
    <t>Семен</t>
  </si>
  <si>
    <t>Семенович</t>
  </si>
  <si>
    <t>67890</t>
  </si>
  <si>
    <t>Гайдай</t>
  </si>
  <si>
    <t>Михайлович</t>
  </si>
  <si>
    <t>78787</t>
  </si>
  <si>
    <t>Краснов</t>
  </si>
  <si>
    <t>Павел</t>
  </si>
  <si>
    <t>Павлович</t>
  </si>
  <si>
    <t>78901</t>
  </si>
  <si>
    <t>Рябов</t>
  </si>
  <si>
    <t>Олег</t>
  </si>
  <si>
    <t>Евгеньевич</t>
  </si>
  <si>
    <t>89012</t>
  </si>
  <si>
    <t>Белова</t>
  </si>
  <si>
    <t xml:space="preserve">Софья </t>
  </si>
  <si>
    <t>90123</t>
  </si>
  <si>
    <t>Чернова</t>
  </si>
  <si>
    <t>Зоя</t>
  </si>
  <si>
    <t>Богдановна</t>
  </si>
  <si>
    <t>98989</t>
  </si>
  <si>
    <t>Родионов</t>
  </si>
  <si>
    <t>Андрей</t>
  </si>
  <si>
    <t>Вадимович</t>
  </si>
  <si>
    <t>99999</t>
  </si>
  <si>
    <t>Хрустов</t>
  </si>
  <si>
    <t>Юрий</t>
  </si>
  <si>
    <t>Юрьевич</t>
  </si>
  <si>
    <t>Плановый</t>
  </si>
  <si>
    <t>Снабжения</t>
  </si>
  <si>
    <t>Бухгалтерия</t>
  </si>
  <si>
    <t>Маркетинга</t>
  </si>
  <si>
    <t>Подразделения</t>
  </si>
  <si>
    <t>Должности</t>
  </si>
  <si>
    <t>менеджер</t>
  </si>
  <si>
    <t>экономист</t>
  </si>
  <si>
    <t>бухгалтер</t>
  </si>
  <si>
    <t>начальник</t>
  </si>
  <si>
    <t>секретарь</t>
  </si>
  <si>
    <t>Дата
 рождения</t>
  </si>
  <si>
    <t>Должностные оклады</t>
  </si>
  <si>
    <t>Баллы</t>
  </si>
  <si>
    <t>Премиальный процент</t>
  </si>
  <si>
    <t>Диапазон баллов</t>
  </si>
  <si>
    <t>Процент</t>
  </si>
  <si>
    <t>Стаж</t>
  </si>
  <si>
    <t>Премия по итогам рабочего периода</t>
  </si>
  <si>
    <t>Доплата за стаж</t>
  </si>
  <si>
    <t>СуммаИтого</t>
  </si>
  <si>
    <t>Таб№</t>
  </si>
  <si>
    <t>Дата увольнения</t>
  </si>
  <si>
    <t>Общий итог</t>
  </si>
  <si>
    <t>Количество сотрудников</t>
  </si>
  <si>
    <t>1. Количество сотрудников в каждом отделе</t>
  </si>
  <si>
    <t>Средний оклад</t>
  </si>
  <si>
    <t>2. Средний оклад в каждом отделе</t>
  </si>
  <si>
    <t>3. Уволенные сотрудники, занимавшие должность секретаря</t>
  </si>
  <si>
    <t>Условие на увольнение</t>
  </si>
  <si>
    <t>Условие на должность</t>
  </si>
  <si>
    <t>4. Все сотрудники 1971 года рождения</t>
  </si>
  <si>
    <t>Год</t>
  </si>
  <si>
    <t>Условие года</t>
  </si>
  <si>
    <t>5. Список сотрудников с окладом ниже среднего</t>
  </si>
  <si>
    <t>Условие на оклад</t>
  </si>
  <si>
    <t>Количество иждевенцев</t>
  </si>
  <si>
    <t>6. Количество иждевенцев в каждом отделе</t>
  </si>
  <si>
    <t>7. Количество мужчин и женщин в каждом отделе</t>
  </si>
  <si>
    <t/>
  </si>
  <si>
    <t>Наименование отдела</t>
  </si>
  <si>
    <t>Кол-во женщин</t>
  </si>
  <si>
    <t>Кол-во мужчин</t>
  </si>
  <si>
    <t>8. Средний оклад мужчин и женщин</t>
  </si>
  <si>
    <t>янв</t>
  </si>
  <si>
    <t>окт</t>
  </si>
  <si>
    <t>дек</t>
  </si>
  <si>
    <t>ноя</t>
  </si>
  <si>
    <t>фев</t>
  </si>
  <si>
    <t>апр</t>
  </si>
  <si>
    <t>июл</t>
  </si>
  <si>
    <t>сен</t>
  </si>
  <si>
    <t>мар</t>
  </si>
  <si>
    <t>авг</t>
  </si>
  <si>
    <t>Кол-во именинников</t>
  </si>
  <si>
    <t>Месяц</t>
  </si>
  <si>
    <t>9.  Количество именинников по месяцам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</si>
</sst>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  <font>
      <b/>
      <u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9" fontId="0" fillId="0" borderId="2" xfId="0" applyNumberFormat="1" applyBorder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3" fillId="0" borderId="0" xfId="0" applyFont="1"/>
    <xf numFmtId="164" fontId="0" fillId="0" borderId="1" xfId="1" applyFont="1" applyBorder="1"/>
    <xf numFmtId="164" fontId="0" fillId="0" borderId="0" xfId="1" applyFont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8" xfId="0" applyNumberFormat="1" applyBorder="1"/>
    <xf numFmtId="0" fontId="0" fillId="0" borderId="8" xfId="0" applyBorder="1"/>
    <xf numFmtId="14" fontId="0" fillId="0" borderId="8" xfId="0" applyNumberFormat="1" applyBorder="1"/>
    <xf numFmtId="1" fontId="0" fillId="0" borderId="4" xfId="0" applyNumberFormat="1" applyBorder="1"/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FF0000"/>
        </patternFill>
      </fill>
    </dxf>
    <dxf>
      <alignment horizontal="center"/>
    </dxf>
    <dxf>
      <numFmt numFmtId="4" formatCode="#,##0.00"/>
    </dxf>
    <dxf>
      <numFmt numFmtId="4" formatCode="#,##0.00"/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" refreshedDate="44260.029217361109" createdVersion="6" refreshedVersion="6" minRefreshableVersion="3" recordCount="20" xr:uid="{6A968B4D-8725-4B32-9035-8342E7A007E0}">
  <cacheSource type="worksheet">
    <worksheetSource name="Таблица1"/>
  </cacheSource>
  <cacheFields count="16">
    <cacheField name="№пп" numFmtId="0">
      <sharedItems containsSemiMixedTypes="0" containsString="0" containsNumber="1" containsInteger="1" minValue="1" maxValue="20"/>
    </cacheField>
    <cacheField name="Таб. номер" numFmtId="49">
      <sharedItems/>
    </cacheField>
    <cacheField name="Фамилия" numFmtId="0">
      <sharedItems/>
    </cacheField>
    <cacheField name=" Имя" numFmtId="0">
      <sharedItems/>
    </cacheField>
    <cacheField name="Отчество" numFmtId="0">
      <sharedItems/>
    </cacheField>
    <cacheField name="Отдел" numFmtId="0">
      <sharedItems count="4">
        <s v="Плановый"/>
        <s v="Снабжения"/>
        <s v="Маркетинга"/>
        <s v="Бухгалтерия"/>
      </sharedItems>
    </cacheField>
    <cacheField name="Дата_x000a_ рождения" numFmtId="14">
      <sharedItems containsSemiMixedTypes="0" containsNonDate="0" containsDate="1" containsString="0" minDate="1935-01-21T00:00:00" maxDate="1990-08-27T00:00:00" count="15">
        <d v="1952-10-28T00:00:00"/>
        <d v="1935-01-21T00:00:00"/>
        <d v="1990-08-26T00:00:00"/>
        <d v="1970-11-14T00:00:00"/>
        <d v="1971-02-02T00:00:00"/>
        <d v="1971-11-01T00:00:00"/>
        <d v="1985-07-12T00:00:00"/>
        <d v="1971-09-30T00:00:00"/>
        <d v="1971-12-19T00:00:00"/>
        <d v="1972-03-08T00:00:00"/>
        <d v="1956-12-17T00:00:00"/>
        <d v="1980-01-21T00:00:00"/>
        <d v="1971-04-23T00:00:00"/>
        <d v="1971-07-12T00:00:00"/>
        <d v="1972-11-01T00:00:00"/>
      </sharedItems>
      <fieldGroup par="15" base="6">
        <rangePr groupBy="months" startDate="1935-01-21T00:00:00" endDate="1990-08-27T00:00:00"/>
        <groupItems count="14">
          <s v="&lt;21.01.193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7.08.1990"/>
        </groupItems>
      </fieldGroup>
    </cacheField>
    <cacheField name="Должность" numFmtId="0">
      <sharedItems/>
    </cacheField>
    <cacheField name="Дата приема на работу" numFmtId="14">
      <sharedItems containsSemiMixedTypes="0" containsNonDate="0" containsDate="1" containsString="0" minDate="1997-10-21T00:00:00" maxDate="2015-10-11T00:00:00"/>
    </cacheField>
    <cacheField name="Дата увольнения" numFmtId="0">
      <sharedItems containsNonDate="0" containsDate="1" containsString="0" containsBlank="1" minDate="2001-12-21T00:00:00" maxDate="2013-01-31T00:00:00"/>
    </cacheField>
    <cacheField name="Пол" numFmtId="0">
      <sharedItems count="2">
        <s v="м"/>
        <s v="ж"/>
      </sharedItems>
    </cacheField>
    <cacheField name="Кол-во иждивенцев" numFmtId="0">
      <sharedItems containsSemiMixedTypes="0" containsString="0" containsNumber="1" containsInteger="1" minValue="0" maxValue="5"/>
    </cacheField>
    <cacheField name="Оклад" numFmtId="0">
      <sharedItems containsSemiMixedTypes="0" containsString="0" containsNumber="1" containsInteger="1" minValue="1100" maxValue="3300"/>
    </cacheField>
    <cacheField name="Стаж" numFmtId="1">
      <sharedItems containsSemiMixedTypes="0" containsString="0" containsNumber="1" containsInteger="1" minValue="1" maxValue="23"/>
    </cacheField>
    <cacheField name="Кварталы" numFmtId="0" databaseField="0">
      <fieldGroup base="6">
        <rangePr groupBy="quarters" startDate="1935-01-21T00:00:00" endDate="1990-08-27T00:00:00"/>
        <groupItems count="6">
          <s v="&lt;21.01.1935"/>
          <s v="Кв-л1"/>
          <s v="Кв-л2"/>
          <s v="Кв-л3"/>
          <s v="Кв-л4"/>
          <s v="&gt;27.08.1990"/>
        </groupItems>
      </fieldGroup>
    </cacheField>
    <cacheField name="Годы" numFmtId="0" databaseField="0">
      <fieldGroup base="6">
        <rangePr groupBy="years" startDate="1935-01-21T00:00:00" endDate="1990-08-27T00:00:00"/>
        <groupItems count="58">
          <s v="&lt;21.01.1935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&gt;27.08.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00001"/>
    <s v="Иванов"/>
    <s v="Иван"/>
    <s v="Иванович"/>
    <x v="0"/>
    <x v="0"/>
    <s v="начальник"/>
    <d v="2008-01-10T00:00:00"/>
    <m/>
    <x v="0"/>
    <n v="2"/>
    <n v="3000"/>
    <n v="13"/>
  </r>
  <r>
    <n v="2"/>
    <s v="00454"/>
    <s v="Иваненко"/>
    <s v="Иван"/>
    <s v="Петрович"/>
    <x v="1"/>
    <x v="1"/>
    <s v="начальник"/>
    <d v="2010-04-10T00:00:00"/>
    <m/>
    <x v="0"/>
    <n v="1"/>
    <n v="3100"/>
    <n v="10"/>
  </r>
  <r>
    <n v="3"/>
    <s v="01234"/>
    <s v="Петров"/>
    <s v="Петр"/>
    <s v="Петрович"/>
    <x v="2"/>
    <x v="2"/>
    <s v="менеджер"/>
    <d v="2011-07-21T00:00:00"/>
    <m/>
    <x v="0"/>
    <n v="2"/>
    <n v="1800"/>
    <n v="9"/>
  </r>
  <r>
    <n v="4"/>
    <s v="12312"/>
    <s v="Петренко"/>
    <s v="Петр"/>
    <s v="Иванович"/>
    <x v="2"/>
    <x v="3"/>
    <s v="менеджер"/>
    <d v="2008-10-10T00:00:00"/>
    <m/>
    <x v="0"/>
    <n v="1"/>
    <n v="1800"/>
    <n v="12"/>
  </r>
  <r>
    <n v="5"/>
    <s v="12345"/>
    <s v="Сидоров"/>
    <s v="Сидор "/>
    <s v="Сидорович"/>
    <x v="3"/>
    <x v="4"/>
    <s v="бухгалтер"/>
    <d v="2009-01-10T00:00:00"/>
    <d v="2011-10-10T00:00:00"/>
    <x v="0"/>
    <n v="0"/>
    <n v="2700"/>
    <n v="2"/>
  </r>
  <r>
    <n v="6"/>
    <s v="23456"/>
    <s v="Седов"/>
    <s v="Кузьма"/>
    <s v="Фомич"/>
    <x v="1"/>
    <x v="5"/>
    <s v="менеджер"/>
    <d v="2009-04-12T00:00:00"/>
    <m/>
    <x v="0"/>
    <n v="5"/>
    <n v="1600"/>
    <n v="11"/>
  </r>
  <r>
    <n v="7"/>
    <s v="34567"/>
    <s v="Фомин"/>
    <s v="Фома"/>
    <s v="Фомич"/>
    <x v="1"/>
    <x v="6"/>
    <s v="менеджер"/>
    <d v="2005-07-26T00:00:00"/>
    <m/>
    <x v="0"/>
    <n v="1"/>
    <n v="1600"/>
    <n v="15"/>
  </r>
  <r>
    <n v="8"/>
    <s v="45454"/>
    <s v="Фоменко"/>
    <s v="Сидор "/>
    <s v="Кузьмич"/>
    <x v="2"/>
    <x v="7"/>
    <s v="менеджер"/>
    <d v="2009-11-10T00:00:00"/>
    <m/>
    <x v="0"/>
    <n v="1"/>
    <n v="1800"/>
    <n v="11"/>
  </r>
  <r>
    <n v="9"/>
    <s v="45564"/>
    <s v="Кукина"/>
    <s v="Юлия"/>
    <s v="Петровна"/>
    <x v="2"/>
    <x v="8"/>
    <s v="секретарь"/>
    <d v="2000-01-10T00:00:00"/>
    <d v="2001-12-21T00:00:00"/>
    <x v="1"/>
    <n v="1"/>
    <n v="1300"/>
    <n v="1"/>
  </r>
  <r>
    <n v="10"/>
    <s v="45678"/>
    <s v="Макова"/>
    <s v="Алина"/>
    <s v="Игоревна"/>
    <x v="2"/>
    <x v="9"/>
    <s v="менеджер"/>
    <d v="2000-04-10T00:00:00"/>
    <m/>
    <x v="1"/>
    <n v="1"/>
    <n v="1800"/>
    <n v="20"/>
  </r>
  <r>
    <n v="11"/>
    <s v="56565"/>
    <s v="Сушкина"/>
    <s v="Алла"/>
    <s v="Вадимовна"/>
    <x v="3"/>
    <x v="10"/>
    <s v="начальник"/>
    <d v="2000-07-10T00:00:00"/>
    <d v="2003-12-12T00:00:00"/>
    <x v="1"/>
    <n v="1"/>
    <n v="3200"/>
    <n v="3"/>
  </r>
  <r>
    <n v="12"/>
    <s v="56786"/>
    <s v="Кротова"/>
    <s v="Инна"/>
    <s v="Павловна"/>
    <x v="2"/>
    <x v="11"/>
    <s v="секретарь"/>
    <d v="1997-10-21T00:00:00"/>
    <m/>
    <x v="1"/>
    <n v="1"/>
    <n v="1300"/>
    <n v="23"/>
  </r>
  <r>
    <n v="13"/>
    <s v="56789"/>
    <s v="Бойцов"/>
    <s v="Семен"/>
    <s v="Семенович"/>
    <x v="2"/>
    <x v="2"/>
    <s v="менеджер"/>
    <d v="2011-01-10T00:00:00"/>
    <m/>
    <x v="0"/>
    <n v="1"/>
    <n v="1800"/>
    <n v="10"/>
  </r>
  <r>
    <n v="14"/>
    <s v="67890"/>
    <s v="Гайдай"/>
    <s v="Иван"/>
    <s v="Михайлович"/>
    <x v="1"/>
    <x v="3"/>
    <s v="менеджер"/>
    <d v="2001-04-30T00:00:00"/>
    <m/>
    <x v="0"/>
    <n v="1"/>
    <n v="1600"/>
    <n v="19"/>
  </r>
  <r>
    <n v="15"/>
    <s v="78787"/>
    <s v="Краснов"/>
    <s v="Павел"/>
    <s v="Павлович"/>
    <x v="3"/>
    <x v="4"/>
    <s v="бухгалтер"/>
    <d v="2001-07-10T00:00:00"/>
    <m/>
    <x v="0"/>
    <n v="5"/>
    <n v="2700"/>
    <n v="19"/>
  </r>
  <r>
    <n v="16"/>
    <s v="78901"/>
    <s v="Рябов"/>
    <s v="Олег"/>
    <s v="Евгеньевич"/>
    <x v="2"/>
    <x v="12"/>
    <s v="начальник"/>
    <d v="2001-10-13T00:00:00"/>
    <m/>
    <x v="0"/>
    <n v="1"/>
    <n v="3300"/>
    <n v="19"/>
  </r>
  <r>
    <n v="17"/>
    <s v="89012"/>
    <s v="Белова"/>
    <s v="Софья "/>
    <s v="Петровна"/>
    <x v="0"/>
    <x v="13"/>
    <s v="экономист"/>
    <d v="2002-01-10T00:00:00"/>
    <m/>
    <x v="1"/>
    <n v="2"/>
    <n v="2000"/>
    <n v="19"/>
  </r>
  <r>
    <n v="18"/>
    <s v="90123"/>
    <s v="Чернова"/>
    <s v="Зоя"/>
    <s v="Богдановна"/>
    <x v="1"/>
    <x v="7"/>
    <s v="секретарь"/>
    <d v="2012-04-10T00:00:00"/>
    <m/>
    <x v="1"/>
    <n v="2"/>
    <n v="1100"/>
    <n v="8"/>
  </r>
  <r>
    <n v="19"/>
    <s v="98989"/>
    <s v="Родионов"/>
    <s v="Андрей"/>
    <s v="Вадимович"/>
    <x v="0"/>
    <x v="8"/>
    <s v="экономист"/>
    <d v="2002-07-10T00:00:00"/>
    <d v="2013-01-30T00:00:00"/>
    <x v="0"/>
    <n v="0"/>
    <n v="2000"/>
    <n v="10"/>
  </r>
  <r>
    <n v="20"/>
    <s v="99999"/>
    <s v="Хрустов"/>
    <s v="Юрий"/>
    <s v="Юрьевич"/>
    <x v="1"/>
    <x v="14"/>
    <s v="менеджер"/>
    <d v="2015-10-10T00:00:00"/>
    <m/>
    <x v="0"/>
    <n v="0"/>
    <n v="16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7D34E-56CC-4EE5-932A-885160351484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" colHeaderCaption="">
  <location ref="E68:G74" firstHeaderRow="1" firstDataRow="2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axis="axisCol" dataField="1" showAll="0">
      <items count="3">
        <item n="Кол-во женщин" x="1"/>
        <item n="Кол-во мужчин" x="0"/>
        <item t="default"/>
      </items>
    </pivotField>
    <pivotField showAll="0"/>
    <pivotField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2">
    <i>
      <x/>
    </i>
    <i>
      <x v="1"/>
    </i>
  </colItems>
  <dataFields count="1">
    <dataField name="Наименование отдела" fld="10" subtotal="count" baseField="0" baseItem="0"/>
  </dataFields>
  <formats count="1">
    <format dxfId="2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AD1D-07B5-41E4-B0FF-163E43DBA6A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дел">
  <location ref="A4:B9" firstHeaderRow="1" firstDataRow="1" firstDataCol="1"/>
  <pivotFields count="16">
    <pivotField showAll="0"/>
    <pivotField dataField="1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сотрудников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DD3B8-97F1-4C82-BB3B-6C0E7DFEA721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дел">
  <location ref="A68:B73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dataField="1" showAll="0"/>
    <pivotField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иждевенцев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75C82-92E3-48FB-BD1F-E8704DF2F4DA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дел">
  <location ref="E4:F9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ий оклад" fld="12" subtotal="average" baseField="5" baseItem="0" numFmtId="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2C2E3-5A86-40C5-AF7C-B0AC2282DF68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Месяц">
  <location ref="E79:F90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-во именинников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F2910-CDC2-4AB0-8966-3EF0C92B7B96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Пол">
  <location ref="A79:B8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 count="1">
    <field x="10"/>
  </rowFields>
  <rowItems count="2">
    <i>
      <x/>
    </i>
    <i>
      <x v="1"/>
    </i>
  </rowItems>
  <colItems count="1">
    <i/>
  </colItems>
  <dataFields count="1">
    <dataField name="Средний оклад" fld="12" subtotal="average" baseField="10" baseItem="0" numFmtId="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6436E-01E4-4E03-B005-29A798A0D0FD}" name="Таблица1" displayName="Таблица1" ref="A1:N21" totalsRowShown="0" headerRowDxfId="22" headerRowBorderDxfId="21" tableBorderDxfId="20" totalsRowBorderDxfId="19">
  <autoFilter ref="A1:N21" xr:uid="{BCDF9127-3F96-4A62-B7E3-DA5CA1661A2B}"/>
  <tableColumns count="14">
    <tableColumn id="1" xr3:uid="{633DB669-8196-40C6-9E3F-21B77D11AC9A}" name="№пп" dataDxfId="18"/>
    <tableColumn id="2" xr3:uid="{E088128D-19CE-4DDA-BB2D-63BA1DE2DD0E}" name="Таб. номер" dataDxfId="17"/>
    <tableColumn id="3" xr3:uid="{4C1A7EFF-F2F8-4EA4-A214-830995D1319D}" name="Фамилия" dataDxfId="16"/>
    <tableColumn id="4" xr3:uid="{D4BD5248-863C-4D8E-8881-FE4EC643609F}" name=" Имя" dataDxfId="15"/>
    <tableColumn id="5" xr3:uid="{018FE885-7117-4AC8-AE38-0F15C0EEBC3E}" name="Отчество" dataDxfId="14"/>
    <tableColumn id="6" xr3:uid="{EDB74F02-4031-4D4C-A3F9-AC9A8868AD4F}" name="Отдел" dataDxfId="13"/>
    <tableColumn id="7" xr3:uid="{31285A64-B35D-463B-8004-5839BEFDE090}" name="Дата_x000a_ рождения" dataDxfId="12"/>
    <tableColumn id="8" xr3:uid="{CB6A8BB3-13EB-42E7-B3A6-D39587D13ABF}" name="Должность" dataDxfId="11"/>
    <tableColumn id="9" xr3:uid="{FDAEA615-A7BE-4F96-9899-08E74DA601FF}" name="Дата приема на работу" dataDxfId="10"/>
    <tableColumn id="10" xr3:uid="{CA36E802-F4E0-40CC-9738-A66651264B65}" name="Дата увольнения" dataDxfId="9"/>
    <tableColumn id="11" xr3:uid="{54489C9B-005E-41E6-998B-3003E424AC78}" name="Пол" dataDxfId="8"/>
    <tableColumn id="12" xr3:uid="{4336D093-1B2F-4250-B645-9FFEBA066AF5}" name="Кол-во иждивенцев" dataDxfId="7"/>
    <tableColumn id="13" xr3:uid="{DE011792-6D83-4CFE-A142-964093B80990}" name="Оклад" dataDxfId="6">
      <calculatedColumnFormula>VLOOKUP($H2,Оклад,1+MATCH($F2,Подразделения,0),0)</calculatedColumnFormula>
    </tableColumn>
    <tableColumn id="14" xr3:uid="{8C9E3670-47E4-4835-9396-172B89827328}" name="Стаж" dataDxfId="5">
      <calculatedColumnFormula>IF(J2=0,DATEDIF(I2,TODAY(),"Y"),DATEDIF(I2,J2,"Y"))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4" sqref="K4:L8"/>
    </sheetView>
  </sheetViews>
  <sheetFormatPr defaultRowHeight="13.2" x14ac:dyDescent="0.25"/>
  <cols>
    <col min="1" max="1" width="16" bestFit="1" customWidth="1"/>
    <col min="3" max="3" width="11.33203125" customWidth="1"/>
    <col min="4" max="4" width="12.44140625" customWidth="1"/>
    <col min="5" max="5" width="10.88671875" bestFit="1" customWidth="1"/>
    <col min="6" max="6" width="11.88671875" bestFit="1" customWidth="1"/>
    <col min="7" max="7" width="11" bestFit="1" customWidth="1"/>
    <col min="11" max="11" width="20.44140625" bestFit="1" customWidth="1"/>
  </cols>
  <sheetData>
    <row r="1" spans="1:12" x14ac:dyDescent="0.25">
      <c r="C1" s="14" t="s">
        <v>97</v>
      </c>
      <c r="K1" s="14" t="s">
        <v>99</v>
      </c>
    </row>
    <row r="3" spans="1:12" x14ac:dyDescent="0.25">
      <c r="A3" s="8" t="s">
        <v>89</v>
      </c>
      <c r="C3" s="8" t="s">
        <v>90</v>
      </c>
      <c r="D3" s="1" t="s">
        <v>85</v>
      </c>
      <c r="E3" s="1" t="s">
        <v>86</v>
      </c>
      <c r="F3" s="1" t="s">
        <v>87</v>
      </c>
      <c r="G3" s="1" t="s">
        <v>88</v>
      </c>
      <c r="K3" s="15" t="s">
        <v>100</v>
      </c>
      <c r="L3" s="15" t="s">
        <v>101</v>
      </c>
    </row>
    <row r="4" spans="1:12" x14ac:dyDescent="0.25">
      <c r="A4" s="1" t="s">
        <v>85</v>
      </c>
      <c r="C4" s="1" t="s">
        <v>91</v>
      </c>
      <c r="D4" s="10">
        <v>1500</v>
      </c>
      <c r="E4" s="10">
        <v>1600</v>
      </c>
      <c r="F4" s="10">
        <v>1700</v>
      </c>
      <c r="G4" s="10">
        <v>1800</v>
      </c>
      <c r="K4" s="1">
        <v>0</v>
      </c>
      <c r="L4" s="12">
        <v>0.02</v>
      </c>
    </row>
    <row r="5" spans="1:12" x14ac:dyDescent="0.25">
      <c r="A5" s="1" t="s">
        <v>86</v>
      </c>
      <c r="C5" s="1" t="s">
        <v>92</v>
      </c>
      <c r="D5" s="10">
        <v>2000</v>
      </c>
      <c r="E5" s="10">
        <v>2100</v>
      </c>
      <c r="F5" s="10">
        <v>2200</v>
      </c>
      <c r="G5" s="10">
        <v>2300</v>
      </c>
      <c r="K5" s="1">
        <v>6</v>
      </c>
      <c r="L5" s="12">
        <v>0.03</v>
      </c>
    </row>
    <row r="6" spans="1:12" x14ac:dyDescent="0.25">
      <c r="A6" s="1" t="s">
        <v>87</v>
      </c>
      <c r="C6" s="1" t="s">
        <v>93</v>
      </c>
      <c r="D6" s="10">
        <v>2500</v>
      </c>
      <c r="E6" s="10">
        <v>2600</v>
      </c>
      <c r="F6" s="10">
        <v>2700</v>
      </c>
      <c r="G6" s="10">
        <v>2800</v>
      </c>
      <c r="K6" s="1">
        <v>10</v>
      </c>
      <c r="L6" s="12">
        <v>0.05</v>
      </c>
    </row>
    <row r="7" spans="1:12" x14ac:dyDescent="0.25">
      <c r="A7" s="1" t="s">
        <v>88</v>
      </c>
      <c r="C7" s="1" t="s">
        <v>94</v>
      </c>
      <c r="D7" s="10">
        <v>3000</v>
      </c>
      <c r="E7" s="10">
        <v>3100</v>
      </c>
      <c r="F7" s="10">
        <v>3200</v>
      </c>
      <c r="G7" s="10">
        <v>3300</v>
      </c>
      <c r="K7" s="1">
        <v>14</v>
      </c>
      <c r="L7" s="12">
        <v>7.0000000000000007E-2</v>
      </c>
    </row>
    <row r="8" spans="1:12" x14ac:dyDescent="0.25">
      <c r="C8" s="1" t="s">
        <v>95</v>
      </c>
      <c r="D8" s="10">
        <v>1000</v>
      </c>
      <c r="E8" s="10">
        <v>1100</v>
      </c>
      <c r="F8" s="10">
        <v>1200</v>
      </c>
      <c r="G8" s="10">
        <v>1300</v>
      </c>
      <c r="K8" s="1">
        <v>20</v>
      </c>
      <c r="L8" s="12">
        <v>0.09</v>
      </c>
    </row>
    <row r="9" spans="1:12" x14ac:dyDescent="0.25">
      <c r="D9" s="11"/>
      <c r="E9" s="11"/>
      <c r="F9" s="11"/>
      <c r="G9" s="11"/>
    </row>
  </sheetData>
  <phoneticPr fontId="0" type="noConversion"/>
  <dataValidations count="1">
    <dataValidation type="list" allowBlank="1" showInputMessage="1" showErrorMessage="1" sqref="A6:A7 F3:G3" xr:uid="{00000000-0002-0000-0000-000000000000}">
      <formula1>р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H13" sqref="H13"/>
    </sheetView>
  </sheetViews>
  <sheetFormatPr defaultRowHeight="13.2" x14ac:dyDescent="0.25"/>
  <cols>
    <col min="1" max="1" width="7.21875" customWidth="1"/>
    <col min="2" max="2" width="13.109375" customWidth="1"/>
    <col min="3" max="3" width="11.44140625" customWidth="1"/>
    <col min="4" max="4" width="7.33203125" customWidth="1"/>
    <col min="5" max="5" width="11.44140625" customWidth="1"/>
    <col min="6" max="6" width="14.77734375" customWidth="1"/>
    <col min="7" max="7" width="10.109375" bestFit="1" customWidth="1"/>
    <col min="8" max="8" width="13.109375" customWidth="1"/>
    <col min="9" max="9" width="16.77734375" customWidth="1"/>
    <col min="10" max="10" width="14" customWidth="1"/>
    <col min="11" max="11" width="6.5546875" customWidth="1"/>
    <col min="12" max="12" width="14" customWidth="1"/>
    <col min="13" max="13" width="11.21875" customWidth="1"/>
    <col min="14" max="14" width="16.5546875" customWidth="1"/>
    <col min="15" max="15" width="6.44140625" customWidth="1"/>
    <col min="18" max="18" width="11.33203125" customWidth="1"/>
  </cols>
  <sheetData>
    <row r="1" spans="1:18" ht="26.4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96</v>
      </c>
      <c r="H1" s="19" t="s">
        <v>6</v>
      </c>
      <c r="I1" s="19" t="s">
        <v>7</v>
      </c>
      <c r="J1" s="19" t="s">
        <v>107</v>
      </c>
      <c r="K1" s="19" t="s">
        <v>8</v>
      </c>
      <c r="L1" s="19" t="s">
        <v>9</v>
      </c>
      <c r="M1" s="19" t="s">
        <v>10</v>
      </c>
      <c r="N1" s="20" t="s">
        <v>102</v>
      </c>
      <c r="O1" s="7"/>
    </row>
    <row r="2" spans="1:18" x14ac:dyDescent="0.25">
      <c r="A2" s="17">
        <v>1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85</v>
      </c>
      <c r="G2" s="3">
        <v>19295</v>
      </c>
      <c r="H2" s="1" t="s">
        <v>94</v>
      </c>
      <c r="I2" s="3">
        <v>39457</v>
      </c>
      <c r="J2" s="3">
        <v>44175</v>
      </c>
      <c r="K2" s="1" t="s">
        <v>15</v>
      </c>
      <c r="L2" s="1">
        <v>2</v>
      </c>
      <c r="M2" s="1">
        <f t="shared" ref="M2:M21" si="0">VLOOKUP($H2,Оклад,1+MATCH($F2,Подразделения,0),0)</f>
        <v>3000</v>
      </c>
      <c r="N2" s="24">
        <f t="shared" ref="N2:N21" ca="1" si="1">IF(J2=0,DATEDIF(I2,TODAY(),"Y"),DATEDIF(I2,J2,"Y"))</f>
        <v>12</v>
      </c>
    </row>
    <row r="3" spans="1:18" x14ac:dyDescent="0.25">
      <c r="A3" s="17">
        <f>A2+1</f>
        <v>2</v>
      </c>
      <c r="B3" s="2" t="s">
        <v>16</v>
      </c>
      <c r="C3" s="1" t="s">
        <v>17</v>
      </c>
      <c r="D3" s="1" t="s">
        <v>13</v>
      </c>
      <c r="E3" s="1" t="s">
        <v>18</v>
      </c>
      <c r="F3" s="1" t="s">
        <v>86</v>
      </c>
      <c r="G3" s="3">
        <v>12805</v>
      </c>
      <c r="H3" s="1" t="s">
        <v>94</v>
      </c>
      <c r="I3" s="3">
        <v>40278</v>
      </c>
      <c r="J3" s="1"/>
      <c r="K3" s="1" t="s">
        <v>15</v>
      </c>
      <c r="L3" s="1">
        <v>1</v>
      </c>
      <c r="M3" s="1">
        <f t="shared" si="0"/>
        <v>3100</v>
      </c>
      <c r="N3" s="24">
        <f t="shared" ca="1" si="1"/>
        <v>13</v>
      </c>
    </row>
    <row r="4" spans="1:18" x14ac:dyDescent="0.25">
      <c r="A4" s="17">
        <f t="shared" ref="A4:A21" si="2">A3+1</f>
        <v>3</v>
      </c>
      <c r="B4" s="2" t="s">
        <v>19</v>
      </c>
      <c r="C4" s="1" t="s">
        <v>20</v>
      </c>
      <c r="D4" s="1" t="s">
        <v>21</v>
      </c>
      <c r="E4" s="1" t="s">
        <v>18</v>
      </c>
      <c r="F4" s="1" t="s">
        <v>88</v>
      </c>
      <c r="G4" s="3">
        <v>33111</v>
      </c>
      <c r="H4" s="1" t="s">
        <v>91</v>
      </c>
      <c r="I4" s="3">
        <v>40745</v>
      </c>
      <c r="J4" s="1"/>
      <c r="K4" s="1" t="s">
        <v>15</v>
      </c>
      <c r="L4" s="1">
        <v>2</v>
      </c>
      <c r="M4" s="1">
        <f t="shared" si="0"/>
        <v>1800</v>
      </c>
      <c r="N4" s="24">
        <f t="shared" ca="1" si="1"/>
        <v>11</v>
      </c>
    </row>
    <row r="5" spans="1:18" x14ac:dyDescent="0.25">
      <c r="A5" s="17">
        <f t="shared" si="2"/>
        <v>4</v>
      </c>
      <c r="B5" s="2" t="s">
        <v>22</v>
      </c>
      <c r="C5" s="1" t="s">
        <v>23</v>
      </c>
      <c r="D5" s="1" t="s">
        <v>21</v>
      </c>
      <c r="E5" s="1" t="s">
        <v>14</v>
      </c>
      <c r="F5" s="1" t="s">
        <v>88</v>
      </c>
      <c r="G5" s="3">
        <v>25886</v>
      </c>
      <c r="H5" s="1" t="s">
        <v>91</v>
      </c>
      <c r="I5" s="3">
        <v>39731</v>
      </c>
      <c r="J5" s="1"/>
      <c r="K5" s="1" t="s">
        <v>15</v>
      </c>
      <c r="L5" s="1">
        <v>1</v>
      </c>
      <c r="M5" s="1">
        <f t="shared" si="0"/>
        <v>1800</v>
      </c>
      <c r="N5" s="24">
        <f t="shared" ca="1" si="1"/>
        <v>14</v>
      </c>
      <c r="R5" s="9"/>
    </row>
    <row r="6" spans="1:18" x14ac:dyDescent="0.25">
      <c r="A6" s="17">
        <f t="shared" si="2"/>
        <v>5</v>
      </c>
      <c r="B6" s="2" t="s">
        <v>24</v>
      </c>
      <c r="C6" s="1" t="s">
        <v>25</v>
      </c>
      <c r="D6" s="1" t="s">
        <v>26</v>
      </c>
      <c r="E6" s="1" t="s">
        <v>27</v>
      </c>
      <c r="F6" s="1" t="s">
        <v>87</v>
      </c>
      <c r="G6" s="3">
        <v>25966</v>
      </c>
      <c r="H6" s="1" t="s">
        <v>93</v>
      </c>
      <c r="I6" s="3">
        <v>39823</v>
      </c>
      <c r="J6" s="3">
        <v>40826</v>
      </c>
      <c r="K6" s="1" t="s">
        <v>15</v>
      </c>
      <c r="L6" s="1">
        <v>0</v>
      </c>
      <c r="M6" s="1">
        <f t="shared" si="0"/>
        <v>2700</v>
      </c>
      <c r="N6" s="24">
        <f t="shared" ca="1" si="1"/>
        <v>2</v>
      </c>
    </row>
    <row r="7" spans="1:18" x14ac:dyDescent="0.25">
      <c r="A7" s="17">
        <f t="shared" si="2"/>
        <v>6</v>
      </c>
      <c r="B7" s="2" t="s">
        <v>28</v>
      </c>
      <c r="C7" s="1" t="s">
        <v>29</v>
      </c>
      <c r="D7" s="1" t="s">
        <v>30</v>
      </c>
      <c r="E7" s="1" t="s">
        <v>31</v>
      </c>
      <c r="F7" s="1" t="s">
        <v>86</v>
      </c>
      <c r="G7" s="3">
        <v>26238</v>
      </c>
      <c r="H7" s="1" t="s">
        <v>91</v>
      </c>
      <c r="I7" s="3">
        <v>39915</v>
      </c>
      <c r="J7" s="1"/>
      <c r="K7" s="1" t="s">
        <v>15</v>
      </c>
      <c r="L7" s="1">
        <v>5</v>
      </c>
      <c r="M7" s="1">
        <f t="shared" si="0"/>
        <v>1600</v>
      </c>
      <c r="N7" s="24">
        <f t="shared" ca="1" si="1"/>
        <v>14</v>
      </c>
    </row>
    <row r="8" spans="1:18" x14ac:dyDescent="0.25">
      <c r="A8" s="17">
        <f t="shared" si="2"/>
        <v>7</v>
      </c>
      <c r="B8" s="2" t="s">
        <v>32</v>
      </c>
      <c r="C8" s="1" t="s">
        <v>33</v>
      </c>
      <c r="D8" s="1" t="s">
        <v>34</v>
      </c>
      <c r="E8" s="1" t="s">
        <v>31</v>
      </c>
      <c r="F8" s="1" t="s">
        <v>86</v>
      </c>
      <c r="G8" s="3">
        <v>31240</v>
      </c>
      <c r="H8" s="1" t="s">
        <v>91</v>
      </c>
      <c r="I8" s="3">
        <v>38559</v>
      </c>
      <c r="J8" s="1"/>
      <c r="K8" s="1" t="s">
        <v>15</v>
      </c>
      <c r="L8" s="1">
        <v>1</v>
      </c>
      <c r="M8" s="1">
        <f t="shared" si="0"/>
        <v>1600</v>
      </c>
      <c r="N8" s="24">
        <f t="shared" ca="1" si="1"/>
        <v>17</v>
      </c>
    </row>
    <row r="9" spans="1:18" x14ac:dyDescent="0.25">
      <c r="A9" s="17">
        <f t="shared" si="2"/>
        <v>8</v>
      </c>
      <c r="B9" s="2" t="s">
        <v>35</v>
      </c>
      <c r="C9" s="1" t="s">
        <v>36</v>
      </c>
      <c r="D9" s="1" t="s">
        <v>26</v>
      </c>
      <c r="E9" s="1" t="s">
        <v>37</v>
      </c>
      <c r="F9" s="1" t="s">
        <v>88</v>
      </c>
      <c r="G9" s="3">
        <v>26206</v>
      </c>
      <c r="H9" s="1" t="s">
        <v>91</v>
      </c>
      <c r="I9" s="3">
        <v>40127</v>
      </c>
      <c r="J9" s="1"/>
      <c r="K9" s="1" t="s">
        <v>15</v>
      </c>
      <c r="L9" s="1">
        <v>1</v>
      </c>
      <c r="M9" s="1">
        <f t="shared" si="0"/>
        <v>1800</v>
      </c>
      <c r="N9" s="24">
        <f t="shared" ca="1" si="1"/>
        <v>13</v>
      </c>
    </row>
    <row r="10" spans="1:18" x14ac:dyDescent="0.25">
      <c r="A10" s="17">
        <f t="shared" si="2"/>
        <v>9</v>
      </c>
      <c r="B10" s="2" t="s">
        <v>38</v>
      </c>
      <c r="C10" s="1" t="s">
        <v>39</v>
      </c>
      <c r="D10" s="1" t="s">
        <v>40</v>
      </c>
      <c r="E10" s="1" t="s">
        <v>41</v>
      </c>
      <c r="F10" s="1" t="s">
        <v>88</v>
      </c>
      <c r="G10" s="3">
        <v>26286</v>
      </c>
      <c r="H10" s="1" t="s">
        <v>95</v>
      </c>
      <c r="I10" s="3">
        <v>36535</v>
      </c>
      <c r="J10" s="3">
        <v>37246</v>
      </c>
      <c r="K10" s="1" t="s">
        <v>42</v>
      </c>
      <c r="L10" s="1">
        <v>1</v>
      </c>
      <c r="M10" s="1">
        <f t="shared" si="0"/>
        <v>1300</v>
      </c>
      <c r="N10" s="24">
        <f t="shared" ca="1" si="1"/>
        <v>1</v>
      </c>
    </row>
    <row r="11" spans="1:18" x14ac:dyDescent="0.25">
      <c r="A11" s="17">
        <f t="shared" si="2"/>
        <v>10</v>
      </c>
      <c r="B11" s="2" t="s">
        <v>43</v>
      </c>
      <c r="C11" s="1" t="s">
        <v>44</v>
      </c>
      <c r="D11" s="1" t="s">
        <v>45</v>
      </c>
      <c r="E11" s="1" t="s">
        <v>46</v>
      </c>
      <c r="F11" s="1" t="s">
        <v>88</v>
      </c>
      <c r="G11" s="3">
        <v>26366</v>
      </c>
      <c r="H11" s="1" t="s">
        <v>91</v>
      </c>
      <c r="I11" s="3">
        <v>36626</v>
      </c>
      <c r="J11" s="1"/>
      <c r="K11" s="1" t="s">
        <v>42</v>
      </c>
      <c r="L11" s="1">
        <v>1</v>
      </c>
      <c r="M11" s="1">
        <f t="shared" si="0"/>
        <v>1800</v>
      </c>
      <c r="N11" s="24">
        <f t="shared" ca="1" si="1"/>
        <v>23</v>
      </c>
    </row>
    <row r="12" spans="1:18" x14ac:dyDescent="0.25">
      <c r="A12" s="17">
        <f t="shared" si="2"/>
        <v>11</v>
      </c>
      <c r="B12" s="2" t="s">
        <v>47</v>
      </c>
      <c r="C12" s="1" t="s">
        <v>48</v>
      </c>
      <c r="D12" s="1" t="s">
        <v>49</v>
      </c>
      <c r="E12" s="1" t="s">
        <v>50</v>
      </c>
      <c r="F12" s="1" t="s">
        <v>87</v>
      </c>
      <c r="G12" s="3">
        <v>20806</v>
      </c>
      <c r="H12" s="1" t="s">
        <v>94</v>
      </c>
      <c r="I12" s="3">
        <v>36717</v>
      </c>
      <c r="J12" s="3">
        <v>37967</v>
      </c>
      <c r="K12" s="1" t="s">
        <v>42</v>
      </c>
      <c r="L12" s="1">
        <v>1</v>
      </c>
      <c r="M12" s="1">
        <f t="shared" si="0"/>
        <v>3200</v>
      </c>
      <c r="N12" s="24">
        <f t="shared" ca="1" si="1"/>
        <v>3</v>
      </c>
    </row>
    <row r="13" spans="1:18" x14ac:dyDescent="0.25">
      <c r="A13" s="17">
        <f t="shared" si="2"/>
        <v>12</v>
      </c>
      <c r="B13" s="2" t="s">
        <v>51</v>
      </c>
      <c r="C13" s="1" t="s">
        <v>52</v>
      </c>
      <c r="D13" s="1" t="s">
        <v>53</v>
      </c>
      <c r="E13" s="1" t="s">
        <v>54</v>
      </c>
      <c r="F13" s="1" t="s">
        <v>88</v>
      </c>
      <c r="G13" s="3">
        <v>29241</v>
      </c>
      <c r="H13" s="1" t="s">
        <v>95</v>
      </c>
      <c r="I13" s="3">
        <v>35724</v>
      </c>
      <c r="J13" s="1"/>
      <c r="K13" s="1" t="s">
        <v>42</v>
      </c>
      <c r="L13" s="1">
        <v>1</v>
      </c>
      <c r="M13" s="1">
        <f t="shared" si="0"/>
        <v>1300</v>
      </c>
      <c r="N13" s="24">
        <f t="shared" ca="1" si="1"/>
        <v>25</v>
      </c>
    </row>
    <row r="14" spans="1:18" x14ac:dyDescent="0.25">
      <c r="A14" s="17">
        <f t="shared" si="2"/>
        <v>13</v>
      </c>
      <c r="B14" s="2" t="s">
        <v>55</v>
      </c>
      <c r="C14" s="1" t="s">
        <v>56</v>
      </c>
      <c r="D14" s="1" t="s">
        <v>57</v>
      </c>
      <c r="E14" s="1" t="s">
        <v>58</v>
      </c>
      <c r="F14" s="1" t="s">
        <v>88</v>
      </c>
      <c r="G14" s="3">
        <v>33111</v>
      </c>
      <c r="H14" s="1" t="s">
        <v>91</v>
      </c>
      <c r="I14" s="3">
        <v>40553</v>
      </c>
      <c r="J14" s="1"/>
      <c r="K14" s="1" t="s">
        <v>15</v>
      </c>
      <c r="L14" s="1">
        <v>1</v>
      </c>
      <c r="M14" s="1">
        <f t="shared" si="0"/>
        <v>1800</v>
      </c>
      <c r="N14" s="24">
        <f t="shared" ca="1" si="1"/>
        <v>12</v>
      </c>
    </row>
    <row r="15" spans="1:18" x14ac:dyDescent="0.25">
      <c r="A15" s="17">
        <f t="shared" si="2"/>
        <v>14</v>
      </c>
      <c r="B15" s="2" t="s">
        <v>59</v>
      </c>
      <c r="C15" s="1" t="s">
        <v>60</v>
      </c>
      <c r="D15" s="1" t="s">
        <v>13</v>
      </c>
      <c r="E15" s="1" t="s">
        <v>61</v>
      </c>
      <c r="F15" s="1" t="s">
        <v>86</v>
      </c>
      <c r="G15" s="3">
        <v>25886</v>
      </c>
      <c r="H15" s="1" t="s">
        <v>91</v>
      </c>
      <c r="I15" s="3">
        <v>37011</v>
      </c>
      <c r="J15" s="1"/>
      <c r="K15" s="1" t="s">
        <v>15</v>
      </c>
      <c r="L15" s="1">
        <v>1</v>
      </c>
      <c r="M15" s="1">
        <f t="shared" si="0"/>
        <v>1600</v>
      </c>
      <c r="N15" s="24">
        <f t="shared" ca="1" si="1"/>
        <v>22</v>
      </c>
    </row>
    <row r="16" spans="1:18" x14ac:dyDescent="0.25">
      <c r="A16" s="17">
        <f t="shared" si="2"/>
        <v>15</v>
      </c>
      <c r="B16" s="2" t="s">
        <v>62</v>
      </c>
      <c r="C16" s="1" t="s">
        <v>63</v>
      </c>
      <c r="D16" s="1" t="s">
        <v>64</v>
      </c>
      <c r="E16" s="1" t="s">
        <v>65</v>
      </c>
      <c r="F16" s="1" t="s">
        <v>87</v>
      </c>
      <c r="G16" s="3">
        <v>25966</v>
      </c>
      <c r="H16" s="1" t="s">
        <v>93</v>
      </c>
      <c r="I16" s="3">
        <v>37082</v>
      </c>
      <c r="J16" s="1"/>
      <c r="K16" s="1" t="s">
        <v>15</v>
      </c>
      <c r="L16" s="1">
        <v>5</v>
      </c>
      <c r="M16" s="1">
        <f t="shared" si="0"/>
        <v>2700</v>
      </c>
      <c r="N16" s="24">
        <f t="shared" ca="1" si="1"/>
        <v>21</v>
      </c>
    </row>
    <row r="17" spans="1:14" x14ac:dyDescent="0.25">
      <c r="A17" s="17">
        <f t="shared" si="2"/>
        <v>16</v>
      </c>
      <c r="B17" s="2" t="s">
        <v>66</v>
      </c>
      <c r="C17" s="1" t="s">
        <v>67</v>
      </c>
      <c r="D17" s="1" t="s">
        <v>68</v>
      </c>
      <c r="E17" s="1" t="s">
        <v>69</v>
      </c>
      <c r="F17" s="1" t="s">
        <v>88</v>
      </c>
      <c r="G17" s="3">
        <v>26046</v>
      </c>
      <c r="H17" s="1" t="s">
        <v>94</v>
      </c>
      <c r="I17" s="3">
        <v>37177</v>
      </c>
      <c r="J17" s="1"/>
      <c r="K17" s="1" t="s">
        <v>15</v>
      </c>
      <c r="L17" s="1">
        <v>1</v>
      </c>
      <c r="M17" s="1">
        <f t="shared" si="0"/>
        <v>3300</v>
      </c>
      <c r="N17" s="24">
        <f t="shared" ca="1" si="1"/>
        <v>21</v>
      </c>
    </row>
    <row r="18" spans="1:14" x14ac:dyDescent="0.25">
      <c r="A18" s="17">
        <f t="shared" si="2"/>
        <v>17</v>
      </c>
      <c r="B18" s="2" t="s">
        <v>70</v>
      </c>
      <c r="C18" s="1" t="s">
        <v>71</v>
      </c>
      <c r="D18" s="1" t="s">
        <v>72</v>
      </c>
      <c r="E18" s="1" t="s">
        <v>41</v>
      </c>
      <c r="F18" s="1" t="s">
        <v>85</v>
      </c>
      <c r="G18" s="3">
        <v>26126</v>
      </c>
      <c r="H18" s="1" t="s">
        <v>92</v>
      </c>
      <c r="I18" s="3">
        <v>37266</v>
      </c>
      <c r="J18" s="1"/>
      <c r="K18" s="1" t="s">
        <v>42</v>
      </c>
      <c r="L18" s="1">
        <v>2</v>
      </c>
      <c r="M18" s="1">
        <f t="shared" si="0"/>
        <v>2000</v>
      </c>
      <c r="N18" s="24">
        <f t="shared" ca="1" si="1"/>
        <v>21</v>
      </c>
    </row>
    <row r="19" spans="1:14" x14ac:dyDescent="0.25">
      <c r="A19" s="17">
        <f t="shared" si="2"/>
        <v>18</v>
      </c>
      <c r="B19" s="2" t="s">
        <v>73</v>
      </c>
      <c r="C19" s="1" t="s">
        <v>74</v>
      </c>
      <c r="D19" s="1" t="s">
        <v>75</v>
      </c>
      <c r="E19" s="1" t="s">
        <v>76</v>
      </c>
      <c r="F19" s="1" t="s">
        <v>86</v>
      </c>
      <c r="G19" s="3">
        <v>26206</v>
      </c>
      <c r="H19" s="1" t="s">
        <v>95</v>
      </c>
      <c r="I19" s="3">
        <v>41009</v>
      </c>
      <c r="J19" s="1"/>
      <c r="K19" s="1" t="s">
        <v>42</v>
      </c>
      <c r="L19" s="1">
        <v>2</v>
      </c>
      <c r="M19" s="1">
        <f t="shared" si="0"/>
        <v>1100</v>
      </c>
      <c r="N19" s="24">
        <f t="shared" ca="1" si="1"/>
        <v>11</v>
      </c>
    </row>
    <row r="20" spans="1:14" x14ac:dyDescent="0.25">
      <c r="A20" s="17">
        <f t="shared" si="2"/>
        <v>19</v>
      </c>
      <c r="B20" s="2" t="s">
        <v>77</v>
      </c>
      <c r="C20" s="1" t="s">
        <v>78</v>
      </c>
      <c r="D20" s="1" t="s">
        <v>79</v>
      </c>
      <c r="E20" s="1" t="s">
        <v>80</v>
      </c>
      <c r="F20" s="1" t="s">
        <v>85</v>
      </c>
      <c r="G20" s="3">
        <v>26286</v>
      </c>
      <c r="H20" s="1" t="s">
        <v>92</v>
      </c>
      <c r="I20" s="3">
        <v>37447</v>
      </c>
      <c r="J20" s="3">
        <v>41304</v>
      </c>
      <c r="K20" s="1" t="s">
        <v>15</v>
      </c>
      <c r="L20" s="1">
        <v>0</v>
      </c>
      <c r="M20" s="1">
        <f t="shared" si="0"/>
        <v>2000</v>
      </c>
      <c r="N20" s="24">
        <f t="shared" ca="1" si="1"/>
        <v>10</v>
      </c>
    </row>
    <row r="21" spans="1:14" x14ac:dyDescent="0.25">
      <c r="A21" s="17">
        <f t="shared" si="2"/>
        <v>20</v>
      </c>
      <c r="B21" s="21" t="s">
        <v>81</v>
      </c>
      <c r="C21" s="22" t="s">
        <v>82</v>
      </c>
      <c r="D21" s="22" t="s">
        <v>83</v>
      </c>
      <c r="E21" s="22" t="s">
        <v>84</v>
      </c>
      <c r="F21" s="1" t="s">
        <v>86</v>
      </c>
      <c r="G21" s="23">
        <v>26604</v>
      </c>
      <c r="H21" s="22" t="s">
        <v>91</v>
      </c>
      <c r="I21" s="23">
        <v>42287</v>
      </c>
      <c r="J21" s="22"/>
      <c r="K21" s="22" t="s">
        <v>15</v>
      </c>
      <c r="L21" s="22">
        <v>0</v>
      </c>
      <c r="M21" s="22">
        <f t="shared" si="0"/>
        <v>1600</v>
      </c>
      <c r="N21" s="24">
        <f t="shared" ca="1" si="1"/>
        <v>7</v>
      </c>
    </row>
    <row r="22" spans="1:14" x14ac:dyDescent="0.25">
      <c r="G22" s="5"/>
    </row>
    <row r="23" spans="1:14" x14ac:dyDescent="0.25">
      <c r="B23" s="6"/>
    </row>
  </sheetData>
  <phoneticPr fontId="0" type="noConversion"/>
  <dataValidations count="2">
    <dataValidation type="list" allowBlank="1" showInputMessage="1" showErrorMessage="1" sqref="F2:F21" xr:uid="{4C910DAC-FCA0-45CE-97CF-98832BCEC291}">
      <formula1>Подразделения</formula1>
    </dataValidation>
    <dataValidation type="list" allowBlank="1" showInputMessage="1" showErrorMessage="1" sqref="H2:H21" xr:uid="{81A63A93-419C-4FF7-B373-6F8EBD469B94}">
      <formula1>Должности</formula1>
    </dataValidation>
  </dataValidations>
  <pageMargins left="0.43" right="0.27" top="1" bottom="1" header="0.5" footer="0.5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1"/>
  <sheetViews>
    <sheetView workbookViewId="0">
      <selection sqref="A1:B7"/>
    </sheetView>
  </sheetViews>
  <sheetFormatPr defaultRowHeight="13.2" x14ac:dyDescent="0.25"/>
  <sheetData>
    <row r="1" spans="1:2" ht="26.4" x14ac:dyDescent="0.25">
      <c r="A1" s="16" t="s">
        <v>1</v>
      </c>
      <c r="B1" s="1" t="s">
        <v>98</v>
      </c>
    </row>
    <row r="2" spans="1:2" x14ac:dyDescent="0.25">
      <c r="A2" s="2" t="s">
        <v>11</v>
      </c>
      <c r="B2" s="1">
        <v>14</v>
      </c>
    </row>
    <row r="3" spans="1:2" x14ac:dyDescent="0.25">
      <c r="A3" s="2" t="s">
        <v>16</v>
      </c>
      <c r="B3" s="1">
        <v>12</v>
      </c>
    </row>
    <row r="4" spans="1:2" x14ac:dyDescent="0.25">
      <c r="A4" s="2" t="s">
        <v>19</v>
      </c>
      <c r="B4" s="1">
        <v>19</v>
      </c>
    </row>
    <row r="5" spans="1:2" x14ac:dyDescent="0.25">
      <c r="A5" s="2" t="s">
        <v>51</v>
      </c>
      <c r="B5" s="1">
        <v>10</v>
      </c>
    </row>
    <row r="6" spans="1:2" x14ac:dyDescent="0.25">
      <c r="A6" s="2" t="s">
        <v>55</v>
      </c>
      <c r="B6" s="1">
        <v>6</v>
      </c>
    </row>
    <row r="7" spans="1:2" x14ac:dyDescent="0.25">
      <c r="A7" s="2" t="s">
        <v>59</v>
      </c>
      <c r="B7" s="1">
        <v>8</v>
      </c>
    </row>
    <row r="81" spans="1:1" ht="13.8" thickBot="1" x14ac:dyDescent="0.3">
      <c r="A81" s="4"/>
    </row>
  </sheetData>
  <pageMargins left="0.7" right="0.7" top="0.75" bottom="0.75" header="0.3" footer="0.3"/>
  <ignoredErrors>
    <ignoredError sqref="A2:A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I11" sqref="I11"/>
    </sheetView>
  </sheetViews>
  <sheetFormatPr defaultRowHeight="13.2" x14ac:dyDescent="0.25"/>
  <cols>
    <col min="2" max="2" width="10.21875" bestFit="1" customWidth="1"/>
    <col min="3" max="3" width="17.5546875" customWidth="1"/>
    <col min="4" max="4" width="20.77734375" customWidth="1"/>
    <col min="5" max="5" width="13" customWidth="1"/>
  </cols>
  <sheetData>
    <row r="1" spans="1:5" ht="41.25" customHeight="1" x14ac:dyDescent="0.25">
      <c r="A1" s="13" t="s">
        <v>106</v>
      </c>
      <c r="B1" s="13" t="s">
        <v>10</v>
      </c>
      <c r="C1" s="13" t="s">
        <v>103</v>
      </c>
      <c r="D1" s="13" t="s">
        <v>104</v>
      </c>
      <c r="E1" s="13" t="s">
        <v>105</v>
      </c>
    </row>
    <row r="2" spans="1:5" x14ac:dyDescent="0.25">
      <c r="A2" s="2" t="s">
        <v>11</v>
      </c>
      <c r="B2" s="25">
        <f t="shared" ref="B2:B17" si="0">VLOOKUP(A2,Учет_персонала,12,0)</f>
        <v>3000</v>
      </c>
      <c r="C2" s="12">
        <f>IFERROR(VLOOKUP(VLOOKUP($A2,'Баллы по итогам рабочего период'!$A$2:$B$7,2,0),ПроцентПремии,2,1),0)</f>
        <v>7.0000000000000007E-2</v>
      </c>
      <c r="D2" s="25">
        <f t="shared" ref="D2:D17" ca="1" si="1">IF(VLOOKUP(A2,Учет_персонала,13,0)&gt;5,3000+1000*VLOOKUP(A2,Учет_персонала,13,0),1000*VLOOKUP(A2,Учет_персонала,13,0))</f>
        <v>15000</v>
      </c>
      <c r="E2" s="25">
        <f ca="1">$B2+$C2*$B2+$D2</f>
        <v>18210</v>
      </c>
    </row>
    <row r="3" spans="1:5" x14ac:dyDescent="0.25">
      <c r="A3" s="2" t="s">
        <v>16</v>
      </c>
      <c r="B3" s="25">
        <f t="shared" si="0"/>
        <v>3100</v>
      </c>
      <c r="C3" s="12">
        <f>IFERROR(VLOOKUP(VLOOKUP($A3,'Баллы по итогам рабочего период'!$A$2:$B$7,2,0),ПроцентПремии,2,1),0)</f>
        <v>0.05</v>
      </c>
      <c r="D3" s="25">
        <f t="shared" ca="1" si="1"/>
        <v>16000</v>
      </c>
      <c r="E3" s="25">
        <f t="shared" ref="E3:E17" ca="1" si="2">$B3+$C3*$B3+$D3</f>
        <v>19255</v>
      </c>
    </row>
    <row r="4" spans="1:5" x14ac:dyDescent="0.25">
      <c r="A4" s="2" t="s">
        <v>19</v>
      </c>
      <c r="B4" s="25">
        <f t="shared" si="0"/>
        <v>1800</v>
      </c>
      <c r="C4" s="12">
        <f>IFERROR(VLOOKUP(VLOOKUP($A4,'Баллы по итогам рабочего период'!$A$2:$B$7,2,0),ПроцентПремии,2,1),0)</f>
        <v>7.0000000000000007E-2</v>
      </c>
      <c r="D4" s="25">
        <f t="shared" ca="1" si="1"/>
        <v>14000</v>
      </c>
      <c r="E4" s="25">
        <f t="shared" ca="1" si="2"/>
        <v>15926</v>
      </c>
    </row>
    <row r="5" spans="1:5" x14ac:dyDescent="0.25">
      <c r="A5" s="2" t="s">
        <v>22</v>
      </c>
      <c r="B5" s="25">
        <f t="shared" si="0"/>
        <v>1800</v>
      </c>
      <c r="C5" s="12">
        <f>IFERROR(VLOOKUP(VLOOKUP($A5,'Баллы по итогам рабочего период'!$A$2:$B$7,2,0),ПроцентПремии,2,1),0)</f>
        <v>0</v>
      </c>
      <c r="D5" s="25">
        <f t="shared" ca="1" si="1"/>
        <v>17000</v>
      </c>
      <c r="E5" s="25">
        <f t="shared" ca="1" si="2"/>
        <v>18800</v>
      </c>
    </row>
    <row r="6" spans="1:5" x14ac:dyDescent="0.25">
      <c r="A6" s="2" t="s">
        <v>28</v>
      </c>
      <c r="B6" s="25">
        <f t="shared" si="0"/>
        <v>1600</v>
      </c>
      <c r="C6" s="12">
        <f>IFERROR(VLOOKUP(VLOOKUP($A6,'Баллы по итогам рабочего период'!$A$2:$B$7,2,0),ПроцентПремии,2,1),0)</f>
        <v>0</v>
      </c>
      <c r="D6" s="25">
        <f t="shared" ca="1" si="1"/>
        <v>17000</v>
      </c>
      <c r="E6" s="25">
        <f t="shared" ca="1" si="2"/>
        <v>18600</v>
      </c>
    </row>
    <row r="7" spans="1:5" x14ac:dyDescent="0.25">
      <c r="A7" s="2" t="s">
        <v>32</v>
      </c>
      <c r="B7" s="25">
        <f t="shared" si="0"/>
        <v>1600</v>
      </c>
      <c r="C7" s="12">
        <f>IFERROR(VLOOKUP(VLOOKUP($A7,'Баллы по итогам рабочего период'!$A$2:$B$7,2,0),ПроцентПремии,2,1),0)</f>
        <v>0</v>
      </c>
      <c r="D7" s="25">
        <f t="shared" ca="1" si="1"/>
        <v>20000</v>
      </c>
      <c r="E7" s="25">
        <f t="shared" ca="1" si="2"/>
        <v>21600</v>
      </c>
    </row>
    <row r="8" spans="1:5" x14ac:dyDescent="0.25">
      <c r="A8" s="2" t="s">
        <v>35</v>
      </c>
      <c r="B8" s="25">
        <f t="shared" si="0"/>
        <v>1800</v>
      </c>
      <c r="C8" s="12">
        <f>IFERROR(VLOOKUP(VLOOKUP($A8,'Баллы по итогам рабочего период'!$A$2:$B$7,2,0),ПроцентПремии,2,1),0)</f>
        <v>0</v>
      </c>
      <c r="D8" s="25">
        <f t="shared" ca="1" si="1"/>
        <v>16000</v>
      </c>
      <c r="E8" s="25">
        <f t="shared" ca="1" si="2"/>
        <v>17800</v>
      </c>
    </row>
    <row r="9" spans="1:5" x14ac:dyDescent="0.25">
      <c r="A9" s="2" t="s">
        <v>43</v>
      </c>
      <c r="B9" s="25">
        <f t="shared" si="0"/>
        <v>1800</v>
      </c>
      <c r="C9" s="12">
        <f>IFERROR(VLOOKUP(VLOOKUP($A9,'Баллы по итогам рабочего период'!$A$2:$B$7,2,0),ПроцентПремии,2,1),0)</f>
        <v>0</v>
      </c>
      <c r="D9" s="25">
        <f t="shared" ca="1" si="1"/>
        <v>26000</v>
      </c>
      <c r="E9" s="25">
        <f t="shared" ca="1" si="2"/>
        <v>27800</v>
      </c>
    </row>
    <row r="10" spans="1:5" x14ac:dyDescent="0.25">
      <c r="A10" s="2" t="s">
        <v>51</v>
      </c>
      <c r="B10" s="25">
        <f t="shared" si="0"/>
        <v>1300</v>
      </c>
      <c r="C10" s="12">
        <f>IFERROR(VLOOKUP(VLOOKUP($A10,'Баллы по итогам рабочего период'!$A$2:$B$7,2,0),ПроцентПремии,2,1),0)</f>
        <v>0.05</v>
      </c>
      <c r="D10" s="25">
        <f t="shared" ca="1" si="1"/>
        <v>28000</v>
      </c>
      <c r="E10" s="25">
        <f t="shared" ca="1" si="2"/>
        <v>29365</v>
      </c>
    </row>
    <row r="11" spans="1:5" x14ac:dyDescent="0.25">
      <c r="A11" s="2" t="s">
        <v>55</v>
      </c>
      <c r="B11" s="25">
        <f t="shared" si="0"/>
        <v>1800</v>
      </c>
      <c r="C11" s="12">
        <f>IFERROR(VLOOKUP(VLOOKUP($A11,'Баллы по итогам рабочего период'!$A$2:$B$7,2,0),ПроцентПремии,2,1),0)</f>
        <v>0.03</v>
      </c>
      <c r="D11" s="25">
        <f t="shared" ca="1" si="1"/>
        <v>15000</v>
      </c>
      <c r="E11" s="25">
        <f t="shared" ca="1" si="2"/>
        <v>16854</v>
      </c>
    </row>
    <row r="12" spans="1:5" x14ac:dyDescent="0.25">
      <c r="A12" s="2" t="s">
        <v>59</v>
      </c>
      <c r="B12" s="25">
        <f t="shared" si="0"/>
        <v>1600</v>
      </c>
      <c r="C12" s="12">
        <f>IFERROR(VLOOKUP(VLOOKUP($A12,'Баллы по итогам рабочего период'!$A$2:$B$7,2,0),ПроцентПремии,2,1),0)</f>
        <v>0.03</v>
      </c>
      <c r="D12" s="25">
        <f t="shared" ca="1" si="1"/>
        <v>25000</v>
      </c>
      <c r="E12" s="25">
        <f t="shared" ca="1" si="2"/>
        <v>26648</v>
      </c>
    </row>
    <row r="13" spans="1:5" x14ac:dyDescent="0.25">
      <c r="A13" s="2" t="s">
        <v>62</v>
      </c>
      <c r="B13" s="25">
        <f t="shared" si="0"/>
        <v>2700</v>
      </c>
      <c r="C13" s="12">
        <f>IFERROR(VLOOKUP(VLOOKUP($A13,'Баллы по итогам рабочего период'!$A$2:$B$7,2,0),ПроцентПремии,2,1),0)</f>
        <v>0</v>
      </c>
      <c r="D13" s="25">
        <f t="shared" ca="1" si="1"/>
        <v>24000</v>
      </c>
      <c r="E13" s="25">
        <f t="shared" ca="1" si="2"/>
        <v>26700</v>
      </c>
    </row>
    <row r="14" spans="1:5" x14ac:dyDescent="0.25">
      <c r="A14" s="2" t="s">
        <v>66</v>
      </c>
      <c r="B14" s="25">
        <f t="shared" si="0"/>
        <v>3300</v>
      </c>
      <c r="C14" s="12">
        <f>IFERROR(VLOOKUP(VLOOKUP($A14,'Баллы по итогам рабочего период'!$A$2:$B$7,2,0),ПроцентПремии,2,1),0)</f>
        <v>0</v>
      </c>
      <c r="D14" s="25">
        <f t="shared" ca="1" si="1"/>
        <v>24000</v>
      </c>
      <c r="E14" s="25">
        <f t="shared" ca="1" si="2"/>
        <v>27300</v>
      </c>
    </row>
    <row r="15" spans="1:5" x14ac:dyDescent="0.25">
      <c r="A15" s="2" t="s">
        <v>70</v>
      </c>
      <c r="B15" s="25">
        <f t="shared" si="0"/>
        <v>2000</v>
      </c>
      <c r="C15" s="12">
        <f>IFERROR(VLOOKUP(VLOOKUP($A15,'Баллы по итогам рабочего период'!$A$2:$B$7,2,0),ПроцентПремии,2,1),0)</f>
        <v>0</v>
      </c>
      <c r="D15" s="25">
        <f t="shared" ca="1" si="1"/>
        <v>24000</v>
      </c>
      <c r="E15" s="25">
        <f t="shared" ca="1" si="2"/>
        <v>26000</v>
      </c>
    </row>
    <row r="16" spans="1:5" x14ac:dyDescent="0.25">
      <c r="A16" s="2" t="s">
        <v>73</v>
      </c>
      <c r="B16" s="25">
        <f t="shared" si="0"/>
        <v>1100</v>
      </c>
      <c r="C16" s="12">
        <f>IFERROR(VLOOKUP(VLOOKUP($A16,'Баллы по итогам рабочего период'!$A$2:$B$7,2,0),ПроцентПремии,2,1),0)</f>
        <v>0</v>
      </c>
      <c r="D16" s="25">
        <f t="shared" ca="1" si="1"/>
        <v>14000</v>
      </c>
      <c r="E16" s="25">
        <f t="shared" ca="1" si="2"/>
        <v>15100</v>
      </c>
    </row>
    <row r="17" spans="1:5" x14ac:dyDescent="0.25">
      <c r="A17" s="2" t="s">
        <v>81</v>
      </c>
      <c r="B17" s="25">
        <f t="shared" si="0"/>
        <v>1600</v>
      </c>
      <c r="C17" s="12">
        <f>IFERROR(VLOOKUP(VLOOKUP($A17,'Баллы по итогам рабочего период'!$A$2:$B$7,2,0),ПроцентПремии,2,1),0)</f>
        <v>0</v>
      </c>
      <c r="D17" s="25">
        <f t="shared" ca="1" si="1"/>
        <v>10000</v>
      </c>
      <c r="E17" s="25">
        <f t="shared" ca="1" si="2"/>
        <v>11600</v>
      </c>
    </row>
  </sheetData>
  <conditionalFormatting sqref="A2:E17">
    <cfRule type="expression" dxfId="1" priority="1">
      <formula>$E2=MIN($E$2:$E$17)</formula>
    </cfRule>
    <cfRule type="expression" dxfId="0" priority="2">
      <formula>$E2=MAX($E$2:$E$17)</formula>
    </cfRule>
  </conditionalFormatting>
  <pageMargins left="0.7" right="0.7" top="0.75" bottom="0.75" header="0.3" footer="0.3"/>
  <pageSetup paperSize="9" orientation="portrait" r:id="rId1"/>
  <ignoredErrors>
    <ignoredError sqref="A2:A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4027-2839-4DC2-A1BA-FB77E4B8D581}">
  <dimension ref="A2:M90"/>
  <sheetViews>
    <sheetView tabSelected="1" topLeftCell="A67" workbookViewId="0">
      <selection activeCell="H90" sqref="H90"/>
    </sheetView>
  </sheetViews>
  <sheetFormatPr defaultRowHeight="13.2" x14ac:dyDescent="0.25"/>
  <cols>
    <col min="1" max="1" width="11.88671875" bestFit="1" customWidth="1"/>
    <col min="2" max="2" width="23.77734375" bestFit="1" customWidth="1"/>
    <col min="5" max="5" width="17.6640625" bestFit="1" customWidth="1"/>
    <col min="6" max="6" width="19.6640625" customWidth="1"/>
    <col min="7" max="7" width="15.109375" bestFit="1" customWidth="1"/>
    <col min="8" max="8" width="11.88671875" bestFit="1" customWidth="1"/>
    <col min="9" max="9" width="11.88671875" customWidth="1"/>
  </cols>
  <sheetData>
    <row r="2" spans="1:6" x14ac:dyDescent="0.25">
      <c r="A2" s="28" t="s">
        <v>110</v>
      </c>
      <c r="E2" s="28" t="s">
        <v>112</v>
      </c>
    </row>
    <row r="4" spans="1:6" x14ac:dyDescent="0.25">
      <c r="A4" s="26" t="s">
        <v>5</v>
      </c>
      <c r="B4" t="s">
        <v>109</v>
      </c>
      <c r="E4" s="26" t="s">
        <v>5</v>
      </c>
      <c r="F4" t="s">
        <v>111</v>
      </c>
    </row>
    <row r="5" spans="1:6" x14ac:dyDescent="0.25">
      <c r="A5" s="27" t="s">
        <v>87</v>
      </c>
      <c r="B5">
        <v>3</v>
      </c>
      <c r="E5" s="27" t="s">
        <v>87</v>
      </c>
      <c r="F5" s="29">
        <v>2866.6666666666665</v>
      </c>
    </row>
    <row r="6" spans="1:6" x14ac:dyDescent="0.25">
      <c r="A6" s="27" t="s">
        <v>88</v>
      </c>
      <c r="B6">
        <v>8</v>
      </c>
      <c r="E6" s="27" t="s">
        <v>88</v>
      </c>
      <c r="F6" s="29">
        <v>1862.5</v>
      </c>
    </row>
    <row r="7" spans="1:6" x14ac:dyDescent="0.25">
      <c r="A7" s="27" t="s">
        <v>85</v>
      </c>
      <c r="B7">
        <v>3</v>
      </c>
      <c r="E7" s="27" t="s">
        <v>85</v>
      </c>
      <c r="F7" s="29">
        <v>2333.3333333333335</v>
      </c>
    </row>
    <row r="8" spans="1:6" x14ac:dyDescent="0.25">
      <c r="A8" s="27" t="s">
        <v>86</v>
      </c>
      <c r="B8">
        <v>6</v>
      </c>
      <c r="E8" s="27" t="s">
        <v>86</v>
      </c>
      <c r="F8" s="29">
        <v>1766.6666666666667</v>
      </c>
    </row>
    <row r="9" spans="1:6" x14ac:dyDescent="0.25">
      <c r="A9" s="27" t="s">
        <v>108</v>
      </c>
      <c r="B9">
        <v>20</v>
      </c>
      <c r="E9" s="27" t="s">
        <v>108</v>
      </c>
      <c r="F9" s="29">
        <v>2055</v>
      </c>
    </row>
    <row r="12" spans="1:6" x14ac:dyDescent="0.25">
      <c r="A12" s="28" t="s">
        <v>113</v>
      </c>
    </row>
    <row r="14" spans="1:6" x14ac:dyDescent="0.25">
      <c r="A14" t="s">
        <v>114</v>
      </c>
      <c r="B14" t="s">
        <v>115</v>
      </c>
    </row>
    <row r="15" spans="1:6" x14ac:dyDescent="0.25">
      <c r="A15" t="b">
        <f>'Учет персонала'!J2&gt;0</f>
        <v>1</v>
      </c>
      <c r="B15" t="b">
        <f>'Учет персонала'!H2="секретарь"</f>
        <v>0</v>
      </c>
    </row>
    <row r="17" spans="1:13" ht="39.6" x14ac:dyDescent="0.25">
      <c r="A17" s="19" t="s">
        <v>1</v>
      </c>
      <c r="B17" s="19" t="s">
        <v>2</v>
      </c>
      <c r="C17" s="19" t="s">
        <v>3</v>
      </c>
      <c r="D17" s="19" t="s">
        <v>4</v>
      </c>
      <c r="E17" s="19" t="s">
        <v>5</v>
      </c>
      <c r="F17" s="19" t="s">
        <v>96</v>
      </c>
      <c r="G17" s="19" t="s">
        <v>6</v>
      </c>
      <c r="H17" s="19" t="s">
        <v>7</v>
      </c>
      <c r="I17" s="19" t="s">
        <v>107</v>
      </c>
      <c r="J17" s="19" t="s">
        <v>8</v>
      </c>
      <c r="K17" s="19" t="s">
        <v>9</v>
      </c>
      <c r="L17" s="19" t="s">
        <v>10</v>
      </c>
      <c r="M17" s="20" t="s">
        <v>102</v>
      </c>
    </row>
    <row r="18" spans="1:13" x14ac:dyDescent="0.25">
      <c r="A18" s="2" t="s">
        <v>38</v>
      </c>
      <c r="B18" s="1" t="s">
        <v>39</v>
      </c>
      <c r="C18" s="1" t="s">
        <v>40</v>
      </c>
      <c r="D18" s="1" t="s">
        <v>41</v>
      </c>
      <c r="E18" s="1" t="s">
        <v>88</v>
      </c>
      <c r="F18" s="3">
        <v>26286</v>
      </c>
      <c r="G18" s="1" t="s">
        <v>95</v>
      </c>
      <c r="H18" s="3">
        <v>36535</v>
      </c>
      <c r="I18" s="3">
        <v>37246</v>
      </c>
      <c r="J18" s="1" t="s">
        <v>42</v>
      </c>
      <c r="K18" s="1">
        <v>1</v>
      </c>
      <c r="L18" s="1">
        <v>1300</v>
      </c>
      <c r="M18" s="24">
        <v>1</v>
      </c>
    </row>
    <row r="21" spans="1:13" x14ac:dyDescent="0.25">
      <c r="A21" s="28" t="s">
        <v>116</v>
      </c>
    </row>
    <row r="23" spans="1:13" x14ac:dyDescent="0.25">
      <c r="A23" t="s">
        <v>117</v>
      </c>
      <c r="B23" s="14">
        <v>1971</v>
      </c>
    </row>
    <row r="25" spans="1:13" x14ac:dyDescent="0.25">
      <c r="A25" t="s">
        <v>118</v>
      </c>
    </row>
    <row r="26" spans="1:13" x14ac:dyDescent="0.25">
      <c r="A26" t="b">
        <f>YEAR('Учет персонала'!G2)=$B$23</f>
        <v>0</v>
      </c>
    </row>
    <row r="28" spans="1:13" ht="39.6" x14ac:dyDescent="0.25">
      <c r="A28" s="19" t="s">
        <v>1</v>
      </c>
      <c r="B28" s="19" t="s">
        <v>2</v>
      </c>
      <c r="C28" s="19" t="s">
        <v>3</v>
      </c>
      <c r="D28" s="19" t="s">
        <v>4</v>
      </c>
      <c r="E28" s="19" t="s">
        <v>5</v>
      </c>
      <c r="F28" s="19" t="s">
        <v>96</v>
      </c>
      <c r="G28" s="19" t="s">
        <v>6</v>
      </c>
      <c r="H28" s="19" t="s">
        <v>7</v>
      </c>
      <c r="I28" s="19" t="s">
        <v>107</v>
      </c>
      <c r="J28" s="19" t="s">
        <v>8</v>
      </c>
      <c r="K28" s="19" t="s">
        <v>9</v>
      </c>
      <c r="L28" s="19" t="s">
        <v>10</v>
      </c>
      <c r="M28" s="20" t="s">
        <v>102</v>
      </c>
    </row>
    <row r="29" spans="1:13" x14ac:dyDescent="0.25">
      <c r="A29" s="2" t="s">
        <v>24</v>
      </c>
      <c r="B29" s="1" t="s">
        <v>25</v>
      </c>
      <c r="C29" s="1" t="s">
        <v>26</v>
      </c>
      <c r="D29" s="1" t="s">
        <v>27</v>
      </c>
      <c r="E29" s="1" t="s">
        <v>87</v>
      </c>
      <c r="F29" s="3">
        <v>25966</v>
      </c>
      <c r="G29" s="1" t="s">
        <v>93</v>
      </c>
      <c r="H29" s="3">
        <v>39823</v>
      </c>
      <c r="I29" s="3">
        <v>40826</v>
      </c>
      <c r="J29" s="1" t="s">
        <v>15</v>
      </c>
      <c r="K29" s="1">
        <v>0</v>
      </c>
      <c r="L29" s="1">
        <v>2700</v>
      </c>
      <c r="M29" s="24">
        <v>2</v>
      </c>
    </row>
    <row r="30" spans="1:13" x14ac:dyDescent="0.25">
      <c r="A30" s="2" t="s">
        <v>28</v>
      </c>
      <c r="B30" s="1" t="s">
        <v>29</v>
      </c>
      <c r="C30" s="1" t="s">
        <v>30</v>
      </c>
      <c r="D30" s="1" t="s">
        <v>31</v>
      </c>
      <c r="E30" s="1" t="s">
        <v>86</v>
      </c>
      <c r="F30" s="3">
        <v>26238</v>
      </c>
      <c r="G30" s="1" t="s">
        <v>91</v>
      </c>
      <c r="H30" s="3">
        <v>39915</v>
      </c>
      <c r="I30" s="1"/>
      <c r="J30" s="1" t="s">
        <v>15</v>
      </c>
      <c r="K30" s="1">
        <v>5</v>
      </c>
      <c r="L30" s="1">
        <v>1600</v>
      </c>
      <c r="M30" s="24">
        <v>11</v>
      </c>
    </row>
    <row r="31" spans="1:13" x14ac:dyDescent="0.25">
      <c r="A31" s="2" t="s">
        <v>35</v>
      </c>
      <c r="B31" s="1" t="s">
        <v>36</v>
      </c>
      <c r="C31" s="1" t="s">
        <v>26</v>
      </c>
      <c r="D31" s="1" t="s">
        <v>37</v>
      </c>
      <c r="E31" s="1" t="s">
        <v>88</v>
      </c>
      <c r="F31" s="3">
        <v>26206</v>
      </c>
      <c r="G31" s="1" t="s">
        <v>91</v>
      </c>
      <c r="H31" s="3">
        <v>40127</v>
      </c>
      <c r="I31" s="1"/>
      <c r="J31" s="1" t="s">
        <v>15</v>
      </c>
      <c r="K31" s="1">
        <v>1</v>
      </c>
      <c r="L31" s="1">
        <v>1800</v>
      </c>
      <c r="M31" s="24">
        <v>11</v>
      </c>
    </row>
    <row r="32" spans="1:13" x14ac:dyDescent="0.25">
      <c r="A32" s="2" t="s">
        <v>38</v>
      </c>
      <c r="B32" s="1" t="s">
        <v>39</v>
      </c>
      <c r="C32" s="1" t="s">
        <v>40</v>
      </c>
      <c r="D32" s="1" t="s">
        <v>41</v>
      </c>
      <c r="E32" s="1" t="s">
        <v>88</v>
      </c>
      <c r="F32" s="3">
        <v>26286</v>
      </c>
      <c r="G32" s="1" t="s">
        <v>95</v>
      </c>
      <c r="H32" s="3">
        <v>36535</v>
      </c>
      <c r="I32" s="3">
        <v>37246</v>
      </c>
      <c r="J32" s="1" t="s">
        <v>42</v>
      </c>
      <c r="K32" s="1">
        <v>1</v>
      </c>
      <c r="L32" s="1">
        <v>1300</v>
      </c>
      <c r="M32" s="24">
        <v>1</v>
      </c>
    </row>
    <row r="33" spans="1:13" x14ac:dyDescent="0.25">
      <c r="A33" s="2" t="s">
        <v>62</v>
      </c>
      <c r="B33" s="1" t="s">
        <v>63</v>
      </c>
      <c r="C33" s="1" t="s">
        <v>64</v>
      </c>
      <c r="D33" s="1" t="s">
        <v>65</v>
      </c>
      <c r="E33" s="1" t="s">
        <v>87</v>
      </c>
      <c r="F33" s="3">
        <v>25966</v>
      </c>
      <c r="G33" s="1" t="s">
        <v>93</v>
      </c>
      <c r="H33" s="3">
        <v>37082</v>
      </c>
      <c r="I33" s="1"/>
      <c r="J33" s="1" t="s">
        <v>15</v>
      </c>
      <c r="K33" s="1">
        <v>5</v>
      </c>
      <c r="L33" s="1">
        <v>2700</v>
      </c>
      <c r="M33" s="24">
        <v>19</v>
      </c>
    </row>
    <row r="34" spans="1:13" x14ac:dyDescent="0.25">
      <c r="A34" s="2" t="s">
        <v>66</v>
      </c>
      <c r="B34" s="1" t="s">
        <v>67</v>
      </c>
      <c r="C34" s="1" t="s">
        <v>68</v>
      </c>
      <c r="D34" s="1" t="s">
        <v>69</v>
      </c>
      <c r="E34" s="1" t="s">
        <v>88</v>
      </c>
      <c r="F34" s="3">
        <v>26046</v>
      </c>
      <c r="G34" s="1" t="s">
        <v>94</v>
      </c>
      <c r="H34" s="3">
        <v>37177</v>
      </c>
      <c r="I34" s="1"/>
      <c r="J34" s="1" t="s">
        <v>15</v>
      </c>
      <c r="K34" s="1">
        <v>1</v>
      </c>
      <c r="L34" s="1">
        <v>3300</v>
      </c>
      <c r="M34" s="24">
        <v>19</v>
      </c>
    </row>
    <row r="35" spans="1:13" x14ac:dyDescent="0.25">
      <c r="A35" s="2" t="s">
        <v>70</v>
      </c>
      <c r="B35" s="1" t="s">
        <v>71</v>
      </c>
      <c r="C35" s="1" t="s">
        <v>72</v>
      </c>
      <c r="D35" s="1" t="s">
        <v>41</v>
      </c>
      <c r="E35" s="1" t="s">
        <v>85</v>
      </c>
      <c r="F35" s="3">
        <v>26126</v>
      </c>
      <c r="G35" s="1" t="s">
        <v>92</v>
      </c>
      <c r="H35" s="3">
        <v>37266</v>
      </c>
      <c r="I35" s="1"/>
      <c r="J35" s="1" t="s">
        <v>42</v>
      </c>
      <c r="K35" s="1">
        <v>2</v>
      </c>
      <c r="L35" s="1">
        <v>2000</v>
      </c>
      <c r="M35" s="24">
        <v>19</v>
      </c>
    </row>
    <row r="36" spans="1:13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s">
        <v>86</v>
      </c>
      <c r="F36" s="3">
        <v>26206</v>
      </c>
      <c r="G36" s="1" t="s">
        <v>95</v>
      </c>
      <c r="H36" s="3">
        <v>41009</v>
      </c>
      <c r="I36" s="1"/>
      <c r="J36" s="1" t="s">
        <v>42</v>
      </c>
      <c r="K36" s="1">
        <v>2</v>
      </c>
      <c r="L36" s="1">
        <v>1100</v>
      </c>
      <c r="M36" s="24">
        <v>8</v>
      </c>
    </row>
    <row r="37" spans="1:13" x14ac:dyDescent="0.25">
      <c r="A37" s="2" t="s">
        <v>77</v>
      </c>
      <c r="B37" s="1" t="s">
        <v>78</v>
      </c>
      <c r="C37" s="1" t="s">
        <v>79</v>
      </c>
      <c r="D37" s="1" t="s">
        <v>80</v>
      </c>
      <c r="E37" s="1" t="s">
        <v>85</v>
      </c>
      <c r="F37" s="3">
        <v>26286</v>
      </c>
      <c r="G37" s="1" t="s">
        <v>92</v>
      </c>
      <c r="H37" s="3">
        <v>37447</v>
      </c>
      <c r="I37" s="3">
        <v>41304</v>
      </c>
      <c r="J37" s="1" t="s">
        <v>15</v>
      </c>
      <c r="K37" s="1">
        <v>0</v>
      </c>
      <c r="L37" s="1">
        <v>2000</v>
      </c>
      <c r="M37" s="24">
        <v>10</v>
      </c>
    </row>
    <row r="40" spans="1:13" x14ac:dyDescent="0.25">
      <c r="A40" s="28" t="s">
        <v>119</v>
      </c>
    </row>
    <row r="42" spans="1:13" x14ac:dyDescent="0.25">
      <c r="A42" t="s">
        <v>111</v>
      </c>
    </row>
    <row r="43" spans="1:13" x14ac:dyDescent="0.25">
      <c r="A43" s="14">
        <f>AVERAGE(Таблица1[Оклад])</f>
        <v>2055</v>
      </c>
    </row>
    <row r="45" spans="1:13" x14ac:dyDescent="0.25">
      <c r="A45" t="s">
        <v>120</v>
      </c>
    </row>
    <row r="46" spans="1:13" x14ac:dyDescent="0.25">
      <c r="A46" t="b">
        <f>'Учет персонала'!M2&lt;$A$43</f>
        <v>0</v>
      </c>
    </row>
    <row r="48" spans="1:13" ht="39.6" x14ac:dyDescent="0.25">
      <c r="A48" s="19" t="s">
        <v>1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96</v>
      </c>
      <c r="G48" s="19" t="s">
        <v>6</v>
      </c>
      <c r="H48" s="19" t="s">
        <v>7</v>
      </c>
      <c r="I48" s="19" t="s">
        <v>107</v>
      </c>
      <c r="J48" s="19" t="s">
        <v>8</v>
      </c>
      <c r="K48" s="19" t="s">
        <v>9</v>
      </c>
      <c r="L48" s="19" t="s">
        <v>10</v>
      </c>
      <c r="M48" s="20" t="s">
        <v>102</v>
      </c>
    </row>
    <row r="49" spans="1:13" x14ac:dyDescent="0.25">
      <c r="A49" s="2" t="s">
        <v>19</v>
      </c>
      <c r="B49" s="1" t="s">
        <v>20</v>
      </c>
      <c r="C49" s="1" t="s">
        <v>21</v>
      </c>
      <c r="D49" s="1" t="s">
        <v>18</v>
      </c>
      <c r="E49" s="1" t="s">
        <v>88</v>
      </c>
      <c r="F49" s="3">
        <v>33111</v>
      </c>
      <c r="G49" s="1" t="s">
        <v>91</v>
      </c>
      <c r="H49" s="3">
        <v>40745</v>
      </c>
      <c r="I49" s="1"/>
      <c r="J49" s="1" t="s">
        <v>15</v>
      </c>
      <c r="K49" s="1">
        <v>2</v>
      </c>
      <c r="L49" s="1">
        <v>1800</v>
      </c>
      <c r="M49" s="24">
        <v>9</v>
      </c>
    </row>
    <row r="50" spans="1:13" x14ac:dyDescent="0.25">
      <c r="A50" s="2" t="s">
        <v>22</v>
      </c>
      <c r="B50" s="1" t="s">
        <v>23</v>
      </c>
      <c r="C50" s="1" t="s">
        <v>21</v>
      </c>
      <c r="D50" s="1" t="s">
        <v>14</v>
      </c>
      <c r="E50" s="1" t="s">
        <v>88</v>
      </c>
      <c r="F50" s="3">
        <v>25886</v>
      </c>
      <c r="G50" s="1" t="s">
        <v>91</v>
      </c>
      <c r="H50" s="3">
        <v>39731</v>
      </c>
      <c r="I50" s="1"/>
      <c r="J50" s="1" t="s">
        <v>15</v>
      </c>
      <c r="K50" s="1">
        <v>1</v>
      </c>
      <c r="L50" s="1">
        <v>1800</v>
      </c>
      <c r="M50" s="24">
        <v>12</v>
      </c>
    </row>
    <row r="51" spans="1:13" x14ac:dyDescent="0.25">
      <c r="A51" s="2" t="s">
        <v>28</v>
      </c>
      <c r="B51" s="1" t="s">
        <v>29</v>
      </c>
      <c r="C51" s="1" t="s">
        <v>30</v>
      </c>
      <c r="D51" s="1" t="s">
        <v>31</v>
      </c>
      <c r="E51" s="1" t="s">
        <v>86</v>
      </c>
      <c r="F51" s="3">
        <v>26238</v>
      </c>
      <c r="G51" s="1" t="s">
        <v>91</v>
      </c>
      <c r="H51" s="3">
        <v>39915</v>
      </c>
      <c r="I51" s="1"/>
      <c r="J51" s="1" t="s">
        <v>15</v>
      </c>
      <c r="K51" s="1">
        <v>5</v>
      </c>
      <c r="L51" s="1">
        <v>1600</v>
      </c>
      <c r="M51" s="24">
        <v>11</v>
      </c>
    </row>
    <row r="52" spans="1:13" x14ac:dyDescent="0.25">
      <c r="A52" s="2" t="s">
        <v>32</v>
      </c>
      <c r="B52" s="1" t="s">
        <v>33</v>
      </c>
      <c r="C52" s="1" t="s">
        <v>34</v>
      </c>
      <c r="D52" s="1" t="s">
        <v>31</v>
      </c>
      <c r="E52" s="1" t="s">
        <v>86</v>
      </c>
      <c r="F52" s="3">
        <v>31240</v>
      </c>
      <c r="G52" s="1" t="s">
        <v>91</v>
      </c>
      <c r="H52" s="3">
        <v>38559</v>
      </c>
      <c r="I52" s="1"/>
      <c r="J52" s="1" t="s">
        <v>15</v>
      </c>
      <c r="K52" s="1">
        <v>1</v>
      </c>
      <c r="L52" s="1">
        <v>1600</v>
      </c>
      <c r="M52" s="24">
        <v>15</v>
      </c>
    </row>
    <row r="53" spans="1:13" x14ac:dyDescent="0.25">
      <c r="A53" s="2" t="s">
        <v>35</v>
      </c>
      <c r="B53" s="1" t="s">
        <v>36</v>
      </c>
      <c r="C53" s="1" t="s">
        <v>26</v>
      </c>
      <c r="D53" s="1" t="s">
        <v>37</v>
      </c>
      <c r="E53" s="1" t="s">
        <v>88</v>
      </c>
      <c r="F53" s="3">
        <v>26206</v>
      </c>
      <c r="G53" s="1" t="s">
        <v>91</v>
      </c>
      <c r="H53" s="3">
        <v>40127</v>
      </c>
      <c r="I53" s="1"/>
      <c r="J53" s="1" t="s">
        <v>15</v>
      </c>
      <c r="K53" s="1">
        <v>1</v>
      </c>
      <c r="L53" s="1">
        <v>1800</v>
      </c>
      <c r="M53" s="24">
        <v>11</v>
      </c>
    </row>
    <row r="54" spans="1:13" x14ac:dyDescent="0.25">
      <c r="A54" s="2" t="s">
        <v>38</v>
      </c>
      <c r="B54" s="1" t="s">
        <v>39</v>
      </c>
      <c r="C54" s="1" t="s">
        <v>40</v>
      </c>
      <c r="D54" s="1" t="s">
        <v>41</v>
      </c>
      <c r="E54" s="1" t="s">
        <v>88</v>
      </c>
      <c r="F54" s="3">
        <v>26286</v>
      </c>
      <c r="G54" s="1" t="s">
        <v>95</v>
      </c>
      <c r="H54" s="3">
        <v>36535</v>
      </c>
      <c r="I54" s="3">
        <v>37246</v>
      </c>
      <c r="J54" s="1" t="s">
        <v>42</v>
      </c>
      <c r="K54" s="1">
        <v>1</v>
      </c>
      <c r="L54" s="1">
        <v>1300</v>
      </c>
      <c r="M54" s="24">
        <v>1</v>
      </c>
    </row>
    <row r="55" spans="1:13" x14ac:dyDescent="0.25">
      <c r="A55" s="2" t="s">
        <v>43</v>
      </c>
      <c r="B55" s="1" t="s">
        <v>44</v>
      </c>
      <c r="C55" s="1" t="s">
        <v>45</v>
      </c>
      <c r="D55" s="1" t="s">
        <v>46</v>
      </c>
      <c r="E55" s="1" t="s">
        <v>88</v>
      </c>
      <c r="F55" s="3">
        <v>26366</v>
      </c>
      <c r="G55" s="1" t="s">
        <v>91</v>
      </c>
      <c r="H55" s="3">
        <v>36626</v>
      </c>
      <c r="I55" s="1"/>
      <c r="J55" s="1" t="s">
        <v>42</v>
      </c>
      <c r="K55" s="1">
        <v>1</v>
      </c>
      <c r="L55" s="1">
        <v>1800</v>
      </c>
      <c r="M55" s="24">
        <v>20</v>
      </c>
    </row>
    <row r="56" spans="1:13" x14ac:dyDescent="0.25">
      <c r="A56" s="2" t="s">
        <v>51</v>
      </c>
      <c r="B56" s="1" t="s">
        <v>52</v>
      </c>
      <c r="C56" s="1" t="s">
        <v>53</v>
      </c>
      <c r="D56" s="1" t="s">
        <v>54</v>
      </c>
      <c r="E56" s="1" t="s">
        <v>88</v>
      </c>
      <c r="F56" s="3">
        <v>29241</v>
      </c>
      <c r="G56" s="1" t="s">
        <v>95</v>
      </c>
      <c r="H56" s="3">
        <v>35724</v>
      </c>
      <c r="I56" s="1"/>
      <c r="J56" s="1" t="s">
        <v>42</v>
      </c>
      <c r="K56" s="1">
        <v>1</v>
      </c>
      <c r="L56" s="1">
        <v>1300</v>
      </c>
      <c r="M56" s="24">
        <v>23</v>
      </c>
    </row>
    <row r="57" spans="1:13" x14ac:dyDescent="0.25">
      <c r="A57" s="2" t="s">
        <v>55</v>
      </c>
      <c r="B57" s="1" t="s">
        <v>56</v>
      </c>
      <c r="C57" s="1" t="s">
        <v>57</v>
      </c>
      <c r="D57" s="1" t="s">
        <v>58</v>
      </c>
      <c r="E57" s="1" t="s">
        <v>88</v>
      </c>
      <c r="F57" s="3">
        <v>33111</v>
      </c>
      <c r="G57" s="1" t="s">
        <v>91</v>
      </c>
      <c r="H57" s="3">
        <v>40553</v>
      </c>
      <c r="I57" s="1"/>
      <c r="J57" s="1" t="s">
        <v>15</v>
      </c>
      <c r="K57" s="1">
        <v>1</v>
      </c>
      <c r="L57" s="1">
        <v>1800</v>
      </c>
      <c r="M57" s="24">
        <v>10</v>
      </c>
    </row>
    <row r="58" spans="1:13" x14ac:dyDescent="0.25">
      <c r="A58" s="2" t="s">
        <v>59</v>
      </c>
      <c r="B58" s="1" t="s">
        <v>60</v>
      </c>
      <c r="C58" s="1" t="s">
        <v>13</v>
      </c>
      <c r="D58" s="1" t="s">
        <v>61</v>
      </c>
      <c r="E58" s="1" t="s">
        <v>86</v>
      </c>
      <c r="F58" s="3">
        <v>25886</v>
      </c>
      <c r="G58" s="1" t="s">
        <v>91</v>
      </c>
      <c r="H58" s="3">
        <v>37011</v>
      </c>
      <c r="I58" s="1"/>
      <c r="J58" s="1" t="s">
        <v>15</v>
      </c>
      <c r="K58" s="1">
        <v>1</v>
      </c>
      <c r="L58" s="1">
        <v>1600</v>
      </c>
      <c r="M58" s="24">
        <v>19</v>
      </c>
    </row>
    <row r="59" spans="1:13" x14ac:dyDescent="0.25">
      <c r="A59" s="2" t="s">
        <v>70</v>
      </c>
      <c r="B59" s="1" t="s">
        <v>71</v>
      </c>
      <c r="C59" s="1" t="s">
        <v>72</v>
      </c>
      <c r="D59" s="1" t="s">
        <v>41</v>
      </c>
      <c r="E59" s="1" t="s">
        <v>85</v>
      </c>
      <c r="F59" s="3">
        <v>26126</v>
      </c>
      <c r="G59" s="1" t="s">
        <v>92</v>
      </c>
      <c r="H59" s="3">
        <v>37266</v>
      </c>
      <c r="I59" s="1"/>
      <c r="J59" s="1" t="s">
        <v>42</v>
      </c>
      <c r="K59" s="1">
        <v>2</v>
      </c>
      <c r="L59" s="1">
        <v>2000</v>
      </c>
      <c r="M59" s="24">
        <v>19</v>
      </c>
    </row>
    <row r="60" spans="1:13" x14ac:dyDescent="0.25">
      <c r="A60" s="2" t="s">
        <v>73</v>
      </c>
      <c r="B60" s="1" t="s">
        <v>74</v>
      </c>
      <c r="C60" s="1" t="s">
        <v>75</v>
      </c>
      <c r="D60" s="1" t="s">
        <v>76</v>
      </c>
      <c r="E60" s="1" t="s">
        <v>86</v>
      </c>
      <c r="F60" s="3">
        <v>26206</v>
      </c>
      <c r="G60" s="1" t="s">
        <v>95</v>
      </c>
      <c r="H60" s="3">
        <v>41009</v>
      </c>
      <c r="I60" s="1"/>
      <c r="J60" s="1" t="s">
        <v>42</v>
      </c>
      <c r="K60" s="1">
        <v>2</v>
      </c>
      <c r="L60" s="1">
        <v>1100</v>
      </c>
      <c r="M60" s="24">
        <v>8</v>
      </c>
    </row>
    <row r="61" spans="1:13" x14ac:dyDescent="0.25">
      <c r="A61" s="2" t="s">
        <v>77</v>
      </c>
      <c r="B61" s="1" t="s">
        <v>78</v>
      </c>
      <c r="C61" s="1" t="s">
        <v>79</v>
      </c>
      <c r="D61" s="1" t="s">
        <v>80</v>
      </c>
      <c r="E61" s="1" t="s">
        <v>85</v>
      </c>
      <c r="F61" s="3">
        <v>26286</v>
      </c>
      <c r="G61" s="1" t="s">
        <v>92</v>
      </c>
      <c r="H61" s="3">
        <v>37447</v>
      </c>
      <c r="I61" s="3">
        <v>41304</v>
      </c>
      <c r="J61" s="1" t="s">
        <v>15</v>
      </c>
      <c r="K61" s="1">
        <v>0</v>
      </c>
      <c r="L61" s="1">
        <v>2000</v>
      </c>
      <c r="M61" s="24">
        <v>10</v>
      </c>
    </row>
    <row r="62" spans="1:13" x14ac:dyDescent="0.25">
      <c r="A62" s="21" t="s">
        <v>81</v>
      </c>
      <c r="B62" s="22" t="s">
        <v>82</v>
      </c>
      <c r="C62" s="22" t="s">
        <v>83</v>
      </c>
      <c r="D62" s="22" t="s">
        <v>84</v>
      </c>
      <c r="E62" s="1" t="s">
        <v>86</v>
      </c>
      <c r="F62" s="23">
        <v>26604</v>
      </c>
      <c r="G62" s="22" t="s">
        <v>91</v>
      </c>
      <c r="H62" s="23">
        <v>42287</v>
      </c>
      <c r="I62" s="22"/>
      <c r="J62" s="22" t="s">
        <v>15</v>
      </c>
      <c r="K62" s="22">
        <v>0</v>
      </c>
      <c r="L62" s="22">
        <v>1600</v>
      </c>
      <c r="M62" s="24">
        <v>5</v>
      </c>
    </row>
    <row r="65" spans="1:7" x14ac:dyDescent="0.25">
      <c r="A65" s="28" t="s">
        <v>122</v>
      </c>
      <c r="E65" s="28" t="s">
        <v>123</v>
      </c>
    </row>
    <row r="68" spans="1:7" x14ac:dyDescent="0.25">
      <c r="A68" s="26" t="s">
        <v>5</v>
      </c>
      <c r="B68" t="s">
        <v>121</v>
      </c>
      <c r="E68" s="26" t="s">
        <v>125</v>
      </c>
      <c r="F68" s="26" t="s">
        <v>124</v>
      </c>
    </row>
    <row r="69" spans="1:7" x14ac:dyDescent="0.25">
      <c r="A69" s="27" t="s">
        <v>87</v>
      </c>
      <c r="B69">
        <v>6</v>
      </c>
      <c r="E69" s="26" t="s">
        <v>124</v>
      </c>
      <c r="F69" s="30" t="s">
        <v>126</v>
      </c>
      <c r="G69" s="30" t="s">
        <v>127</v>
      </c>
    </row>
    <row r="70" spans="1:7" x14ac:dyDescent="0.25">
      <c r="A70" s="27" t="s">
        <v>88</v>
      </c>
      <c r="B70">
        <v>9</v>
      </c>
      <c r="E70" s="27" t="s">
        <v>87</v>
      </c>
      <c r="F70">
        <v>1</v>
      </c>
      <c r="G70">
        <v>2</v>
      </c>
    </row>
    <row r="71" spans="1:7" x14ac:dyDescent="0.25">
      <c r="A71" s="27" t="s">
        <v>85</v>
      </c>
      <c r="B71">
        <v>4</v>
      </c>
      <c r="E71" s="27" t="s">
        <v>88</v>
      </c>
      <c r="F71">
        <v>3</v>
      </c>
      <c r="G71">
        <v>5</v>
      </c>
    </row>
    <row r="72" spans="1:7" x14ac:dyDescent="0.25">
      <c r="A72" s="27" t="s">
        <v>86</v>
      </c>
      <c r="B72">
        <v>10</v>
      </c>
      <c r="E72" s="27" t="s">
        <v>85</v>
      </c>
      <c r="F72">
        <v>1</v>
      </c>
      <c r="G72">
        <v>2</v>
      </c>
    </row>
    <row r="73" spans="1:7" x14ac:dyDescent="0.25">
      <c r="A73" s="27" t="s">
        <v>108</v>
      </c>
      <c r="B73">
        <v>29</v>
      </c>
      <c r="E73" s="27" t="s">
        <v>86</v>
      </c>
      <c r="F73">
        <v>1</v>
      </c>
      <c r="G73">
        <v>5</v>
      </c>
    </row>
    <row r="74" spans="1:7" x14ac:dyDescent="0.25">
      <c r="E74" s="27" t="s">
        <v>108</v>
      </c>
      <c r="F74">
        <v>6</v>
      </c>
      <c r="G74">
        <v>14</v>
      </c>
    </row>
    <row r="77" spans="1:7" x14ac:dyDescent="0.25">
      <c r="A77" s="28" t="s">
        <v>128</v>
      </c>
      <c r="E77" s="28" t="s">
        <v>141</v>
      </c>
    </row>
    <row r="79" spans="1:7" x14ac:dyDescent="0.25">
      <c r="A79" s="26" t="s">
        <v>8</v>
      </c>
      <c r="B79" t="s">
        <v>111</v>
      </c>
      <c r="E79" s="26" t="s">
        <v>140</v>
      </c>
      <c r="F79" t="s">
        <v>139</v>
      </c>
    </row>
    <row r="80" spans="1:7" x14ac:dyDescent="0.25">
      <c r="A80" s="27" t="s">
        <v>42</v>
      </c>
      <c r="B80" s="29">
        <v>1783.3333333333333</v>
      </c>
      <c r="E80" s="31" t="s">
        <v>129</v>
      </c>
      <c r="F80">
        <v>2</v>
      </c>
    </row>
    <row r="81" spans="1:6" x14ac:dyDescent="0.25">
      <c r="A81" s="27" t="s">
        <v>15</v>
      </c>
      <c r="B81" s="29">
        <v>2171.4285714285716</v>
      </c>
      <c r="E81" s="31" t="s">
        <v>133</v>
      </c>
      <c r="F81">
        <v>2</v>
      </c>
    </row>
    <row r="82" spans="1:6" x14ac:dyDescent="0.25">
      <c r="E82" s="31" t="s">
        <v>137</v>
      </c>
      <c r="F82">
        <v>1</v>
      </c>
    </row>
    <row r="83" spans="1:6" x14ac:dyDescent="0.25">
      <c r="E83" s="31" t="s">
        <v>134</v>
      </c>
      <c r="F83">
        <v>1</v>
      </c>
    </row>
    <row r="84" spans="1:6" x14ac:dyDescent="0.25">
      <c r="E84" s="31" t="s">
        <v>135</v>
      </c>
      <c r="F84">
        <v>2</v>
      </c>
    </row>
    <row r="85" spans="1:6" x14ac:dyDescent="0.25">
      <c r="E85" s="31" t="s">
        <v>138</v>
      </c>
      <c r="F85">
        <v>2</v>
      </c>
    </row>
    <row r="86" spans="1:6" x14ac:dyDescent="0.25">
      <c r="E86" s="31" t="s">
        <v>136</v>
      </c>
      <c r="F86">
        <v>2</v>
      </c>
    </row>
    <row r="87" spans="1:6" x14ac:dyDescent="0.25">
      <c r="E87" s="31" t="s">
        <v>130</v>
      </c>
      <c r="F87">
        <v>1</v>
      </c>
    </row>
    <row r="88" spans="1:6" x14ac:dyDescent="0.25">
      <c r="E88" s="31" t="s">
        <v>132</v>
      </c>
      <c r="F88">
        <v>4</v>
      </c>
    </row>
    <row r="89" spans="1:6" x14ac:dyDescent="0.25">
      <c r="E89" s="31" t="s">
        <v>131</v>
      </c>
      <c r="F89">
        <v>3</v>
      </c>
    </row>
    <row r="90" spans="1:6" x14ac:dyDescent="0.25">
      <c r="E90" s="31" t="s">
        <v>108</v>
      </c>
      <c r="F90">
        <v>20</v>
      </c>
    </row>
  </sheetData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Справочные данные</vt:lpstr>
      <vt:lpstr>Учет персонала</vt:lpstr>
      <vt:lpstr>Баллы по итогам рабочего период</vt:lpstr>
      <vt:lpstr>Вознаграждение</vt:lpstr>
      <vt:lpstr>Отчеты</vt:lpstr>
      <vt:lpstr>Отчеты!Criteria</vt:lpstr>
      <vt:lpstr>Отчеты!Extract</vt:lpstr>
      <vt:lpstr>Должности</vt:lpstr>
      <vt:lpstr>Оклад</vt:lpstr>
      <vt:lpstr>Подразделения</vt:lpstr>
      <vt:lpstr>ПроцентПремии</vt:lpstr>
      <vt:lpstr>Учет_персонала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VRadionov</dc:creator>
  <cp:lastModifiedBy>alena</cp:lastModifiedBy>
  <dcterms:created xsi:type="dcterms:W3CDTF">2002-10-29T08:11:33Z</dcterms:created>
  <dcterms:modified xsi:type="dcterms:W3CDTF">2023-06-18T21:33:52Z</dcterms:modified>
</cp:coreProperties>
</file>