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\Desktop\Geekbrains\Финансовая математика\Seminar1\"/>
    </mc:Choice>
  </mc:AlternateContent>
  <bookViews>
    <workbookView xWindow="0" yWindow="0" windowWidth="20490" windowHeight="7095" firstSheet="7" activeTab="2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  <sheet name="Лист21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1" l="1"/>
  <c r="F6" i="21" s="1"/>
  <c r="F7" i="21" s="1"/>
  <c r="F8" i="21" s="1"/>
  <c r="F1" i="21"/>
  <c r="F2" i="21" s="1"/>
  <c r="F3" i="21" s="1"/>
  <c r="D4" i="15"/>
  <c r="F2" i="20" l="1"/>
  <c r="E2" i="20"/>
  <c r="D2" i="20"/>
  <c r="F2" i="19"/>
  <c r="E2" i="18"/>
  <c r="E2" i="17"/>
  <c r="E2" i="16"/>
  <c r="D2" i="15"/>
  <c r="F2" i="14"/>
  <c r="E2" i="14"/>
  <c r="D2" i="13"/>
  <c r="C2" i="12"/>
  <c r="C2" i="11"/>
  <c r="C2" i="10"/>
  <c r="B1" i="9"/>
  <c r="A1" i="9"/>
  <c r="D2" i="8"/>
  <c r="A5" i="7"/>
  <c r="E2" i="6"/>
  <c r="E2" i="5"/>
  <c r="E2" i="4"/>
  <c r="D2" i="4"/>
  <c r="B3" i="3"/>
  <c r="B2" i="3" s="1"/>
  <c r="A2" i="2"/>
  <c r="C3" i="1"/>
  <c r="C2" i="1"/>
</calcChain>
</file>

<file path=xl/sharedStrings.xml><?xml version="1.0" encoding="utf-8"?>
<sst xmlns="http://schemas.openxmlformats.org/spreadsheetml/2006/main" count="127" uniqueCount="92">
  <si>
    <t>Срок</t>
  </si>
  <si>
    <t xml:space="preserve">кредит </t>
  </si>
  <si>
    <t>процент</t>
  </si>
  <si>
    <t>срок</t>
  </si>
  <si>
    <t>итог</t>
  </si>
  <si>
    <t>переплата</t>
  </si>
  <si>
    <t>начиление</t>
  </si>
  <si>
    <t>FV</t>
  </si>
  <si>
    <t>percent</t>
  </si>
  <si>
    <t>period</t>
  </si>
  <si>
    <t>duration</t>
  </si>
  <si>
    <t>PV</t>
  </si>
  <si>
    <t>FV/PV=2</t>
  </si>
  <si>
    <t>2 = (1 + i) ^ 5</t>
  </si>
  <si>
    <t>d</t>
  </si>
  <si>
    <t>Per</t>
  </si>
  <si>
    <t>i</t>
  </si>
  <si>
    <t>r</t>
  </si>
  <si>
    <t>R</t>
  </si>
  <si>
    <t>номинальная</t>
  </si>
  <si>
    <t>реальная</t>
  </si>
  <si>
    <t>инфляция</t>
  </si>
  <si>
    <t>Банк предлагает два варианта размещения депозита в размере 1 млн руб. на 3 года: либо под 15% годовых по схеме сложных процентов (с капитализацией),</t>
  </si>
  <si>
    <t xml:space="preserve"> либо под 20% годовых по схеме простых процентов. Какой вариант выгоднее для заемщика?</t>
  </si>
  <si>
    <t>ставка</t>
  </si>
  <si>
    <t>итого через 3 года</t>
  </si>
  <si>
    <t>Инвестор хочет через 25 лет выйти на пенсию и купить домик в Испании. Он планирует, что для этого нужно будет иметь €350 тыс.</t>
  </si>
  <si>
    <t xml:space="preserve"> Если текущая доходность банковского депозита в Европе равна 3% годовых, то сколько нужно положить в банк сейчас, чтобы через 25 лет получить нужную сумму?</t>
  </si>
  <si>
    <t>вклад</t>
  </si>
  <si>
    <t>итого чере 25 лет</t>
  </si>
  <si>
    <t xml:space="preserve">Банк предлагает положить депозит 3 млн руб. на 6 лет, обещая выплатить 1,5 млн руб. процентов в конце срока. </t>
  </si>
  <si>
    <t xml:space="preserve">Какую процентную ставку предлагает банк, если подразумевается начисление процентов раз в год по сложной ставке? </t>
  </si>
  <si>
    <t>Итого через 6 лет</t>
  </si>
  <si>
    <t>Ставка</t>
  </si>
  <si>
    <t>Депозит</t>
  </si>
  <si>
    <t>Клиент банка взял кредит в размере 150 тыс.руб. на 2 года под 14% годовых с ежегодным начислением процентов и возвратом кредита и всех накопленных процентов в конце срока.</t>
  </si>
  <si>
    <t xml:space="preserve"> Определить величину переплаты по кредиту по сравнению с изначальной суммой</t>
  </si>
  <si>
    <t xml:space="preserve">Клиент банка взял кредит в размере 150 тыс.руб. на 2 года под 14% годовых с ежемесячным начислением процентов и возвратом кредита и всех накопленных процентов в конце срока. </t>
  </si>
  <si>
    <t xml:space="preserve">Определить величину переплаты по кредиту по сравнению с изначальной суммой. </t>
  </si>
  <si>
    <t xml:space="preserve">Вкладчик внес в банк некую сумму денег под 12% годовых с начислением сложных процентов раз в квартал. </t>
  </si>
  <si>
    <t>Через 7 лет на счету у него оказалось 30 млн.руб. Какую сумму положил в банк вкладчик?</t>
  </si>
  <si>
    <t>Какая доходность должна быть у инвестиций, чтобы они позволили инвестору увеличить свои вложения в 2 раза на горизонте 5 лет?</t>
  </si>
  <si>
    <t xml:space="preserve">Менеджер получил годовой бонус в размере 2,5 млн руб. и хочет отдать его в управление профессиональному трейдеру на фондовом рынке. </t>
  </si>
  <si>
    <t>Какую сумму он может ожидать получить через 15 лет, если средняя доходность, которую ему обещает трейдер, составит 12% годовых?</t>
  </si>
  <si>
    <t>Микрофинансовая организация начисляет 0.5% за каждый день пользования кредитом (исходя из 365 дней в году). Какая эффективная ставка по этому кредиту?</t>
  </si>
  <si>
    <t>Инвестор подвел итоги года и рассчитал, что за год его инвестиции принесли доходность 18%.</t>
  </si>
  <si>
    <t>Если инфляция в стране за этот период составила 7%, какая реальная доходность его инвестиций?</t>
  </si>
  <si>
    <t>Если в договоре банковского депозита предусмотрено ежеквартальное начисление процентов по номинальной ставке 10% годовых, то какова эффективная ставка?</t>
  </si>
  <si>
    <t>Эффективная ставка</t>
  </si>
  <si>
    <t>Ном.ставка</t>
  </si>
  <si>
    <t>Периодичность начислений</t>
  </si>
  <si>
    <t>Инвестционный фонд сообщил своим участникам, что номинальная доходность инвестиций составила 12% за год, в то время как реальная – только 8,5%. Какая инфляция была заложена в расчеты?</t>
  </si>
  <si>
    <t xml:space="preserve">Согласно договору со страховой компанией по договору накопительной пенсии она гарантирует выплаты в размере 250 тыс. руб./год в течение 15 лет. </t>
  </si>
  <si>
    <t>Если стоимость денег равна 10% годовых, то сколько будет стоить такой пенсионный контракт сейчас?</t>
  </si>
  <si>
    <t>выплата</t>
  </si>
  <si>
    <t>стоимость денег</t>
  </si>
  <si>
    <t>цена контракта</t>
  </si>
  <si>
    <t>Если класть в банк по $100 ежемесячно в течение 10 лет, начиная со следующего месяца, а банк при этом начисляет 8% годовых, то какая сумма получится на депозите через 20 лет?</t>
  </si>
  <si>
    <t>депозит</t>
  </si>
  <si>
    <t xml:space="preserve">ставка </t>
  </si>
  <si>
    <t>итого через 20 лет</t>
  </si>
  <si>
    <t>срок вкладов</t>
  </si>
  <si>
    <t>срок депозита</t>
  </si>
  <si>
    <t>итого через 10 лет</t>
  </si>
  <si>
    <t>Если в предыдущей задаче срок такой ренты в договоре  будет бесконечным (то есть, юридически до момента смерти пенсионера), то каков размер ежемесячного платежа?</t>
  </si>
  <si>
    <t>договор</t>
  </si>
  <si>
    <t xml:space="preserve">Для обеспечения себя будущей пенсией человек заключил договор финансовой ренты на 20 лет по ставке 12% годовых. В момент заключения он заплатил 7 млн руб. </t>
  </si>
  <si>
    <t>Оплата ренты будет проходить в виде ежемесячных аннуитетных платежей. Какой будет размер этого платежа?</t>
  </si>
  <si>
    <t>ежемес. выплата</t>
  </si>
  <si>
    <t xml:space="preserve">Есть 3-х летняя облигация, номиналом $1000 и купоном 5%, уплачиваемым 1 раз в год. </t>
  </si>
  <si>
    <t>Текущая цена равна $900. Какова доходность этой облигации?</t>
  </si>
  <si>
    <t>номинал</t>
  </si>
  <si>
    <t>купон</t>
  </si>
  <si>
    <t>цена</t>
  </si>
  <si>
    <t>доходность</t>
  </si>
  <si>
    <t>Каков номинал 4-х летней облигации, если ее рыночная цена = 1100 руб., по ней платится ежегодный купон в размере 100 руб., и ее доходность равна 12% годовых.</t>
  </si>
  <si>
    <t xml:space="preserve">Есть 7-ми летняя облигация, номиналом 1 000 руб. и с купоном 12%, уплачиваемым 2 раза в год. </t>
  </si>
  <si>
    <t>Пусть стоимость денег для держателя облигации равна 10% годовых. Какова справедливая цена облигации?</t>
  </si>
  <si>
    <t>справедливая цена</t>
  </si>
  <si>
    <t>выплаты по купону</t>
  </si>
  <si>
    <t>Рыночная цена облигации равна 950 руб. Какова доходность облигации (т.е. стоимость денег)?</t>
  </si>
  <si>
    <t xml:space="preserve">Заемщик получил в банке кредит размером 1 млн руб., выданный на 2 года под ставку 16% годовых, с ежемесячными аннуитетными платежами. </t>
  </si>
  <si>
    <t>Определить размер совокупной переплаты для заемщика.</t>
  </si>
  <si>
    <t>кредит</t>
  </si>
  <si>
    <t>платеж за мес</t>
  </si>
  <si>
    <t>платеж за 2 года</t>
  </si>
  <si>
    <t>лизинг</t>
  </si>
  <si>
    <t>погашения</t>
  </si>
  <si>
    <t xml:space="preserve">Банк предлагает два варианта финансирования 3 млн.руб.: </t>
  </si>
  <si>
    <t>либо кредит под 10% годовых на 4 года с ежеквартальным погашением,Определить, какой вариант выгодней с точки зрения переплаты</t>
  </si>
  <si>
    <t>выкуп.сумма</t>
  </si>
  <si>
    <t xml:space="preserve">либо лизинг под 11% годовых на 3 года с ежемесячным аннуитетным погашением и выкупной суммой 500 тыс.руб.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</si>
</sst>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₽&quot;;[Red]\-#,##0.00\ &quot;₽&quot;"/>
    <numFmt numFmtId="43" formatCode="_-* #,##0.00\ _₽_-;\-* #,##0.00\ _₽_-;_-* &quot;-&quot;??\ _₽_-;_-@_-"/>
    <numFmt numFmtId="164" formatCode="0.000%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43" fontId="0" fillId="0" borderId="1" xfId="1" applyFont="1" applyBorder="1"/>
    <xf numFmtId="43" fontId="0" fillId="2" borderId="1" xfId="1" applyFont="1" applyFill="1" applyBorder="1"/>
    <xf numFmtId="10" fontId="0" fillId="0" borderId="1" xfId="0" applyNumberFormat="1" applyBorder="1"/>
    <xf numFmtId="9" fontId="0" fillId="0" borderId="1" xfId="0" applyNumberFormat="1" applyBorder="1"/>
    <xf numFmtId="8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0" fillId="0" borderId="1" xfId="0" applyNumberFormat="1" applyFont="1" applyBorder="1" applyAlignment="1">
      <alignment horizontal="righ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0" sqref="C10"/>
    </sheetView>
  </sheetViews>
  <sheetFormatPr defaultRowHeight="15" x14ac:dyDescent="0.25"/>
  <cols>
    <col min="3" max="3" width="15.7109375" customWidth="1"/>
  </cols>
  <sheetData>
    <row r="1" spans="1:7" x14ac:dyDescent="0.25">
      <c r="A1" s="3"/>
      <c r="B1" s="3" t="s">
        <v>24</v>
      </c>
      <c r="C1" s="3" t="s">
        <v>25</v>
      </c>
      <c r="G1" t="s">
        <v>22</v>
      </c>
    </row>
    <row r="2" spans="1:7" x14ac:dyDescent="0.25">
      <c r="A2" s="2">
        <v>1000000</v>
      </c>
      <c r="B2" s="2">
        <v>0.15</v>
      </c>
      <c r="C2" s="5">
        <f>A2*(1+B2)^A3</f>
        <v>1520874.9999999995</v>
      </c>
      <c r="G2" t="s">
        <v>23</v>
      </c>
    </row>
    <row r="3" spans="1:7" x14ac:dyDescent="0.25">
      <c r="A3" s="2">
        <v>3</v>
      </c>
      <c r="B3" s="2">
        <v>0.2</v>
      </c>
      <c r="C3" s="6">
        <f>A2*(1+B3*A3)</f>
        <v>1600000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>
      <selection activeCell="F8" sqref="F8"/>
    </sheetView>
  </sheetViews>
  <sheetFormatPr defaultRowHeight="15" x14ac:dyDescent="0.25"/>
  <sheetData>
    <row r="1" spans="1:5" x14ac:dyDescent="0.25">
      <c r="A1" s="3" t="s">
        <v>16</v>
      </c>
      <c r="B1" s="3" t="s">
        <v>17</v>
      </c>
      <c r="C1" s="3" t="s">
        <v>18</v>
      </c>
      <c r="E1" t="s">
        <v>45</v>
      </c>
    </row>
    <row r="2" spans="1:5" x14ac:dyDescent="0.25">
      <c r="A2" s="8">
        <v>0.18</v>
      </c>
      <c r="B2" s="8">
        <v>7.0000000000000007E-2</v>
      </c>
      <c r="C2" s="7">
        <f>(1+A2)/(1+B2)-1</f>
        <v>0.10280373831775691</v>
      </c>
      <c r="E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7" sqref="B7:B8"/>
    </sheetView>
  </sheetViews>
  <sheetFormatPr defaultRowHeight="15" x14ac:dyDescent="0.25"/>
  <cols>
    <col min="1" max="1" width="10.85546875" customWidth="1"/>
    <col min="2" max="3" width="10.7109375" customWidth="1"/>
  </cols>
  <sheetData>
    <row r="1" spans="1:5" x14ac:dyDescent="0.25">
      <c r="A1" s="3" t="s">
        <v>49</v>
      </c>
      <c r="B1" s="3" t="s">
        <v>50</v>
      </c>
      <c r="C1" s="3" t="s">
        <v>48</v>
      </c>
      <c r="E1" t="s">
        <v>47</v>
      </c>
    </row>
    <row r="2" spans="1:5" x14ac:dyDescent="0.25">
      <c r="A2" s="8">
        <v>0.1</v>
      </c>
      <c r="B2" s="2">
        <v>4</v>
      </c>
      <c r="C2" s="7">
        <f>(1+10%/4)^4-1</f>
        <v>0.10381289062499977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>
      <selection activeCell="F10" sqref="F10"/>
    </sheetView>
  </sheetViews>
  <sheetFormatPr defaultRowHeight="15" x14ac:dyDescent="0.25"/>
  <sheetData>
    <row r="1" spans="1:5" x14ac:dyDescent="0.25">
      <c r="A1" s="3" t="s">
        <v>19</v>
      </c>
      <c r="B1" s="3" t="s">
        <v>20</v>
      </c>
      <c r="C1" s="3" t="s">
        <v>21</v>
      </c>
      <c r="E1" t="s">
        <v>51</v>
      </c>
    </row>
    <row r="2" spans="1:5" x14ac:dyDescent="0.25">
      <c r="A2" s="8">
        <v>0.12</v>
      </c>
      <c r="B2" s="7">
        <v>8.5000000000000006E-2</v>
      </c>
      <c r="C2" s="7">
        <f>(1+A2)/(1+B2)-1</f>
        <v>3.2258064516129226E-2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10" zoomScaleNormal="110" workbookViewId="0">
      <selection activeCell="D2" sqref="D2"/>
    </sheetView>
  </sheetViews>
  <sheetFormatPr defaultRowHeight="15" x14ac:dyDescent="0.25"/>
  <cols>
    <col min="1" max="1" width="12.7109375" customWidth="1"/>
    <col min="4" max="4" width="12.7109375" customWidth="1"/>
  </cols>
  <sheetData>
    <row r="1" spans="1:6" x14ac:dyDescent="0.25">
      <c r="A1" s="3" t="s">
        <v>55</v>
      </c>
      <c r="B1" s="3" t="s">
        <v>54</v>
      </c>
      <c r="C1" s="3" t="s">
        <v>3</v>
      </c>
      <c r="D1" s="3" t="s">
        <v>56</v>
      </c>
      <c r="F1" t="s">
        <v>52</v>
      </c>
    </row>
    <row r="2" spans="1:6" x14ac:dyDescent="0.25">
      <c r="A2" s="8">
        <v>0.1</v>
      </c>
      <c r="B2" s="2">
        <v>250000</v>
      </c>
      <c r="C2" s="2">
        <v>15</v>
      </c>
      <c r="D2" s="9">
        <f>PV(10%,15,-250)</f>
        <v>1901.5198765770915</v>
      </c>
      <c r="F2" t="s">
        <v>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1" sqref="E11"/>
    </sheetView>
  </sheetViews>
  <sheetFormatPr defaultRowHeight="15" x14ac:dyDescent="0.25"/>
  <cols>
    <col min="1" max="1" width="10.5703125" bestFit="1" customWidth="1"/>
    <col min="4" max="6" width="12.7109375" customWidth="1"/>
  </cols>
  <sheetData>
    <row r="1" spans="1:8" x14ac:dyDescent="0.25">
      <c r="A1" s="3" t="s">
        <v>58</v>
      </c>
      <c r="B1" s="3" t="s">
        <v>61</v>
      </c>
      <c r="C1" s="3" t="s">
        <v>59</v>
      </c>
      <c r="D1" s="3" t="s">
        <v>62</v>
      </c>
      <c r="E1" s="3" t="s">
        <v>63</v>
      </c>
      <c r="F1" s="3" t="s">
        <v>60</v>
      </c>
      <c r="H1" t="s">
        <v>57</v>
      </c>
    </row>
    <row r="2" spans="1:8" x14ac:dyDescent="0.25">
      <c r="A2" s="2">
        <v>100</v>
      </c>
      <c r="B2" s="2">
        <v>10</v>
      </c>
      <c r="C2" s="8">
        <v>0.08</v>
      </c>
      <c r="D2" s="2">
        <v>20</v>
      </c>
      <c r="E2" s="9">
        <f>FV(8%/12,10*12,-100)</f>
        <v>18294.603518170716</v>
      </c>
      <c r="F2" s="9">
        <f>FV(8%/12,10*12,0,-18294.6)</f>
        <v>40607.430234901731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E12" sqref="E12"/>
    </sheetView>
  </sheetViews>
  <sheetFormatPr defaultRowHeight="15" x14ac:dyDescent="0.25"/>
  <cols>
    <col min="1" max="1" width="10.85546875" bestFit="1" customWidth="1"/>
    <col min="4" max="4" width="12.85546875" customWidth="1"/>
  </cols>
  <sheetData>
    <row r="1" spans="1:6" x14ac:dyDescent="0.25">
      <c r="A1" s="3" t="s">
        <v>65</v>
      </c>
      <c r="B1" s="3" t="s">
        <v>24</v>
      </c>
      <c r="C1" s="3" t="s">
        <v>3</v>
      </c>
      <c r="D1" s="3" t="s">
        <v>68</v>
      </c>
      <c r="F1" t="s">
        <v>66</v>
      </c>
    </row>
    <row r="2" spans="1:6" x14ac:dyDescent="0.25">
      <c r="A2" s="2">
        <v>7000000</v>
      </c>
      <c r="B2" s="8">
        <v>0.12</v>
      </c>
      <c r="C2" s="2">
        <v>20</v>
      </c>
      <c r="D2" s="10">
        <f>PMT(12%/12,12*20,-7000000)</f>
        <v>77076.029349872697</v>
      </c>
      <c r="F2" t="s">
        <v>67</v>
      </c>
    </row>
    <row r="3" spans="1:6" x14ac:dyDescent="0.25">
      <c r="A3" s="2"/>
      <c r="B3" s="2"/>
      <c r="C3" s="2"/>
      <c r="D3" s="2"/>
    </row>
    <row r="4" spans="1:6" x14ac:dyDescent="0.25">
      <c r="A4" s="2"/>
      <c r="B4" s="2"/>
      <c r="C4" s="2"/>
      <c r="D4" s="2">
        <f>A2*B2/12</f>
        <v>70000</v>
      </c>
      <c r="F4" t="s">
        <v>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activeCell="E10" sqref="E10"/>
    </sheetView>
  </sheetViews>
  <sheetFormatPr defaultRowHeight="15" x14ac:dyDescent="0.25"/>
  <cols>
    <col min="5" max="5" width="11.7109375" customWidth="1"/>
  </cols>
  <sheetData>
    <row r="1" spans="1:7" x14ac:dyDescent="0.25">
      <c r="A1" s="3" t="s">
        <v>73</v>
      </c>
      <c r="B1" s="3" t="s">
        <v>71</v>
      </c>
      <c r="C1" s="3" t="s">
        <v>72</v>
      </c>
      <c r="D1" s="3" t="s">
        <v>3</v>
      </c>
      <c r="E1" s="3" t="s">
        <v>74</v>
      </c>
      <c r="G1" t="s">
        <v>69</v>
      </c>
    </row>
    <row r="2" spans="1:7" x14ac:dyDescent="0.25">
      <c r="A2" s="2">
        <v>900</v>
      </c>
      <c r="B2" s="2">
        <v>1000</v>
      </c>
      <c r="C2" s="8">
        <v>0.05</v>
      </c>
      <c r="D2" s="2">
        <v>3</v>
      </c>
      <c r="E2" s="11">
        <f>RATE(3,5%*1000,-900,1000)</f>
        <v>8.9468026327162928E-2</v>
      </c>
      <c r="G2" t="s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2" sqref="D12"/>
    </sheetView>
  </sheetViews>
  <sheetFormatPr defaultRowHeight="15" x14ac:dyDescent="0.25"/>
  <cols>
    <col min="1" max="1" width="9.5703125" bestFit="1" customWidth="1"/>
  </cols>
  <sheetData>
    <row r="1" spans="1:7" x14ac:dyDescent="0.25">
      <c r="A1" s="3" t="s">
        <v>73</v>
      </c>
      <c r="B1" s="3" t="s">
        <v>74</v>
      </c>
      <c r="C1" s="3" t="s">
        <v>72</v>
      </c>
      <c r="D1" s="3" t="s">
        <v>3</v>
      </c>
      <c r="E1" s="3" t="s">
        <v>71</v>
      </c>
      <c r="G1" t="s">
        <v>75</v>
      </c>
    </row>
    <row r="2" spans="1:7" x14ac:dyDescent="0.25">
      <c r="A2" s="2">
        <v>1100</v>
      </c>
      <c r="B2" s="8">
        <v>0.12</v>
      </c>
      <c r="C2" s="2">
        <v>100</v>
      </c>
      <c r="D2" s="2">
        <v>4</v>
      </c>
      <c r="E2" s="12">
        <f>FV(12%,4,100,-1100)</f>
        <v>1252.9384960000002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4" sqref="D14"/>
    </sheetView>
  </sheetViews>
  <sheetFormatPr defaultRowHeight="15" x14ac:dyDescent="0.25"/>
  <cols>
    <col min="1" max="1" width="9.5703125" bestFit="1" customWidth="1"/>
    <col min="3" max="3" width="12.7109375" customWidth="1"/>
    <col min="4" max="4" width="12.85546875" customWidth="1"/>
    <col min="5" max="5" width="12.7109375" customWidth="1"/>
  </cols>
  <sheetData>
    <row r="1" spans="1:7" x14ac:dyDescent="0.25">
      <c r="A1" s="3" t="s">
        <v>71</v>
      </c>
      <c r="B1" s="3" t="s">
        <v>72</v>
      </c>
      <c r="C1" s="3" t="s">
        <v>79</v>
      </c>
      <c r="D1" s="3" t="s">
        <v>55</v>
      </c>
      <c r="E1" s="3" t="s">
        <v>78</v>
      </c>
      <c r="G1" t="s">
        <v>76</v>
      </c>
    </row>
    <row r="2" spans="1:7" x14ac:dyDescent="0.25">
      <c r="A2" s="2">
        <v>1000</v>
      </c>
      <c r="B2" s="8">
        <v>0.12</v>
      </c>
      <c r="C2" s="2">
        <v>2</v>
      </c>
      <c r="D2" s="8">
        <v>0.1</v>
      </c>
      <c r="E2" s="13">
        <f>-PV(10%/2,2*7,12%*1000/2,1000)</f>
        <v>1098.9864094008963</v>
      </c>
      <c r="G2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9" sqref="F29"/>
    </sheetView>
  </sheetViews>
  <sheetFormatPr defaultRowHeight="15" x14ac:dyDescent="0.25"/>
  <sheetData>
    <row r="1" spans="1:8" x14ac:dyDescent="0.25">
      <c r="A1" s="3" t="s">
        <v>73</v>
      </c>
      <c r="B1" s="3" t="s">
        <v>71</v>
      </c>
      <c r="C1" s="3" t="s">
        <v>72</v>
      </c>
      <c r="D1" s="3" t="s">
        <v>79</v>
      </c>
      <c r="E1" s="3" t="s">
        <v>3</v>
      </c>
      <c r="F1" s="3" t="s">
        <v>74</v>
      </c>
      <c r="H1" t="s">
        <v>76</v>
      </c>
    </row>
    <row r="2" spans="1:8" x14ac:dyDescent="0.25">
      <c r="A2" s="2">
        <v>950</v>
      </c>
      <c r="B2" s="2">
        <v>1000</v>
      </c>
      <c r="C2" s="8">
        <v>0.12</v>
      </c>
      <c r="D2" s="2">
        <v>2</v>
      </c>
      <c r="E2" s="2">
        <v>7</v>
      </c>
      <c r="F2" s="8">
        <f>RATE(14,12%*1000/2,-950,1000)</f>
        <v>6.5566177421156988E-2</v>
      </c>
      <c r="H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3" max="3" width="11.7109375" customWidth="1"/>
  </cols>
  <sheetData>
    <row r="1" spans="1:5" x14ac:dyDescent="0.25">
      <c r="A1" s="3" t="s">
        <v>28</v>
      </c>
      <c r="B1" s="3" t="s">
        <v>24</v>
      </c>
      <c r="C1" s="3" t="s">
        <v>29</v>
      </c>
      <c r="E1" t="s">
        <v>26</v>
      </c>
    </row>
    <row r="2" spans="1:5" x14ac:dyDescent="0.25">
      <c r="A2" s="5">
        <f>C2/(1+B2)^25</f>
        <v>167161.94924158088</v>
      </c>
      <c r="B2" s="2">
        <v>0.03</v>
      </c>
      <c r="C2" s="2">
        <v>350000</v>
      </c>
      <c r="E2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Normal="100" workbookViewId="0">
      <selection activeCell="L31" sqref="L31"/>
    </sheetView>
  </sheetViews>
  <sheetFormatPr defaultRowHeight="15" x14ac:dyDescent="0.25"/>
  <cols>
    <col min="1" max="1" width="12.85546875" bestFit="1" customWidth="1"/>
    <col min="4" max="4" width="12.7109375" customWidth="1"/>
    <col min="5" max="5" width="13" customWidth="1"/>
    <col min="6" max="6" width="12.85546875" customWidth="1"/>
  </cols>
  <sheetData>
    <row r="1" spans="1:8" x14ac:dyDescent="0.25">
      <c r="A1" s="3" t="s">
        <v>83</v>
      </c>
      <c r="B1" s="3" t="s">
        <v>24</v>
      </c>
      <c r="C1" s="3" t="s">
        <v>3</v>
      </c>
      <c r="D1" s="3" t="s">
        <v>84</v>
      </c>
      <c r="E1" s="3" t="s">
        <v>85</v>
      </c>
      <c r="F1" s="3" t="s">
        <v>5</v>
      </c>
      <c r="H1" t="s">
        <v>81</v>
      </c>
    </row>
    <row r="2" spans="1:8" x14ac:dyDescent="0.25">
      <c r="A2" s="2">
        <v>1000000</v>
      </c>
      <c r="B2" s="8">
        <v>0.16</v>
      </c>
      <c r="C2" s="2">
        <v>2</v>
      </c>
      <c r="D2" s="12">
        <f>PMT(16%/12,24,-1000000)</f>
        <v>48963.110517610046</v>
      </c>
      <c r="E2" s="2">
        <f>D2*24</f>
        <v>1175114.6524226412</v>
      </c>
      <c r="F2" s="2">
        <f>E2-1000000</f>
        <v>175114.65242264117</v>
      </c>
      <c r="H2" t="s">
        <v>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6" sqref="E16"/>
    </sheetView>
  </sheetViews>
  <sheetFormatPr defaultRowHeight="15" x14ac:dyDescent="0.25"/>
  <sheetData>
    <row r="1" spans="1:8" x14ac:dyDescent="0.25">
      <c r="A1" s="14" t="s">
        <v>83</v>
      </c>
      <c r="B1" s="14" t="s">
        <v>59</v>
      </c>
      <c r="C1" s="14" t="s">
        <v>3</v>
      </c>
      <c r="D1" s="14" t="s">
        <v>87</v>
      </c>
      <c r="E1" s="14"/>
      <c r="F1" s="15">
        <f>PMT(10%/4,4*4,-3000000)</f>
        <v>229796.96581795407</v>
      </c>
      <c r="H1" t="s">
        <v>88</v>
      </c>
    </row>
    <row r="2" spans="1:8" x14ac:dyDescent="0.25">
      <c r="A2" s="2">
        <v>3000000</v>
      </c>
      <c r="B2" s="8">
        <v>0.1</v>
      </c>
      <c r="C2" s="2">
        <v>4</v>
      </c>
      <c r="D2" s="2">
        <v>4</v>
      </c>
      <c r="E2" s="2"/>
      <c r="F2" s="2">
        <f>F1*4*4</f>
        <v>3676751.4530872651</v>
      </c>
      <c r="H2" t="s">
        <v>91</v>
      </c>
    </row>
    <row r="3" spans="1:8" x14ac:dyDescent="0.25">
      <c r="A3" s="2"/>
      <c r="B3" s="2"/>
      <c r="C3" s="2"/>
      <c r="D3" s="2"/>
      <c r="E3" s="2"/>
      <c r="F3" s="2">
        <f>F2-3000000</f>
        <v>676751.45308726514</v>
      </c>
      <c r="H3" t="s">
        <v>89</v>
      </c>
    </row>
    <row r="4" spans="1:8" x14ac:dyDescent="0.25">
      <c r="A4" s="3" t="s">
        <v>86</v>
      </c>
      <c r="B4" s="3" t="s">
        <v>59</v>
      </c>
      <c r="C4" s="3" t="s">
        <v>3</v>
      </c>
      <c r="D4" s="3" t="s">
        <v>87</v>
      </c>
      <c r="E4" s="3" t="s">
        <v>90</v>
      </c>
      <c r="F4" s="3"/>
    </row>
    <row r="5" spans="1:8" x14ac:dyDescent="0.25">
      <c r="A5" s="2">
        <v>3000000</v>
      </c>
      <c r="B5" s="8">
        <v>0.11</v>
      </c>
      <c r="C5" s="2">
        <v>3</v>
      </c>
      <c r="D5" s="2">
        <v>12</v>
      </c>
      <c r="E5" s="2">
        <v>500000</v>
      </c>
      <c r="F5" s="10">
        <f>PMT(11%/12,12*3,-3000000,500000)</f>
        <v>86430.126125838447</v>
      </c>
    </row>
    <row r="6" spans="1:8" x14ac:dyDescent="0.25">
      <c r="A6" s="2"/>
      <c r="B6" s="2"/>
      <c r="C6" s="2"/>
      <c r="D6" s="2"/>
      <c r="E6" s="2"/>
      <c r="F6" s="2">
        <f>F5*12*3</f>
        <v>3111484.5405301843</v>
      </c>
    </row>
    <row r="7" spans="1:8" x14ac:dyDescent="0.25">
      <c r="A7" s="2"/>
      <c r="B7" s="2"/>
      <c r="C7" s="2"/>
      <c r="D7" s="2"/>
      <c r="E7" s="2"/>
      <c r="F7" s="2">
        <f>F6+500000</f>
        <v>3611484.5405301843</v>
      </c>
    </row>
    <row r="8" spans="1:8" x14ac:dyDescent="0.25">
      <c r="A8" s="2"/>
      <c r="B8" s="2"/>
      <c r="C8" s="2"/>
      <c r="D8" s="2"/>
      <c r="E8" s="2"/>
      <c r="F8" s="4">
        <f>F7-3000000</f>
        <v>611484.54053018428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7" sqref="C7"/>
    </sheetView>
  </sheetViews>
  <sheetFormatPr defaultRowHeight="15" x14ac:dyDescent="0.25"/>
  <sheetData>
    <row r="1" spans="1:7" x14ac:dyDescent="0.25">
      <c r="A1" s="3" t="s">
        <v>34</v>
      </c>
      <c r="B1" s="3" t="s">
        <v>33</v>
      </c>
      <c r="C1" s="3" t="s">
        <v>0</v>
      </c>
      <c r="D1" s="3" t="s">
        <v>32</v>
      </c>
      <c r="G1" t="s">
        <v>30</v>
      </c>
    </row>
    <row r="2" spans="1:7" x14ac:dyDescent="0.25">
      <c r="A2" s="2">
        <v>3</v>
      </c>
      <c r="B2" s="7">
        <f>B3-1</f>
        <v>6.991319393366302E-2</v>
      </c>
      <c r="C2" s="2">
        <v>6</v>
      </c>
      <c r="D2" s="2">
        <v>4.5</v>
      </c>
      <c r="G2" t="s">
        <v>31</v>
      </c>
    </row>
    <row r="3" spans="1:7" x14ac:dyDescent="0.25">
      <c r="A3" s="2"/>
      <c r="B3" s="2">
        <f>(D2/A2)^(1/C2)</f>
        <v>1.069913193933663</v>
      </c>
      <c r="C3" s="2"/>
      <c r="D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2" sqref="E12"/>
    </sheetView>
  </sheetViews>
  <sheetFormatPr defaultRowHeight="15" x14ac:dyDescent="0.25"/>
  <sheetData>
    <row r="1" spans="1:7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G1" t="s">
        <v>35</v>
      </c>
    </row>
    <row r="2" spans="1:7" x14ac:dyDescent="0.25">
      <c r="A2" s="2">
        <v>150000</v>
      </c>
      <c r="B2" s="8">
        <v>0.14000000000000001</v>
      </c>
      <c r="C2" s="2">
        <v>2</v>
      </c>
      <c r="D2" s="2">
        <f>A2*(1+B2)^C2</f>
        <v>194940.00000000006</v>
      </c>
      <c r="E2" s="2">
        <f>D2-A2</f>
        <v>44940.000000000058</v>
      </c>
      <c r="G2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9" sqref="F9"/>
    </sheetView>
  </sheetViews>
  <sheetFormatPr defaultRowHeight="15" x14ac:dyDescent="0.25"/>
  <cols>
    <col min="4" max="4" width="11" bestFit="1" customWidth="1"/>
  </cols>
  <sheetData>
    <row r="1" spans="1:7" x14ac:dyDescent="0.25">
      <c r="A1" s="3" t="s">
        <v>1</v>
      </c>
      <c r="B1" s="3" t="s">
        <v>2</v>
      </c>
      <c r="C1" s="3" t="s">
        <v>3</v>
      </c>
      <c r="D1" s="3" t="s">
        <v>6</v>
      </c>
      <c r="E1" s="3" t="s">
        <v>4</v>
      </c>
      <c r="G1" t="s">
        <v>37</v>
      </c>
    </row>
    <row r="2" spans="1:7" x14ac:dyDescent="0.25">
      <c r="A2" s="2">
        <v>150000</v>
      </c>
      <c r="B2" s="8">
        <v>0.14000000000000001</v>
      </c>
      <c r="C2" s="2">
        <v>2</v>
      </c>
      <c r="D2" s="2">
        <v>12</v>
      </c>
      <c r="E2" s="2">
        <f>A2*(1+B2/D2)^(C2*D2)</f>
        <v>198148.06501530399</v>
      </c>
      <c r="G2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8" sqref="E8"/>
    </sheetView>
  </sheetViews>
  <sheetFormatPr defaultRowHeight="15" x14ac:dyDescent="0.25"/>
  <sheetData>
    <row r="1" spans="1: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G1" t="s">
        <v>39</v>
      </c>
    </row>
    <row r="2" spans="1:7" x14ac:dyDescent="0.25">
      <c r="A2" s="2">
        <v>30</v>
      </c>
      <c r="B2" s="8">
        <v>0.12</v>
      </c>
      <c r="C2" s="2">
        <v>4</v>
      </c>
      <c r="D2" s="2">
        <v>7</v>
      </c>
      <c r="E2" s="2">
        <f>A2/(1+B2/C2)^(D2*C2)</f>
        <v>13.112302595112768</v>
      </c>
      <c r="G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D9" sqref="D9"/>
    </sheetView>
  </sheetViews>
  <sheetFormatPr defaultRowHeight="15" x14ac:dyDescent="0.25"/>
  <sheetData>
    <row r="1" spans="1:3" x14ac:dyDescent="0.25">
      <c r="C1" t="s">
        <v>41</v>
      </c>
    </row>
    <row r="2" spans="1:3" x14ac:dyDescent="0.25">
      <c r="A2" t="s">
        <v>12</v>
      </c>
    </row>
    <row r="3" spans="1:3" x14ac:dyDescent="0.25">
      <c r="A3" t="s">
        <v>13</v>
      </c>
    </row>
    <row r="5" spans="1:3" x14ac:dyDescent="0.25">
      <c r="A5" s="1">
        <f>2^(1/5)-1</f>
        <v>0.1486983549970351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14" sqref="D14"/>
    </sheetView>
  </sheetViews>
  <sheetFormatPr defaultRowHeight="15" x14ac:dyDescent="0.25"/>
  <sheetData>
    <row r="1" spans="1:6" x14ac:dyDescent="0.25">
      <c r="A1" s="3" t="s">
        <v>11</v>
      </c>
      <c r="B1" s="3" t="s">
        <v>14</v>
      </c>
      <c r="C1" s="3" t="s">
        <v>15</v>
      </c>
      <c r="D1" s="3" t="s">
        <v>7</v>
      </c>
      <c r="F1" t="s">
        <v>42</v>
      </c>
    </row>
    <row r="2" spans="1:6" x14ac:dyDescent="0.25">
      <c r="A2" s="2">
        <v>2.5</v>
      </c>
      <c r="B2" s="2">
        <v>15</v>
      </c>
      <c r="C2" s="8">
        <v>0.12</v>
      </c>
      <c r="D2" s="2">
        <f>A2*(1+C2)^B2</f>
        <v>13.683914398142607</v>
      </c>
      <c r="F2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10" zoomScaleNormal="110" workbookViewId="0">
      <selection activeCell="C17" sqref="C17"/>
    </sheetView>
  </sheetViews>
  <sheetFormatPr defaultRowHeight="15" x14ac:dyDescent="0.25"/>
  <sheetData>
    <row r="1" spans="1:4" x14ac:dyDescent="0.25">
      <c r="A1">
        <f>(1+0.005)^365</f>
        <v>6.1746527834309033</v>
      </c>
      <c r="B1" s="1">
        <f>A1-1</f>
        <v>5.1746527834309033</v>
      </c>
      <c r="D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</dc:creator>
  <cp:lastModifiedBy>IT</cp:lastModifiedBy>
  <dcterms:created xsi:type="dcterms:W3CDTF">2023-07-11T07:04:46Z</dcterms:created>
  <dcterms:modified xsi:type="dcterms:W3CDTF">2024-01-11T23:21:44Z</dcterms:modified>
</cp:coreProperties>
</file>