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Net 32\net32 ROI sheets\"/>
    </mc:Choice>
  </mc:AlternateContent>
  <xr:revisionPtr revIDLastSave="0" documentId="8_{AC4EE049-04DC-4355-B250-851EF5CC122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OI" sheetId="1" r:id="rId1"/>
    <sheet name="NEW ITEMS " sheetId="5" r:id="rId2"/>
  </sheets>
  <externalReferences>
    <externalReference r:id="rId3"/>
  </externalReferences>
  <definedNames>
    <definedName name="_xlnm._FilterDatabase" localSheetId="1" hidden="1">'NEW ITEMS '!$A$1619:$E$1619</definedName>
    <definedName name="_xlnm._FilterDatabase" localSheetId="0" hidden="1">ROI!$A$3:$AI$1460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82" i="1" l="1"/>
  <c r="O552" i="1"/>
  <c r="O826" i="1"/>
  <c r="U34" i="1"/>
  <c r="Q1326" i="1" l="1"/>
  <c r="S1297" i="1"/>
  <c r="U1295" i="1"/>
  <c r="S1292" i="1"/>
  <c r="O1289" i="1"/>
  <c r="AA1267" i="1"/>
  <c r="AA1266" i="1"/>
  <c r="AA1265" i="1"/>
  <c r="O1208" i="1"/>
  <c r="M949" i="1"/>
  <c r="W1105" i="1"/>
  <c r="S999" i="1"/>
  <c r="Q999" i="1"/>
  <c r="M999" i="1"/>
  <c r="S970" i="1"/>
  <c r="Q939" i="1"/>
  <c r="M907" i="1"/>
  <c r="U901" i="1"/>
  <c r="O892" i="1"/>
  <c r="M885" i="1"/>
  <c r="U856" i="1"/>
  <c r="Q855" i="1"/>
  <c r="O855" i="1"/>
  <c r="U850" i="1"/>
  <c r="W829" i="1"/>
  <c r="U824" i="1"/>
  <c r="AA792" i="1"/>
  <c r="W782" i="1"/>
  <c r="Q771" i="1"/>
  <c r="O749" i="1"/>
  <c r="U684" i="1"/>
  <c r="Q682" i="1"/>
  <c r="M513" i="1"/>
  <c r="S635" i="1"/>
  <c r="O624" i="1"/>
  <c r="U605" i="1"/>
  <c r="S605" i="1"/>
  <c r="O584" i="1"/>
  <c r="Q559" i="1"/>
  <c r="O536" i="1"/>
  <c r="Q517" i="1" l="1"/>
  <c r="O517" i="1"/>
  <c r="S488" i="1"/>
  <c r="U480" i="1"/>
  <c r="O471" i="1"/>
  <c r="Q457" i="1"/>
  <c r="AE424" i="1"/>
  <c r="AA380" i="1"/>
  <c r="O367" i="1"/>
  <c r="S366" i="1"/>
  <c r="M872" i="1"/>
  <c r="M1389" i="1"/>
  <c r="M1388" i="1"/>
  <c r="M1387" i="1"/>
  <c r="M1386" i="1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O361" i="1" l="1"/>
  <c r="O339" i="1"/>
  <c r="Q325" i="1"/>
  <c r="O316" i="1"/>
  <c r="Q302" i="1"/>
  <c r="O301" i="1"/>
  <c r="Q196" i="1"/>
  <c r="Q191" i="1"/>
  <c r="U183" i="1"/>
  <c r="AE181" i="1"/>
  <c r="Q180" i="1"/>
  <c r="S159" i="1"/>
  <c r="S152" i="1"/>
  <c r="Q119" i="1"/>
  <c r="Q114" i="1"/>
  <c r="U103" i="1"/>
  <c r="S34" i="1"/>
  <c r="O34" i="1"/>
  <c r="O21" i="1"/>
  <c r="M20" i="1"/>
  <c r="M582" i="1" l="1"/>
  <c r="O131" i="1"/>
  <c r="M131" i="1"/>
  <c r="M128" i="1"/>
  <c r="M55" i="1"/>
  <c r="Q6" i="1"/>
  <c r="M6" i="1"/>
  <c r="M890" i="1"/>
  <c r="C1835" i="5"/>
  <c r="C1834" i="5"/>
  <c r="C1833" i="5"/>
  <c r="C1832" i="5"/>
  <c r="C1831" i="5"/>
  <c r="C1830" i="5"/>
  <c r="C1827" i="5" l="1"/>
  <c r="C1826" i="5"/>
  <c r="C1825" i="5"/>
  <c r="C1824" i="5"/>
  <c r="C1823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C1760" i="5"/>
  <c r="C1759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688" i="5"/>
  <c r="C1687" i="5"/>
  <c r="C1686" i="5"/>
  <c r="C1685" i="5"/>
  <c r="C1684" i="5"/>
  <c r="C1616" i="5"/>
  <c r="C1615" i="5"/>
  <c r="C1614" i="5"/>
  <c r="C1613" i="5"/>
  <c r="C1612" i="5"/>
  <c r="C1611" i="5"/>
  <c r="C1610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G1306" i="5"/>
  <c r="F1306" i="5"/>
  <c r="E1306" i="5"/>
  <c r="F1305" i="5"/>
  <c r="G1305" i="5" s="1"/>
  <c r="E1305" i="5"/>
  <c r="F1304" i="5"/>
  <c r="G1304" i="5" s="1"/>
  <c r="E1304" i="5"/>
  <c r="F1303" i="5"/>
  <c r="G1303" i="5" s="1"/>
  <c r="E1303" i="5"/>
  <c r="G1302" i="5"/>
  <c r="F1302" i="5"/>
  <c r="E1302" i="5"/>
  <c r="F1301" i="5"/>
  <c r="G1301" i="5" s="1"/>
  <c r="E1301" i="5"/>
  <c r="F1300" i="5"/>
  <c r="G1300" i="5" s="1"/>
  <c r="E1300" i="5"/>
  <c r="F1299" i="5"/>
  <c r="G1299" i="5" s="1"/>
  <c r="E1299" i="5"/>
  <c r="G1298" i="5"/>
  <c r="F1298" i="5"/>
  <c r="E1298" i="5"/>
  <c r="F1297" i="5"/>
  <c r="G1297" i="5" s="1"/>
  <c r="E1297" i="5"/>
  <c r="F1296" i="5"/>
  <c r="G1296" i="5" s="1"/>
  <c r="E1296" i="5"/>
  <c r="F1295" i="5"/>
  <c r="G1295" i="5" s="1"/>
  <c r="E1295" i="5"/>
  <c r="G1294" i="5"/>
  <c r="F1294" i="5"/>
  <c r="E1294" i="5"/>
  <c r="F1293" i="5"/>
  <c r="G1293" i="5" s="1"/>
  <c r="E1293" i="5"/>
  <c r="F1292" i="5"/>
  <c r="G1292" i="5" s="1"/>
  <c r="E1292" i="5"/>
  <c r="F1291" i="5"/>
  <c r="G1291" i="5" s="1"/>
  <c r="E1291" i="5"/>
  <c r="G1290" i="5"/>
  <c r="F1290" i="5"/>
  <c r="E1290" i="5"/>
  <c r="F1289" i="5"/>
  <c r="G1289" i="5" s="1"/>
  <c r="E1289" i="5"/>
  <c r="F1288" i="5"/>
  <c r="G1288" i="5" s="1"/>
  <c r="E1288" i="5"/>
  <c r="F1287" i="5"/>
  <c r="G1287" i="5" s="1"/>
  <c r="E1287" i="5"/>
  <c r="G1286" i="5"/>
  <c r="F1286" i="5"/>
  <c r="E1286" i="5"/>
  <c r="F1285" i="5"/>
  <c r="G1285" i="5" s="1"/>
  <c r="E1285" i="5"/>
  <c r="F1284" i="5"/>
  <c r="G1284" i="5" s="1"/>
  <c r="E1284" i="5"/>
  <c r="F1283" i="5"/>
  <c r="G1283" i="5" s="1"/>
  <c r="E1283" i="5"/>
  <c r="G1282" i="5"/>
  <c r="F1282" i="5"/>
  <c r="E1282" i="5"/>
  <c r="F1281" i="5"/>
  <c r="G1281" i="5" s="1"/>
  <c r="E1281" i="5"/>
  <c r="F1280" i="5"/>
  <c r="G1280" i="5" s="1"/>
  <c r="E1280" i="5"/>
  <c r="F1279" i="5"/>
  <c r="G1279" i="5" s="1"/>
  <c r="E1279" i="5"/>
  <c r="G1278" i="5"/>
  <c r="F1278" i="5"/>
  <c r="E1278" i="5"/>
  <c r="F1277" i="5"/>
  <c r="G1277" i="5" s="1"/>
  <c r="E1277" i="5"/>
  <c r="F1276" i="5"/>
  <c r="G1276" i="5" s="1"/>
  <c r="E1276" i="5"/>
  <c r="F1275" i="5"/>
  <c r="G1275" i="5" s="1"/>
  <c r="E1275" i="5"/>
  <c r="G1274" i="5"/>
  <c r="F1274" i="5"/>
  <c r="E1274" i="5"/>
  <c r="F1273" i="5"/>
  <c r="G1273" i="5" s="1"/>
  <c r="E1273" i="5"/>
  <c r="F1272" i="5"/>
  <c r="G1272" i="5" s="1"/>
  <c r="E1272" i="5"/>
  <c r="F1271" i="5"/>
  <c r="G1271" i="5" s="1"/>
  <c r="E1271" i="5"/>
  <c r="G1270" i="5"/>
  <c r="F1270" i="5"/>
  <c r="E1270" i="5"/>
  <c r="F1269" i="5"/>
  <c r="G1269" i="5" s="1"/>
  <c r="E1269" i="5"/>
  <c r="F1268" i="5"/>
  <c r="G1268" i="5" s="1"/>
  <c r="E1268" i="5"/>
  <c r="F1267" i="5"/>
  <c r="G1267" i="5" s="1"/>
  <c r="E1267" i="5"/>
  <c r="G1266" i="5"/>
  <c r="F1266" i="5"/>
  <c r="E1266" i="5"/>
  <c r="F1265" i="5"/>
  <c r="G1265" i="5" s="1"/>
  <c r="E1265" i="5"/>
  <c r="F1264" i="5"/>
  <c r="G1264" i="5" s="1"/>
  <c r="E1264" i="5"/>
  <c r="F1263" i="5"/>
  <c r="G1263" i="5" s="1"/>
  <c r="E1263" i="5"/>
  <c r="G1262" i="5"/>
  <c r="F1262" i="5"/>
  <c r="E1262" i="5"/>
  <c r="F1261" i="5"/>
  <c r="G1261" i="5" s="1"/>
  <c r="E1261" i="5"/>
  <c r="F1260" i="5"/>
  <c r="G1260" i="5" s="1"/>
  <c r="E1260" i="5"/>
  <c r="F1259" i="5"/>
  <c r="G1259" i="5" s="1"/>
  <c r="E1259" i="5"/>
  <c r="G1258" i="5"/>
  <c r="F1258" i="5"/>
  <c r="E1258" i="5"/>
  <c r="F1257" i="5"/>
  <c r="G1257" i="5" s="1"/>
  <c r="E1257" i="5"/>
  <c r="F1256" i="5"/>
  <c r="G1256" i="5" s="1"/>
  <c r="E1256" i="5"/>
  <c r="F1255" i="5"/>
  <c r="G1255" i="5" s="1"/>
  <c r="E1255" i="5"/>
  <c r="G1254" i="5"/>
  <c r="F1254" i="5"/>
  <c r="E1254" i="5"/>
  <c r="D34" i="5"/>
  <c r="D33" i="5"/>
  <c r="D32" i="5"/>
  <c r="D31" i="5"/>
  <c r="D30" i="5"/>
  <c r="D29" i="5"/>
  <c r="D28" i="5"/>
  <c r="D27" i="5"/>
  <c r="D2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M1459" i="1"/>
  <c r="O1447" i="1"/>
  <c r="M1447" i="1"/>
  <c r="M1442" i="1"/>
  <c r="O1441" i="1"/>
  <c r="M1441" i="1"/>
  <c r="U1439" i="1"/>
  <c r="Q1439" i="1"/>
  <c r="M1439" i="1"/>
  <c r="O1438" i="1"/>
  <c r="M1438" i="1"/>
  <c r="O1433" i="1"/>
  <c r="M1433" i="1"/>
  <c r="Q1424" i="1"/>
  <c r="O1424" i="1"/>
  <c r="M1424" i="1"/>
  <c r="S1421" i="1"/>
  <c r="Q1421" i="1"/>
  <c r="O1421" i="1"/>
  <c r="M1421" i="1"/>
  <c r="M1420" i="1"/>
  <c r="Q1417" i="1"/>
  <c r="O1417" i="1"/>
  <c r="M1417" i="1"/>
  <c r="M1415" i="1"/>
  <c r="M1413" i="1"/>
  <c r="O1409" i="1"/>
  <c r="M1409" i="1"/>
  <c r="M1408" i="1"/>
  <c r="M1407" i="1"/>
  <c r="M1406" i="1"/>
  <c r="M1405" i="1"/>
  <c r="AI1402" i="1"/>
  <c r="S1402" i="1"/>
  <c r="M1402" i="1"/>
  <c r="AE1400" i="1"/>
  <c r="U1400" i="1"/>
  <c r="O1400" i="1"/>
  <c r="M1400" i="1"/>
  <c r="AE1398" i="1"/>
  <c r="U1398" i="1"/>
  <c r="Q1398" i="1"/>
  <c r="M1398" i="1"/>
  <c r="AG1396" i="1"/>
  <c r="U1396" i="1"/>
  <c r="O1396" i="1"/>
  <c r="M1396" i="1"/>
  <c r="S1394" i="1"/>
  <c r="Q1394" i="1"/>
  <c r="M1394" i="1"/>
  <c r="AE1392" i="1"/>
  <c r="U1392" i="1"/>
  <c r="S1392" i="1"/>
  <c r="M1392" i="1"/>
  <c r="Y1390" i="1"/>
  <c r="S1390" i="1"/>
  <c r="O1390" i="1"/>
  <c r="M1390" i="1"/>
  <c r="M1377" i="1"/>
  <c r="M1376" i="1"/>
  <c r="M1362" i="1"/>
  <c r="Q1361" i="1"/>
  <c r="O1361" i="1"/>
  <c r="M1361" i="1"/>
  <c r="O1360" i="1"/>
  <c r="M1360" i="1"/>
  <c r="Q1359" i="1"/>
  <c r="O1359" i="1"/>
  <c r="M1359" i="1"/>
  <c r="U1358" i="1"/>
  <c r="O1358" i="1"/>
  <c r="M1358" i="1"/>
  <c r="M1356" i="1"/>
  <c r="M1352" i="1"/>
  <c r="O1350" i="1"/>
  <c r="M1350" i="1"/>
  <c r="O1349" i="1"/>
  <c r="M1349" i="1"/>
  <c r="O1348" i="1"/>
  <c r="M1348" i="1"/>
  <c r="U1347" i="1"/>
  <c r="O1347" i="1"/>
  <c r="M1347" i="1"/>
  <c r="O1346" i="1"/>
  <c r="M1346" i="1"/>
  <c r="O1345" i="1"/>
  <c r="M1345" i="1"/>
  <c r="AE1330" i="1"/>
  <c r="O1330" i="1"/>
  <c r="M1330" i="1"/>
  <c r="AE1327" i="1"/>
  <c r="S1327" i="1"/>
  <c r="O1327" i="1"/>
  <c r="M1327" i="1"/>
  <c r="O1326" i="1"/>
  <c r="M1326" i="1"/>
  <c r="U1324" i="1"/>
  <c r="O1324" i="1"/>
  <c r="M1324" i="1"/>
  <c r="O1322" i="1"/>
  <c r="M1322" i="1"/>
  <c r="S1320" i="1"/>
  <c r="O1320" i="1"/>
  <c r="M1320" i="1"/>
  <c r="O1319" i="1"/>
  <c r="M1319" i="1"/>
  <c r="M1318" i="1"/>
  <c r="M1310" i="1"/>
  <c r="M1309" i="1"/>
  <c r="M1308" i="1"/>
  <c r="O1305" i="1"/>
  <c r="M1305" i="1"/>
  <c r="O1304" i="1"/>
  <c r="M1304" i="1"/>
  <c r="M1303" i="1"/>
  <c r="S1302" i="1"/>
  <c r="O1302" i="1"/>
  <c r="M1302" i="1"/>
  <c r="Q1299" i="1"/>
  <c r="O1299" i="1"/>
  <c r="M1299" i="1"/>
  <c r="Q1298" i="1"/>
  <c r="O1298" i="1"/>
  <c r="M1298" i="1"/>
  <c r="Q1297" i="1"/>
  <c r="M1297" i="1"/>
  <c r="Q1295" i="1"/>
  <c r="M1295" i="1"/>
  <c r="U1292" i="1"/>
  <c r="Q1292" i="1"/>
  <c r="M1292" i="1"/>
  <c r="Q1291" i="1"/>
  <c r="M1291" i="1"/>
  <c r="M1289" i="1"/>
  <c r="M1288" i="1"/>
  <c r="M1285" i="1"/>
  <c r="S1283" i="1"/>
  <c r="M1283" i="1"/>
  <c r="M1282" i="1"/>
  <c r="M1281" i="1"/>
  <c r="M1277" i="1"/>
  <c r="Q1276" i="1"/>
  <c r="O1276" i="1"/>
  <c r="M1276" i="1"/>
  <c r="O1274" i="1"/>
  <c r="M1274" i="1"/>
  <c r="U1273" i="1"/>
  <c r="S1273" i="1"/>
  <c r="Q1273" i="1"/>
  <c r="O1273" i="1"/>
  <c r="M1273" i="1"/>
  <c r="U1272" i="1"/>
  <c r="S1272" i="1"/>
  <c r="M1272" i="1"/>
  <c r="S1268" i="1"/>
  <c r="S1267" i="1"/>
  <c r="Q1267" i="1"/>
  <c r="M1267" i="1"/>
  <c r="S1266" i="1"/>
  <c r="Q1266" i="1"/>
  <c r="M1266" i="1"/>
  <c r="S1265" i="1"/>
  <c r="Q1265" i="1"/>
  <c r="O1265" i="1"/>
  <c r="M1265" i="1"/>
  <c r="M1263" i="1"/>
  <c r="O1252" i="1"/>
  <c r="M1252" i="1"/>
  <c r="O1241" i="1"/>
  <c r="M1241" i="1"/>
  <c r="M1236" i="1"/>
  <c r="M1235" i="1"/>
  <c r="M1234" i="1"/>
  <c r="S1233" i="1"/>
  <c r="M1233" i="1"/>
  <c r="M1232" i="1"/>
  <c r="M1231" i="1"/>
  <c r="A1214" i="1" a="1"/>
  <c r="A1214" i="1" s="1"/>
  <c r="M1208" i="1"/>
  <c r="O1207" i="1"/>
  <c r="M1207" i="1"/>
  <c r="S1194" i="1"/>
  <c r="M1194" i="1"/>
  <c r="S1193" i="1"/>
  <c r="M1193" i="1"/>
  <c r="U1180" i="1"/>
  <c r="O1180" i="1"/>
  <c r="M1180" i="1"/>
  <c r="M1174" i="1"/>
  <c r="M1173" i="1"/>
  <c r="O1169" i="1"/>
  <c r="M1169" i="1"/>
  <c r="O1167" i="1"/>
  <c r="M1167" i="1"/>
  <c r="S1162" i="1"/>
  <c r="O1162" i="1"/>
  <c r="M1162" i="1"/>
  <c r="S1161" i="1"/>
  <c r="M1161" i="1"/>
  <c r="M1160" i="1"/>
  <c r="O1151" i="1"/>
  <c r="M1151" i="1"/>
  <c r="M1148" i="1"/>
  <c r="M1146" i="1"/>
  <c r="AE1144" i="1"/>
  <c r="W1144" i="1"/>
  <c r="Q1144" i="1"/>
  <c r="M1144" i="1"/>
  <c r="AE1140" i="1"/>
  <c r="U1140" i="1"/>
  <c r="M1140" i="1"/>
  <c r="S1134" i="1"/>
  <c r="Q1134" i="1"/>
  <c r="O1134" i="1"/>
  <c r="M1134" i="1"/>
  <c r="O1131" i="1"/>
  <c r="M1131" i="1"/>
  <c r="Q1130" i="1"/>
  <c r="O1130" i="1"/>
  <c r="M1130" i="1"/>
  <c r="S1129" i="1"/>
  <c r="Q1129" i="1"/>
  <c r="O1129" i="1"/>
  <c r="M1129" i="1"/>
  <c r="M1128" i="1"/>
  <c r="M1125" i="1"/>
  <c r="AE1117" i="1"/>
  <c r="M1117" i="1"/>
  <c r="O1115" i="1"/>
  <c r="M1115" i="1"/>
  <c r="O1114" i="1"/>
  <c r="M1114" i="1"/>
  <c r="S1112" i="1"/>
  <c r="O1112" i="1"/>
  <c r="M1112" i="1"/>
  <c r="S1111" i="1"/>
  <c r="Q1111" i="1"/>
  <c r="O1111" i="1"/>
  <c r="M1111" i="1"/>
  <c r="S1110" i="1"/>
  <c r="Q1110" i="1"/>
  <c r="O1110" i="1"/>
  <c r="M1110" i="1"/>
  <c r="S1109" i="1"/>
  <c r="Q1109" i="1"/>
  <c r="O1109" i="1"/>
  <c r="M1109" i="1"/>
  <c r="W1108" i="1"/>
  <c r="O1108" i="1"/>
  <c r="M1108" i="1"/>
  <c r="AE1107" i="1"/>
  <c r="U1107" i="1"/>
  <c r="Q1107" i="1"/>
  <c r="O1107" i="1"/>
  <c r="M1107" i="1"/>
  <c r="W1106" i="1"/>
  <c r="O1106" i="1"/>
  <c r="M1106" i="1"/>
  <c r="S1105" i="1"/>
  <c r="Q1105" i="1"/>
  <c r="M1105" i="1"/>
  <c r="AE1101" i="1"/>
  <c r="W1101" i="1"/>
  <c r="M1101" i="1"/>
  <c r="AE1100" i="1"/>
  <c r="W1100" i="1"/>
  <c r="M1100" i="1"/>
  <c r="O1092" i="1"/>
  <c r="M1092" i="1"/>
  <c r="M1091" i="1"/>
  <c r="W1090" i="1"/>
  <c r="O1090" i="1"/>
  <c r="M1090" i="1"/>
  <c r="M1015" i="1"/>
  <c r="W1014" i="1"/>
  <c r="Q1014" i="1"/>
  <c r="O1014" i="1"/>
  <c r="M1014" i="1"/>
  <c r="U1010" i="1"/>
  <c r="Q1010" i="1"/>
  <c r="O1010" i="1"/>
  <c r="M1010" i="1"/>
  <c r="AA1006" i="1"/>
  <c r="S1006" i="1"/>
  <c r="Q1006" i="1"/>
  <c r="O1006" i="1"/>
  <c r="M1006" i="1"/>
  <c r="AA1005" i="1"/>
  <c r="S1005" i="1"/>
  <c r="O1005" i="1"/>
  <c r="M1005" i="1"/>
  <c r="AA1004" i="1"/>
  <c r="S1004" i="1"/>
  <c r="Q1004" i="1"/>
  <c r="O1004" i="1"/>
  <c r="M1004" i="1"/>
  <c r="AA1003" i="1"/>
  <c r="S1003" i="1"/>
  <c r="Q1003" i="1"/>
  <c r="O1003" i="1"/>
  <c r="M1003" i="1"/>
  <c r="AE1002" i="1"/>
  <c r="AA1002" i="1"/>
  <c r="S1002" i="1"/>
  <c r="Q1002" i="1"/>
  <c r="O1002" i="1"/>
  <c r="M1002" i="1"/>
  <c r="AE1001" i="1"/>
  <c r="AA1001" i="1"/>
  <c r="S1001" i="1"/>
  <c r="Q1001" i="1"/>
  <c r="O1001" i="1"/>
  <c r="M1001" i="1"/>
  <c r="S1000" i="1"/>
  <c r="O1000" i="1"/>
  <c r="M1000" i="1"/>
  <c r="S998" i="1"/>
  <c r="Q998" i="1"/>
  <c r="O998" i="1"/>
  <c r="M998" i="1"/>
  <c r="S996" i="1"/>
  <c r="Q996" i="1"/>
  <c r="O996" i="1"/>
  <c r="M996" i="1"/>
  <c r="M987" i="1"/>
  <c r="S980" i="1"/>
  <c r="Q980" i="1"/>
  <c r="O980" i="1"/>
  <c r="M980" i="1"/>
  <c r="O976" i="1"/>
  <c r="M976" i="1"/>
  <c r="O972" i="1"/>
  <c r="M972" i="1"/>
  <c r="Q970" i="1"/>
  <c r="O970" i="1"/>
  <c r="M970" i="1"/>
  <c r="AE968" i="1"/>
  <c r="O939" i="1"/>
  <c r="M939" i="1"/>
  <c r="O938" i="1"/>
  <c r="M938" i="1"/>
  <c r="O934" i="1"/>
  <c r="M934" i="1"/>
  <c r="M933" i="1"/>
  <c r="U916" i="1"/>
  <c r="S916" i="1"/>
  <c r="M915" i="1"/>
  <c r="S914" i="1"/>
  <c r="Q914" i="1"/>
  <c r="O914" i="1"/>
  <c r="M914" i="1"/>
  <c r="O912" i="1"/>
  <c r="M912" i="1"/>
  <c r="O908" i="1"/>
  <c r="M908" i="1"/>
  <c r="M906" i="1"/>
  <c r="O905" i="1"/>
  <c r="M905" i="1"/>
  <c r="M903" i="1"/>
  <c r="M902" i="1"/>
  <c r="S901" i="1"/>
  <c r="M901" i="1"/>
  <c r="O900" i="1"/>
  <c r="M900" i="1"/>
  <c r="M896" i="1"/>
  <c r="W894" i="1"/>
  <c r="S894" i="1"/>
  <c r="Q894" i="1"/>
  <c r="M894" i="1"/>
  <c r="M893" i="1"/>
  <c r="M892" i="1"/>
  <c r="O889" i="1"/>
  <c r="M889" i="1"/>
  <c r="M886" i="1"/>
  <c r="M880" i="1"/>
  <c r="M878" i="1"/>
  <c r="M875" i="1"/>
  <c r="M874" i="1"/>
  <c r="M871" i="1"/>
  <c r="M870" i="1"/>
  <c r="M859" i="1"/>
  <c r="S856" i="1"/>
  <c r="Q856" i="1"/>
  <c r="M856" i="1"/>
  <c r="S855" i="1"/>
  <c r="M855" i="1"/>
  <c r="O852" i="1"/>
  <c r="M852" i="1"/>
  <c r="O851" i="1"/>
  <c r="M851" i="1"/>
  <c r="S850" i="1"/>
  <c r="Q850" i="1"/>
  <c r="O850" i="1"/>
  <c r="M850" i="1"/>
  <c r="M849" i="1"/>
  <c r="Q848" i="1"/>
  <c r="M848" i="1"/>
  <c r="O845" i="1"/>
  <c r="M845" i="1"/>
  <c r="M839" i="1"/>
  <c r="O835" i="1"/>
  <c r="M835" i="1"/>
  <c r="AE829" i="1"/>
  <c r="S829" i="1"/>
  <c r="Q829" i="1"/>
  <c r="O829" i="1"/>
  <c r="M829" i="1"/>
  <c r="U826" i="1"/>
  <c r="S826" i="1"/>
  <c r="M826" i="1"/>
  <c r="S824" i="1"/>
  <c r="O824" i="1"/>
  <c r="M824" i="1"/>
  <c r="S822" i="1"/>
  <c r="Q822" i="1"/>
  <c r="O822" i="1"/>
  <c r="M822" i="1"/>
  <c r="M820" i="1"/>
  <c r="M819" i="1"/>
  <c r="M817" i="1"/>
  <c r="M815" i="1"/>
  <c r="M814" i="1"/>
  <c r="O799" i="1"/>
  <c r="M799" i="1"/>
  <c r="Q792" i="1"/>
  <c r="M792" i="1"/>
  <c r="Q790" i="1"/>
  <c r="O790" i="1"/>
  <c r="M790" i="1"/>
  <c r="S782" i="1"/>
  <c r="M782" i="1"/>
  <c r="S780" i="1"/>
  <c r="O780" i="1"/>
  <c r="M780" i="1"/>
  <c r="AE774" i="1"/>
  <c r="U774" i="1"/>
  <c r="O774" i="1"/>
  <c r="M774" i="1"/>
  <c r="O773" i="1"/>
  <c r="M773" i="1"/>
  <c r="M771" i="1"/>
  <c r="Y769" i="1"/>
  <c r="Q769" i="1"/>
  <c r="M769" i="1"/>
  <c r="Y767" i="1"/>
  <c r="Q767" i="1"/>
  <c r="O767" i="1"/>
  <c r="M767" i="1"/>
  <c r="M765" i="1"/>
  <c r="O755" i="1"/>
  <c r="M755" i="1"/>
  <c r="M752" i="1"/>
  <c r="M749" i="1"/>
  <c r="O748" i="1"/>
  <c r="M748" i="1"/>
  <c r="Q746" i="1"/>
  <c r="O746" i="1"/>
  <c r="M746" i="1"/>
  <c r="M741" i="1"/>
  <c r="M740" i="1"/>
  <c r="Q736" i="1"/>
  <c r="M736" i="1"/>
  <c r="AE732" i="1"/>
  <c r="W732" i="1"/>
  <c r="S732" i="1"/>
  <c r="O732" i="1"/>
  <c r="M732" i="1"/>
  <c r="W724" i="1"/>
  <c r="S724" i="1"/>
  <c r="Q724" i="1"/>
  <c r="O724" i="1"/>
  <c r="M724" i="1"/>
  <c r="S721" i="1"/>
  <c r="Q721" i="1"/>
  <c r="M721" i="1"/>
  <c r="Q718" i="1"/>
  <c r="O718" i="1"/>
  <c r="M718" i="1"/>
  <c r="U717" i="1"/>
  <c r="S717" i="1"/>
  <c r="Q717" i="1"/>
  <c r="M717" i="1"/>
  <c r="U716" i="1"/>
  <c r="Q716" i="1"/>
  <c r="M716" i="1"/>
  <c r="M715" i="1"/>
  <c r="Q713" i="1"/>
  <c r="M713" i="1"/>
  <c r="U710" i="1"/>
  <c r="S710" i="1"/>
  <c r="M710" i="1"/>
  <c r="AE702" i="1"/>
  <c r="U702" i="1"/>
  <c r="M702" i="1"/>
  <c r="AE701" i="1"/>
  <c r="U701" i="1"/>
  <c r="M701" i="1"/>
  <c r="Q700" i="1"/>
  <c r="O700" i="1"/>
  <c r="M700" i="1"/>
  <c r="U686" i="1"/>
  <c r="M686" i="1"/>
  <c r="Q685" i="1"/>
  <c r="M685" i="1"/>
  <c r="M684" i="1"/>
  <c r="U683" i="1"/>
  <c r="M683" i="1"/>
  <c r="M682" i="1"/>
  <c r="AE681" i="1"/>
  <c r="U681" i="1"/>
  <c r="M681" i="1"/>
  <c r="M677" i="1"/>
  <c r="M676" i="1"/>
  <c r="S674" i="1"/>
  <c r="Q674" i="1"/>
  <c r="O674" i="1"/>
  <c r="M674" i="1"/>
  <c r="O673" i="1"/>
  <c r="M673" i="1"/>
  <c r="M672" i="1"/>
  <c r="M671" i="1"/>
  <c r="M670" i="1"/>
  <c r="O669" i="1"/>
  <c r="M669" i="1"/>
  <c r="Q668" i="1"/>
  <c r="O668" i="1"/>
  <c r="M668" i="1"/>
  <c r="O667" i="1"/>
  <c r="M667" i="1"/>
  <c r="M664" i="1"/>
  <c r="M661" i="1"/>
  <c r="M653" i="1"/>
  <c r="M649" i="1"/>
  <c r="M647" i="1"/>
  <c r="Q642" i="1"/>
  <c r="O642" i="1"/>
  <c r="M642" i="1"/>
  <c r="Q635" i="1"/>
  <c r="M635" i="1"/>
  <c r="AG634" i="1"/>
  <c r="U633" i="1"/>
  <c r="S633" i="1"/>
  <c r="Q633" i="1"/>
  <c r="O633" i="1"/>
  <c r="M633" i="1"/>
  <c r="M629" i="1"/>
  <c r="M626" i="1"/>
  <c r="M625" i="1"/>
  <c r="M624" i="1"/>
  <c r="M619" i="1"/>
  <c r="M617" i="1"/>
  <c r="M615" i="1"/>
  <c r="M609" i="1"/>
  <c r="M606" i="1"/>
  <c r="Q605" i="1"/>
  <c r="O605" i="1"/>
  <c r="M605" i="1"/>
  <c r="O604" i="1"/>
  <c r="M604" i="1"/>
  <c r="O603" i="1"/>
  <c r="M603" i="1"/>
  <c r="M602" i="1"/>
  <c r="M601" i="1"/>
  <c r="O600" i="1"/>
  <c r="M600" i="1"/>
  <c r="M599" i="1"/>
  <c r="M596" i="1"/>
  <c r="S594" i="1"/>
  <c r="Q594" i="1"/>
  <c r="O594" i="1"/>
  <c r="M594" i="1"/>
  <c r="M590" i="1"/>
  <c r="M588" i="1"/>
  <c r="M587" i="1"/>
  <c r="O585" i="1"/>
  <c r="M585" i="1"/>
  <c r="M584" i="1"/>
  <c r="O573" i="1"/>
  <c r="M573" i="1"/>
  <c r="M572" i="1"/>
  <c r="O560" i="1"/>
  <c r="M560" i="1"/>
  <c r="M559" i="1"/>
  <c r="M558" i="1"/>
  <c r="M557" i="1"/>
  <c r="Q552" i="1"/>
  <c r="M552" i="1"/>
  <c r="O551" i="1"/>
  <c r="M551" i="1"/>
  <c r="U548" i="1"/>
  <c r="S548" i="1"/>
  <c r="Q548" i="1"/>
  <c r="O548" i="1"/>
  <c r="M548" i="1"/>
  <c r="O547" i="1"/>
  <c r="M547" i="1"/>
  <c r="M546" i="1"/>
  <c r="S545" i="1"/>
  <c r="O545" i="1"/>
  <c r="M545" i="1"/>
  <c r="M543" i="1"/>
  <c r="M542" i="1"/>
  <c r="M537" i="1"/>
  <c r="M536" i="1"/>
  <c r="Q533" i="1"/>
  <c r="M533" i="1"/>
  <c r="S525" i="1"/>
  <c r="O525" i="1"/>
  <c r="M525" i="1"/>
  <c r="M517" i="1"/>
  <c r="O514" i="1"/>
  <c r="M514" i="1"/>
  <c r="M511" i="1"/>
  <c r="M508" i="1"/>
  <c r="M507" i="1"/>
  <c r="M506" i="1"/>
  <c r="U505" i="1"/>
  <c r="O505" i="1"/>
  <c r="M505" i="1"/>
  <c r="U504" i="1"/>
  <c r="S504" i="1"/>
  <c r="M504" i="1"/>
  <c r="W503" i="1"/>
  <c r="S503" i="1"/>
  <c r="M503" i="1"/>
  <c r="O502" i="1"/>
  <c r="M502" i="1"/>
  <c r="AE501" i="1"/>
  <c r="M501" i="1"/>
  <c r="O500" i="1"/>
  <c r="M500" i="1"/>
  <c r="AE499" i="1"/>
  <c r="S499" i="1"/>
  <c r="Q499" i="1"/>
  <c r="O499" i="1"/>
  <c r="M499" i="1"/>
  <c r="Q498" i="1"/>
  <c r="M498" i="1"/>
  <c r="O497" i="1"/>
  <c r="M497" i="1"/>
  <c r="W496" i="1"/>
  <c r="M496" i="1"/>
  <c r="Q495" i="1"/>
  <c r="O495" i="1"/>
  <c r="M495" i="1"/>
  <c r="O494" i="1"/>
  <c r="M494" i="1"/>
  <c r="M491" i="1"/>
  <c r="O490" i="1"/>
  <c r="M490" i="1"/>
  <c r="M488" i="1"/>
  <c r="O487" i="1"/>
  <c r="M487" i="1"/>
  <c r="O486" i="1"/>
  <c r="M486" i="1"/>
  <c r="Q485" i="1"/>
  <c r="O485" i="1"/>
  <c r="M485" i="1"/>
  <c r="O484" i="1"/>
  <c r="M484" i="1"/>
  <c r="Q480" i="1"/>
  <c r="M480" i="1"/>
  <c r="Q479" i="1"/>
  <c r="M479" i="1"/>
  <c r="Q478" i="1"/>
  <c r="M478" i="1"/>
  <c r="O475" i="1"/>
  <c r="M475" i="1"/>
  <c r="S474" i="1"/>
  <c r="Q474" i="1"/>
  <c r="O474" i="1"/>
  <c r="M474" i="1"/>
  <c r="S473" i="1"/>
  <c r="Q473" i="1"/>
  <c r="O473" i="1"/>
  <c r="M473" i="1"/>
  <c r="M471" i="1"/>
  <c r="M470" i="1"/>
  <c r="M458" i="1"/>
  <c r="M457" i="1"/>
  <c r="M448" i="1"/>
  <c r="M442" i="1"/>
  <c r="Q441" i="1"/>
  <c r="M441" i="1"/>
  <c r="S440" i="1"/>
  <c r="Q440" i="1"/>
  <c r="O440" i="1"/>
  <c r="M440" i="1"/>
  <c r="O439" i="1"/>
  <c r="M439" i="1"/>
  <c r="M436" i="1"/>
  <c r="M434" i="1"/>
  <c r="M430" i="1"/>
  <c r="U429" i="1"/>
  <c r="M427" i="1"/>
  <c r="M426" i="1"/>
  <c r="Q425" i="1"/>
  <c r="O425" i="1"/>
  <c r="M425" i="1"/>
  <c r="AI424" i="1"/>
  <c r="S424" i="1"/>
  <c r="Q424" i="1"/>
  <c r="M424" i="1"/>
  <c r="U422" i="1"/>
  <c r="S422" i="1"/>
  <c r="O422" i="1"/>
  <c r="M422" i="1"/>
  <c r="U420" i="1"/>
  <c r="S420" i="1"/>
  <c r="Q420" i="1"/>
  <c r="O420" i="1"/>
  <c r="M420" i="1"/>
  <c r="M415" i="1"/>
  <c r="M411" i="1"/>
  <c r="O410" i="1"/>
  <c r="M410" i="1"/>
  <c r="O409" i="1"/>
  <c r="M409" i="1"/>
  <c r="O404" i="1"/>
  <c r="M404" i="1"/>
  <c r="M403" i="1"/>
  <c r="M402" i="1"/>
  <c r="O400" i="1"/>
  <c r="M400" i="1"/>
  <c r="M399" i="1"/>
  <c r="M395" i="1"/>
  <c r="M394" i="1"/>
  <c r="M393" i="1"/>
  <c r="AE390" i="1"/>
  <c r="U390" i="1"/>
  <c r="Q390" i="1"/>
  <c r="U388" i="1"/>
  <c r="Q388" i="1"/>
  <c r="U387" i="1"/>
  <c r="AA386" i="1"/>
  <c r="U386" i="1"/>
  <c r="Q383" i="1"/>
  <c r="O383" i="1"/>
  <c r="M383" i="1"/>
  <c r="U382" i="1"/>
  <c r="Q382" i="1"/>
  <c r="M382" i="1"/>
  <c r="M380" i="1"/>
  <c r="S379" i="1"/>
  <c r="O379" i="1"/>
  <c r="M379" i="1"/>
  <c r="U374" i="1"/>
  <c r="M374" i="1"/>
  <c r="U371" i="1"/>
  <c r="M371" i="1"/>
  <c r="O370" i="1"/>
  <c r="M370" i="1"/>
  <c r="O369" i="1"/>
  <c r="M369" i="1"/>
  <c r="O368" i="1"/>
  <c r="M368" i="1"/>
  <c r="M367" i="1"/>
  <c r="Q366" i="1"/>
  <c r="O366" i="1"/>
  <c r="M366" i="1"/>
  <c r="M365" i="1"/>
  <c r="AE364" i="1"/>
  <c r="M364" i="1"/>
  <c r="M363" i="1"/>
  <c r="M362" i="1"/>
  <c r="M361" i="1"/>
  <c r="M360" i="1"/>
  <c r="M359" i="1"/>
  <c r="M358" i="1"/>
  <c r="M357" i="1"/>
  <c r="M356" i="1"/>
  <c r="S355" i="1"/>
  <c r="M355" i="1"/>
  <c r="O354" i="1"/>
  <c r="M354" i="1"/>
  <c r="S353" i="1"/>
  <c r="M353" i="1"/>
  <c r="Q352" i="1"/>
  <c r="O352" i="1"/>
  <c r="M352" i="1"/>
  <c r="Q350" i="1"/>
  <c r="M350" i="1"/>
  <c r="O349" i="1"/>
  <c r="M349" i="1"/>
  <c r="Q347" i="1"/>
  <c r="M347" i="1"/>
  <c r="O346" i="1"/>
  <c r="M346" i="1"/>
  <c r="O345" i="1"/>
  <c r="M345" i="1"/>
  <c r="O344" i="1"/>
  <c r="M344" i="1"/>
  <c r="M342" i="1"/>
  <c r="O341" i="1"/>
  <c r="M341" i="1"/>
  <c r="Q340" i="1"/>
  <c r="O340" i="1"/>
  <c r="M340" i="1"/>
  <c r="M339" i="1"/>
  <c r="M338" i="1"/>
  <c r="M337" i="1"/>
  <c r="U334" i="1"/>
  <c r="Q334" i="1"/>
  <c r="O334" i="1"/>
  <c r="M334" i="1"/>
  <c r="M332" i="1"/>
  <c r="M331" i="1"/>
  <c r="Q330" i="1"/>
  <c r="O330" i="1"/>
  <c r="M330" i="1"/>
  <c r="O328" i="1"/>
  <c r="M328" i="1"/>
  <c r="O327" i="1"/>
  <c r="M327" i="1"/>
  <c r="M326" i="1"/>
  <c r="O325" i="1"/>
  <c r="M325" i="1"/>
  <c r="Q324" i="1"/>
  <c r="M324" i="1"/>
  <c r="O323" i="1"/>
  <c r="M323" i="1"/>
  <c r="O322" i="1"/>
  <c r="M322" i="1"/>
  <c r="O321" i="1"/>
  <c r="M321" i="1"/>
  <c r="M320" i="1"/>
  <c r="O317" i="1"/>
  <c r="M317" i="1"/>
  <c r="M316" i="1"/>
  <c r="M315" i="1"/>
  <c r="Q314" i="1"/>
  <c r="O314" i="1"/>
  <c r="M314" i="1"/>
  <c r="O313" i="1"/>
  <c r="M313" i="1"/>
  <c r="M311" i="1"/>
  <c r="M306" i="1"/>
  <c r="O302" i="1"/>
  <c r="M302" i="1"/>
  <c r="U301" i="1"/>
  <c r="M301" i="1"/>
  <c r="M300" i="1"/>
  <c r="Q299" i="1"/>
  <c r="O299" i="1"/>
  <c r="M299" i="1"/>
  <c r="M297" i="1"/>
  <c r="O296" i="1"/>
  <c r="M296" i="1"/>
  <c r="O295" i="1"/>
  <c r="M295" i="1"/>
  <c r="AI294" i="1"/>
  <c r="AG294" i="1"/>
  <c r="AE294" i="1"/>
  <c r="U294" i="1"/>
  <c r="M289" i="1"/>
  <c r="M288" i="1"/>
  <c r="O287" i="1"/>
  <c r="M287" i="1"/>
  <c r="O286" i="1"/>
  <c r="M286" i="1"/>
  <c r="M284" i="1"/>
  <c r="M283" i="1"/>
  <c r="M282" i="1"/>
  <c r="M199" i="1"/>
  <c r="O198" i="1"/>
  <c r="M198" i="1"/>
  <c r="O197" i="1"/>
  <c r="M197" i="1"/>
  <c r="O196" i="1"/>
  <c r="M196" i="1"/>
  <c r="O195" i="1"/>
  <c r="M195" i="1"/>
  <c r="O191" i="1"/>
  <c r="M191" i="1"/>
  <c r="O189" i="1"/>
  <c r="M189" i="1"/>
  <c r="Q188" i="1"/>
  <c r="O188" i="1"/>
  <c r="M188" i="1"/>
  <c r="O187" i="1"/>
  <c r="M187" i="1"/>
  <c r="O186" i="1"/>
  <c r="M186" i="1"/>
  <c r="Q184" i="1"/>
  <c r="M184" i="1"/>
  <c r="O183" i="1"/>
  <c r="M183" i="1"/>
  <c r="S182" i="1"/>
  <c r="O182" i="1"/>
  <c r="M182" i="1"/>
  <c r="Q181" i="1"/>
  <c r="M181" i="1"/>
  <c r="O180" i="1"/>
  <c r="M180" i="1"/>
  <c r="Q179" i="1"/>
  <c r="O179" i="1"/>
  <c r="M179" i="1"/>
  <c r="O175" i="1"/>
  <c r="M175" i="1"/>
  <c r="M174" i="1"/>
  <c r="M173" i="1"/>
  <c r="M169" i="1"/>
  <c r="M167" i="1"/>
  <c r="O165" i="1"/>
  <c r="M165" i="1"/>
  <c r="U163" i="1"/>
  <c r="O159" i="1"/>
  <c r="M159" i="1"/>
  <c r="O157" i="1"/>
  <c r="M157" i="1"/>
  <c r="M155" i="1"/>
  <c r="M153" i="1"/>
  <c r="M152" i="1"/>
  <c r="O121" i="1"/>
  <c r="M121" i="1"/>
  <c r="O120" i="1"/>
  <c r="M120" i="1"/>
  <c r="M119" i="1"/>
  <c r="S117" i="1"/>
  <c r="Q117" i="1"/>
  <c r="O117" i="1"/>
  <c r="M117" i="1"/>
  <c r="O114" i="1"/>
  <c r="M114" i="1"/>
  <c r="O109" i="1"/>
  <c r="M109" i="1"/>
  <c r="Q103" i="1"/>
  <c r="M103" i="1"/>
  <c r="O94" i="1"/>
  <c r="M94" i="1"/>
  <c r="S93" i="1"/>
  <c r="O93" i="1"/>
  <c r="M93" i="1"/>
  <c r="S92" i="1"/>
  <c r="Q92" i="1"/>
  <c r="O92" i="1"/>
  <c r="M92" i="1"/>
  <c r="O91" i="1"/>
  <c r="M91" i="1"/>
  <c r="Q90" i="1"/>
  <c r="O90" i="1"/>
  <c r="M90" i="1"/>
  <c r="Q85" i="1"/>
  <c r="M85" i="1"/>
  <c r="M80" i="1"/>
  <c r="O71" i="1"/>
  <c r="M71" i="1"/>
  <c r="AE65" i="1"/>
  <c r="S65" i="1"/>
  <c r="M65" i="1"/>
  <c r="AE61" i="1"/>
  <c r="W61" i="1"/>
  <c r="M61" i="1"/>
  <c r="O57" i="1"/>
  <c r="M57" i="1"/>
  <c r="Q56" i="1"/>
  <c r="O56" i="1"/>
  <c r="M56" i="1"/>
  <c r="Q51" i="1"/>
  <c r="O51" i="1"/>
  <c r="M51" i="1"/>
  <c r="M50" i="1"/>
  <c r="M38" i="1"/>
  <c r="M37" i="1"/>
  <c r="M36" i="1"/>
  <c r="Q35" i="1"/>
  <c r="M35" i="1"/>
  <c r="M34" i="1"/>
  <c r="M31" i="1"/>
  <c r="Q29" i="1"/>
  <c r="M29" i="1"/>
  <c r="M27" i="1"/>
  <c r="M26" i="1"/>
  <c r="M24" i="1"/>
  <c r="AE21" i="1"/>
  <c r="M21" i="1"/>
  <c r="M19" i="1"/>
  <c r="M18" i="1"/>
  <c r="M16" i="1"/>
  <c r="M15" i="1"/>
  <c r="M14" i="1"/>
  <c r="M13" i="1"/>
  <c r="M12" i="1"/>
  <c r="M11" i="1"/>
  <c r="O9" i="1"/>
  <c r="M9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Amil Castellanos</author>
    <author>tc={FBFECA13-38D0-47B7-83BE-30EB3AA8B782}</author>
    <author>tc={DB44D06A-8004-4A2F-B857-8EF25F3EB35B}</author>
  </authors>
  <commentList>
    <comment ref="F8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2018-12</t>
        </r>
      </text>
    </comment>
    <comment ref="L9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2020-03</t>
        </r>
      </text>
    </comment>
    <comment ref="L167" authorId="1" shapeId="0" xr:uid="{BE62D526-8338-4DC6-9729-AB5CFC9E796E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USA CODE!</t>
        </r>
      </text>
    </comment>
    <comment ref="L169" authorId="1" shapeId="0" xr:uid="{5CA66064-0CF0-4EAA-8F2C-F4AB0ABB754E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USA CODE</t>
        </r>
      </text>
    </comment>
    <comment ref="F488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Expiry</t>
        </r>
      </text>
    </comment>
    <comment ref="D514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dr boris instructed me to move the item </t>
        </r>
      </text>
    </comment>
    <comment ref="D517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dr boris instructed me to move the item </t>
        </r>
      </text>
    </comment>
    <comment ref="I517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CASE OF 8</t>
        </r>
      </text>
    </comment>
    <comment ref="J517" authorId="1" shapeId="0" xr:uid="{CF5FC056-39BF-478B-8D27-D87EB93EBB21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CASE OF 8</t>
        </r>
      </text>
    </comment>
    <comment ref="H66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237 qty 12.4.2018</t>
        </r>
      </text>
    </comment>
    <comment ref="I669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237 qty 12.4.2018</t>
        </r>
      </text>
    </comment>
    <comment ref="J669" authorId="0" shapeId="0" xr:uid="{8F4E5B15-3EC6-4945-A9FD-D3A05C6B38A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237 qty 12.4.2018</t>
        </r>
      </text>
    </comment>
    <comment ref="F747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We cannot move this, so boris said brahm will move this</t>
        </r>
      </text>
    </comment>
    <comment ref="D757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delisted</t>
        </r>
      </text>
    </comment>
    <comment ref="D759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delisted</t>
        </r>
      </text>
    </comment>
    <comment ref="L892" authorId="2" shapeId="0" xr:uid="{FBFECA13-38D0-47B7-83BE-30EB3AA8B782}">
      <text>
        <t>[Threaded comment]
Your version of Excel allows you to read this threaded comment; however, any edits to it will get removed if the file is opened in a newer version of Excel. Learn more: https://go.microsoft.com/fwlink/?linkid=870924
Comment:
    2020-09
Reply:
    EXP: 2020-08</t>
      </text>
    </comment>
    <comment ref="L900" authorId="3" shapeId="0" xr:uid="{DB44D06A-8004-4A2F-B857-8EF25F3EB35B}">
      <text>
        <t>[Threaded comment]
Your version of Excel allows you to read this threaded comment; however, any edits to it will get removed if the file is opened in a newer version of Excel. Learn more: https://go.microsoft.com/fwlink/?linkid=870924
Comment:
    EXP:2020-08</t>
      </text>
    </comment>
    <comment ref="L1129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2020-01</t>
        </r>
      </text>
    </comment>
    <comment ref="L1148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2020-01</t>
        </r>
      </text>
    </comment>
    <comment ref="H13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60 Cases</t>
        </r>
      </text>
    </comment>
    <comment ref="D1432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Amil Castellanos:</t>
        </r>
        <r>
          <rPr>
            <sz val="9"/>
            <color indexed="81"/>
            <rFont val="Tahoma"/>
            <family val="2"/>
          </rPr>
          <t xml:space="preserve">
dr boris told me to sell at lost at qty 2 (we need to move it)</t>
        </r>
      </text>
    </comment>
  </commentList>
</comments>
</file>

<file path=xl/sharedStrings.xml><?xml version="1.0" encoding="utf-8"?>
<sst xmlns="http://schemas.openxmlformats.org/spreadsheetml/2006/main" count="10220" uniqueCount="5753">
  <si>
    <t>SSW-13091</t>
  </si>
  <si>
    <t>SSW-13095</t>
  </si>
  <si>
    <t>SSW-13245</t>
  </si>
  <si>
    <t>SSW-13330</t>
  </si>
  <si>
    <t>SSW-13557</t>
  </si>
  <si>
    <t>SSW-14001-5</t>
  </si>
  <si>
    <t>SSW-14057-5</t>
  </si>
  <si>
    <t>SSW-14074-5</t>
  </si>
  <si>
    <t>SSW-14727</t>
  </si>
  <si>
    <t>SSW-14733</t>
  </si>
  <si>
    <t>SSW-15001</t>
  </si>
  <si>
    <t>SSW-15006</t>
  </si>
  <si>
    <t>SSW-15052</t>
  </si>
  <si>
    <t>SSW-15121-5</t>
  </si>
  <si>
    <t>SSW-15304-5</t>
  </si>
  <si>
    <t>SSW-15379-5</t>
  </si>
  <si>
    <t>SSW-15903-5</t>
  </si>
  <si>
    <t>SSW-16002-5</t>
  </si>
  <si>
    <t>Price</t>
  </si>
  <si>
    <t>Margin(%)</t>
  </si>
  <si>
    <t>Cost</t>
  </si>
  <si>
    <t>BEA-TF7404</t>
  </si>
  <si>
    <t>BEA-TF7901</t>
  </si>
  <si>
    <t>BEA-TF7008</t>
  </si>
  <si>
    <t>BEA-TF7406</t>
  </si>
  <si>
    <t>BEA-TF7408</t>
  </si>
  <si>
    <t>BEA-TF7901(10)</t>
  </si>
  <si>
    <t>SSW-15088-5</t>
  </si>
  <si>
    <t>SSW-15092-5</t>
  </si>
  <si>
    <t>SSW-15093-5</t>
  </si>
  <si>
    <t>SSW-15106-5</t>
  </si>
  <si>
    <t>SSW-15370-5</t>
  </si>
  <si>
    <t>SSW-15801-5</t>
  </si>
  <si>
    <t>SSW-16003-5</t>
  </si>
  <si>
    <t>SSW-15380-5</t>
  </si>
  <si>
    <t>DEN-80392</t>
  </si>
  <si>
    <t>DEN-80393</t>
  </si>
  <si>
    <t>DEN-80799</t>
  </si>
  <si>
    <t>DAN-21000-03</t>
  </si>
  <si>
    <t>KRO-KRM302</t>
  </si>
  <si>
    <t>DEN-66002861</t>
  </si>
  <si>
    <t>DEN-66002862</t>
  </si>
  <si>
    <t>DEN-66002892</t>
  </si>
  <si>
    <t>KER-29949</t>
  </si>
  <si>
    <t>KER-29973</t>
  </si>
  <si>
    <t>KER-29976</t>
  </si>
  <si>
    <t>KER-29979</t>
  </si>
  <si>
    <t>KER-29985</t>
  </si>
  <si>
    <t>KER-29994</t>
  </si>
  <si>
    <t>KER-29997</t>
  </si>
  <si>
    <t>SDI-4002202</t>
  </si>
  <si>
    <t>SDI-4002303</t>
  </si>
  <si>
    <t>SDI-4003202</t>
  </si>
  <si>
    <t>SDI-4011222</t>
  </si>
  <si>
    <t>SDI-4011323</t>
  </si>
  <si>
    <t>SDI-4022202</t>
  </si>
  <si>
    <t>SDI-4012323</t>
  </si>
  <si>
    <t>SDI-4023202</t>
  </si>
  <si>
    <t>SDI-4013303</t>
  </si>
  <si>
    <t>SDI-4402202</t>
  </si>
  <si>
    <t>SDI-4402303</t>
  </si>
  <si>
    <t>SDI-4403202</t>
  </si>
  <si>
    <t>SDI-4403303</t>
  </si>
  <si>
    <t>SDI-4411222</t>
  </si>
  <si>
    <t>SDI-4411323</t>
  </si>
  <si>
    <t>SDI-4422303</t>
  </si>
  <si>
    <t>SDI-4423303</t>
  </si>
  <si>
    <t>FFX-SD</t>
  </si>
  <si>
    <t>FFX-ST</t>
  </si>
  <si>
    <t>COV-8881400058</t>
  </si>
  <si>
    <t>COV-8881400074</t>
  </si>
  <si>
    <t>COV-8881401056</t>
  </si>
  <si>
    <t>NSK-E64R</t>
  </si>
  <si>
    <t>NSK-E16R</t>
  </si>
  <si>
    <t>CWH-H00806</t>
  </si>
  <si>
    <t>CWH-H00811</t>
  </si>
  <si>
    <t>CWH-H00812</t>
  </si>
  <si>
    <t>MDL-NON80328</t>
  </si>
  <si>
    <t>CWH-H00822</t>
  </si>
  <si>
    <t>CWH-H00839</t>
  </si>
  <si>
    <t>CWH-H00825</t>
  </si>
  <si>
    <t>SDI-7700218</t>
  </si>
  <si>
    <t>SDI-7700377</t>
  </si>
  <si>
    <t>SDI-7700357</t>
  </si>
  <si>
    <t>SDI-7700359</t>
  </si>
  <si>
    <t>3MD-41926</t>
  </si>
  <si>
    <t>DAN-91024</t>
  </si>
  <si>
    <t>KUL-66046243</t>
  </si>
  <si>
    <t>KER-29669(EU)</t>
  </si>
  <si>
    <t>KER-31513(EU)</t>
  </si>
  <si>
    <t>KER-25881</t>
  </si>
  <si>
    <t>KER-25882</t>
  </si>
  <si>
    <t>KUR-1972-KA</t>
  </si>
  <si>
    <t>CWH-H00815</t>
  </si>
  <si>
    <t>BEA-RA4</t>
  </si>
  <si>
    <t>BEA-RA6</t>
  </si>
  <si>
    <t>BEA-RA5</t>
  </si>
  <si>
    <t>BEA-FG2</t>
  </si>
  <si>
    <t>BEA-FG4</t>
  </si>
  <si>
    <t>BEA-FG556</t>
  </si>
  <si>
    <t>BEA-FG557</t>
  </si>
  <si>
    <t>BEA-FG701</t>
  </si>
  <si>
    <t>BEA-FG330</t>
  </si>
  <si>
    <t>BEA-FG245</t>
  </si>
  <si>
    <t>BEA-FGSS557</t>
  </si>
  <si>
    <t>BEA-FGSS330</t>
  </si>
  <si>
    <t>BEA-RA8</t>
  </si>
  <si>
    <t>BEA-RA3</t>
  </si>
  <si>
    <t>BEA-FG1/4</t>
  </si>
  <si>
    <t>BEA-FG34</t>
  </si>
  <si>
    <t>BEA-FG702</t>
  </si>
  <si>
    <t>BEA-FG557L</t>
  </si>
  <si>
    <t>BEA-RA4(10)</t>
  </si>
  <si>
    <t>BEA-RA6(10)</t>
  </si>
  <si>
    <t>SSW-13004</t>
  </si>
  <si>
    <t>SSW-13088</t>
  </si>
  <si>
    <t>SSW-14006-5</t>
  </si>
  <si>
    <t>SSW-14008-5</t>
  </si>
  <si>
    <t>SSW-14058-5</t>
  </si>
  <si>
    <t>SSW-14060-5</t>
  </si>
  <si>
    <t>SSW-14112-5</t>
  </si>
  <si>
    <t>SSW-14116-5</t>
  </si>
  <si>
    <t>SSW-14820</t>
  </si>
  <si>
    <t>SSW-14841</t>
  </si>
  <si>
    <t>SSW-14874</t>
  </si>
  <si>
    <t>SSW-14893</t>
  </si>
  <si>
    <t>SSW-14898</t>
  </si>
  <si>
    <t>3MD-7510</t>
  </si>
  <si>
    <t>3MD-7512L</t>
  </si>
  <si>
    <t>3MD-3525(E)</t>
  </si>
  <si>
    <t>3MD-37231(E)</t>
  </si>
  <si>
    <t>3MD-38216</t>
  </si>
  <si>
    <t>3MD-38236</t>
  </si>
  <si>
    <t>3MD-38265</t>
  </si>
  <si>
    <t>NKY-6050100</t>
  </si>
  <si>
    <t>NKY-6050200</t>
  </si>
  <si>
    <t>NKY-6050400</t>
  </si>
  <si>
    <t>NKY-6051700</t>
  </si>
  <si>
    <t>SHO-1110</t>
  </si>
  <si>
    <t>3MD-712-035</t>
  </si>
  <si>
    <t>3MD-4720A3(E)</t>
  </si>
  <si>
    <t>3MD-5904B2(E)</t>
  </si>
  <si>
    <t>3MD-5905A3</t>
  </si>
  <si>
    <t>3MD-6020A2(E)</t>
  </si>
  <si>
    <t>3MD-6020A3(E)</t>
  </si>
  <si>
    <t>3MD-6021A1</t>
  </si>
  <si>
    <t>3MD-6021A2</t>
  </si>
  <si>
    <t>3MD-6021A3</t>
  </si>
  <si>
    <t>3MD-6021A3.5</t>
  </si>
  <si>
    <t>3MD-6021B1</t>
  </si>
  <si>
    <t>3MD-6021B2</t>
  </si>
  <si>
    <t>3MD-6029A1B(EU)</t>
  </si>
  <si>
    <t>3MD-6029A2B(EU)</t>
  </si>
  <si>
    <t>3MD-6029A3B(EU)</t>
  </si>
  <si>
    <t>3MD-6028A1B(E)</t>
  </si>
  <si>
    <t>3MD-6028A2B(E)</t>
  </si>
  <si>
    <t>3MD-6028A3B(E)</t>
  </si>
  <si>
    <t>3MD-6029A2B(E)</t>
  </si>
  <si>
    <t>DAN-85052</t>
  </si>
  <si>
    <t>DAN-90471</t>
  </si>
  <si>
    <t>KUL-66000085(E)</t>
  </si>
  <si>
    <t>KUL-66000086(E)</t>
  </si>
  <si>
    <t>KUL-66000087(E)</t>
  </si>
  <si>
    <t>VIV-590332</t>
  </si>
  <si>
    <t>VIV-590333</t>
  </si>
  <si>
    <t>VIV-595954</t>
  </si>
  <si>
    <t>KER-29493(EU)</t>
  </si>
  <si>
    <t>KER-29494(EU)</t>
  </si>
  <si>
    <t>KER-29495(EU)</t>
  </si>
  <si>
    <t>KER-29837(EU)</t>
  </si>
  <si>
    <t>KER-29840(EU)</t>
  </si>
  <si>
    <t>KER-29898(E)</t>
  </si>
  <si>
    <t>KER-29899(E)</t>
  </si>
  <si>
    <t>KER-29900(E)</t>
  </si>
  <si>
    <t>KER-36051(EU)</t>
  </si>
  <si>
    <t>KER-36052(EU)</t>
  </si>
  <si>
    <t>KER-36053(EU)</t>
  </si>
  <si>
    <t>KUR-2610-KA</t>
  </si>
  <si>
    <t>KUR-2611-KA</t>
  </si>
  <si>
    <t>KUR-3110-KA</t>
  </si>
  <si>
    <t>KUR-3111-KA</t>
  </si>
  <si>
    <t>KUR-3112-KA</t>
  </si>
  <si>
    <t>SDI-7450001</t>
  </si>
  <si>
    <t>SHO-1752</t>
  </si>
  <si>
    <t>3MD-37010</t>
  </si>
  <si>
    <t>HUF-S204SD</t>
  </si>
  <si>
    <t>HUF-SC4R/4L9</t>
  </si>
  <si>
    <t>CWH-H09105</t>
  </si>
  <si>
    <t>NKY-1271190</t>
  </si>
  <si>
    <t>SDI-7500001</t>
  </si>
  <si>
    <t>CWH-P-623-0</t>
  </si>
  <si>
    <t>HUF-RCS25NT</t>
  </si>
  <si>
    <t>KER-24875(EU)</t>
  </si>
  <si>
    <t>PLP-ETCH</t>
  </si>
  <si>
    <t>SDI-8100045</t>
  </si>
  <si>
    <t>ULT-164</t>
  </si>
  <si>
    <t>ULT-168</t>
  </si>
  <si>
    <t>HUF-EXD3CH</t>
  </si>
  <si>
    <t>HUF-EXDEN16</t>
  </si>
  <si>
    <t>VIV-533585</t>
  </si>
  <si>
    <t>VIV-533603</t>
  </si>
  <si>
    <t>VIV-533604</t>
  </si>
  <si>
    <t>3MD-1981C</t>
  </si>
  <si>
    <t>3MD-1981F</t>
  </si>
  <si>
    <t>3MD-1982F</t>
  </si>
  <si>
    <t>3MD-1982SF</t>
  </si>
  <si>
    <t>3MD-2381F</t>
  </si>
  <si>
    <t>3MD-2381SF</t>
  </si>
  <si>
    <t>3MD-2382F</t>
  </si>
  <si>
    <t>SHO-L509</t>
  </si>
  <si>
    <t>SHO-L522</t>
  </si>
  <si>
    <t>SHO-L523</t>
  </si>
  <si>
    <t>SHO-L524</t>
  </si>
  <si>
    <t>3MD-2380</t>
  </si>
  <si>
    <t>SHO-0180</t>
  </si>
  <si>
    <t>SHO-0500</t>
  </si>
  <si>
    <t>VIV-533602</t>
  </si>
  <si>
    <t>SHO-0182</t>
  </si>
  <si>
    <t>SHO-0186</t>
  </si>
  <si>
    <t>SHO-0191</t>
  </si>
  <si>
    <t>SHO-0413</t>
  </si>
  <si>
    <t>SHO-H413</t>
  </si>
  <si>
    <t>SHO-0104</t>
  </si>
  <si>
    <t>SHO-0211</t>
  </si>
  <si>
    <t>SHO-0241</t>
  </si>
  <si>
    <t>SHO-0244</t>
  </si>
  <si>
    <t>SHO-HG29</t>
  </si>
  <si>
    <t>SHO-HG42</t>
  </si>
  <si>
    <t>3MD-1954</t>
  </si>
  <si>
    <t>3MD-1954N</t>
  </si>
  <si>
    <t>3MD-1956</t>
  </si>
  <si>
    <t>SHO-L525</t>
  </si>
  <si>
    <t>CRA-CR3226</t>
  </si>
  <si>
    <t>CRA-CR3227</t>
  </si>
  <si>
    <t>CRA-CR7815</t>
  </si>
  <si>
    <t>CRA-CR3336</t>
  </si>
  <si>
    <t>KAV-0.411.9911</t>
  </si>
  <si>
    <t>KAV-0.411.9680(EU)</t>
  </si>
  <si>
    <t>3MM-R1547</t>
  </si>
  <si>
    <t>ULT-645-CN</t>
  </si>
  <si>
    <t>NKY-7000313</t>
  </si>
  <si>
    <t>NKY-7000313-1</t>
  </si>
  <si>
    <t>COV-8881412012</t>
  </si>
  <si>
    <t>KER-06014</t>
  </si>
  <si>
    <t>KER-06015</t>
  </si>
  <si>
    <t>KER-06065</t>
  </si>
  <si>
    <t>KER-06069</t>
  </si>
  <si>
    <t>KER-06152</t>
  </si>
  <si>
    <t>KER-06153</t>
  </si>
  <si>
    <t>KER-06157</t>
  </si>
  <si>
    <t>KER-14127</t>
  </si>
  <si>
    <t>KER-15126</t>
  </si>
  <si>
    <t>KER-15130</t>
  </si>
  <si>
    <t>KER-15138</t>
  </si>
  <si>
    <t>KER-15142</t>
  </si>
  <si>
    <t>KER-15146</t>
  </si>
  <si>
    <t>KER-15150</t>
  </si>
  <si>
    <t>KER-15166</t>
  </si>
  <si>
    <t>KER-15206</t>
  </si>
  <si>
    <t>KER-15210</t>
  </si>
  <si>
    <t>KER-15214</t>
  </si>
  <si>
    <t>KER-15218</t>
  </si>
  <si>
    <t>KER-15222</t>
  </si>
  <si>
    <t>KER-15226</t>
  </si>
  <si>
    <t>KER-15230</t>
  </si>
  <si>
    <t>KER-15234</t>
  </si>
  <si>
    <t>KER-15238</t>
  </si>
  <si>
    <t>KER-15242</t>
  </si>
  <si>
    <t>KER-15290</t>
  </si>
  <si>
    <t>KER-15294</t>
  </si>
  <si>
    <t>KER-15298</t>
  </si>
  <si>
    <t>KER-15302</t>
  </si>
  <si>
    <t>KER-15306</t>
  </si>
  <si>
    <t>KER-15310</t>
  </si>
  <si>
    <t>KER-15314</t>
  </si>
  <si>
    <t>KER-15318</t>
  </si>
  <si>
    <t>KER-25945</t>
  </si>
  <si>
    <t>KER-60120</t>
  </si>
  <si>
    <t>KER-60144</t>
  </si>
  <si>
    <t>KER-60193</t>
  </si>
  <si>
    <t>KER-821-4021</t>
  </si>
  <si>
    <t>KER-821-4025</t>
  </si>
  <si>
    <t>KER-821-4125</t>
  </si>
  <si>
    <t>KIM-48247</t>
  </si>
  <si>
    <t>COV-8881513843(E)</t>
  </si>
  <si>
    <t>COV-8881511110</t>
  </si>
  <si>
    <t>MXT-MXT#P</t>
  </si>
  <si>
    <t>MXT-MXT#IOY</t>
  </si>
  <si>
    <t>NKY-6120200</t>
  </si>
  <si>
    <t>NKY-6120400</t>
  </si>
  <si>
    <t>NKY-6120600</t>
  </si>
  <si>
    <t>BEA-FGOS701</t>
  </si>
  <si>
    <t>MAN-PASTE21ASS</t>
  </si>
  <si>
    <t>MAN-PASTE21#25</t>
  </si>
  <si>
    <t>MAN-PASTE21#30</t>
  </si>
  <si>
    <t>MAN-PASTE21#40</t>
  </si>
  <si>
    <t>MAN-PASTE25#30</t>
  </si>
  <si>
    <t>MAN-PASTE25#40</t>
  </si>
  <si>
    <t>MAN-PEESO32#4</t>
  </si>
  <si>
    <t>MAN-PEESO32ASS</t>
  </si>
  <si>
    <t>GCD-135001</t>
  </si>
  <si>
    <t>CWH-DB-20SLT</t>
  </si>
  <si>
    <t>FFX-JG</t>
  </si>
  <si>
    <t>FFX-JO</t>
  </si>
  <si>
    <t>FFX-JB</t>
  </si>
  <si>
    <t>FFX-JY</t>
  </si>
  <si>
    <t>3MD-C-180</t>
  </si>
  <si>
    <t>3MD-P10</t>
  </si>
  <si>
    <t>3MD-P102</t>
  </si>
  <si>
    <t>3MD-P19</t>
  </si>
  <si>
    <t>3MD-P20</t>
  </si>
  <si>
    <t>3MD-P30</t>
  </si>
  <si>
    <t>3MD-P40</t>
  </si>
  <si>
    <t>3MD-P42</t>
  </si>
  <si>
    <t>3MD-P43</t>
  </si>
  <si>
    <t>3MD-P44</t>
  </si>
  <si>
    <t>3MD-P51</t>
  </si>
  <si>
    <t>3MD-P52</t>
  </si>
  <si>
    <t>3MD-P53</t>
  </si>
  <si>
    <t>CWH-P-244-5.5</t>
  </si>
  <si>
    <t>CWH-P-44-3</t>
  </si>
  <si>
    <t>CWH-P-44-4.5</t>
  </si>
  <si>
    <t>CWH-P-683-0</t>
  </si>
  <si>
    <t>CWH-P-684-0</t>
  </si>
  <si>
    <t>CWH-P-684-5</t>
  </si>
  <si>
    <t>CWH-P-685-0</t>
  </si>
  <si>
    <t>HUF-PCPUNC15</t>
  </si>
  <si>
    <t>DEN-801232</t>
  </si>
  <si>
    <t>ULT-131(E)</t>
  </si>
  <si>
    <t>ULT-132(E)</t>
  </si>
  <si>
    <t>ULT-133(E)</t>
  </si>
  <si>
    <t>ULT-134(E)</t>
  </si>
  <si>
    <t>ULT-136(E)</t>
  </si>
  <si>
    <t>COV-8881450004</t>
  </si>
  <si>
    <t>NKY-1662213</t>
  </si>
  <si>
    <t>NKY-1662218</t>
  </si>
  <si>
    <t>NKY-1662219</t>
  </si>
  <si>
    <t>3MD-6LL4</t>
  </si>
  <si>
    <t>3MD-6LL5</t>
  </si>
  <si>
    <t>3MD-6LR5</t>
  </si>
  <si>
    <t>3MD-6UL2</t>
  </si>
  <si>
    <t>3MD-DLL7</t>
  </si>
  <si>
    <t>3MD-EUL6</t>
  </si>
  <si>
    <t>3MD-EUR6</t>
  </si>
  <si>
    <t>SFD-A9019W</t>
  </si>
  <si>
    <t>HUF-S13K/TG</t>
  </si>
  <si>
    <t>LOK-525B</t>
  </si>
  <si>
    <t>LOK-553B</t>
  </si>
  <si>
    <t>LOK-557B</t>
  </si>
  <si>
    <t>LOK-559B</t>
  </si>
  <si>
    <t>LOK-563B</t>
  </si>
  <si>
    <t>LOK-592B</t>
  </si>
  <si>
    <t>LOK-594B</t>
  </si>
  <si>
    <t>LOK-774B</t>
  </si>
  <si>
    <t>LOK-781B</t>
  </si>
  <si>
    <t>LOK-784B</t>
  </si>
  <si>
    <t>LOK-785B</t>
  </si>
  <si>
    <t>LOK-786B</t>
  </si>
  <si>
    <t>LOK-918B</t>
  </si>
  <si>
    <t>LOK-922B</t>
  </si>
  <si>
    <t>LOK-925B</t>
  </si>
  <si>
    <t>LOK-944B</t>
  </si>
  <si>
    <t>KER-21370(EU)</t>
  </si>
  <si>
    <t>KER-31973</t>
  </si>
  <si>
    <t>KER-33215(EU)</t>
  </si>
  <si>
    <t>KER-33351</t>
  </si>
  <si>
    <t>DAN-92964</t>
  </si>
  <si>
    <t>DAN-93323</t>
  </si>
  <si>
    <t>DEN-610103</t>
  </si>
  <si>
    <t>3MD-U43</t>
  </si>
  <si>
    <t>3MD-L62</t>
  </si>
  <si>
    <t>3MD-L65</t>
  </si>
  <si>
    <t>3MD-L72</t>
  </si>
  <si>
    <t>3MD-L73</t>
  </si>
  <si>
    <t>3MD-L75</t>
  </si>
  <si>
    <t>3MD-U65</t>
  </si>
  <si>
    <t>3MD-U67</t>
  </si>
  <si>
    <t>SUL-31001</t>
  </si>
  <si>
    <t>SUL-31002</t>
  </si>
  <si>
    <t>SUL-31004</t>
  </si>
  <si>
    <t>SUL-31006</t>
  </si>
  <si>
    <t>SUL-31007</t>
  </si>
  <si>
    <t>3MD-7307</t>
  </si>
  <si>
    <t>DEN-626155</t>
  </si>
  <si>
    <t>NKY-921880</t>
  </si>
  <si>
    <t>CWH-H00827</t>
  </si>
  <si>
    <t>PRE-9011103</t>
  </si>
  <si>
    <t>CWH-H00818</t>
  </si>
  <si>
    <t>NKY-921526</t>
  </si>
  <si>
    <t>3MD-7301</t>
  </si>
  <si>
    <t>3MD-7302</t>
  </si>
  <si>
    <t>3MD-7322</t>
  </si>
  <si>
    <t>DEN-678776</t>
  </si>
  <si>
    <t>KUL-66035992</t>
  </si>
  <si>
    <t>KUL-66035991</t>
  </si>
  <si>
    <t>KUL-66002103(E)</t>
  </si>
  <si>
    <t>KUL-66002193</t>
  </si>
  <si>
    <t>KUL-66002186(E)</t>
  </si>
  <si>
    <t>KUL-66035991 BULK</t>
  </si>
  <si>
    <t>KUL-66035992 BULK</t>
  </si>
  <si>
    <t>KER-28415</t>
  </si>
  <si>
    <t>KER-33967</t>
  </si>
  <si>
    <t>SUL-77650</t>
  </si>
  <si>
    <t>SCI-OPT33W12</t>
  </si>
  <si>
    <t>KOD-1163401(E)</t>
  </si>
  <si>
    <t>KOD-1658194(E)</t>
  </si>
  <si>
    <t>KOD-1753664(E)</t>
  </si>
  <si>
    <t>KOD-8675332</t>
  </si>
  <si>
    <t>SDI</t>
  </si>
  <si>
    <t>3M ESPE</t>
  </si>
  <si>
    <t>BEA-TF7902</t>
  </si>
  <si>
    <t>DEN-80395</t>
  </si>
  <si>
    <t>DEN-122215</t>
  </si>
  <si>
    <t>DEN-122215-250</t>
  </si>
  <si>
    <t>KER-33035</t>
  </si>
  <si>
    <t>KER-29946</t>
  </si>
  <si>
    <t>KER-29952</t>
  </si>
  <si>
    <t>KER-29967</t>
  </si>
  <si>
    <t>KER-29991</t>
  </si>
  <si>
    <t>SDI-4422202</t>
  </si>
  <si>
    <t>SDI-4423202</t>
  </si>
  <si>
    <t>COV-8881401072</t>
  </si>
  <si>
    <t>DEN-XTIP50</t>
  </si>
  <si>
    <t>PAR-S017</t>
  </si>
  <si>
    <t>PAR-S018</t>
  </si>
  <si>
    <t>PAR-S021</t>
  </si>
  <si>
    <t>NSK-EX-6</t>
  </si>
  <si>
    <t>NSK-EX-5</t>
  </si>
  <si>
    <t>DEN-619500</t>
  </si>
  <si>
    <t>PAR-S438S</t>
  </si>
  <si>
    <t>PAR-S448S</t>
  </si>
  <si>
    <t>PAR-S457S</t>
  </si>
  <si>
    <t>SUL-77640</t>
  </si>
  <si>
    <t>SUL-77645</t>
  </si>
  <si>
    <t>SDI-7700256</t>
  </si>
  <si>
    <t>SDI-7700361</t>
  </si>
  <si>
    <t>3MD-51102(E)</t>
  </si>
  <si>
    <t>3MD-7542(E)</t>
  </si>
  <si>
    <t>3MD-7543(E)</t>
  </si>
  <si>
    <t>KERR-31513</t>
  </si>
  <si>
    <t>KER-31513(E)</t>
  </si>
  <si>
    <t>KER-35129</t>
  </si>
  <si>
    <t>KUR-070-KA</t>
  </si>
  <si>
    <t>KUR-1981-KA</t>
  </si>
  <si>
    <t>KUR-2890-KA</t>
  </si>
  <si>
    <t>PAR-S284</t>
  </si>
  <si>
    <t>PLP-MULTI</t>
  </si>
  <si>
    <t>BEA-FG6</t>
  </si>
  <si>
    <t>BEA-FG558</t>
  </si>
  <si>
    <t>BEA-RA2</t>
  </si>
  <si>
    <t>BEA-FG1/2</t>
  </si>
  <si>
    <t>BEA-FG169</t>
  </si>
  <si>
    <t>BEA-FG170</t>
  </si>
  <si>
    <t>BEA-FG700</t>
  </si>
  <si>
    <t>BEA-FG331</t>
  </si>
  <si>
    <t>SSW-13290</t>
  </si>
  <si>
    <t>SSW-13804</t>
  </si>
  <si>
    <t>SSW-13806</t>
  </si>
  <si>
    <t>SSW-14821</t>
  </si>
  <si>
    <t>SSW-14871</t>
  </si>
  <si>
    <t>SSW-14883</t>
  </si>
  <si>
    <t>SSW-14886</t>
  </si>
  <si>
    <t>SSW-14914</t>
  </si>
  <si>
    <t>SSW-15024</t>
  </si>
  <si>
    <t>SSW-15062</t>
  </si>
  <si>
    <t>PAR-S343</t>
  </si>
  <si>
    <t>3MD-7572</t>
  </si>
  <si>
    <t>3MD-3505(E)</t>
  </si>
  <si>
    <t>3MD-3505L</t>
  </si>
  <si>
    <t>3MD-3505P</t>
  </si>
  <si>
    <t>3MD-56816</t>
  </si>
  <si>
    <t>3MD-56818</t>
  </si>
  <si>
    <t>3MD-56877</t>
  </si>
  <si>
    <t>GCD-001887</t>
  </si>
  <si>
    <t>GCD-003135</t>
  </si>
  <si>
    <t>KER-33643</t>
  </si>
  <si>
    <t>KER-33872</t>
  </si>
  <si>
    <t>KER-33873</t>
  </si>
  <si>
    <t>KUR-3382-KA</t>
  </si>
  <si>
    <t>KUR-3384-KA</t>
  </si>
  <si>
    <t>KUR-3385-KA</t>
  </si>
  <si>
    <t>3MD-4720B2(E)</t>
  </si>
  <si>
    <t>3MD-5904A2(E)</t>
  </si>
  <si>
    <t>3MD-5904A3(E)</t>
  </si>
  <si>
    <t>3MD-5905A1</t>
  </si>
  <si>
    <t>3MD-5905A2</t>
  </si>
  <si>
    <t>3MD-5905A3.5</t>
  </si>
  <si>
    <t>3MD-5905B2</t>
  </si>
  <si>
    <t>3MD-5905B3</t>
  </si>
  <si>
    <t>3MD-6020A1(E)</t>
  </si>
  <si>
    <t>3MD-6020A3.5(E)</t>
  </si>
  <si>
    <t>3MD-6020A4(E)</t>
  </si>
  <si>
    <t>3MD-6020B1(E)</t>
  </si>
  <si>
    <t>3MD-6020B2(E)</t>
  </si>
  <si>
    <t>3MD-6020UD(E)</t>
  </si>
  <si>
    <t>3MD-6021A4</t>
  </si>
  <si>
    <t>3MD-6029A3.5B(EU)</t>
  </si>
  <si>
    <t>3MD-6029A1B(E)</t>
  </si>
  <si>
    <t>3MD-6029A3.5B(E)</t>
  </si>
  <si>
    <t>3MD-6029A3B(E)</t>
  </si>
  <si>
    <t>3MD-6029A4B(E)</t>
  </si>
  <si>
    <t>3MD-6029B1B(E)</t>
  </si>
  <si>
    <t>DAN-85051</t>
  </si>
  <si>
    <t>DEN-630617</t>
  </si>
  <si>
    <t>DEN-630618</t>
  </si>
  <si>
    <t>DEN-630619</t>
  </si>
  <si>
    <t>VIV-532687</t>
  </si>
  <si>
    <t>VIV-541501</t>
  </si>
  <si>
    <t>VIV-541502</t>
  </si>
  <si>
    <t>VIV-541503</t>
  </si>
  <si>
    <t>VIV-557030</t>
  </si>
  <si>
    <t>VIV-557031</t>
  </si>
  <si>
    <t>VIV-590331</t>
  </si>
  <si>
    <t>VIV-595953</t>
  </si>
  <si>
    <t>VIV-595955</t>
  </si>
  <si>
    <t>VIV-595956</t>
  </si>
  <si>
    <t>KER-29496</t>
  </si>
  <si>
    <t>KER-29836(EU)</t>
  </si>
  <si>
    <t>KER-29838(EU)</t>
  </si>
  <si>
    <t>KER-29839(EU)</t>
  </si>
  <si>
    <t>KER-29841(EU)</t>
  </si>
  <si>
    <t>KER-29901(E)</t>
  </si>
  <si>
    <t>KER-29845(C)</t>
  </si>
  <si>
    <t>KER-29493(E)</t>
  </si>
  <si>
    <t>KER-29494(E)</t>
  </si>
  <si>
    <t>KER-29495(E)</t>
  </si>
  <si>
    <t>KER-29496(E)</t>
  </si>
  <si>
    <t>KER-36054(EU)</t>
  </si>
  <si>
    <t>SDI-7510102</t>
  </si>
  <si>
    <t>SDI-7510203</t>
  </si>
  <si>
    <t>SDI-7510304</t>
  </si>
  <si>
    <t>SDI-7520003</t>
  </si>
  <si>
    <t>SHO-1753</t>
  </si>
  <si>
    <t>SHO-1754</t>
  </si>
  <si>
    <t>SHO-1755</t>
  </si>
  <si>
    <t>PAR-S303</t>
  </si>
  <si>
    <t>HUF-S204S</t>
  </si>
  <si>
    <t>HUF-S204S9</t>
  </si>
  <si>
    <t>HUF-S204SD9</t>
  </si>
  <si>
    <t>HUF-SG11/126</t>
  </si>
  <si>
    <t>HUF-SG11/129</t>
  </si>
  <si>
    <t>HUF-SG13/146</t>
  </si>
  <si>
    <t>HUF-SH6/7</t>
  </si>
  <si>
    <t>HUF-SRPG11/147</t>
  </si>
  <si>
    <t>HUF-SRPG13/146</t>
  </si>
  <si>
    <t>CWH-H02146</t>
  </si>
  <si>
    <t>CWH-H02147</t>
  </si>
  <si>
    <t>CWH-H09945</t>
  </si>
  <si>
    <t>DAN-90814</t>
  </si>
  <si>
    <t>KUL-65872354(E)</t>
  </si>
  <si>
    <t>SHO-1484</t>
  </si>
  <si>
    <t>CWH-P-42-3</t>
  </si>
  <si>
    <t>CWH-P-42-4</t>
  </si>
  <si>
    <t>CWH-P-42-5</t>
  </si>
  <si>
    <t>CWH-H01223</t>
  </si>
  <si>
    <t>KER-00340</t>
  </si>
  <si>
    <t>KER-01081</t>
  </si>
  <si>
    <t>KER-24746</t>
  </si>
  <si>
    <t>PLP-PSY</t>
  </si>
  <si>
    <t>KER-18432</t>
  </si>
  <si>
    <t>KER-18598</t>
  </si>
  <si>
    <t>KER-25903</t>
  </si>
  <si>
    <t>PLP-ET-24</t>
  </si>
  <si>
    <t>PLP-ET-50</t>
  </si>
  <si>
    <t>PLP-ET-50R</t>
  </si>
  <si>
    <t>PLP-ET-TWIN</t>
  </si>
  <si>
    <t>PLP-PEG</t>
  </si>
  <si>
    <t>ULT-685</t>
  </si>
  <si>
    <t>SUL-21115</t>
  </si>
  <si>
    <t>HUF-EXD11/12</t>
  </si>
  <si>
    <t>3MD-1981M</t>
  </si>
  <si>
    <t>3MD-1981SF</t>
  </si>
  <si>
    <t>3MD-1982C</t>
  </si>
  <si>
    <t>3MD-1982M</t>
  </si>
  <si>
    <t>3MD-2381C</t>
  </si>
  <si>
    <t>3MD-2381M</t>
  </si>
  <si>
    <t>3MD-2382C</t>
  </si>
  <si>
    <t>3MD-2382M</t>
  </si>
  <si>
    <t>3MD-2382SF</t>
  </si>
  <si>
    <t>SHO-L501</t>
  </si>
  <si>
    <t>SHO-L502</t>
  </si>
  <si>
    <t>SHO-L506</t>
  </si>
  <si>
    <t>SHO-L507</t>
  </si>
  <si>
    <t>SHO-L508</t>
  </si>
  <si>
    <t>SHO-L519</t>
  </si>
  <si>
    <t>SHO-L521</t>
  </si>
  <si>
    <t>SHO-L528</t>
  </si>
  <si>
    <t>SHO-0291</t>
  </si>
  <si>
    <t>SHO-0403</t>
  </si>
  <si>
    <t>SHO-0414</t>
  </si>
  <si>
    <t>SHO-0042</t>
  </si>
  <si>
    <t>SHO-0046</t>
  </si>
  <si>
    <t>SHO-0060</t>
  </si>
  <si>
    <t>SHO-0108</t>
  </si>
  <si>
    <t>SHO-0240</t>
  </si>
  <si>
    <t>SHO-0247</t>
  </si>
  <si>
    <t>SHO-0248</t>
  </si>
  <si>
    <t>SHO-HG22</t>
  </si>
  <si>
    <t>SHO-L526</t>
  </si>
  <si>
    <t>SHO-0271</t>
  </si>
  <si>
    <t>MAN-GATES32#1</t>
  </si>
  <si>
    <t>MAN-GATES32ASS</t>
  </si>
  <si>
    <t>MAN-GATES32#2</t>
  </si>
  <si>
    <t>MAN-GATES32#3</t>
  </si>
  <si>
    <t>MAN-GATES32#4</t>
  </si>
  <si>
    <t>MAN-GATES32#5</t>
  </si>
  <si>
    <t>CRA-CR3446</t>
  </si>
  <si>
    <t>CRA-CR7816</t>
  </si>
  <si>
    <t>CRA-CR7817</t>
  </si>
  <si>
    <t>ULT-111-CN</t>
  </si>
  <si>
    <t>ULT-6408</t>
  </si>
  <si>
    <t>KER-06003</t>
  </si>
  <si>
    <t>KER-06004</t>
  </si>
  <si>
    <t>KER-06005</t>
  </si>
  <si>
    <t>KER-06016</t>
  </si>
  <si>
    <t>KER-06019</t>
  </si>
  <si>
    <t>KER-06062</t>
  </si>
  <si>
    <t>KER-06063</t>
  </si>
  <si>
    <t>KER-06064</t>
  </si>
  <si>
    <t>KER-06066</t>
  </si>
  <si>
    <t>KER-06067</t>
  </si>
  <si>
    <t>KER-06075</t>
  </si>
  <si>
    <t>KER-06151</t>
  </si>
  <si>
    <t>KER-06155</t>
  </si>
  <si>
    <t>KER-06156</t>
  </si>
  <si>
    <t>KER-14128</t>
  </si>
  <si>
    <t>KER-14129</t>
  </si>
  <si>
    <t>KER-15122</t>
  </si>
  <si>
    <t>KER-15134</t>
  </si>
  <si>
    <t>KER-15154</t>
  </si>
  <si>
    <t>KER-15162</t>
  </si>
  <si>
    <t>KER-62250</t>
  </si>
  <si>
    <t>3MD-1983RA</t>
  </si>
  <si>
    <t>3MD-1942FB</t>
  </si>
  <si>
    <t>3MD-2000F</t>
  </si>
  <si>
    <t>DEN-663001</t>
  </si>
  <si>
    <t>DEN-663002</t>
  </si>
  <si>
    <t>DEN-663003</t>
  </si>
  <si>
    <t>DEN-663004</t>
  </si>
  <si>
    <t>DEN-659010</t>
  </si>
  <si>
    <t>DEN-659020</t>
  </si>
  <si>
    <t>COV-mistake</t>
  </si>
  <si>
    <t>HUF-MIR4/12</t>
  </si>
  <si>
    <t>VIV-533648</t>
  </si>
  <si>
    <t>BEA-FGOS557</t>
  </si>
  <si>
    <t>MAN-PASTE25ASS</t>
  </si>
  <si>
    <t>MAN-PEESO32#1</t>
  </si>
  <si>
    <t>MAN-PEESO32#2</t>
  </si>
  <si>
    <t>MAN-PEESO32#3</t>
  </si>
  <si>
    <t>HUF-P24GSP</t>
  </si>
  <si>
    <t>CWH-L-721</t>
  </si>
  <si>
    <t>FFX-SO</t>
  </si>
  <si>
    <t>FFX-SG</t>
  </si>
  <si>
    <t>FFX-SB</t>
  </si>
  <si>
    <t>FFX-SY</t>
  </si>
  <si>
    <t>PLP-EMS</t>
  </si>
  <si>
    <t>PLP-SEAL</t>
  </si>
  <si>
    <t>DEN-631400</t>
  </si>
  <si>
    <t>3MD-P100</t>
  </si>
  <si>
    <t>3MD-P101</t>
  </si>
  <si>
    <t>3MD-P11</t>
  </si>
  <si>
    <t>3MD-P2</t>
  </si>
  <si>
    <t>3MD-P200</t>
  </si>
  <si>
    <t>3MD-P22</t>
  </si>
  <si>
    <t>3MD-P31</t>
  </si>
  <si>
    <t>3MD-P41</t>
  </si>
  <si>
    <t>3MD-P50</t>
  </si>
  <si>
    <t>3MD-P60</t>
  </si>
  <si>
    <t>MLD-MPC101</t>
  </si>
  <si>
    <t>MLD-MPC10</t>
  </si>
  <si>
    <t>MLD-MPC11</t>
  </si>
  <si>
    <t>MLD-MPC12</t>
  </si>
  <si>
    <t>MLD-MPC2</t>
  </si>
  <si>
    <t>MLD-MPC21</t>
  </si>
  <si>
    <t>MLD-MPC22</t>
  </si>
  <si>
    <t>MLD-MPC23</t>
  </si>
  <si>
    <t>MLD-MPC24</t>
  </si>
  <si>
    <t>MLD-MPC300</t>
  </si>
  <si>
    <t>MLD-MPC301</t>
  </si>
  <si>
    <t>MLD-MPC30</t>
  </si>
  <si>
    <t>MLD-MPC31</t>
  </si>
  <si>
    <t>MLD-MPC33</t>
  </si>
  <si>
    <t>MLD-MPC42</t>
  </si>
  <si>
    <t>MLD-MPC43</t>
  </si>
  <si>
    <t>MLD-MPC44</t>
  </si>
  <si>
    <t>MLD-MPC60</t>
  </si>
  <si>
    <t>MLD-MPC61</t>
  </si>
  <si>
    <t>MLD-MPC62</t>
  </si>
  <si>
    <t>MLD-MPC102</t>
  </si>
  <si>
    <t>MLD-MPC26</t>
  </si>
  <si>
    <t>MLD-MPC27</t>
  </si>
  <si>
    <t>MLD-MPC28</t>
  </si>
  <si>
    <t>MLD-MPC200</t>
  </si>
  <si>
    <t>MLD-MPC35</t>
  </si>
  <si>
    <t>MLD-MPC36</t>
  </si>
  <si>
    <t>MLD-MPC37</t>
  </si>
  <si>
    <t>MLD-MPC39</t>
  </si>
  <si>
    <t>MLD-MPC302</t>
  </si>
  <si>
    <t>MLD-MPC54</t>
  </si>
  <si>
    <t>MLD-MPC69</t>
  </si>
  <si>
    <t>MLD-MPC68</t>
  </si>
  <si>
    <t>MLD-MPC67</t>
  </si>
  <si>
    <t>MLD-MPC66</t>
  </si>
  <si>
    <t>MLD-MPC25</t>
  </si>
  <si>
    <t>MLD-MPC10 NRG</t>
  </si>
  <si>
    <t>MLD-MPC11 NRG</t>
  </si>
  <si>
    <t>MLD-MPC12 NRG</t>
  </si>
  <si>
    <t>MLD-MPC13 NRG</t>
  </si>
  <si>
    <t>MLD-MPC14 NRG</t>
  </si>
  <si>
    <t>MLD-MPC17 NRG</t>
  </si>
  <si>
    <t>MLD-MPC19 NRG</t>
  </si>
  <si>
    <t>MLD-MPC2 NRG</t>
  </si>
  <si>
    <t>MLD-MPC200 NRG</t>
  </si>
  <si>
    <t>MLD-MPC21 NRG</t>
  </si>
  <si>
    <t>MLD-MPC29 NRG</t>
  </si>
  <si>
    <t>MLD-MPC300 NRG</t>
  </si>
  <si>
    <t>MLD-MPC301 NRG</t>
  </si>
  <si>
    <t>MLD-MPC302 NRG</t>
  </si>
  <si>
    <t>MLD-MPC303 NRG</t>
  </si>
  <si>
    <t>MLD-MPC31 NRG</t>
  </si>
  <si>
    <t>MLD-MPC32 NRG</t>
  </si>
  <si>
    <t>MLD-MPC33 NRG</t>
  </si>
  <si>
    <t>MLD-MPC37 NRG</t>
  </si>
  <si>
    <t>MLD-MPC39 NRG</t>
  </si>
  <si>
    <t>MLD-MPC43 NRG</t>
  </si>
  <si>
    <t>MLD-MPC44 NRG</t>
  </si>
  <si>
    <t>MLD-MPC50 NRG</t>
  </si>
  <si>
    <t>MLD-MPC51 NRG</t>
  </si>
  <si>
    <t>MLD-MPC54 NRG</t>
  </si>
  <si>
    <t>MLD-MPC60 NRG</t>
  </si>
  <si>
    <t>MLD-MPC62 NRG</t>
  </si>
  <si>
    <t>MLD-MPC68 NRG</t>
  </si>
  <si>
    <t>3MD-31712(E)</t>
  </si>
  <si>
    <t>3MD-31642(E)</t>
  </si>
  <si>
    <t>3MD-31731(E)</t>
  </si>
  <si>
    <t>CWH-P-44-4</t>
  </si>
  <si>
    <t>CWH-P-44-5</t>
  </si>
  <si>
    <t>CWH-P-680-T</t>
  </si>
  <si>
    <t>CWH-P-685-5</t>
  </si>
  <si>
    <t>CWH-PF-161-4.5</t>
  </si>
  <si>
    <t>CWH-PF-161-5</t>
  </si>
  <si>
    <t>CWH-PF-171-4</t>
  </si>
  <si>
    <t>CWH-PF-171-5</t>
  </si>
  <si>
    <t>CWH-PF-181-5</t>
  </si>
  <si>
    <t>HUF-PCPUNC156</t>
  </si>
  <si>
    <t>DEN-801211</t>
  </si>
  <si>
    <t>DEN-801212</t>
  </si>
  <si>
    <t>DEN-801222</t>
  </si>
  <si>
    <t>DEN-801227</t>
  </si>
  <si>
    <t>DEN-801299</t>
  </si>
  <si>
    <t>DEN-801306</t>
  </si>
  <si>
    <t>DEN-801309</t>
  </si>
  <si>
    <t>DEN-801322</t>
  </si>
  <si>
    <t>PRE-9007402</t>
  </si>
  <si>
    <t>SUL-30000</t>
  </si>
  <si>
    <t>SUL-30001</t>
  </si>
  <si>
    <t>SUL-30012</t>
  </si>
  <si>
    <t>SUL-30015</t>
  </si>
  <si>
    <t>CWH-H05032</t>
  </si>
  <si>
    <t>ULT-137(E)</t>
  </si>
  <si>
    <t>PAR-S180</t>
  </si>
  <si>
    <t>KUR-220-KA</t>
  </si>
  <si>
    <t>NKY-1662214</t>
  </si>
  <si>
    <t>NKY-1662215</t>
  </si>
  <si>
    <t>NKY-1662216</t>
  </si>
  <si>
    <t>3MD-6UL4</t>
  </si>
  <si>
    <t>3MD-6UR2</t>
  </si>
  <si>
    <t>3MD-6UR4</t>
  </si>
  <si>
    <t>3MD-DLL2</t>
  </si>
  <si>
    <t>3MD-DLL3</t>
  </si>
  <si>
    <t>3MD-DLL4</t>
  </si>
  <si>
    <t>3MD-DLL5</t>
  </si>
  <si>
    <t>3MD-DLL6</t>
  </si>
  <si>
    <t>3MD-DLR3</t>
  </si>
  <si>
    <t>3MD-DLR4</t>
  </si>
  <si>
    <t>3MD-DLR5</t>
  </si>
  <si>
    <t>3MD-DLR6</t>
  </si>
  <si>
    <t>3MD-DLR7</t>
  </si>
  <si>
    <t>3MD-DUL2</t>
  </si>
  <si>
    <t>3MD-DUL3</t>
  </si>
  <si>
    <t>3MD-DUL4</t>
  </si>
  <si>
    <t>3MD-DUL5</t>
  </si>
  <si>
    <t>3MD-DUL6</t>
  </si>
  <si>
    <t>3MD-DUL7</t>
  </si>
  <si>
    <t>3MD-DUR2</t>
  </si>
  <si>
    <t>3MD-DUR3</t>
  </si>
  <si>
    <t>3MD-DUR4</t>
  </si>
  <si>
    <t>3MD-DUR5</t>
  </si>
  <si>
    <t>3MD-DUR6</t>
  </si>
  <si>
    <t>3MD-ELL2</t>
  </si>
  <si>
    <t>3MD-ELL3</t>
  </si>
  <si>
    <t>3MD-ELL4</t>
  </si>
  <si>
    <t>3MD-ELL5</t>
  </si>
  <si>
    <t>3MD-ELL6</t>
  </si>
  <si>
    <t>3MD-ELL7</t>
  </si>
  <si>
    <t>3MD-ELR3</t>
  </si>
  <si>
    <t>3MD-ELR4</t>
  </si>
  <si>
    <t>3MD-ELR5</t>
  </si>
  <si>
    <t>3MD-ELR6</t>
  </si>
  <si>
    <t>3MD-EUL3</t>
  </si>
  <si>
    <t>3MD-EUL4</t>
  </si>
  <si>
    <t>3MD-EUL5</t>
  </si>
  <si>
    <t>3MD-EUR2</t>
  </si>
  <si>
    <t>3MD-EUR3</t>
  </si>
  <si>
    <t>3MD-EUR4</t>
  </si>
  <si>
    <t>3MD-EUR5</t>
  </si>
  <si>
    <t>3MD-EUR7</t>
  </si>
  <si>
    <t>3MD-ND96</t>
  </si>
  <si>
    <t>3MD-PO96</t>
  </si>
  <si>
    <t>GSM-442090</t>
  </si>
  <si>
    <t>JJ-639G</t>
  </si>
  <si>
    <t>JJ-Y494G</t>
  </si>
  <si>
    <t>LOK-1018B</t>
  </si>
  <si>
    <t>LOK-1282B</t>
  </si>
  <si>
    <t>LOK-1284B</t>
  </si>
  <si>
    <t>LOK-1285B</t>
  </si>
  <si>
    <t>LOK-1290B</t>
  </si>
  <si>
    <t>LOK-1291B</t>
  </si>
  <si>
    <t>LOK-497B</t>
  </si>
  <si>
    <t>LOK-551B</t>
  </si>
  <si>
    <t>LOK-554B</t>
  </si>
  <si>
    <t>LOK-558B</t>
  </si>
  <si>
    <t>LOK-560B</t>
  </si>
  <si>
    <t>LOK-591B</t>
  </si>
  <si>
    <t>LOK-787B</t>
  </si>
  <si>
    <t>LOK-927B</t>
  </si>
  <si>
    <t>LOK-945B</t>
  </si>
  <si>
    <t>KER-31377</t>
  </si>
  <si>
    <t>3MD-46954</t>
  </si>
  <si>
    <t>3MD-46956</t>
  </si>
  <si>
    <t>3MD-46957</t>
  </si>
  <si>
    <t>DEN-666210</t>
  </si>
  <si>
    <t>DEN-666220</t>
  </si>
  <si>
    <t>DEN-666230</t>
  </si>
  <si>
    <t>DEN-666240</t>
  </si>
  <si>
    <t>PAR-S337</t>
  </si>
  <si>
    <t>PAR-S340</t>
  </si>
  <si>
    <t>PAR-S427</t>
  </si>
  <si>
    <t>PAR-S452</t>
  </si>
  <si>
    <t>3MD-44130</t>
  </si>
  <si>
    <t>3MD-44313</t>
  </si>
  <si>
    <t>DEN-610007</t>
  </si>
  <si>
    <t>DEN-610200</t>
  </si>
  <si>
    <t>3MD-U53</t>
  </si>
  <si>
    <t>3MD-L61</t>
  </si>
  <si>
    <t>SUL-31005</t>
  </si>
  <si>
    <t>PDI-D19831</t>
  </si>
  <si>
    <t>3MD-30600</t>
  </si>
  <si>
    <t>CWH-UC-32</t>
  </si>
  <si>
    <t>KUL-50037101</t>
  </si>
  <si>
    <t>3MD-7312</t>
  </si>
  <si>
    <t>DEN-626210</t>
  </si>
  <si>
    <t>DEN-626220</t>
  </si>
  <si>
    <t>DEN-626600</t>
  </si>
  <si>
    <t>DEN-678771</t>
  </si>
  <si>
    <t>DEN-678773</t>
  </si>
  <si>
    <t>DEN-678774</t>
  </si>
  <si>
    <t>DEN-678775</t>
  </si>
  <si>
    <t>KUL-66002200</t>
  </si>
  <si>
    <t>KER-27877</t>
  </si>
  <si>
    <t>KER-28417</t>
  </si>
  <si>
    <t>KER-28419</t>
  </si>
  <si>
    <t>KER-33965(EU)</t>
  </si>
  <si>
    <t>SUL-77610</t>
  </si>
  <si>
    <t>SUL-77615</t>
  </si>
  <si>
    <t>SUL-77620</t>
  </si>
  <si>
    <t>SUL-77630</t>
  </si>
  <si>
    <t>SUL-77635</t>
  </si>
  <si>
    <t>SUL-77655</t>
  </si>
  <si>
    <t>CWH-H00819</t>
  </si>
  <si>
    <t>CWH-H00820</t>
  </si>
  <si>
    <t>KOD-1228840</t>
  </si>
  <si>
    <t>KOD-1273747</t>
  </si>
  <si>
    <t>KOD-1296771</t>
  </si>
  <si>
    <t>KOD-1869080</t>
  </si>
  <si>
    <t>KOD-1987627</t>
  </si>
  <si>
    <t>Brand</t>
  </si>
  <si>
    <t>Description</t>
  </si>
  <si>
    <t xml:space="preserve">3M ESPE MASKS FLUID RESIST (50/BX)                          </t>
  </si>
  <si>
    <t xml:space="preserve">3M ESPE SOF-LEX FINISHING STRIPS COARSE/MEDIUM              </t>
  </si>
  <si>
    <t xml:space="preserve">3M ESPE SOF-LEX FINISHING STRIPS COARSE/MED.NARROW          </t>
  </si>
  <si>
    <t xml:space="preserve">3M ESPE SOF-LEX FINISHING AND POLISHING STRIPS              </t>
  </si>
  <si>
    <t xml:space="preserve">3M ESPE SOF-LEX POP-ON POLISHING DISCS 3/8" COARSE          </t>
  </si>
  <si>
    <t xml:space="preserve">3M ESPE SOF-LEX POP-ON POLISHING DISCS 3/8" FINE            </t>
  </si>
  <si>
    <t xml:space="preserve">3M ESPE SOF-LEX POP-ON POLISHING DISCS 3/8" MEDIUM          </t>
  </si>
  <si>
    <t xml:space="preserve">3M ESPE SOF-LEX POP-ON POLISHING DISCS 3/8" SUPERFINE       </t>
  </si>
  <si>
    <t xml:space="preserve">3M ESPE SOF-LEX POP-ON POLISHING DISCS 1/2" COARSE          </t>
  </si>
  <si>
    <t xml:space="preserve">3M ESPE SOF-LEX POP-ON POLISHING DISCS 1/2" FINE            </t>
  </si>
  <si>
    <t xml:space="preserve">3M ESPE SOF-LEX POP-ON POLISHING DISCS 1/2" MEDIUM          </t>
  </si>
  <si>
    <t xml:space="preserve">3M ESPE SOF-LEX POP-ON POLISHING DISCS 1/2" SUPERFINE       </t>
  </si>
  <si>
    <t xml:space="preserve">3M ESPE MASKS EARLOOP (50/BOX)                              </t>
  </si>
  <si>
    <t xml:space="preserve">3M ESPE SOF-LEX POP-ON POLISHING DISCS KIT                  </t>
  </si>
  <si>
    <t xml:space="preserve">3M ESPE IMPREGUM POLYETHER ADHESIVE                         </t>
  </si>
  <si>
    <t xml:space="preserve">3M ESPE IMPREGUM PENTA STANDARD DOUBLE PACK                 </t>
  </si>
  <si>
    <t xml:space="preserve">3M ESPE IMPREGUM F DOUBLE PACK                              </t>
  </si>
  <si>
    <t xml:space="preserve">3M ESPE IMPREGUM PENTA SOFT DOUBLE PACK                     </t>
  </si>
  <si>
    <t xml:space="preserve">3M ESPE RELY X LUTING CEMENT PACKAGE                        </t>
  </si>
  <si>
    <t xml:space="preserve">3M ESPE RELY X LUTING LIQUID                                </t>
  </si>
  <si>
    <t xml:space="preserve">3M ESPE RELY X LUTING PLUS CEMENT                           </t>
  </si>
  <si>
    <t xml:space="preserve">3M ESPE KETAC-SILVER APLICAP STANDARD PACK (50/PK)          </t>
  </si>
  <si>
    <t xml:space="preserve">3M ESPE KETAC CEMENT TRIPLE PACK                            </t>
  </si>
  <si>
    <t xml:space="preserve">3M ESPE DURELON TRIPLE LIQUID 40ML                          </t>
  </si>
  <si>
    <t xml:space="preserve">3M ESPE DURELON TRIPLE SIZE POWDER (3X20gm)                 </t>
  </si>
  <si>
    <t xml:space="preserve">3M ESPE DURELON CD TRIPLE LIQUID 12 SYRINGES 40ML           </t>
  </si>
  <si>
    <t>3M ESPE ADPER PROMPT L-POP SELF ETCH ADHESIVE GIANT PACK (10</t>
  </si>
  <si>
    <t xml:space="preserve">3M ESPE CAVIT W MEDIUM SET JAR 28gr                         </t>
  </si>
  <si>
    <t xml:space="preserve">3M ESPE CAVIT G                                             </t>
  </si>
  <si>
    <t xml:space="preserve">3M ESPE PROTEMP 4 A1                                        </t>
  </si>
  <si>
    <t xml:space="preserve">3M ESPE PROTEMP 4 A2                                        </t>
  </si>
  <si>
    <t xml:space="preserve">3M ESPE PROTEMP 4 A3                                        </t>
  </si>
  <si>
    <t xml:space="preserve">3M ESPE FILTEK P60 SYRINGE A3                               </t>
  </si>
  <si>
    <t xml:space="preserve">3M ESPE FILTEK P60 SYRINGE B2                               </t>
  </si>
  <si>
    <t xml:space="preserve">3M ESPE ADPER SINGLEBOND 2 6ml.                             </t>
  </si>
  <si>
    <t xml:space="preserve">3M ESPE RELY X UNICEM APLICAP REFILL TRANSLUCENT (50/BX)    </t>
  </si>
  <si>
    <t xml:space="preserve">3M ESPE RELY X UNICEM APLICAP REFILL A2 UNIVERSAL (50/BX)   </t>
  </si>
  <si>
    <t xml:space="preserve">3M ESPE RELY X U200 TRANSLUCENT CLICKER                     </t>
  </si>
  <si>
    <t xml:space="preserve">3M ESPE Z100 SYRINGE A1                                     </t>
  </si>
  <si>
    <t xml:space="preserve">3M ESPE Z100 SYRINGE A2                                     </t>
  </si>
  <si>
    <t xml:space="preserve">3M ESPE Z100 SYRINGE A3                                     </t>
  </si>
  <si>
    <t xml:space="preserve">3M ESPE Z100 SYRINGE A3.5                                   </t>
  </si>
  <si>
    <t xml:space="preserve">3M ESPE Z100 SYRINGE B2                                     </t>
  </si>
  <si>
    <t xml:space="preserve">3M ESPE Z100 RESTORATIVE CAPSULE A1                         </t>
  </si>
  <si>
    <t xml:space="preserve">3M ESPE Z100 RESTORATIVE CAPSULE A2                         </t>
  </si>
  <si>
    <t xml:space="preserve">3M ESPE Z100 RESTORATIVE CAPSULE A3                         </t>
  </si>
  <si>
    <t xml:space="preserve">3M ESPE Z100 RESTORATIVE CAPSULE A3.5                       </t>
  </si>
  <si>
    <t xml:space="preserve">3M ESPE Z100 RESTORATIVE CAPSULE B2 (9/BX)                  </t>
  </si>
  <si>
    <t xml:space="preserve">3M ESPE Z100 RESTORATIVE CAPSULE B3 (9/BX)                  </t>
  </si>
  <si>
    <t xml:space="preserve">3M ESPE FILTEK Z250 SYRINGE A1                              </t>
  </si>
  <si>
    <t xml:space="preserve">3M ESPE FILTEK Z250 SYRINGE A2                              </t>
  </si>
  <si>
    <t xml:space="preserve">3M ESPE FILTEK Z250 SYRINGE A3.5                            </t>
  </si>
  <si>
    <t xml:space="preserve">3M ESPE FILTEK Z250 SYRINGE A4                              </t>
  </si>
  <si>
    <t xml:space="preserve">3M ESPE FILTEK Z250 SYRINGE B1                              </t>
  </si>
  <si>
    <t xml:space="preserve">3M ESPE FILTEK Z250 SYRINGE B2                              </t>
  </si>
  <si>
    <t xml:space="preserve">3M ESPE FILTEK Z250 SYRINGE UD                              </t>
  </si>
  <si>
    <t xml:space="preserve">3M ESPE FILTEK Z250 CAPSULE REFILL A2 (20/BX)               </t>
  </si>
  <si>
    <t xml:space="preserve">3M ESPE FILTEK Z250 CAPSULE REFILL A3 (20/BX)               </t>
  </si>
  <si>
    <t xml:space="preserve">3M ESPE FILTEK Z250 CAPSULE REFILL A3.5 (20/BX)             </t>
  </si>
  <si>
    <t xml:space="preserve">3M ESPE FILTEK Z250 CAPSULE REFILL A4 (20/BX)               </t>
  </si>
  <si>
    <t xml:space="preserve">3M ESPE FILTEK Z250 CAPSULE REFILL B1 (20/BX)               </t>
  </si>
  <si>
    <t xml:space="preserve">3M ESPE FILTEK Z250 CAPSULE REFILL B2 (20/BX)               </t>
  </si>
  <si>
    <t xml:space="preserve">3M ESPE FILTEK SUPREME SYRINGE A1 BODY                      </t>
  </si>
  <si>
    <t xml:space="preserve">3M ESPE FILTEK SUPREME SYRINGE A2 BODY                      </t>
  </si>
  <si>
    <t xml:space="preserve">3M ESPE FILTEK SUPREME SYRINGE A3 BODY                      </t>
  </si>
  <si>
    <t xml:space="preserve">3M ESPE FILTEK SUPREME CAPSULE A1 BODY (20X.20GM)           </t>
  </si>
  <si>
    <t xml:space="preserve">3M ESPE FILTEK SUPREME CAPSULE A2 BODY (20X.20GM)           </t>
  </si>
  <si>
    <t xml:space="preserve">3M ESPE FILTEK SUPREME CAPSULE A3.5 BODY (20X.20GM)         </t>
  </si>
  <si>
    <t xml:space="preserve">3M ESPE FILTEK SUPREME CAPSULE A3 BODY (20X.20GM)           </t>
  </si>
  <si>
    <t xml:space="preserve">3M ESPE FILTEK SUPREME CAPSULE A4 BODY (20X.20GM)           </t>
  </si>
  <si>
    <t xml:space="preserve">3M ESPE FILTEK SUPREME CAPSULE B1 BODY (20X.20GM)           </t>
  </si>
  <si>
    <t xml:space="preserve">3M ESPE TEMP CROWN FORMS NI-CHRO (5/BX)                     </t>
  </si>
  <si>
    <t xml:space="preserve">3M ESPE TRANSBOND XT SYRINGE  KIT                           </t>
  </si>
  <si>
    <t xml:space="preserve">3M ESPE EXPRESS LIGHT-BODY FAST SET(REFILL 2-PACK)          </t>
  </si>
  <si>
    <t xml:space="preserve">3M ESPE EXPRESS LIGHT-BODY REGULAR SET (REFILL 2-PACK)      </t>
  </si>
  <si>
    <t xml:space="preserve">3M ESPE EXPRESS TRAY ADHESIVE                               </t>
  </si>
  <si>
    <t xml:space="preserve">3M ESPE EXPRESS PUTTY                                       </t>
  </si>
  <si>
    <t xml:space="preserve">3M ESPE EXPRESS REGULAR-BODY(REFILL 2-PACK)                 </t>
  </si>
  <si>
    <t xml:space="preserve">3M ESPE VITREBOND INTRODUCTORY KIT                          </t>
  </si>
  <si>
    <t xml:space="preserve">3M ESPE VITREBOND LIQUID                                    </t>
  </si>
  <si>
    <t xml:space="preserve">3M ESPE ADPER SCOTCHBOND MULTI PURPOSE PRIMER (E)           </t>
  </si>
  <si>
    <t xml:space="preserve">3M ESPE ADPER SCOTCHBOND MULTI PURPOSE ADHESIVE (E)         </t>
  </si>
  <si>
    <t xml:space="preserve">3M ESPE VITREBOND PLUS DOUBLE PACK                          </t>
  </si>
  <si>
    <t xml:space="preserve">3M ESPE TEMP CROWN FORMS POLYCARBONATE KIT (180/BX)         </t>
  </si>
  <si>
    <t xml:space="preserve">3M ESPE TEMP CROWN FORMS ISO (5/BX)                         </t>
  </si>
  <si>
    <t xml:space="preserve">3M ESPE TEMP CROWN FORMS NI-CHRO KIT (96/BX)                </t>
  </si>
  <si>
    <t xml:space="preserve">3M ESPE TEMP CROWN FORMS POLYCARBONATE (5/BX)               </t>
  </si>
  <si>
    <t xml:space="preserve">3M MEDICAL STERI STRIP 1/2X4 50/BOX                         </t>
  </si>
  <si>
    <t xml:space="preserve">BEAVER BURS FG1/2 100/PK                                    </t>
  </si>
  <si>
    <t xml:space="preserve">BEAVER BURS FG1/4 100/PK                                    </t>
  </si>
  <si>
    <t xml:space="preserve">BEAVER BURS FG169 100/PK                                    </t>
  </si>
  <si>
    <t xml:space="preserve">BEAVER BURS FG170                                           </t>
  </si>
  <si>
    <t xml:space="preserve">BEAVER BURS FG2 100/PK                                      </t>
  </si>
  <si>
    <t xml:space="preserve">BEAVER BURS FG245 100/PK                                    </t>
  </si>
  <si>
    <t xml:space="preserve">BEAVER BURS FG330 100/PK                                    </t>
  </si>
  <si>
    <t xml:space="preserve">BEAVER BURS FG331 100/PK                                    </t>
  </si>
  <si>
    <t xml:space="preserve">BEAVER BURS FG34 100/PK                                     </t>
  </si>
  <si>
    <t xml:space="preserve">BEAVER BURS FG4 100/PK                                      </t>
  </si>
  <si>
    <t xml:space="preserve">BEAVER BURS FG556 100/PK                                    </t>
  </si>
  <si>
    <t xml:space="preserve">BEAVER BURS FG557 100/PK                                    </t>
  </si>
  <si>
    <t xml:space="preserve">BEAVER BURS FG557L 100/PK                                   </t>
  </si>
  <si>
    <t xml:space="preserve">BEAVER BURS FG558 100/PK                                    </t>
  </si>
  <si>
    <t xml:space="preserve">BEAVER BURS FG6 100/PK                                      </t>
  </si>
  <si>
    <t xml:space="preserve">BEAVER BURS FG700 100/PK                                    </t>
  </si>
  <si>
    <t xml:space="preserve">BEAVER BURS FG701 100/PK                                    </t>
  </si>
  <si>
    <t xml:space="preserve">BEAVER BURS FG702 100/PK                                    </t>
  </si>
  <si>
    <t xml:space="preserve">BEAVER BURS FGOS557 100/PK                                  </t>
  </si>
  <si>
    <t xml:space="preserve">BEAVER BURS FGOS701 100/PK                                  </t>
  </si>
  <si>
    <t xml:space="preserve">BEAVER BURS FGSS330 100/PK                                  </t>
  </si>
  <si>
    <t xml:space="preserve">BEAVER BURS FGSS557 100/PK                                  </t>
  </si>
  <si>
    <t xml:space="preserve">BEAVER BURS RA2 100/PK                                      </t>
  </si>
  <si>
    <t xml:space="preserve">BEAVER BURS RA3 100/PK                                      </t>
  </si>
  <si>
    <t xml:space="preserve">BEAVER BURS RA4 100/PK                                      </t>
  </si>
  <si>
    <t xml:space="preserve">BEAVER BURS RA5 100/PK                                      </t>
  </si>
  <si>
    <t xml:space="preserve">BEAVER BURS RA6 100/PK                                      </t>
  </si>
  <si>
    <t xml:space="preserve">BEAVER BURS RA8 100/PK                                      </t>
  </si>
  <si>
    <t xml:space="preserve">BEAVER BURS TF7008 100/PK                                   </t>
  </si>
  <si>
    <t xml:space="preserve">BEAVER BURS TF7404 100/PK                                   </t>
  </si>
  <si>
    <t xml:space="preserve">BEAVER BURS TF7406 100/PK                                   </t>
  </si>
  <si>
    <t xml:space="preserve">BEAVER BURS TF7408 100/PK                                   </t>
  </si>
  <si>
    <t xml:space="preserve">BEAVER BURS TF7901 100/PK                                   </t>
  </si>
  <si>
    <t xml:space="preserve">BEAVER BURS TF7902 100/PK                                   </t>
  </si>
  <si>
    <t xml:space="preserve">COVIDIEN MONOJECT NEEDLE 27 LONG PLASTIC                    </t>
  </si>
  <si>
    <t xml:space="preserve">COVIDIEN MONOJECT NEEDLE 30 SHORT PLASTIC                   </t>
  </si>
  <si>
    <t xml:space="preserve">COVIDIEN MONOJECT NEEDLE 27 LONG METAL                      </t>
  </si>
  <si>
    <t xml:space="preserve">COVIDIEN MONOJECT NEEDLE 30 SHORT METAL                     </t>
  </si>
  <si>
    <t xml:space="preserve">COVIDIEN MONOJECT SYRINGE 412 CURVED TIP DISPOSABLE 12ML    </t>
  </si>
  <si>
    <t xml:space="preserve">COVIDIEN MONOJECT SALIVA EJECTOR 450 250/BX                 </t>
  </si>
  <si>
    <t xml:space="preserve">COVIDIEN MONOJECT SYRINGE INSULINE SAFETY W NEEDLE 1ML 29G  </t>
  </si>
  <si>
    <t xml:space="preserve">COVIDIEN MONOJECT SYRINGE ENDO IRRIGATION 23 GAUGE          </t>
  </si>
  <si>
    <t xml:space="preserve">COVIDIEN CURITY SPONGES NON WOVEN 4X4                       </t>
  </si>
  <si>
    <t xml:space="preserve">CRANBERRY GLOVES CONTOUR PLUS NITRILE PF SMALL              </t>
  </si>
  <si>
    <t xml:space="preserve">CRANBERRY GLOVES CONTOUR PLUS NITRILE PF MEDIUM             </t>
  </si>
  <si>
    <t xml:space="preserve">CRANBERRY GLOVES LUV NITRILE PF SMALL                       </t>
  </si>
  <si>
    <t xml:space="preserve">CRANBERRY GLOVES AQUA SOURCE NITRILE PF SMALL               </t>
  </si>
  <si>
    <t xml:space="preserve">CRANBERRY GLOVES SILKCARE LATEX PF EXTRA SMALL              </t>
  </si>
  <si>
    <t xml:space="preserve">CRANBERRY GLOVES SILKCARE LATEX PF  SMALL                   </t>
  </si>
  <si>
    <t xml:space="preserve">CRANBERRY GLOVES SILKCARE LATEX PF  MEDIUM                  </t>
  </si>
  <si>
    <t xml:space="preserve">COLTENE WHALEDENT BONDENT COMPLETE KIT TITANIUM             </t>
  </si>
  <si>
    <t xml:space="preserve">COLTENE-WHALEDENT WAX BASEPLATE PINK MED SOFT #3 1LB        </t>
  </si>
  <si>
    <t xml:space="preserve">COLTENE-WHALEDENT WAX BASEPLATE RED 5LB/BX                  </t>
  </si>
  <si>
    <t xml:space="preserve">COLTENE-WHALEDENT WAX BASEPLATE PINK MED SOFT 3.5LB/BX      </t>
  </si>
  <si>
    <t xml:space="preserve">COLTENE-WHALEDENT WAXBOXING RED REG                         </t>
  </si>
  <si>
    <t xml:space="preserve">COLTENE-WHALEDENT WAX UTILITY STRIPS WHITE 80/BX            </t>
  </si>
  <si>
    <t xml:space="preserve">COLTENE-WHALEDENT WAX SQUARE ROPES RED 44/BX                </t>
  </si>
  <si>
    <t xml:space="preserve">COLTENE-WHALEDENT WAX SQUARE ROPES WHITE 44/BX              </t>
  </si>
  <si>
    <t xml:space="preserve">COLTENE-WHALEDENT WAX BITE BLOCKS OCCLUSAL 100/BX           </t>
  </si>
  <si>
    <t xml:space="preserve">COLTENE-WHALEDENT WAX BITE WAFERS LIGHT BLUE                </t>
  </si>
  <si>
    <t xml:space="preserve">COLTENE-WHALEDENT WAX STICKS ORTHODONTIC TRAY               </t>
  </si>
  <si>
    <t xml:space="preserve">COLTENE-WHALEDENT WAX BITE WAFERS LEMON YELLOW              </t>
  </si>
  <si>
    <t xml:space="preserve">COLTENE-WHALEDENT GUTTA PERCHA POINTS MED/FINE 20VL         </t>
  </si>
  <si>
    <t xml:space="preserve">COLTENE-WHALEDENT DAM 6X6 GREEN THIN RUBBER                 </t>
  </si>
  <si>
    <t xml:space="preserve">COLTENE-WHALEDENT DAM 6X6 GREEN MEDIUM RUBBER               </t>
  </si>
  <si>
    <t xml:space="preserve">COLTENE-WHALEDENT ENDO ICE SPRAY                            </t>
  </si>
  <si>
    <t xml:space="preserve">COLTENE-WHALEDENT DAM 6X6 NON-LATEX                         </t>
  </si>
  <si>
    <t xml:space="preserve">COLTENE-WHALEDENT DAM 5X5 GREEN NON-LATEX                   </t>
  </si>
  <si>
    <t xml:space="preserve">COLTENE-WHALEDENT DAM 6X6 FLEXI NON-LATEX                   </t>
  </si>
  <si>
    <t xml:space="preserve">COLTENE WHALEDENT TMS LINK PLUS SS SINGLE KIT               </t>
  </si>
  <si>
    <t xml:space="preserve">COLTENE WHALEDENT PARAPOST PLUS SS #5.5 (10/PK)             </t>
  </si>
  <si>
    <t xml:space="preserve">COLTENE WHALEDENT PARAPOST DRILL #3 (3/PK)                  </t>
  </si>
  <si>
    <t xml:space="preserve">COLTENE WHALEDENT PARAPOST DRILL #4 (3/PK)                  </t>
  </si>
  <si>
    <t xml:space="preserve">COLTENE WHALEDENT PARAPOST DRILL #5 (3/PK)                  </t>
  </si>
  <si>
    <t xml:space="preserve">COLTENE WHALEDENT PARAPOST SS #3 (10/PK)                    </t>
  </si>
  <si>
    <t xml:space="preserve">COLTENE WHALEDENT PARAPOST SS #4 (10/PK)                    </t>
  </si>
  <si>
    <t xml:space="preserve">COLTENE WHALEDENT PARAPOST SS #4.5 (10/PK)                  </t>
  </si>
  <si>
    <t xml:space="preserve">COLTENE WHALEDENT PARAPOST SS #5 (10/PK)                    </t>
  </si>
  <si>
    <t xml:space="preserve">COLTENE WHALEDENT PARAPOST XT DRILL #3 3/PK                 </t>
  </si>
  <si>
    <t xml:space="preserve">COLTENE WHALEDENT PARAPOST XT INTRO KIT                     </t>
  </si>
  <si>
    <t xml:space="preserve">COLTENE WHALEDENT PARAPOST XT #3 (10/PK)                    </t>
  </si>
  <si>
    <t xml:space="preserve">COLTENE WHALEDENT PARAPOST XT #4 (10/PK)                    </t>
  </si>
  <si>
    <t xml:space="preserve">COLTENE WHALEDENT PARAPOST XT #4.5 (10/PK)                  </t>
  </si>
  <si>
    <t xml:space="preserve">COLTENE WHALEDENT PARAPOST XT #5 (10/PK)                    </t>
  </si>
  <si>
    <t xml:space="preserve">COLTENE WHALEDENT PARAPOST XT #5.5 (10/PK)                  </t>
  </si>
  <si>
    <t xml:space="preserve">COLTENE WHALEDENT PARAPOST XH TITANIUM #3 (10/PK)           </t>
  </si>
  <si>
    <t xml:space="preserve">COLTENE WHALEDENT PARAPOST XH TITANIUM #4 (10/PK)           </t>
  </si>
  <si>
    <t xml:space="preserve">COLTENE WHALEDENT PARAPOST XH TITANIUM #5 (10/PK)           </t>
  </si>
  <si>
    <t xml:space="preserve">COLTENE WHALEDENT PARAPOST FIBER WHITE #4.5 (5/PK)          </t>
  </si>
  <si>
    <t xml:space="preserve">COLTENE WHALEDENT PARAPOST FIBER WHITE #5 (5/PK)            </t>
  </si>
  <si>
    <t xml:space="preserve">COLTENE WHALEDENT PARAPOST FIBER LUX YELLOW #4 (5/PK)       </t>
  </si>
  <si>
    <t xml:space="preserve">COLTENE WHALEDENT PARAPOST FIBER LUX BLUE #4.5 (5/PK)       </t>
  </si>
  <si>
    <t xml:space="preserve">COLTENE WHALEDENT PARAPOST FIBER LUX RED #5 (5/PK)          </t>
  </si>
  <si>
    <t xml:space="preserve">COLTENE WHALEDENT PARAPOST TAPER  LUX INTRO KIT             </t>
  </si>
  <si>
    <t xml:space="preserve">COLTENE WHALEDENT PARAPOST TAPER LUX WHITE #4.5 (5/PK)      </t>
  </si>
  <si>
    <t xml:space="preserve">COLTENE WHALEDENT PARAPOST TAPER LUX WHITE #5 (5/PK)        </t>
  </si>
  <si>
    <t xml:space="preserve">COLTENE WHALEDENT BIOSONIC ENZYMATIC CLEANER                </t>
  </si>
  <si>
    <t xml:space="preserve">DANVILLE MICROETCHER ERC MICRO SANDBLASTER W/ TIP           </t>
  </si>
  <si>
    <t xml:space="preserve">DANVILLE STARTFLOW SYRINGE 5 GM A1                          </t>
  </si>
  <si>
    <t xml:space="preserve">DANVILLE STARTFLOW SYRINGE 5 GM A2                          </t>
  </si>
  <si>
    <t xml:space="preserve">DANVILLE STARTFLOW SYRINGE 5 GM B1                          </t>
  </si>
  <si>
    <t xml:space="preserve">DANVILLE MICROPRIME G DESENSITIZING AGENT 35%               </t>
  </si>
  <si>
    <t xml:space="preserve">DANVILLE PRELUDE SELF-ETCH REFILL 5ML                       </t>
  </si>
  <si>
    <t xml:space="preserve">DANVILLE TURBO TEMP 2 CROWN &amp; BRIDGE MATERIAL 76GM A3       </t>
  </si>
  <si>
    <t xml:space="preserve">DANVILLE TURBO TEMP 3 CROWN &amp; BRIDGE MATERIAL 76GM A1       </t>
  </si>
  <si>
    <t xml:space="preserve">DENTSPLY SANI-TIP 250/BAG                                   </t>
  </si>
  <si>
    <t xml:space="preserve">DENTSPLY SANI-TIP BULK REFILL 1500/BX                       </t>
  </si>
  <si>
    <t xml:space="preserve">DENTSPLY IRM IVORY COMPLETE-KIT                             </t>
  </si>
  <si>
    <t xml:space="preserve">DENTSPLY ZOE B&amp;T                                            </t>
  </si>
  <si>
    <t xml:space="preserve">DENTSPLY IRM CAPS 50/PK                                     </t>
  </si>
  <si>
    <t xml:space="preserve">DENTSPLY REGISIL 2X CARTRIDGE                               </t>
  </si>
  <si>
    <t xml:space="preserve">DENTSPLY TRAY ADHESIVE                                      </t>
  </si>
  <si>
    <t xml:space="preserve">DENTSPLY REPROSIL CARTRIDGE REG. BODY                       </t>
  </si>
  <si>
    <t xml:space="preserve">DENTSPLY REPROSIL CARTRIDGE HEAVY BODY                      </t>
  </si>
  <si>
    <t xml:space="preserve">DENTSPLY REPROSIL CARTRIDGE LIGHT BODY                      </t>
  </si>
  <si>
    <t xml:space="preserve">DENTSPLY ESTHET-X HD COMPULES A1 (20/BX)                    </t>
  </si>
  <si>
    <t xml:space="preserve">DENTSPLY ESTHET-X HD COMPULES A2 (20/BX)                    </t>
  </si>
  <si>
    <t xml:space="preserve">DENTSPLY ESTHET-X HD COMPULES A3 (20/BX)                    </t>
  </si>
  <si>
    <t xml:space="preserve">DENTSPLY PRISMA GLOSS PASTE FINE                            </t>
  </si>
  <si>
    <t xml:space="preserve">DENTSPLY PALODENT MATRIX REFILL STANDARD 100/PK             </t>
  </si>
  <si>
    <t xml:space="preserve">DENTSPLY PALODENT MATRIX REFILL MINI 50/PK                  </t>
  </si>
  <si>
    <t xml:space="preserve">DENTSPLY DISPERSALLOY 1 SPILL FAST SET                      </t>
  </si>
  <si>
    <t xml:space="preserve">DENTSPLY DISPERSALLOY 2 SPILL FAST SET                      </t>
  </si>
  <si>
    <t xml:space="preserve">DENTSPLY DISPERSALLOY 1 SPILL REGULAR SET                   </t>
  </si>
  <si>
    <t xml:space="preserve">DENTSPLY DISPERSALLOY 2 SPILL REGULAR SET                   </t>
  </si>
  <si>
    <t xml:space="preserve">DENTSPLY AUTOMATRIX MED THIN REFILLS                        </t>
  </si>
  <si>
    <t xml:space="preserve">DENTSPLY AUTOMATRIX NARROW REGULAR REFILLS                  </t>
  </si>
  <si>
    <t xml:space="preserve">DENTSPLY AUTOMATRIX MED REG REFILLS                         </t>
  </si>
  <si>
    <t xml:space="preserve">DENTSPLY AUTOMATRIX WIDE REGULAR REFILLS                    </t>
  </si>
  <si>
    <t xml:space="preserve">DENTSPLY INTEGRITY REFILL PK A1                             </t>
  </si>
  <si>
    <t xml:space="preserve">DENTSPLY INTEGRITY REFILL PK A2                             </t>
  </si>
  <si>
    <t xml:space="preserve">DENTSPLY INTEGRITY REFILL PK A3.5                           </t>
  </si>
  <si>
    <t xml:space="preserve">DENTSPLY INTEGRITY REFILL PK B1                             </t>
  </si>
  <si>
    <t xml:space="preserve">DENTSPLY AQUASIL ULTRA REFILLS LV REGULAR SET               </t>
  </si>
  <si>
    <t xml:space="preserve">DENTSPLY AQUASIL ULTRA REFILLS MONOPHASE REGULAR SET        </t>
  </si>
  <si>
    <t xml:space="preserve">DENTSPLY AQUASIL ULTRA REFILLS MONOPHASE FAST SET           </t>
  </si>
  <si>
    <t xml:space="preserve">DENTSPLY AQUASIL ULTRA REFILLS HEAVY REGULAR SET            </t>
  </si>
  <si>
    <t xml:space="preserve">DENTSPLY AQUASIL ULTRA REFILLS HEAVY FAST SET               </t>
  </si>
  <si>
    <t xml:space="preserve">DENTSPLY NUPRO PROPHY PASTE ORANGE CUPS COARSE              </t>
  </si>
  <si>
    <t xml:space="preserve">DENTSPLY NUPRO PROPHY PASTE MINT CUPS COARSE                </t>
  </si>
  <si>
    <t xml:space="preserve">DENTSPLY NUPRO PROPHY PASTE MINT CUPS MEDIUM                </t>
  </si>
  <si>
    <t xml:space="preserve">DENTSPLY NUPRO PROPHY PASTE GRAPE CUPS COARSE               </t>
  </si>
  <si>
    <t xml:space="preserve">DENTSPLY NUPRO PROPHY PASTE MINT CUPS FINE                  </t>
  </si>
  <si>
    <t xml:space="preserve">DENTSPLY NUPRO PROPHY PASTE MINT CUPS PLUS                  </t>
  </si>
  <si>
    <t xml:space="preserve">DENTSPLY NUPRO PROPHY PASTE COOKIE DOUGH CUPS COARSE        </t>
  </si>
  <si>
    <t xml:space="preserve">DENTSPLY NUPRO PROPHY PASTE RAZZBERRY CUPS COARSE           </t>
  </si>
  <si>
    <t xml:space="preserve">DENTSPLY NUPRO PROPHY PASTE CHERRYBLAST CUPS COARSE         </t>
  </si>
  <si>
    <t xml:space="preserve">DENTSPLY CAVITRON 25K FSI SLI 10S                           </t>
  </si>
  <si>
    <t xml:space="preserve">DENTSPLY CAVITRON 25K FSI SLI 10L                           </t>
  </si>
  <si>
    <t xml:space="preserve">DENTSPLY CAVITRON 30K FSI SLI-10S                           </t>
  </si>
  <si>
    <t xml:space="preserve">DENTSPLY CAVITRON 30K FSI-1000                              </t>
  </si>
  <si>
    <t xml:space="preserve">DENTSPLY XTIP 50PK REFILL                                   </t>
  </si>
  <si>
    <t xml:space="preserve">FAIRFAX STABILOK ECONOMY KIT BLUE SMALL                     </t>
  </si>
  <si>
    <t xml:space="preserve">FAIRFAX STABILOK ECONOMY KIT GREEN MEDIUM                   </t>
  </si>
  <si>
    <t xml:space="preserve">FAIRFAX STABILOK ECONOMY KIT TI ORANGE MEDIUM               </t>
  </si>
  <si>
    <t xml:space="preserve">FAIRFAX STABILOK ECONOMY KIT TI YELLOW SMALL                </t>
  </si>
  <si>
    <t xml:space="preserve">FAIRFAX STABILOK STANDARD KIT  BLUE SS                      </t>
  </si>
  <si>
    <t xml:space="preserve">FAIRFAX STABIDENT ECONOMY KIT                               </t>
  </si>
  <si>
    <t xml:space="preserve">FAIRFAX STABILOK STANDARD KIT GREEN SS                      </t>
  </si>
  <si>
    <t xml:space="preserve">FAIRFAX STABILOK STANDARD KIT TI ORANGE MEDIUM              </t>
  </si>
  <si>
    <t xml:space="preserve">FAIRFAX STABIDENT STANDARD KIT                              </t>
  </si>
  <si>
    <t xml:space="preserve">FAIRFAX STABILOK STANDARD KIT TI YELLOW SMALL               </t>
  </si>
  <si>
    <t xml:space="preserve">GC FUJI LINING LC PASTE REFILL PACKAGE                      </t>
  </si>
  <si>
    <t xml:space="preserve">GC FUJI PLUS LUTING CEMENT                                  </t>
  </si>
  <si>
    <t xml:space="preserve">GC COE PAK STANDARD PACKAGE                                 </t>
  </si>
  <si>
    <t>GS MEDICAL PROFESSIONAL'S CHOICE STERIL-SURE POUCH 2.75"x10"</t>
  </si>
  <si>
    <t xml:space="preserve">HU FRIEDY EXPLORER DE ODU 11/12                             </t>
  </si>
  <si>
    <t xml:space="preserve">HU FRIEDY EXPLORER DE #3CH                                  </t>
  </si>
  <si>
    <t xml:space="preserve">HU FRIEDY EXPLORER DE#6 SATIN STEEL HANDLE                  </t>
  </si>
  <si>
    <t xml:space="preserve">HU FRIEDY FS CS MOUTH MIRROR SINGLE (12/BX)                 </t>
  </si>
  <si>
    <t xml:space="preserve">HU FRIEDY PEROSTEAL,SHORT #24G                              </t>
  </si>
  <si>
    <t xml:space="preserve">HU FRIEDY PROBE SE #PCPUNC CC 1-15                          </t>
  </si>
  <si>
    <t xml:space="preserve">HU FRIEDY PROBE SE CC UNC 1/15 HANDLE SATIN STEEL           </t>
  </si>
  <si>
    <t xml:space="preserve">HU FRIEDY ENDODONTIC SPREADER NICKEL TITANIUM #25NT SE      </t>
  </si>
  <si>
    <t xml:space="preserve">HU FRIEDY CURETTE/CHISEL 13K/TG DE                          </t>
  </si>
  <si>
    <t xml:space="preserve">HU FRIEDY SCALER SICKLE DE #204S                            </t>
  </si>
  <si>
    <t xml:space="preserve">HU FRIEDY SCALER EVEREDGE DE 204S #9 HANDLE                 </t>
  </si>
  <si>
    <t xml:space="preserve">HU FRIEDY SCALER  RESIN RED DE                              </t>
  </si>
  <si>
    <t xml:space="preserve">HU FRIEDY SCALER SICKLE #9 EVEREDGE                         </t>
  </si>
  <si>
    <t xml:space="preserve">HU FRIEDY CURETTE COLUMBIA  DE 4R/4L EVEREDGE#9 HANDLE      </t>
  </si>
  <si>
    <t xml:space="preserve">HU FRIEDY CURETTE GRACEY DE 11/12  SATIN STEEL              </t>
  </si>
  <si>
    <t xml:space="preserve">HU FRIEDY CURETTE GRACEY EVEREDGE DE 11/12 #9 HANDLE BLUE   </t>
  </si>
  <si>
    <t xml:space="preserve">HU FRIEDY CURETTE GRACEY DE 13/14 #6 HANDLE S               </t>
  </si>
  <si>
    <t xml:space="preserve">HU FRIEDY SCALER DE H6/H7 RESIN PURPLE                      </t>
  </si>
  <si>
    <t xml:space="preserve">HU FRIEDY CURETTE GRACEY AFTER FIVE DE 11/14 #7 HANDLE      </t>
  </si>
  <si>
    <t xml:space="preserve">HU FRIEDY CURETTE GRACEY AFTER FIVE DE 13/14 #6 HANDLE      </t>
  </si>
  <si>
    <t xml:space="preserve">J&amp;J SUTURES PDS II MONO UNDYED P-3 5-0 18" 12/BX            </t>
  </si>
  <si>
    <t xml:space="preserve">KAVO SPRAY 500 ML UNIVERSAL CN                              </t>
  </si>
  <si>
    <t xml:space="preserve">KAVO SPRAY NOZZLE QUICK                                     </t>
  </si>
  <si>
    <t xml:space="preserve">KERR SYBRON TUBLISEAL STANDARD PKG                          </t>
  </si>
  <si>
    <t xml:space="preserve">KERR TEMP-BOND                                              </t>
  </si>
  <si>
    <t xml:space="preserve">KERR SYBRON TUBLISEAL BULK 24/PK                            </t>
  </si>
  <si>
    <t xml:space="preserve">KERR SYBRON K-FILES 21MM #10                                </t>
  </si>
  <si>
    <t xml:space="preserve">KERR SYBRON K-FILES 21MM #15                                </t>
  </si>
  <si>
    <t xml:space="preserve">KERR SYBRON K-FILES 21MM #20                                </t>
  </si>
  <si>
    <t xml:space="preserve">KERR SYBRON K-FILES 21MM #25                                </t>
  </si>
  <si>
    <t xml:space="preserve">KERR SYBRON K-FILES 21MM #30                                </t>
  </si>
  <si>
    <t xml:space="preserve">KERR SYBRON K-FILES 21MM #35                                </t>
  </si>
  <si>
    <t xml:space="preserve">KERR SYBRON K-FILES 21MM #40                                </t>
  </si>
  <si>
    <t xml:space="preserve">KERR SYBRON K-FILES 25MM #10                                </t>
  </si>
  <si>
    <t xml:space="preserve">KERR SYBRON K-FILES 25MM #15                                </t>
  </si>
  <si>
    <t xml:space="preserve">KERR SYBRON K-FILES 25MM #20                                </t>
  </si>
  <si>
    <t xml:space="preserve">KERR SYBRON K-FILES 25MM #25                                </t>
  </si>
  <si>
    <t xml:space="preserve">KERR SYBRON K-FILES 25MM #30                                </t>
  </si>
  <si>
    <t xml:space="preserve">KERR SYBRON K-FILES 25MM #35                                </t>
  </si>
  <si>
    <t xml:space="preserve">KERR SYBRON K-FILES 25MM #40                                </t>
  </si>
  <si>
    <t xml:space="preserve">KERR SYBRON K-FILES 25MM #50                                </t>
  </si>
  <si>
    <t xml:space="preserve">KERR SYBRON K-FILES 30MM #10                                </t>
  </si>
  <si>
    <t xml:space="preserve">KERR SYBRON K-FILES 30MM #15                                </t>
  </si>
  <si>
    <t xml:space="preserve">KERR SYBRON K-FILES 30MM #20                                </t>
  </si>
  <si>
    <t xml:space="preserve">KERR SYBRON K-FILES 30MM #25                                </t>
  </si>
  <si>
    <t xml:space="preserve">KERR SYBRON K-FILES 30MM #30                                </t>
  </si>
  <si>
    <t xml:space="preserve">KERR SYBRON K-FILES 30MM #35                                </t>
  </si>
  <si>
    <t xml:space="preserve">KERR SYBRON K-FILES 21MM #08                                </t>
  </si>
  <si>
    <t xml:space="preserve">KERR SYBRON K-FILES 25MM #08                                </t>
  </si>
  <si>
    <t xml:space="preserve">KERR SYBRON K-FILES 30MM #08                                </t>
  </si>
  <si>
    <t xml:space="preserve">KERR SYBRON K-FLEX FILES 25MM #08                           </t>
  </si>
  <si>
    <t xml:space="preserve">KERR SYBRON K-FLEX FILES 25MM #10                           </t>
  </si>
  <si>
    <t xml:space="preserve">KERR SYBRON K-FLEX FILES 25MM #15                           </t>
  </si>
  <si>
    <t xml:space="preserve">KERR SYBRON K-FLEX FILES 25MM #20                           </t>
  </si>
  <si>
    <t xml:space="preserve">KERR SYBRON K-FLEX FILES 25MM #25                           </t>
  </si>
  <si>
    <t xml:space="preserve">KERR SYBRON K-FLEX FILES 25MM #30                           </t>
  </si>
  <si>
    <t xml:space="preserve">KERR SYBRON K-FLEX FILES 25MM #35                           </t>
  </si>
  <si>
    <t xml:space="preserve">KERR SYBRON K-FLEX FILES 25MM #40                           </t>
  </si>
  <si>
    <t xml:space="preserve">KERR SYBRON K-FLEX FILES 25MM #45                           </t>
  </si>
  <si>
    <t xml:space="preserve">KERR SYBRON K-FLEX FILES 25MM #55                           </t>
  </si>
  <si>
    <t xml:space="preserve">KERR SYBRON K-FLEX FILES 25MM #60                           </t>
  </si>
  <si>
    <t xml:space="preserve">KERR SYBRON K-FLEX FILES 30MM #08                           </t>
  </si>
  <si>
    <t xml:space="preserve">KERR SYBRON K-FLEX FILES 30MM #10                           </t>
  </si>
  <si>
    <t xml:space="preserve">KERR SYBRON K-FLEX FILES 30MM #15                           </t>
  </si>
  <si>
    <t xml:space="preserve">KERR SYBRON K-FLEX FILES 30MM #20                           </t>
  </si>
  <si>
    <t xml:space="preserve">KERR SYBRON K-FLEX FILES 30MM #25                           </t>
  </si>
  <si>
    <t xml:space="preserve">KERR SYBRON K-FLEX FILES 30MM #30                           </t>
  </si>
  <si>
    <t xml:space="preserve">KERR SYBRON K-FLEX FILES 30MM #35                           </t>
  </si>
  <si>
    <t xml:space="preserve">KERR SYBRON K-FLEX FILES 30MM #40                           </t>
  </si>
  <si>
    <t xml:space="preserve">KERR SYBRON K-FLEX FILES 30MM #45                           </t>
  </si>
  <si>
    <t xml:space="preserve">KERR SYBRON K-FLEX FILES 30MM #50                           </t>
  </si>
  <si>
    <t xml:space="preserve">KERR SYBRON K-FLEX FILES 21MM #08                           </t>
  </si>
  <si>
    <t xml:space="preserve">KERR SYBRON K-FLEX FILES 21MM #10                           </t>
  </si>
  <si>
    <t xml:space="preserve">KERR SYBRON K-FLEX FILES 21MM #15                           </t>
  </si>
  <si>
    <t xml:space="preserve">KERR SYBRON K-FLEX FILES 21MM #20                           </t>
  </si>
  <si>
    <t xml:space="preserve">KERR SYBRON K-FLEX FILES 21MM #25                           </t>
  </si>
  <si>
    <t xml:space="preserve">KERR SYBRON K-FLEX FILES 21MM #30                           </t>
  </si>
  <si>
    <t xml:space="preserve">KERR SYBRON K-FLEX FILES 21MM #35                           </t>
  </si>
  <si>
    <t xml:space="preserve">KERR SYBRON K-FLEX FILES 21MM #40                           </t>
  </si>
  <si>
    <t xml:space="preserve">KERR SYBRON SEALAPEX STANDARD                               </t>
  </si>
  <si>
    <t xml:space="preserve">KERR SYBRON SEALAPEX BULK 24/PK                             </t>
  </si>
  <si>
    <t xml:space="preserve">KERR TEMP-BOND NE                                           </t>
  </si>
  <si>
    <t xml:space="preserve">KERR SYBRON PULP CANAL SEALER EWT STD PACKAGE               </t>
  </si>
  <si>
    <t xml:space="preserve">KERR SYBRON PULP CANAL SEALER STD PACKAGE                   </t>
  </si>
  <si>
    <t xml:space="preserve">KERR OPTIBOND FL PRIMER                                     </t>
  </si>
  <si>
    <t xml:space="preserve">KERR OPTIBOND FL  ADHESIVE                                  </t>
  </si>
  <si>
    <t xml:space="preserve">KERR SYBRON TUBLISEAL-EWT STANDARD PKG                      </t>
  </si>
  <si>
    <t xml:space="preserve">KERR SYBRON TRIPLE FLEX 25MM  #15                           </t>
  </si>
  <si>
    <t xml:space="preserve">KERR EXTRUDE XP PUTTY                                       </t>
  </si>
  <si>
    <t xml:space="preserve">KERR EXTRUDE EXTRA 2-CARTRIDGE REFILL                       </t>
  </si>
  <si>
    <t xml:space="preserve">KERR EXTRUDE MEDIUM 2-CARTRIDGE REFILL                      </t>
  </si>
  <si>
    <t xml:space="preserve">KERR EXTRUDE WASH 2-CARTRIDGE REFILL                        </t>
  </si>
  <si>
    <t xml:space="preserve">KERR REVOLUTION SYRINGE A1 (1 X 2gm)                        </t>
  </si>
  <si>
    <t xml:space="preserve">KERR REVOLUTION SYRINGE KIT A1                              </t>
  </si>
  <si>
    <t xml:space="preserve">KERR REVOLUTION SYRINGE A2 (1 X2gm)                         </t>
  </si>
  <si>
    <t xml:space="preserve">KERR REVOLUTION SYRINGE KIT A2                              </t>
  </si>
  <si>
    <t xml:space="preserve">KERR REVOLUTION SYRINGE A3 (1 X2gm)                         </t>
  </si>
  <si>
    <t xml:space="preserve">KERR REVOLUTION SYRINGE KIT A3                              </t>
  </si>
  <si>
    <t xml:space="preserve">KERR REVOLUTION SYRINGE KIT A3.5                            </t>
  </si>
  <si>
    <t xml:space="preserve">KERR REVOLUTION SYRINGE A3.5 (1 X2gm)                       </t>
  </si>
  <si>
    <t xml:space="preserve">KERR OPTIBOND SOLO PLUS UNIDOSE REFILL (100/PK)             </t>
  </si>
  <si>
    <t xml:space="preserve">KERR HERCULITE XRV SYRINGE ENAMEL A1                        </t>
  </si>
  <si>
    <t xml:space="preserve">KERR HERCULITE XRV SYRINGE ENAMEL A2                        </t>
  </si>
  <si>
    <t xml:space="preserve">KERR HERCULITE XRV SYRINGE ENAMEL A3                        </t>
  </si>
  <si>
    <t xml:space="preserve">KERR HERCULITE XRV SYRINGE ENAMEL A3.5                      </t>
  </si>
  <si>
    <t xml:space="preserve">KERR HERCULITE XRV UNIDOSE ENAMEL A1 20/BX                  </t>
  </si>
  <si>
    <t xml:space="preserve">KERR HERCULITE XRV UNIDOSE ENAMEL A2 20/BX                  </t>
  </si>
  <si>
    <t xml:space="preserve">KERR HERCULITE XRV UNIDOSE ENAMEL A3 20/BX                  </t>
  </si>
  <si>
    <t xml:space="preserve">KERR HERCULITE XRV UNIDOSE ENAMEL A3.5 20/BX                </t>
  </si>
  <si>
    <t xml:space="preserve">KERR HERCULITE XRV UNIDOSE ENAMEL A4 20/BX                  </t>
  </si>
  <si>
    <t xml:space="preserve">KERR HERCULITE XRV UNIDOSE ENAMEL B1 20/BX                  </t>
  </si>
  <si>
    <t xml:space="preserve">KERR HERCULITE XRV UNIDOSE ENAMEL B2 20/BX                  </t>
  </si>
  <si>
    <t xml:space="preserve">KERR HERCULITE UNIDOSE C2                                   </t>
  </si>
  <si>
    <t xml:space="preserve">KERR POINT 4 UNIDOSE A1                                     </t>
  </si>
  <si>
    <t xml:space="preserve">KERR POINT 4 UNIDOSE A2                                     </t>
  </si>
  <si>
    <t xml:space="preserve">KERR POINT 4 UNIDOSE A3                                     </t>
  </si>
  <si>
    <t xml:space="preserve">KERR POINT 4 UNIDOSE A3.5                                   </t>
  </si>
  <si>
    <t xml:space="preserve">KERR TYTIN SPHERICAL ALLOY CAPS 1 SPILL REG SET 500/BX      </t>
  </si>
  <si>
    <t xml:space="preserve">KERR TYTIN SPHERICAL ALLOY CAPS 2 SPILL REG SET 500/BX      </t>
  </si>
  <si>
    <t xml:space="preserve">KERR TYTIN SPHERICAL ALLOY CAPS 3 SPILL REG SET 500/BX      </t>
  </si>
  <si>
    <t xml:space="preserve">KERR CONTOUR 2 SPILL REGULAR SET 600MG 500/JAR              </t>
  </si>
  <si>
    <t xml:space="preserve">KERR CONTOUR 1 SPILL FAST SET 500/JAR                       </t>
  </si>
  <si>
    <t xml:space="preserve">KERR CONTOUR 2 SPILL FAST SET 500/JAR                       </t>
  </si>
  <si>
    <t xml:space="preserve">KERR CONTOUR 3 SPILL FAST SET 800MG 500/JAR                 </t>
  </si>
  <si>
    <t xml:space="preserve">KERR TYTIN FC 2 SPILL REGULAR SET 500/BX                    </t>
  </si>
  <si>
    <t xml:space="preserve">KERR TYTIN FC 1 SPILL FAST SET 500/BX                       </t>
  </si>
  <si>
    <t xml:space="preserve">KERR TYTIN FC 2 SPILL FAST SET 500/BX                       </t>
  </si>
  <si>
    <t xml:space="preserve">KERR TYTIN FC 3 SPILL FAST SET 500/BX                       </t>
  </si>
  <si>
    <t xml:space="preserve">KERR TEMP-BOND UNIDOSE 50/PK                                </t>
  </si>
  <si>
    <t xml:space="preserve">KERR OPTIBOND SOLO PLUS REFILL                              </t>
  </si>
  <si>
    <t xml:space="preserve">KERR TEMP-BOND NE UNIDOSE 50/PK                             </t>
  </si>
  <si>
    <t xml:space="preserve">KERR ALGINOT CARTRIDGE REFILL BX/24                         </t>
  </si>
  <si>
    <t xml:space="preserve">KERR TEMPBOND STANDARD AUTOMIX SYRINGE                      </t>
  </si>
  <si>
    <t xml:space="preserve">KERR TEMPBOND NE AUTOMIX  SYRINGE                           </t>
  </si>
  <si>
    <t xml:space="preserve">KERR TEMPBOND CLEAR AUTOMIX SYRINGE                         </t>
  </si>
  <si>
    <t xml:space="preserve">KERR NX3 DUAL CURE REFILL CLEAR                             </t>
  </si>
  <si>
    <t xml:space="preserve">KERR MAXCEM ELITE REFILL CLEAR 2/PK                         </t>
  </si>
  <si>
    <t xml:space="preserve">KERR MAXCEM ELITE REFILL WHITE 2/PK                         </t>
  </si>
  <si>
    <t xml:space="preserve">KERR TAKE 1 ADVANCED TRAY HB/FAST SET 2-CARTRIDGE REFILL    </t>
  </si>
  <si>
    <t xml:space="preserve">KERR TAKE 1 ADVANCED TRAY SUPER FAST SET 2-CARTRIDGE REFILL </t>
  </si>
  <si>
    <t>KERR TAKE 1 ADVANCED WASH RB/SUPER FAST SET 2-CARTRIDGE REFI</t>
  </si>
  <si>
    <t xml:space="preserve">KERR OPTIBOND ALL IN ONE SELF ETCH 6ML                      </t>
  </si>
  <si>
    <t xml:space="preserve">KERR SONICFILL 2 UNIDOSE REFILL A1 20/PK                    </t>
  </si>
  <si>
    <t xml:space="preserve">KERR SONICFILL 2 UNIDOSE REFILL A2 20/PK                    </t>
  </si>
  <si>
    <t xml:space="preserve">KERR SONICFILL 2 UNIDOSE REFILL A3 20/PK                    </t>
  </si>
  <si>
    <t xml:space="preserve">KERR SONICFILL 2 UNIDOSE REFILL B1 20/PK                    </t>
  </si>
  <si>
    <t xml:space="preserve">KERR SYBRON K-FLEX FILES 21MM #06                           </t>
  </si>
  <si>
    <t xml:space="preserve">KERR SYBRON K-FLEX FILES 25MM #06                           </t>
  </si>
  <si>
    <t xml:space="preserve">KERR SYBRON K-FLEX FILES SS 30MM #06                        </t>
  </si>
  <si>
    <t xml:space="preserve">KERR SYBRON K-FILES 25MM #06                                </t>
  </si>
  <si>
    <t xml:space="preserve">KERR SYBRON K-FLEX FILES ASSORTED 21MM #15-40               </t>
  </si>
  <si>
    <t xml:space="preserve">KERR SYBRON K-FLEX FILES ASSORTED 25MM #15-40               </t>
  </si>
  <si>
    <t xml:space="preserve">KERR SYBRON K-FLEX FILES ASSORTED 25MM #45-80               </t>
  </si>
  <si>
    <t xml:space="preserve">KERR SYBRON SYSTEM B CORDLESS TIP-M                         </t>
  </si>
  <si>
    <t xml:space="preserve">KIMBERLY-CLARK FLUIDSHIELD WRAP AROUND TIE-ON MASK (100/CS) </t>
  </si>
  <si>
    <t xml:space="preserve">KODAK INSIGHT FILM IP-21#2 POLYSOFT                         </t>
  </si>
  <si>
    <t xml:space="preserve">KODAK ULTRASPEED FILM DF-54 #0 POLYSOFT                     </t>
  </si>
  <si>
    <t xml:space="preserve">KODAK ULTRASPEED FILM DF-56 #1 PAPER                        </t>
  </si>
  <si>
    <t xml:space="preserve">KODAK ULTRASPEED FILM DF-42 #3 PAPER                        </t>
  </si>
  <si>
    <t xml:space="preserve">KODAK ULTRASPEED FILM DF-58 #2 POLYSOFT                     </t>
  </si>
  <si>
    <t xml:space="preserve">KODAK ULTRASPEED FILM DF-57 #2 POLY DOUBLE PK               </t>
  </si>
  <si>
    <t xml:space="preserve">KODAK T-MAT G FILM TMG-15 6X12                              </t>
  </si>
  <si>
    <t xml:space="preserve">KODAK T-MAT G FILM TMG-5 5X12                               </t>
  </si>
  <si>
    <t xml:space="preserve">KODAK INSIGHT FILM IP-01#0 POLYSOFT                         </t>
  </si>
  <si>
    <t xml:space="preserve">KROMOPAN ALGINATE 100 1LN BAG                               </t>
  </si>
  <si>
    <t xml:space="preserve">KULZER VIBRAKLEEN EZ TABLETS CLINIC 80/BX                   </t>
  </si>
  <si>
    <t xml:space="preserve">KULZER GLUMA DESENSITIZER STANDARD                          </t>
  </si>
  <si>
    <t xml:space="preserve">KULZER CHARISMA SYRINGE REFILL A1                           </t>
  </si>
  <si>
    <t xml:space="preserve">KULZER CHARISMA SYRINGE REFILL A2                           </t>
  </si>
  <si>
    <t xml:space="preserve">KULZER CHARISMA SYRINGE REFILL A3                           </t>
  </si>
  <si>
    <t xml:space="preserve">KULZER FLEXITIME EASY PUTTY 4X600ML                         </t>
  </si>
  <si>
    <t xml:space="preserve">KULZER FLEXITIME CORRECT FLOW CART 50 ML 2/PKG              </t>
  </si>
  <si>
    <t xml:space="preserve">KULZER FLEXITIME HEAVY TIME TRAY 6X (2 X 50ML)              </t>
  </si>
  <si>
    <t xml:space="preserve">KULZER FLEXITIME MONOPHASE 6 X (2 X 50ML)                   </t>
  </si>
  <si>
    <t xml:space="preserve">KULZER FLEXITIME DYNAMIX PUTTY (2X380ML)                    </t>
  </si>
  <si>
    <t xml:space="preserve">KULZER FLEXITIME DYNAMIX HT REFILL (2X380ML)                </t>
  </si>
  <si>
    <t xml:space="preserve">KULZER IBOND SELF ETCH BOTTLE VALUE PACK 3/PK               </t>
  </si>
  <si>
    <t xml:space="preserve">KURARAY CLEARFIL PHOTO BOND KIT                             </t>
  </si>
  <si>
    <t xml:space="preserve">KURARAY CLEARFIL SE BOND KIT                                </t>
  </si>
  <si>
    <t xml:space="preserve">KURARAY CLEARFIL SE BOND VALUE KIT                          </t>
  </si>
  <si>
    <t xml:space="preserve">KURARAY CLEARFIL SE BOND LIQUID REFILL 5ML                  </t>
  </si>
  <si>
    <t xml:space="preserve">KURARAY CARIES DETECTOR 6ML 2/BX                            </t>
  </si>
  <si>
    <t xml:space="preserve">KURARAY CLEARFIL MAJESTY FLOW A1 3.2gm                      </t>
  </si>
  <si>
    <t xml:space="preserve">KURARAY CLEARFIL MAJESTY FLOW A2 3.2gm                      </t>
  </si>
  <si>
    <t xml:space="preserve">KURARAY CLEARFIL MAJESTY FLOW A3 3.2gm                      </t>
  </si>
  <si>
    <t xml:space="preserve">KURARAY CLEARFIL S3 BOND PLUS 4ML                           </t>
  </si>
  <si>
    <t xml:space="preserve">KURARAY CLEARFIL MAJESTY ES-2 A1 20/BX                      </t>
  </si>
  <si>
    <t xml:space="preserve">KURARAY CLEARFIL MAJESTY ES-2 PLT A2 20/BX                  </t>
  </si>
  <si>
    <t xml:space="preserve">KURARAY CLEARFIL MAJESTY ES-2 PLT A3 20/BX                  </t>
  </si>
  <si>
    <t xml:space="preserve">KURARAY CLEARFIL MAJESTY ES FLOW SYRINGE A2                 </t>
  </si>
  <si>
    <t xml:space="preserve">KURARAY PANAVIA  SA PLUS STANDARD KIT UNIVERSAL             </t>
  </si>
  <si>
    <t xml:space="preserve">KURARAY PANAVIA  SA PLUS STANDARD KIT TRANSLUCENT           </t>
  </si>
  <si>
    <t xml:space="preserve">KURARAY PANAVIA  SA PLUS VALUE KIT UNIVERSAL                </t>
  </si>
  <si>
    <t xml:space="preserve">LOOK SUTURE POLYPRO MONO BLU DS18 5-0 18" 12/BOX            </t>
  </si>
  <si>
    <t xml:space="preserve">LOOK SUTURE NYLON MONO BLK DSM13 6-0 18" 12/BOX             </t>
  </si>
  <si>
    <t xml:space="preserve">LOOK SUTURE NYLON MONO BLK  5-0 8"  C3 12/BOX               </t>
  </si>
  <si>
    <t xml:space="preserve">LOOK SUTURE NYLON MONO BLK C3 5-0 18" 12/BOX                </t>
  </si>
  <si>
    <t xml:space="preserve">LOOK SUTURE NYLON MONO BLK PC31 4-0  18"/45CM 12/BX         </t>
  </si>
  <si>
    <t xml:space="preserve">LOOK SUTURE NYLON MONO BLK C3 4-0  18"/45CM 12/BX           </t>
  </si>
  <si>
    <t xml:space="preserve">LOOK SUTURE PC31  UND BR PGA 3-0 18" 12/BOX                 </t>
  </si>
  <si>
    <t xml:space="preserve">LOOK SUTURE CHROMIC GUT UD C6 3-0 18" 12/BOX                </t>
  </si>
  <si>
    <t xml:space="preserve">LOOK SUTURE PLAIN GUT DS18/C6 4-0 27" 12/BOX                </t>
  </si>
  <si>
    <t xml:space="preserve">LOOK SUTURE PLAIN GUT BEIGE DS24/C7 3-0 27" 12/BX           </t>
  </si>
  <si>
    <t xml:space="preserve">LOOK SUTURE PLAIN GUT BEIGE DS18 C6 3-0 27" 12/BOX          </t>
  </si>
  <si>
    <t xml:space="preserve">LOOK SUTURE CHROMIC GUT 5-0 27" 12/BOX                      </t>
  </si>
  <si>
    <t xml:space="preserve">LOOK SUTURE CHROMIC GUT UNDYED C-6 4-0 18" 12/BOX           </t>
  </si>
  <si>
    <t xml:space="preserve">LOOK SUTURE CHROMIC GUT UNDYED C6 4-0 27" 12/BOX            </t>
  </si>
  <si>
    <t xml:space="preserve">LOOK SUTURE CHROMIC GUT UNDYED C6 3-0 27" 12/BOX            </t>
  </si>
  <si>
    <t xml:space="preserve">LOOK SUTURE CHROMIC GUT UNDYED C17 5-0 18" 12/BOX           </t>
  </si>
  <si>
    <t xml:space="preserve">LOOK SUTURE SURGICAL PLAIN GUT BEIGE DS18 4-0 18" 12/BOX    </t>
  </si>
  <si>
    <t xml:space="preserve">LOOK SUTURE PLAIN GUT DS18 C6 3-0 18" 12/BOX                </t>
  </si>
  <si>
    <t xml:space="preserve">LOOK SUTURE PLAIN GUT BEIGE HS24/C31 3-0 18" 12/BOX         </t>
  </si>
  <si>
    <t xml:space="preserve">LOOK SUTURE SILK BLACK C17 5-0 18" 12/BOX                   </t>
  </si>
  <si>
    <t xml:space="preserve">LOOK SUTURE SILK BLACK DS18/C6 4-0 18" 12/BOX               </t>
  </si>
  <si>
    <t xml:space="preserve">LOOK SUTURE SILK BLACK DS18/C6 3-0 18" 12/BOX               </t>
  </si>
  <si>
    <t xml:space="preserve">LOOK SUTURE SILK BLACK HS24/C31 3-0 BBS 18" 12/BX           </t>
  </si>
  <si>
    <t xml:space="preserve">LOOK SUTURE SILK BLACK DS24/C7 3-0 BBS 18" 12/BX            </t>
  </si>
  <si>
    <t xml:space="preserve">LOOK SUTURE SILK BLACK BRAIDED C17 4-0 18" 12/BOX           </t>
  </si>
  <si>
    <t xml:space="preserve">LOOK SUTURE BK NYLON MONO C6 5-0 18" 12/BOX                 </t>
  </si>
  <si>
    <t xml:space="preserve">LOOK SUTURE BK NYLON MONO C6 4-0 18" 12/BOX                 </t>
  </si>
  <si>
    <t xml:space="preserve">LOOK SUTURE BK NYLON MONO C7 3-0 18" 12/BOX                 </t>
  </si>
  <si>
    <t xml:space="preserve">LOOK SUTURE BK NYLON MONO C8 2-0 18" 12/BOX                 </t>
  </si>
  <si>
    <t xml:space="preserve">LOOK SUTURE NYLON MONOFILAMENT C6 4-0 10" 12/BOX            </t>
  </si>
  <si>
    <t xml:space="preserve">LOOK SUTURE NYLON MONOFILAMENT C6 5-0 10" 12/BOX            </t>
  </si>
  <si>
    <t xml:space="preserve">MANI GATES DRILL #1                                         </t>
  </si>
  <si>
    <t xml:space="preserve">MANI GATES DRILL #2                                         </t>
  </si>
  <si>
    <t xml:space="preserve">MANI GATES DRILL #3                                         </t>
  </si>
  <si>
    <t xml:space="preserve">MANI GATES DRILL #4                                         </t>
  </si>
  <si>
    <t xml:space="preserve">MANI GATES DRILL #5                                         </t>
  </si>
  <si>
    <t xml:space="preserve">MANI GATES DRILL ASSORTED                                   </t>
  </si>
  <si>
    <t xml:space="preserve">MANI PASTE CARRIER #25 21MM                                 </t>
  </si>
  <si>
    <t xml:space="preserve">MANI PASTE CARRIER #30 21MM                                 </t>
  </si>
  <si>
    <t xml:space="preserve">MANI PASTE CARRIER #40 21MM                                 </t>
  </si>
  <si>
    <t xml:space="preserve">MANI PASTE CARRIER ASSORTED 25-40 21MM                      </t>
  </si>
  <si>
    <t xml:space="preserve">MANI PASTE CARRIER #30 25MM                                 </t>
  </si>
  <si>
    <t xml:space="preserve">MANI PASTE CARRIER #40 25MM                                 </t>
  </si>
  <si>
    <t xml:space="preserve">MANI PASTE CARRIER ASSORTED 25-40 25MM                      </t>
  </si>
  <si>
    <t xml:space="preserve">MANI PEESO REAMER #1                                        </t>
  </si>
  <si>
    <t xml:space="preserve">MANI PEESO REAMER #2                                        </t>
  </si>
  <si>
    <t xml:space="preserve">MANI PEESO REAMER #3                                        </t>
  </si>
  <si>
    <t xml:space="preserve">MANI PEESO REAMER #4                                        </t>
  </si>
  <si>
    <t xml:space="preserve">MANI PEESO REAMER ASSORTED                                  </t>
  </si>
  <si>
    <t xml:space="preserve">MEDLINE EMESIS BAGS, BLUE, 1000 ML - 24/PACK, 6 PK/CASE     </t>
  </si>
  <si>
    <t xml:space="preserve">MLD POLYCARBONATE CROWNS #10 (5/BX)                         </t>
  </si>
  <si>
    <t xml:space="preserve">MLD POLYCARBONATE CROWNS #101 (5/BX)                        </t>
  </si>
  <si>
    <t xml:space="preserve">MLD POLYCARBONATE CROWNS #102 (5/BX)                        </t>
  </si>
  <si>
    <t xml:space="preserve">MLD POLYCARBONATE CROWNS #11 (5/BX)                         </t>
  </si>
  <si>
    <t xml:space="preserve">MLD POLYCARBONATE CROWNS #12 (5/BX)                         </t>
  </si>
  <si>
    <t xml:space="preserve">MLD POLYCARBONATE CROWNS #13 (5/BX)                         </t>
  </si>
  <si>
    <t xml:space="preserve">MLD POLYCARBONATE CROWNS #14 (5/BX)                         </t>
  </si>
  <si>
    <t xml:space="preserve">MLD POLYCARBONATE CROWNS #17 (5/BX)                         </t>
  </si>
  <si>
    <t xml:space="preserve">MLD POLYCARBONATE CROWNS #18 (5/BX)                         </t>
  </si>
  <si>
    <t xml:space="preserve">MLD POLYCARBONATE CROWNS #19 (5/BX)                         </t>
  </si>
  <si>
    <t xml:space="preserve">MLD POLYCARBONATE CROWNS #2 (5/BX)                          </t>
  </si>
  <si>
    <t xml:space="preserve">MLD POLYCARBONATE CROWNS #20 (5/BX)                         </t>
  </si>
  <si>
    <t xml:space="preserve">MLD POLYCARBONATE CROWNS #200 (5/BX)                        </t>
  </si>
  <si>
    <t xml:space="preserve">MLD POLYCARBONATE CROWNS #21 (5/BX)                         </t>
  </si>
  <si>
    <t xml:space="preserve">MLD POLYCARBONATE CROWNS #22 (5/BX)                         </t>
  </si>
  <si>
    <t xml:space="preserve">MLD POLYCARBONATE CROWNS #23 (5/BX)                         </t>
  </si>
  <si>
    <t xml:space="preserve">MLD POLYCARBONATE CROWNS #24 (5/BX)                         </t>
  </si>
  <si>
    <t xml:space="preserve">MLD POLYCARBONATE CROWNS #25 (5/BX)                         </t>
  </si>
  <si>
    <t xml:space="preserve">MLD POLYCARBONATE CROWNS #26 (5/BX)                         </t>
  </si>
  <si>
    <t xml:space="preserve">MLD POLYCARBONATE CROWNS #27 (5/BX)                         </t>
  </si>
  <si>
    <t xml:space="preserve">MLD POLYCARBONATE CROWNS #28 (5/BX)                         </t>
  </si>
  <si>
    <t xml:space="preserve">MLD POLYCARBONATE CROWNS #29 (5/BX)                         </t>
  </si>
  <si>
    <t xml:space="preserve">MLD POLYCARBONATE CROWNS #30 (5/BX)                         </t>
  </si>
  <si>
    <t xml:space="preserve">MLD POLYCARBONATE CROWNS #300 (5/BX)                        </t>
  </si>
  <si>
    <t xml:space="preserve">MLD POLYCARBONATE CROWNS #301 (5/BX)                        </t>
  </si>
  <si>
    <t xml:space="preserve">MLD POLYCARBONATE CROWNS #302 (5/BX)                        </t>
  </si>
  <si>
    <t xml:space="preserve">MLD POLYCARBONATE CROWNS #303 (5/BX)                        </t>
  </si>
  <si>
    <t xml:space="preserve">MLD POLYCARBONATE CROWNS #31 (5/BX)                         </t>
  </si>
  <si>
    <t xml:space="preserve">MLD POLYCARBONATE CROWNS #32 (5/BX)                         </t>
  </si>
  <si>
    <t xml:space="preserve">MLD POLYCARBONATE CROWNS #33 (5/BX)                         </t>
  </si>
  <si>
    <t xml:space="preserve">MLD POLYCARBONATE CROWNS #35 (5/BX)                         </t>
  </si>
  <si>
    <t xml:space="preserve">MLD POLYCARBONATE CROWNS #36 (5/BX)                         </t>
  </si>
  <si>
    <t xml:space="preserve">MLD POLYCARBONATE CROWNS #37 (5/BX)                         </t>
  </si>
  <si>
    <t xml:space="preserve">MLD POLYCARBONATE CROWNS #39 (5/BX)                         </t>
  </si>
  <si>
    <t xml:space="preserve">MLD POLYCARBONATE CROWNS #40 (5/BX)                         </t>
  </si>
  <si>
    <t xml:space="preserve">MLD POLYCARBONATE CROWNS #41 (5/BX)                         </t>
  </si>
  <si>
    <t xml:space="preserve">MLD POLYCARBONATE CROWNS #42 (5/BX)                         </t>
  </si>
  <si>
    <t xml:space="preserve">MLD POLYCARBONATE CROWNS #43 (5/BX)                         </t>
  </si>
  <si>
    <t xml:space="preserve">MLD POLYCARBONATE CROWNS #44 (5/BX)                         </t>
  </si>
  <si>
    <t xml:space="preserve">MLD POLYCARBONATE CROWNS #50 (5/BX)                         </t>
  </si>
  <si>
    <t xml:space="preserve">MLD POLYCARBONATE CROWNS #51 (5/BX)                         </t>
  </si>
  <si>
    <t xml:space="preserve">MLD POLYCARBONATE CROWNS #53 (5/BX)                         </t>
  </si>
  <si>
    <t xml:space="preserve">MLD POLYCARBONATE CROWNS #54 (5/BX)                         </t>
  </si>
  <si>
    <t xml:space="preserve">MLD POLYCARBONATE CROWNS #60 (5/BX)                         </t>
  </si>
  <si>
    <t xml:space="preserve">MLD POLYCARBONATE CROWNS #61 (5/BX)                         </t>
  </si>
  <si>
    <t xml:space="preserve">MLD POLYCARBONATE CROWNS #62 (5/BX)                         </t>
  </si>
  <si>
    <t xml:space="preserve">MLD POLYCARBONATE CROWNS #66 (5/BX)                         </t>
  </si>
  <si>
    <t xml:space="preserve">MLD POLYCARBONATE CROWNS #67 (5/BX)                         </t>
  </si>
  <si>
    <t xml:space="preserve">MLD POLYCARBONATE CROWNS #68 (5/BX)                         </t>
  </si>
  <si>
    <t xml:space="preserve">MLD POLYCARBONATE CROWNS #69  5/BX)                         </t>
  </si>
  <si>
    <t xml:space="preserve">SYRINGE TIPS INTRAORAL YELLOW 100/BAG                       </t>
  </si>
  <si>
    <t xml:space="preserve">SYRINGE TIPS DYNAMIC RED (50/BAG)                           </t>
  </si>
  <si>
    <t xml:space="preserve">BOSWORTH/KEYSTONE WIRE CLASPS ROACH BIC MED STRAIGHT 10/PK  </t>
  </si>
  <si>
    <t xml:space="preserve">BOSWORTH/KEYSTONE FLEXO CLEAR W/ REMOVABLE TIP 100/PK       </t>
  </si>
  <si>
    <t xml:space="preserve">BOSWORTH/KEYSTONE FLEXO CLEAR W/ WHITE FIXED TIP 100/PK     </t>
  </si>
  <si>
    <t xml:space="preserve">BOSWORTH/KEYSTONE FLEXO BLUE W/ WHITE FIXED TIP 100/PK      </t>
  </si>
  <si>
    <t xml:space="preserve">BOSWORTH/KEYSTONE FLEXO GREEN W/ WHITE FIXED TIP 100/PK     </t>
  </si>
  <si>
    <t xml:space="preserve">BOSWORTH/KEYSTONE FLEXO RED W/ WHITE FIXED TIP 100/PK       </t>
  </si>
  <si>
    <t xml:space="preserve">BOSWORTH/KEYSTONE FLECK'S ZINC CEMENT SNOW WHITE 29G        </t>
  </si>
  <si>
    <t xml:space="preserve">BOSWORTH/KEYSTONE FLECK'S ZINC CEMENT LIGHT YELLOW 29G      </t>
  </si>
  <si>
    <t xml:space="preserve">BOSWORTH/KEYSTONE FLECK'S ZINC CEMENT GOLDEN YELLOW 29G     </t>
  </si>
  <si>
    <t xml:space="preserve">BOSWORTH/KEYSTONE FLECK'S ZINC CEMENT LIQUID 35ML           </t>
  </si>
  <si>
    <t xml:space="preserve">BOSWORTH/KEYSTONE MIZZY PIP PASTE JAR W/ REMOVER 1 1/4 OZ   </t>
  </si>
  <si>
    <t xml:space="preserve">BOSWORTH/KEYSTONE MIZZY PIP PASTE JAR 8OZ                   </t>
  </si>
  <si>
    <t xml:space="preserve">BOSWORTH/KEYSTONE MIZZY PIP PASTE BRUSHES 12/PK             </t>
  </si>
  <si>
    <t xml:space="preserve">KEYSTONE HIGH VOLUME EVACUATOR TIPS D-3 HVE WHITE 1000/CASE </t>
  </si>
  <si>
    <t xml:space="preserve">KEYSTONE HIGH VOLUME EVACUATOR TIPS D-3 HVE WHITE 100/BAG   </t>
  </si>
  <si>
    <t xml:space="preserve">BOSWORTH/KEYSTONE VARNISH COPALINER 0.5 OZ/BTL              </t>
  </si>
  <si>
    <t xml:space="preserve">BOSWORTH/KEYSTONE TAC ADHESIVE AEROSOL SPRAY 3.5 OZ         </t>
  </si>
  <si>
    <t xml:space="preserve">NSK FPB-Y HEAD UP CA                                        </t>
  </si>
  <si>
    <t xml:space="preserve">PARKELL  ACCUFILM II RED/BLACK                              </t>
  </si>
  <si>
    <t xml:space="preserve">PARKELL ACCUFILM-II BLACK/BLACK                             </t>
  </si>
  <si>
    <t xml:space="preserve">PARKELL  ACCUFILM II RED/RED                                </t>
  </si>
  <si>
    <t xml:space="preserve">PARKELL DRYZ  (GING.HEMOSTATIC RETRACTION  PASTE) 7/PK      </t>
  </si>
  <si>
    <t xml:space="preserve">PARKELL BRUSH &amp; BOND KIT                                    </t>
  </si>
  <si>
    <t xml:space="preserve">PARKELL ABSOLUTE DENTIN INTRA-ORAL TIPS 50/PK               </t>
  </si>
  <si>
    <t xml:space="preserve">PARKELL SMARTEMP CARTRIDGE ULTRA LIGHT A1                   </t>
  </si>
  <si>
    <t xml:space="preserve">PARKELL SMARTEMP CARTRIDGE LIGHT A2                         </t>
  </si>
  <si>
    <t xml:space="preserve">PARKELL DS50 SPLIT CARTRIDGE DISPENSING GUN                 </t>
  </si>
  <si>
    <t xml:space="preserve">PARKELL SNAP 40GM RESIN SHADE 77                            </t>
  </si>
  <si>
    <t xml:space="preserve">PARKELL BLU-MOUSSE CLASSIC SPLIT CARTRIDGE                  </t>
  </si>
  <si>
    <t xml:space="preserve">PARKELL BLU-MOUSSE 30 SECOND SET PEPPERMINT 2/PK            </t>
  </si>
  <si>
    <t xml:space="preserve">PARKELL SNAP ACRYLIC POWDER #59 170GM                       </t>
  </si>
  <si>
    <t xml:space="preserve">PARKELL BLU-MOUSSE SPLIT CARTRIDGE SUPER FAST               </t>
  </si>
  <si>
    <t xml:space="preserve">PDI WIPES SEE CLEAR                                         </t>
  </si>
  <si>
    <t xml:space="preserve">PULPDENT EMBRACE PIT&amp;FISSURE KIT                            </t>
  </si>
  <si>
    <t xml:space="preserve">PULPDENT ETCH-RITE ETCHING GEL BULK PACK 24/PK              </t>
  </si>
  <si>
    <t xml:space="preserve">PULPDENT ETCH-RITE JUMBO SYRINGE KIT                        </t>
  </si>
  <si>
    <t xml:space="preserve">PULPDENT ETCH-RITE JUMBO SYRINGE REFILL 2-25ML              </t>
  </si>
  <si>
    <t xml:space="preserve">PULPDENT ETCH-RITE ETCHING GEL SYRINGE 4/PK                 </t>
  </si>
  <si>
    <t xml:space="preserve">PULPDENT ETCH-RITE ETCH GEL SYRINGE 3ML TWIN PK             </t>
  </si>
  <si>
    <t xml:space="preserve">PULPDENT MULTI-CAL CALCIUM HYDROXIDE SYRINGE KIT 4/PK       </t>
  </si>
  <si>
    <t xml:space="preserve">PULPDENT PORCELAIN ETCH GEL SYRINGE KIT                     </t>
  </si>
  <si>
    <t xml:space="preserve">PULPDENT PULP CAPPING PASTE SYRINGE                         </t>
  </si>
  <si>
    <t xml:space="preserve">PULPDENT SEAL-RITE PIT &amp; FISSURE SEALANT KIT                </t>
  </si>
  <si>
    <t xml:space="preserve">PREMIER GLITTER PROPHY PASTE MINT MED CUPS                  </t>
  </si>
  <si>
    <t xml:space="preserve">PREMIER PRO CLEAN STAIN CLEANER 10/CS                       </t>
  </si>
  <si>
    <t xml:space="preserve">SCICAN OPTIM 33 TB WIPES 6X7                                </t>
  </si>
  <si>
    <t xml:space="preserve">SDI PERMITE CAPS FAST SET 2 SPILL 50/BX                     </t>
  </si>
  <si>
    <t xml:space="preserve">SDI PERMITE CAPS REG SET 2 SPILL 50/BX                      </t>
  </si>
  <si>
    <t xml:space="preserve">SDI PERMITE CAPS FAST SET 3 SPILL 50/BX                     </t>
  </si>
  <si>
    <t xml:space="preserve">SDI PERMITE CAPS FAST SET 1 SPILL ECON 500/JR               </t>
  </si>
  <si>
    <t xml:space="preserve">SDI PERMITE CAPS REG SET 1 SPILL ECON 500/JR                </t>
  </si>
  <si>
    <t xml:space="preserve">SDI PERMITE CAPS REG SET 2 SPILL ECON 500/JR                </t>
  </si>
  <si>
    <t xml:space="preserve">SDI PERMITE CAPS REG SET 3 SPILL ECON 500/JR                </t>
  </si>
  <si>
    <t xml:space="preserve">SDI PERMITE CAPS FAST SET 2 SPILL 500/JR                    </t>
  </si>
  <si>
    <t xml:space="preserve">SDI PERMITE CAPS FAST SET 3 SPILL 500/JR                    </t>
  </si>
  <si>
    <t xml:space="preserve">SDI GS-80 CAPSULES 2 SPILL FAST SET 50/JAR                  </t>
  </si>
  <si>
    <t xml:space="preserve">SDI GS-80 CAPSULES 2 SPILL REGULAR SET 50/JAR               </t>
  </si>
  <si>
    <t xml:space="preserve">SDI GS-80 CAPSULES 3 SPILL FAST SET 50/JAR                  </t>
  </si>
  <si>
    <t xml:space="preserve">SDI GS-80 CAPSULES 3 SPILL REGULAR SET 50/JAR               </t>
  </si>
  <si>
    <t xml:space="preserve">SDI GS-80 CAPSULES 1 SPILL FAST SET ECON 500/BX             </t>
  </si>
  <si>
    <t xml:space="preserve">SDI GS-80 CAPSULES 1 SPILL REGULAR SET ECON 500/BX          </t>
  </si>
  <si>
    <t xml:space="preserve">SDI GS-80 CAPSULES 2 SPILL FAST SET 500/JAR                 </t>
  </si>
  <si>
    <t xml:space="preserve">SDI GS-80 CAPSULES 2 SPILL REGULAR SET 500/JAR              </t>
  </si>
  <si>
    <t xml:space="preserve">SDI GS-80 CAPSULES 3 SPILL FAST SET 500/JAR                 </t>
  </si>
  <si>
    <t xml:space="preserve">SDI GS-80 CAPSULES 3 SPILL REGULAR SET 500/JAR              </t>
  </si>
  <si>
    <t xml:space="preserve">SDI GLACIER COMPULES A1 20/PK                               </t>
  </si>
  <si>
    <t xml:space="preserve">SDI WAVE SYRINGE DISPOSABLE TIPS 20/PK                      </t>
  </si>
  <si>
    <t xml:space="preserve">SDI WAVE SYRINGE A1                                         </t>
  </si>
  <si>
    <t xml:space="preserve">SDI WAVE SYRINGE A2                                         </t>
  </si>
  <si>
    <t xml:space="preserve">SDI WAVE SYRINGE A3                                         </t>
  </si>
  <si>
    <t xml:space="preserve">SDI WAVE COMPLETE COMPULE A2 20/BOX                         </t>
  </si>
  <si>
    <t xml:space="preserve">SDI POLA OFFICE 3 PATIENTEN-SET                             </t>
  </si>
  <si>
    <t xml:space="preserve">SDI POLA OFFICE 1 PATIENTEN-SET                             </t>
  </si>
  <si>
    <t xml:space="preserve">SDI POLA DAY MINI KIT 6%  4X1.3G                            </t>
  </si>
  <si>
    <t xml:space="preserve">SDI POLA DAY SYRINGE KIT 6%  10X1.3G                        </t>
  </si>
  <si>
    <t xml:space="preserve">SDI POLA DAY  BULK KIT 6%  50 X1.3G                         </t>
  </si>
  <si>
    <t xml:space="preserve">SDI POLA NIGHT SYRINGE KIT 16% 10 X 1.3G                    </t>
  </si>
  <si>
    <t xml:space="preserve">SDI SUPER ETCH SYRINGE KIT WITH TIPS 10 X2ML                </t>
  </si>
  <si>
    <t xml:space="preserve">SAFE-DENT SURGICAL ASPIRATOR TIPS WHITE 1/8" 25/BAG         </t>
  </si>
  <si>
    <t xml:space="preserve">SHOFU DURA-GREEN STONES H TC4                               </t>
  </si>
  <si>
    <t xml:space="preserve">SHOFU DURA-GREEN STONES HP WH4                              </t>
  </si>
  <si>
    <t xml:space="preserve">SHOFU DURA-GREEN STONES CA FL2                              </t>
  </si>
  <si>
    <t xml:space="preserve">SHOFU DURA-GREEN STONES FG FL2                              </t>
  </si>
  <si>
    <t xml:space="preserve">SHOFU DURA-GREEN STONES FG RD2                              </t>
  </si>
  <si>
    <t xml:space="preserve">SHOFU ONE GLOSS KIT                                         </t>
  </si>
  <si>
    <t xml:space="preserve">SHOFU ONEGLOSS MIDI PN                                      </t>
  </si>
  <si>
    <t xml:space="preserve">SHOFU ONEGLOSS MINI POINT REFILL                            </t>
  </si>
  <si>
    <t xml:space="preserve">SHOFU COMPOSITE MED POLISH PTS BULLET 12/BX                 </t>
  </si>
  <si>
    <t xml:space="preserve">SHOFU DURA-WHITE STONES TC4 H                               </t>
  </si>
  <si>
    <t xml:space="preserve">SHOFU DURA-WHITE STONES FG FL1                              </t>
  </si>
  <si>
    <t xml:space="preserve">SHOFU DURA-WHITE STONES FG CN1                              </t>
  </si>
  <si>
    <t xml:space="preserve">SHOFU DURA-WHITE STONES FG FL2                              </t>
  </si>
  <si>
    <t xml:space="preserve">SHOFU DURA-WHITE STONES FG RD1                              </t>
  </si>
  <si>
    <t xml:space="preserve">SHOFU DURA-WHITE STONES FG RD2                              </t>
  </si>
  <si>
    <t xml:space="preserve">SHOFU BROWNIE KN7 HP                                        </t>
  </si>
  <si>
    <t xml:space="preserve">SHOFU COMPOSITE CA BULLET FINE                              </t>
  </si>
  <si>
    <t xml:space="preserve">SHOFU BROWNIE MINI-POINT CA                                 </t>
  </si>
  <si>
    <t xml:space="preserve">SHOFU BROWNIE MINI-POINT FG                                 </t>
  </si>
  <si>
    <t xml:space="preserve">SHOFU GREENIE MINI-POINT FG                                 </t>
  </si>
  <si>
    <t xml:space="preserve">SHOFU SUPER SNAP RAINBOW TECHIQUE KIT                       </t>
  </si>
  <si>
    <t xml:space="preserve">SHOFU GLASIONOMER BASE CEMENT KIT                           </t>
  </si>
  <si>
    <t xml:space="preserve">SHOFU BEAUTIFUL FLOW TIPS NEEDLE 50/BX                      </t>
  </si>
  <si>
    <t xml:space="preserve">SHOFU BEAUTIFUL II TIPS A1                                  </t>
  </si>
  <si>
    <t xml:space="preserve">SHOFU BEAUTIFUL II TIPS A2                                  </t>
  </si>
  <si>
    <t xml:space="preserve">SHOFU BEAUTIFUL II TIPS A3                                  </t>
  </si>
  <si>
    <t xml:space="preserve">SHOFU BEAUTIFUL II TIPS A3.5                                </t>
  </si>
  <si>
    <t xml:space="preserve">SHOFU BROWNIE MINI-POINTS FG 72/BX                          </t>
  </si>
  <si>
    <t xml:space="preserve">SHOFU DURA-GREEN STONES HP IC9 72/BOX                       </t>
  </si>
  <si>
    <t xml:space="preserve">SHOFU DURA-GREEN STONES HP KN7 72/BX                        </t>
  </si>
  <si>
    <t xml:space="preserve">SHOFU DURA-GREEN STONES HP TC4 72/BOX                       </t>
  </si>
  <si>
    <t xml:space="preserve">SHOFU SUPER SNAP DISKS POLISHING                            </t>
  </si>
  <si>
    <t xml:space="preserve">SHOFU SUPER SNAP DISKS SUPERPOLISHING                       </t>
  </si>
  <si>
    <t xml:space="preserve">SHOFU SUPER SNAP DISKS CONTOURING                           </t>
  </si>
  <si>
    <t xml:space="preserve">SHOFU SUPER SNAP DISKS CONTOURING BLACK SSD                 </t>
  </si>
  <si>
    <t xml:space="preserve">SHOFU SUPER SNAP DISKS FINISHING                            </t>
  </si>
  <si>
    <t xml:space="preserve">SHOFU SUPER SNAP DISKS FINISHING VIOLET SSU                 </t>
  </si>
  <si>
    <t xml:space="preserve">SHOFU SUPER SNAP DISKS POLISHING DARK GREEN MINI            </t>
  </si>
  <si>
    <t xml:space="preserve">SHOFU SUPER SNAP DISKS SUPER POLISHING  RED MINI            </t>
  </si>
  <si>
    <t xml:space="preserve">SHOFU SUPER SNAP DISKS FINISHING  VIOLET MINI               </t>
  </si>
  <si>
    <t xml:space="preserve">SHOFU SUPER SNAP BUFF DISK                                  </t>
  </si>
  <si>
    <t xml:space="preserve">SHOFU SUPER-SNAP BUFF DISKS MINI 25/BX                      </t>
  </si>
  <si>
    <t xml:space="preserve">SHOFU SUPER SNAP STRIPS BLACK/VIOLET COARSE                 </t>
  </si>
  <si>
    <t xml:space="preserve">SHOFU SUPER SNAP DISKS FINISHING  RED/GREEN FINE            </t>
  </si>
  <si>
    <t xml:space="preserve">SHOFU SUPER SNAP DISKS FINISHING DS DARK VIOLET             </t>
  </si>
  <si>
    <t xml:space="preserve">SS WHITE BURS FG4 (100/PK)                                  </t>
  </si>
  <si>
    <t xml:space="preserve">SS WHITE BURS FG GW6 (100/PK)                               </t>
  </si>
  <si>
    <t xml:space="preserve">SS WHITE BURS GREAT WHITE CARBIDE FG557 100/PK              </t>
  </si>
  <si>
    <t xml:space="preserve">SS WHITE BURS FG GW2 (100/PK)                               </t>
  </si>
  <si>
    <t xml:space="preserve">SS WHITE BURS FG245 (100/PK)                                </t>
  </si>
  <si>
    <t xml:space="preserve">SS WHITE BURS FG330S (100/PK)                               </t>
  </si>
  <si>
    <t xml:space="preserve">SS WHITE BURS FG330 (100/PK)                                </t>
  </si>
  <si>
    <t xml:space="preserve">SS WHITE BURS FG557 (100/PK)                                </t>
  </si>
  <si>
    <t xml:space="preserve">SS WHITE BURS RA4 (100/PK)                                  </t>
  </si>
  <si>
    <t xml:space="preserve">SS WHITE BURS RA6 (100/PK)                                  </t>
  </si>
  <si>
    <t xml:space="preserve">SS WHITE BURS SURGICAL SL FG1 (5/PK)                        </t>
  </si>
  <si>
    <t xml:space="preserve">SS WHITE BURS SURGICAL SL FG2 (5/PK)                        </t>
  </si>
  <si>
    <t xml:space="preserve">SS WHITE BURS SURGICAL SL FG6 (5/PK)                        </t>
  </si>
  <si>
    <t xml:space="preserve">SS WHITE BURS SURGICAL SL FG8 (5/PK)                        </t>
  </si>
  <si>
    <t xml:space="preserve">SS WHITE BURS SURGICAL SL FG557 (5/PK)                      </t>
  </si>
  <si>
    <t xml:space="preserve">SS WHITE BURS SURGICAL SL FG558 (5/PK)                      </t>
  </si>
  <si>
    <t xml:space="preserve">SS WHITE BURS SURGICAL SL FG1558 (5/PK)                     </t>
  </si>
  <si>
    <t xml:space="preserve">SS WHITE BURS SURGICAL SL FG1702 (5/PK)                     </t>
  </si>
  <si>
    <t xml:space="preserve">SS WHITE BURS SURGICAL SL RA2 (5/PK)                        </t>
  </si>
  <si>
    <t xml:space="preserve">SS WHITE BURS SURGICAL SL RA6 (5/PK)                        </t>
  </si>
  <si>
    <t xml:space="preserve">SS WHITE BURS RA4 (10/PK)                                   </t>
  </si>
  <si>
    <t xml:space="preserve">SS WHITE BURS RA6 (10/PK)                                   </t>
  </si>
  <si>
    <t xml:space="preserve">SS WHITE BURS CARBIDE HP 1/4 10/PK                          </t>
  </si>
  <si>
    <t xml:space="preserve">SS WHITE BURS CARBIDE HP 1/2 10/PK                          </t>
  </si>
  <si>
    <t xml:space="preserve">SS WHITE BURS HP7 (10/PK)                                   </t>
  </si>
  <si>
    <t xml:space="preserve">SS WHITE BURS CARBIDE HP 557 10/PK                          </t>
  </si>
  <si>
    <t xml:space="preserve">SS WHITE BURS CARBIDE HP FG558 10/PK                        </t>
  </si>
  <si>
    <t xml:space="preserve">SS WHITE BURS CARBIDE HP700 10/PK                           </t>
  </si>
  <si>
    <t xml:space="preserve">SS WHITE BURS HP701 (10/PK)                                 </t>
  </si>
  <si>
    <t xml:space="preserve">SS WHITE BURS HP703L (10/PK)                                </t>
  </si>
  <si>
    <t xml:space="preserve">SS WHITE BURS HP1557 (10/PK)                                </t>
  </si>
  <si>
    <t xml:space="preserve">SS WHITE BURS CARBIDE HP 1703 10/PK                         </t>
  </si>
  <si>
    <t xml:space="preserve">SS WHITE BURS FG330 (10/PK)                                 </t>
  </si>
  <si>
    <t xml:space="preserve">SS WHITE BURS FG557 (10/PK)                                 </t>
  </si>
  <si>
    <t xml:space="preserve">SS WHITE BURS FG1558 (10/PK)                                </t>
  </si>
  <si>
    <t xml:space="preserve">SS WHITE BURS FG245 (10/PK)                                 </t>
  </si>
  <si>
    <t xml:space="preserve">SS WHITE BURS GREAT WHITE GW2 (10/PK)                       </t>
  </si>
  <si>
    <t xml:space="preserve">SS WHITE BURS FINISHING FG7006 (5/PK)                       </t>
  </si>
  <si>
    <t xml:space="preserve">SS WHITE BURS TRIM &amp; FINISHING FG7803 (5/PK)                </t>
  </si>
  <si>
    <t xml:space="preserve">SS WHITE BURS 12 BLADE T&amp;F FG7902 (5/PK)                    </t>
  </si>
  <si>
    <t xml:space="preserve">SS WHITE BURS 12 BLADE T&amp;F FG7406 (5/PK)                    </t>
  </si>
  <si>
    <t xml:space="preserve">SS WHITE BURS FINISHING FG7404 (5/PK)                       </t>
  </si>
  <si>
    <t xml:space="preserve">SS WHITE BURS 12 BLADE T&amp;F FG7901 (5/PK)                    </t>
  </si>
  <si>
    <t xml:space="preserve">SS WHITE BURS 12 BLADE T&amp;F #7304 (5/PK)                     </t>
  </si>
  <si>
    <t xml:space="preserve">SS WHITE BURS 12 BLADE T&amp;F #7378 (5/PK)                     </t>
  </si>
  <si>
    <t xml:space="preserve">SS WHITE BURS FINISHING FG7379 (5/PK)                       </t>
  </si>
  <si>
    <t xml:space="preserve">SS WHITE BURS 20 BLADE T&amp;F #8379 (5/PK)                     </t>
  </si>
  <si>
    <t xml:space="preserve">SS WHITE BURS FINISHING FG7408 (5/PK)                       </t>
  </si>
  <si>
    <t xml:space="preserve">SS WHITE BURS TRIM &amp; FINISHING FG7801 (5/PK)                </t>
  </si>
  <si>
    <t xml:space="preserve">SS WHITE BURS TRIM &amp; FINISHING FG7903 (5/PK)                </t>
  </si>
  <si>
    <t xml:space="preserve">SS WHITE BURS TRIM &amp; FINISHING FG CFT1 (5/PK)               </t>
  </si>
  <si>
    <t xml:space="preserve">SS WHITE BURS TRIM &amp; FINISHING FG CFT2 (5/PK)               </t>
  </si>
  <si>
    <t xml:space="preserve">SS WHITE BURS TRIM &amp; FINISHING FG CFT3 (5/PK)               </t>
  </si>
  <si>
    <t xml:space="preserve">SULTAN DENTAL PUREVAC 5 LITRE BOTTLE                        </t>
  </si>
  <si>
    <t xml:space="preserve">SULTAN DENTAL TOPEX PROPHY PASTE ASST 200/BX                </t>
  </si>
  <si>
    <t xml:space="preserve">SULTAN DENTAL TOPEX PROPHY PASTE COARSE CHERRY  200/BOX     </t>
  </si>
  <si>
    <t xml:space="preserve">SULTAN DENTAL TOPEX PROPHY PASTE MEDIUM MINT 200/BOX        </t>
  </si>
  <si>
    <t xml:space="preserve">SULTAN DENTAL TOPEX PROPHY PASTE MEDIUM ASSORTED 200/BOX    </t>
  </si>
  <si>
    <t xml:space="preserve">SULTAN DENTAL TOPEX TOPICAL GEL CHERRY                      </t>
  </si>
  <si>
    <t xml:space="preserve">SULTAN DENTAL TOPEX TOPICAL GEL MINT                        </t>
  </si>
  <si>
    <t xml:space="preserve">SULTAN DENTAL TOPEX TOPICAL GEL PINA COLADA                 </t>
  </si>
  <si>
    <t xml:space="preserve">SULTAN DENTAL TOPEX TOPICAL GEL BUBBLE-NUM                  </t>
  </si>
  <si>
    <t xml:space="preserve">SULTAN DENTAL TOPEX TOPICAL GEL STRAWBERRY                  </t>
  </si>
  <si>
    <t xml:space="preserve">SULTAN DENTAL TOPEX TOPICAL GEL RAZZBERRY                   </t>
  </si>
  <si>
    <t xml:space="preserve">SULTAN DENTAL GENIE VPS RAPID SET LIGHT BODY 2x 50ml        </t>
  </si>
  <si>
    <t xml:space="preserve">SULTAN DENTAL GENIE VPS STD SET LIGHT BODY 2x 50ml          </t>
  </si>
  <si>
    <t xml:space="preserve">SULTAN DENTAL GENIE VPS RAPID SET REG BODY 2x 50ml          </t>
  </si>
  <si>
    <t xml:space="preserve">SULTAN DENTAL GENIE VPS RAPID SET HEAVY BODY 2x 50ml        </t>
  </si>
  <si>
    <t xml:space="preserve">SULTAN DENTAL GENIE VPS STD SET HEAVY BODY 2x 50ml          </t>
  </si>
  <si>
    <t xml:space="preserve">SULTAN DENTAL GENIE BITE REGISTRATION FAST SET 2/PK         </t>
  </si>
  <si>
    <t xml:space="preserve">SULTAN DENTAL GENIE BITE REGISTRATION SUPER FAST SET 2/PK   </t>
  </si>
  <si>
    <t xml:space="preserve">SULTAN DENTAL GENIE PUTTY RAPID SET 600ML/PK                </t>
  </si>
  <si>
    <t xml:space="preserve">SULTAN DENTAL GENIE PUTTY REGULAR SET 600ML/PK              </t>
  </si>
  <si>
    <t xml:space="preserve">ULTRADENT ASTRINGEDENT BOTTLE 30ML                          </t>
  </si>
  <si>
    <t xml:space="preserve">ULTRADENT ULTRAPAK CORD #0                                  </t>
  </si>
  <si>
    <t xml:space="preserve">ULTRADENT ULTRAPAK CORD #1                                  </t>
  </si>
  <si>
    <t xml:space="preserve">ULTRADENT ULTRAPAK CORD #2                                  </t>
  </si>
  <si>
    <t xml:space="preserve">ULTRADENT ULTRAPAK CORD #3                                  </t>
  </si>
  <si>
    <t xml:space="preserve">ULTRADENT ULTRAPAK CORD #00                                 </t>
  </si>
  <si>
    <t xml:space="preserve">ULTRADENT ULTRAPAK CORD #000                                </t>
  </si>
  <si>
    <t xml:space="preserve">ULTRADENT ULTRA-ETCH REFILL                                 </t>
  </si>
  <si>
    <t xml:space="preserve">ULTRADENT ULTRA-ETCH ECONO REFILL                           </t>
  </si>
  <si>
    <t xml:space="preserve">ULTRADENT VISCOSTAT CLEAR INDISPENSE REFILL                 </t>
  </si>
  <si>
    <t xml:space="preserve">ULTRADENT VISCOSTAT INDISPENSE REFILL                       </t>
  </si>
  <si>
    <t xml:space="preserve">ULTRADENT ULTRA-ETCH INDISPENSE REFILL                      </t>
  </si>
  <si>
    <t xml:space="preserve">VIVADENT HELIOMOLAR SYRINGES 140/A2 3GM/EA                  </t>
  </si>
  <si>
    <t xml:space="preserve">VIVADENT POLITIP POLISHER GREEN LARGE CUP C                 </t>
  </si>
  <si>
    <t xml:space="preserve">VIVADENT POLITIP FINISHER GREY POINT B                      </t>
  </si>
  <si>
    <t xml:space="preserve">VIVADENT POLITIP FINISHER GREY LARGE CUP C                  </t>
  </si>
  <si>
    <t xml:space="preserve">VIVADENT POLITIP FINISHER GREY SMALL CUP D                  </t>
  </si>
  <si>
    <t xml:space="preserve">VIVADENT MIXING WELL W COVER                                </t>
  </si>
  <si>
    <t xml:space="preserve">VIVADENT HELIOMOLAR CARTRIDGE REFILL 110/A1/20              </t>
  </si>
  <si>
    <t xml:space="preserve">VIVADENT HELIOMOLAR CARTRIDGE REFILL 140/A2/22              </t>
  </si>
  <si>
    <t xml:space="preserve">VIVADENT HELIOMOLAR CARTRIDGE REFILL 210/A3/U               </t>
  </si>
  <si>
    <t xml:space="preserve">VIVADENT HELIOMOLAR FLOW REFILLS 110/A1/20                  </t>
  </si>
  <si>
    <t xml:space="preserve">VIVADENT HELIOMOLAR FLOW REFILLS 140/A2/22                  </t>
  </si>
  <si>
    <t xml:space="preserve">VIVADENT TETRIC EVOCERAM CAVIFIL CAPS A1 20/BX              </t>
  </si>
  <si>
    <t xml:space="preserve">VIVADENT TETRIC EVOCERAM CAVIFIL CAPS A2 20/BX              </t>
  </si>
  <si>
    <t xml:space="preserve">VIVADENT TETRIC EVOCERAM CAVIFIL CAPS A3 20/BX              </t>
  </si>
  <si>
    <t xml:space="preserve">VIVADENT TETRIC EVOFLOW SYRINGE A1 2GM/EA                   </t>
  </si>
  <si>
    <t xml:space="preserve">VIVADENT TETRIC EVOFLOW SYRINGE A2 2GM/EA                   </t>
  </si>
  <si>
    <t xml:space="preserve">VIVADENT TETRIC EVOFLOW SYRINGE A3 2GM/EA                   </t>
  </si>
  <si>
    <t xml:space="preserve">VIVADENT TETRIC EVOFLOW SYRINGE A3.5 2GM/EA                 </t>
  </si>
  <si>
    <t xml:space="preserve">ZIRC INSTI-DAM LATEX NATURAL 20/PK                          </t>
  </si>
  <si>
    <t>DENTSPLY</t>
  </si>
  <si>
    <t xml:space="preserve">FAIRFAX </t>
  </si>
  <si>
    <t>GC</t>
  </si>
  <si>
    <t>HU FRIEDY</t>
  </si>
  <si>
    <t xml:space="preserve">J&amp;J </t>
  </si>
  <si>
    <t>KERR</t>
  </si>
  <si>
    <t>KODAK</t>
  </si>
  <si>
    <t>KULZER</t>
  </si>
  <si>
    <t>KURARAY</t>
  </si>
  <si>
    <t>LOOK</t>
  </si>
  <si>
    <t>MANI PASTE</t>
  </si>
  <si>
    <t xml:space="preserve">PARKELL </t>
  </si>
  <si>
    <t>VIVADENT</t>
  </si>
  <si>
    <t>ULTRADENT</t>
  </si>
  <si>
    <t>SS WHITE</t>
  </si>
  <si>
    <t>SHOFU</t>
  </si>
  <si>
    <t>PULPDENT</t>
  </si>
  <si>
    <t>Hand</t>
  </si>
  <si>
    <t>Avail</t>
  </si>
  <si>
    <t>AUR-99827</t>
  </si>
  <si>
    <t>Expiry</t>
  </si>
  <si>
    <t xml:space="preserve">5050-01/N861240                         </t>
  </si>
  <si>
    <t xml:space="preserve">5050-01/N878412                         </t>
  </si>
  <si>
    <t xml:space="preserve">5050-01/N855467                         </t>
  </si>
  <si>
    <t xml:space="preserve">5050-01/N899154                         </t>
  </si>
  <si>
    <t xml:space="preserve">5050-01                                 </t>
  </si>
  <si>
    <t xml:space="preserve">5050-01/N911841                         </t>
  </si>
  <si>
    <t xml:space="preserve">5050-01/N908198                         </t>
  </si>
  <si>
    <t xml:space="preserve">5050-01/N882745                         </t>
  </si>
  <si>
    <t xml:space="preserve">5050-01/N869953                         </t>
  </si>
  <si>
    <t xml:space="preserve">2019-06/N906589                         </t>
  </si>
  <si>
    <t xml:space="preserve">2020-05/669005                          </t>
  </si>
  <si>
    <t xml:space="preserve">2020-06/3530453                         </t>
  </si>
  <si>
    <t xml:space="preserve">2019-05/663516                          </t>
  </si>
  <si>
    <t xml:space="preserve">2019-09/669719                          </t>
  </si>
  <si>
    <t xml:space="preserve">2019-10/3203406                         </t>
  </si>
  <si>
    <t xml:space="preserve">2019-09/71116A                          </t>
  </si>
  <si>
    <t xml:space="preserve">2020-08/3192584                         </t>
  </si>
  <si>
    <t xml:space="preserve">2020-06/N894589                         </t>
  </si>
  <si>
    <t xml:space="preserve">2020-03/N888764                         </t>
  </si>
  <si>
    <t xml:space="preserve">2020-06/N895367                         </t>
  </si>
  <si>
    <t xml:space="preserve">2020-03/N887523                         </t>
  </si>
  <si>
    <t xml:space="preserve">2020-01/N879549                         </t>
  </si>
  <si>
    <t xml:space="preserve">2020-07/N907434                         </t>
  </si>
  <si>
    <t xml:space="preserve">2020-08/N905257                         </t>
  </si>
  <si>
    <t xml:space="preserve">2019-12/2885394                         </t>
  </si>
  <si>
    <t xml:space="preserve">2020-06/N902524                         </t>
  </si>
  <si>
    <t xml:space="preserve">2020-08/N908356                         </t>
  </si>
  <si>
    <t xml:space="preserve">2019-08/N848239                         </t>
  </si>
  <si>
    <t xml:space="preserve">2019-11/N850500                         </t>
  </si>
  <si>
    <t xml:space="preserve">2019-10/N854687                         </t>
  </si>
  <si>
    <t xml:space="preserve">2020-04/N902707                         </t>
  </si>
  <si>
    <t xml:space="preserve">2020-04/N896819                         </t>
  </si>
  <si>
    <t xml:space="preserve">2019-09/N869221                         </t>
  </si>
  <si>
    <t xml:space="preserve">2020-10/N915111                         </t>
  </si>
  <si>
    <t xml:space="preserve">219-09/N824884                          </t>
  </si>
  <si>
    <t xml:space="preserve">2019-10/N849477                         </t>
  </si>
  <si>
    <t xml:space="preserve">2019-10/N844906                         </t>
  </si>
  <si>
    <t xml:space="preserve">2020-03/N882496                         </t>
  </si>
  <si>
    <t xml:space="preserve">2020-01/N871661                         </t>
  </si>
  <si>
    <t xml:space="preserve">2020-04/N897262                         </t>
  </si>
  <si>
    <t xml:space="preserve">2020-07/N899327                         </t>
  </si>
  <si>
    <t xml:space="preserve">5050-01/N893001                         </t>
  </si>
  <si>
    <t xml:space="preserve">5050-01/N88900471                       </t>
  </si>
  <si>
    <t xml:space="preserve">5050-01/N895585                         </t>
  </si>
  <si>
    <t xml:space="preserve">5050-01/N875344                         </t>
  </si>
  <si>
    <t xml:space="preserve">2020-03/HY2GQ                           </t>
  </si>
  <si>
    <t xml:space="preserve">2020-07/N891800                         </t>
  </si>
  <si>
    <t xml:space="preserve">2020-10/N914648                         </t>
  </si>
  <si>
    <t xml:space="preserve">2019-08/3382679                         </t>
  </si>
  <si>
    <t xml:space="preserve">2020-01/N878348                         </t>
  </si>
  <si>
    <t xml:space="preserve">2020-03/N893982                         </t>
  </si>
  <si>
    <t xml:space="preserve">5050-01/N797398                         </t>
  </si>
  <si>
    <t xml:space="preserve">5050-01/N865841                         </t>
  </si>
  <si>
    <t xml:space="preserve">5050-01/N767146                         </t>
  </si>
  <si>
    <t xml:space="preserve">5050-01/N874818                         </t>
  </si>
  <si>
    <t xml:space="preserve">5050-01/N870743                         </t>
  </si>
  <si>
    <t xml:space="preserve">5050-01/N864906                         </t>
  </si>
  <si>
    <t xml:space="preserve">5050-01/N873532                         </t>
  </si>
  <si>
    <t xml:space="preserve">5050-01/N842723                         </t>
  </si>
  <si>
    <t xml:space="preserve">5050-01/N861382                         </t>
  </si>
  <si>
    <t xml:space="preserve">2022-06/AC                              </t>
  </si>
  <si>
    <t xml:space="preserve">5050-01/6513256                         </t>
  </si>
  <si>
    <t xml:space="preserve">5050-01/6400824                         </t>
  </si>
  <si>
    <t xml:space="preserve">5050-01/6518246                         </t>
  </si>
  <si>
    <t xml:space="preserve">50580-01/5863609                        </t>
  </si>
  <si>
    <t xml:space="preserve">5050-01/6402454                         </t>
  </si>
  <si>
    <t xml:space="preserve">5050-01/M3642877                        </t>
  </si>
  <si>
    <t xml:space="preserve">5050-01/M3641675                        </t>
  </si>
  <si>
    <t xml:space="preserve">5050-01/M3641458                        </t>
  </si>
  <si>
    <t xml:space="preserve">5050-01/6202002                         </t>
  </si>
  <si>
    <t xml:space="preserve">5050-01/6101375                         </t>
  </si>
  <si>
    <t xml:space="preserve">5050-01/6550154                         </t>
  </si>
  <si>
    <t xml:space="preserve">2010-11                                 </t>
  </si>
  <si>
    <t xml:space="preserve">5050-01/6541842                         </t>
  </si>
  <si>
    <t xml:space="preserve">5050-01/M3639369                        </t>
  </si>
  <si>
    <t xml:space="preserve">5050-01/M3641464                        </t>
  </si>
  <si>
    <t xml:space="preserve">5050-01/6175632                         </t>
  </si>
  <si>
    <t xml:space="preserve">5050-01/M3643141                        </t>
  </si>
  <si>
    <t xml:space="preserve">5050-01/6501830                         </t>
  </si>
  <si>
    <t xml:space="preserve">5050-01/M3642704                        </t>
  </si>
  <si>
    <t xml:space="preserve">5050-01/6532587                         </t>
  </si>
  <si>
    <t xml:space="preserve">5050-01/5973292                         </t>
  </si>
  <si>
    <t xml:space="preserve">5050-01/6492729                         </t>
  </si>
  <si>
    <t xml:space="preserve">5050-01/6369313                         </t>
  </si>
  <si>
    <t xml:space="preserve">2021-07/623515                          </t>
  </si>
  <si>
    <t xml:space="preserve">2022-01/704443                          </t>
  </si>
  <si>
    <t xml:space="preserve">2022-07/715028                          </t>
  </si>
  <si>
    <t xml:space="preserve">5050-01/17E01663X                       </t>
  </si>
  <si>
    <t xml:space="preserve">2020-06/520235X                         </t>
  </si>
  <si>
    <t xml:space="preserve">2022-06/H90066                          </t>
  </si>
  <si>
    <t xml:space="preserve">2022-05/H87651                          </t>
  </si>
  <si>
    <t xml:space="preserve">2022-09/107327                          </t>
  </si>
  <si>
    <t xml:space="preserve">2022-06/H90070                          </t>
  </si>
  <si>
    <t xml:space="preserve">2022-05/H85218                          </t>
  </si>
  <si>
    <t xml:space="preserve">2022-06/H91679                          </t>
  </si>
  <si>
    <t xml:space="preserve">2022-07/H95471                          </t>
  </si>
  <si>
    <t xml:space="preserve">2021-05/H15704                          </t>
  </si>
  <si>
    <t xml:space="preserve">2022-07/H95676                          </t>
  </si>
  <si>
    <t xml:space="preserve">2018-02                                 </t>
  </si>
  <si>
    <t xml:space="preserve">2019-10/106W3                           </t>
  </si>
  <si>
    <t xml:space="preserve">2022-03/20170315                        </t>
  </si>
  <si>
    <t xml:space="preserve">2022-09/2831                            </t>
  </si>
  <si>
    <t xml:space="preserve">5050-01/H40460                          </t>
  </si>
  <si>
    <t xml:space="preserve">5050-01/MT-112367                       </t>
  </si>
  <si>
    <t xml:space="preserve">5050-01/113814                          </t>
  </si>
  <si>
    <t xml:space="preserve">5050-01/H28773                          </t>
  </si>
  <si>
    <t xml:space="preserve">5050-01/H89069                          </t>
  </si>
  <si>
    <t xml:space="preserve">5050-01/L072H                           </t>
  </si>
  <si>
    <t xml:space="preserve">2020-09/L03YL                           </t>
  </si>
  <si>
    <t xml:space="preserve">2019-05/L01KP                           </t>
  </si>
  <si>
    <t xml:space="preserve">2019-08/L060V                           </t>
  </si>
  <si>
    <t xml:space="preserve">2019-01/L05NQ                           </t>
  </si>
  <si>
    <t xml:space="preserve">2019-05/L04DN                           </t>
  </si>
  <si>
    <t xml:space="preserve">2019-12/170125                          </t>
  </si>
  <si>
    <t xml:space="preserve">2020-07/160721                          </t>
  </si>
  <si>
    <t xml:space="preserve">2021-10/161008                          </t>
  </si>
  <si>
    <t xml:space="preserve">2018-09/16092708                        </t>
  </si>
  <si>
    <t xml:space="preserve">2018-08/16082902                        </t>
  </si>
  <si>
    <t xml:space="preserve">2017-06                                 </t>
  </si>
  <si>
    <t xml:space="preserve">2018-10/16101803                        </t>
  </si>
  <si>
    <t xml:space="preserve">2017-07                                 </t>
  </si>
  <si>
    <t xml:space="preserve">2017-05                                 </t>
  </si>
  <si>
    <t xml:space="preserve">2017-08                                 </t>
  </si>
  <si>
    <t xml:space="preserve">5050-01/17103                           </t>
  </si>
  <si>
    <t xml:space="preserve">5050-01/17068                           </t>
  </si>
  <si>
    <t xml:space="preserve">5050-01/16/659                          </t>
  </si>
  <si>
    <t xml:space="preserve">5050-01/16/627                          </t>
  </si>
  <si>
    <t xml:space="preserve">5050-01/W0054/2                         </t>
  </si>
  <si>
    <t xml:space="preserve">5050-01/W0049/07                        </t>
  </si>
  <si>
    <t xml:space="preserve">5050-01/W0049/14                        </t>
  </si>
  <si>
    <t xml:space="preserve">2019-06/1706262                         </t>
  </si>
  <si>
    <t xml:space="preserve">5050-01/0717                            </t>
  </si>
  <si>
    <t xml:space="preserve">5050-01/0817                            </t>
  </si>
  <si>
    <t xml:space="preserve">2020-02/D712012R3/L                     </t>
  </si>
  <si>
    <t xml:space="preserve">2019-09/6456704                         </t>
  </si>
  <si>
    <t xml:space="preserve">5050-01/051751795                       </t>
  </si>
  <si>
    <t xml:space="preserve">5050-01/021759137                       </t>
  </si>
  <si>
    <t xml:space="preserve">5050-01/071527065                       </t>
  </si>
  <si>
    <t xml:space="preserve">5050-01/061583468                       </t>
  </si>
  <si>
    <t xml:space="preserve">5050-01/061562802                       </t>
  </si>
  <si>
    <t xml:space="preserve">5050-01/0641695328                      </t>
  </si>
  <si>
    <t xml:space="preserve">5050-01/111645983                       </t>
  </si>
  <si>
    <t xml:space="preserve">2019-10/6505325                         </t>
  </si>
  <si>
    <t xml:space="preserve">2019-03/6315405                         </t>
  </si>
  <si>
    <t xml:space="preserve">2019-08/6506569                         </t>
  </si>
  <si>
    <t xml:space="preserve">2019-04/6567110                         </t>
  </si>
  <si>
    <t xml:space="preserve">2020-07/171207                          </t>
  </si>
  <si>
    <t xml:space="preserve">2019-08/6571036                         </t>
  </si>
  <si>
    <t xml:space="preserve">2019-114/6582679                        </t>
  </si>
  <si>
    <t xml:space="preserve">2019-08/6579148                         </t>
  </si>
  <si>
    <t xml:space="preserve">2019-07/6436493                         </t>
  </si>
  <si>
    <t xml:space="preserve">2019-11/6160053                         </t>
  </si>
  <si>
    <t xml:space="preserve">2020-02/6268106                         </t>
  </si>
  <si>
    <t xml:space="preserve">2020-01/6240553                         </t>
  </si>
  <si>
    <t xml:space="preserve">2020-05/6517160                         </t>
  </si>
  <si>
    <t xml:space="preserve">2020-11/6579156                         </t>
  </si>
  <si>
    <t xml:space="preserve">2020-03/17-1061                         </t>
  </si>
  <si>
    <t xml:space="preserve">2020-01/17-1006                         </t>
  </si>
  <si>
    <t xml:space="preserve">2020-06/17-1157                         </t>
  </si>
  <si>
    <t xml:space="preserve">2020-03/17-4062                         </t>
  </si>
  <si>
    <t xml:space="preserve">2020-03/17-4082                         </t>
  </si>
  <si>
    <t xml:space="preserve">2019-08/6468761                         </t>
  </si>
  <si>
    <t xml:space="preserve">2019-10/6566112                         </t>
  </si>
  <si>
    <t xml:space="preserve">2019-10/6576481                         </t>
  </si>
  <si>
    <t xml:space="preserve">2019-05/6401084                         </t>
  </si>
  <si>
    <t xml:space="preserve">2019-10/3117076                         </t>
  </si>
  <si>
    <t xml:space="preserve">2019-10/3117051                         </t>
  </si>
  <si>
    <t xml:space="preserve">2019-10/3117066                         </t>
  </si>
  <si>
    <t xml:space="preserve">2019-10/2117326                         </t>
  </si>
  <si>
    <t xml:space="preserve">2022-05/0167321140                      </t>
  </si>
  <si>
    <t xml:space="preserve">2021-03/K010717                         </t>
  </si>
  <si>
    <t xml:space="preserve">2021-03/K010722                         </t>
  </si>
  <si>
    <t xml:space="preserve">2020-11/K010718                         </t>
  </si>
  <si>
    <t xml:space="preserve">2020-04/R010143                         </t>
  </si>
  <si>
    <t xml:space="preserve">202005/K010048                          </t>
  </si>
  <si>
    <t xml:space="preserve">2020-06/K010067                         </t>
  </si>
  <si>
    <t xml:space="preserve">2020-03/R010135                         </t>
  </si>
  <si>
    <t xml:space="preserve">2019-05/010910                          </t>
  </si>
  <si>
    <t xml:space="preserve">2020-03/000085                          </t>
  </si>
  <si>
    <t xml:space="preserve">2019-11/000102                          </t>
  </si>
  <si>
    <t xml:space="preserve">2020-07/830015                          </t>
  </si>
  <si>
    <t xml:space="preserve">2021-03/5N0048                          </t>
  </si>
  <si>
    <t xml:space="preserve">2021-03/5X0146                          </t>
  </si>
  <si>
    <t xml:space="preserve">2021-04/7L0084                          </t>
  </si>
  <si>
    <t xml:space="preserve">2022-11/AAAA155                         </t>
  </si>
  <si>
    <t xml:space="preserve">2022-07/AABN936                         </t>
  </si>
  <si>
    <t xml:space="preserve">2022-08/AABS352                         </t>
  </si>
  <si>
    <t xml:space="preserve">2023-01/AAAA825                         </t>
  </si>
  <si>
    <t xml:space="preserve">2022-07/AABP129                         </t>
  </si>
  <si>
    <t xml:space="preserve">2022-08/AABP835                         </t>
  </si>
  <si>
    <t xml:space="preserve">2022-08/AABQ583                         </t>
  </si>
  <si>
    <t xml:space="preserve">2022-11/AACB442                         </t>
  </si>
  <si>
    <t xml:space="preserve">202207/AABM524                          </t>
  </si>
  <si>
    <t xml:space="preserve">2022-11/AABZ562                         </t>
  </si>
  <si>
    <t xml:space="preserve">2021-09/MBSL010                         </t>
  </si>
  <si>
    <t xml:space="preserve">2022-08/AABJ631                         </t>
  </si>
  <si>
    <t xml:space="preserve">2020-10/MAQG260                         </t>
  </si>
  <si>
    <t xml:space="preserve">2021-11/AAAE479                         </t>
  </si>
  <si>
    <t xml:space="preserve">5050-01/68016120001                     </t>
  </si>
  <si>
    <t xml:space="preserve">5050-01/0874                            </t>
  </si>
  <si>
    <t xml:space="preserve">2022-04/Y4SWA                           </t>
  </si>
  <si>
    <t xml:space="preserve">2021-12/Y3IYB                           </t>
  </si>
  <si>
    <t xml:space="preserve">2020-10/R2GYA                           </t>
  </si>
  <si>
    <t xml:space="preserve">2021-10/DEN-001532                      </t>
  </si>
  <si>
    <t xml:space="preserve">2022-04/17DA                            </t>
  </si>
  <si>
    <t xml:space="preserve">2022-02/17BD                            </t>
  </si>
  <si>
    <t xml:space="preserve">2020-01/HC9260                          </t>
  </si>
  <si>
    <t xml:space="preserve">2020-02/LIQ800000081                    </t>
  </si>
  <si>
    <t xml:space="preserve">2020-09/1720517205                      </t>
  </si>
  <si>
    <t xml:space="preserve">2018-06/160628                          </t>
  </si>
  <si>
    <t xml:space="preserve">2020-08/082317VX03                      </t>
  </si>
  <si>
    <t xml:space="preserve">2026-10/1097384                         </t>
  </si>
  <si>
    <t xml:space="preserve">2027-08/1108520                         </t>
  </si>
  <si>
    <t xml:space="preserve">2027-08/1108474                         </t>
  </si>
  <si>
    <t xml:space="preserve">2024-01/1401379                         </t>
  </si>
  <si>
    <t xml:space="preserve">2026-10/1096340                         </t>
  </si>
  <si>
    <t xml:space="preserve">2025-11/1511231                         </t>
  </si>
  <si>
    <t xml:space="preserve">2027-08/1108853                         </t>
  </si>
  <si>
    <t xml:space="preserve">2027-08/1108604                         </t>
  </si>
  <si>
    <t xml:space="preserve">2027-09/1109723                         </t>
  </si>
  <si>
    <t xml:space="preserve">2026-04/1604101                         </t>
  </si>
  <si>
    <t xml:space="preserve">2026-03/1603021                         </t>
  </si>
  <si>
    <t xml:space="preserve">2026-01/1601165                         </t>
  </si>
  <si>
    <t xml:space="preserve">2026-03/1603104                         </t>
  </si>
  <si>
    <t xml:space="preserve">2027-08/1108990                         </t>
  </si>
  <si>
    <t xml:space="preserve">2026-11/1098869                         </t>
  </si>
  <si>
    <t xml:space="preserve">2026-02/1602155                         </t>
  </si>
  <si>
    <t xml:space="preserve">2018-10                                 </t>
  </si>
  <si>
    <t xml:space="preserve">2019-11/1111585                         </t>
  </si>
  <si>
    <t xml:space="preserve">2019-09/1105673                         </t>
  </si>
  <si>
    <t xml:space="preserve">2019-09/1107039                         </t>
  </si>
  <si>
    <t xml:space="preserve">20169-09/1105754                        </t>
  </si>
  <si>
    <t xml:space="preserve">2020-05/170528                          </t>
  </si>
  <si>
    <t xml:space="preserve">5050-01/0517118                         </t>
  </si>
  <si>
    <t xml:space="preserve">5050-01/0417022                         </t>
  </si>
  <si>
    <t xml:space="preserve">5050-01/0815135                         </t>
  </si>
  <si>
    <t xml:space="preserve">5050-01/0517268                         </t>
  </si>
  <si>
    <t xml:space="preserve">5050-01/0417306                         </t>
  </si>
  <si>
    <t xml:space="preserve">5050-01/0217248                         </t>
  </si>
  <si>
    <t xml:space="preserve">5050-01/0417029                         </t>
  </si>
  <si>
    <t xml:space="preserve">5050-01/0217029                         </t>
  </si>
  <si>
    <t xml:space="preserve">5050-01/0517134                         </t>
  </si>
  <si>
    <t xml:space="preserve">5050-01/1017113                         </t>
  </si>
  <si>
    <t xml:space="preserve">5050-01/0717186                         </t>
  </si>
  <si>
    <t xml:space="preserve">5050-011117180                          </t>
  </si>
  <si>
    <t xml:space="preserve">5050-01/0617062                         </t>
  </si>
  <si>
    <t xml:space="preserve">2021-02/071701                          </t>
  </si>
  <si>
    <t xml:space="preserve">2020-04/051717                          </t>
  </si>
  <si>
    <t xml:space="preserve">5050-01/0417192                         </t>
  </si>
  <si>
    <t xml:space="preserve">5050-01/0917278                         </t>
  </si>
  <si>
    <t xml:space="preserve">5050-01/0117120                         </t>
  </si>
  <si>
    <t xml:space="preserve">5050-01/0217021                         </t>
  </si>
  <si>
    <t xml:space="preserve">5050-01/0917008                         </t>
  </si>
  <si>
    <t xml:space="preserve">5050-01/0816705                         </t>
  </si>
  <si>
    <t xml:space="preserve">5050-01/0917012                         </t>
  </si>
  <si>
    <t xml:space="preserve">5050-01/0617007                         </t>
  </si>
  <si>
    <t xml:space="preserve">5050-01/0517726                         </t>
  </si>
  <si>
    <t xml:space="preserve">5050-01/0417723                         </t>
  </si>
  <si>
    <t xml:space="preserve">2018-07/16072506                        </t>
  </si>
  <si>
    <t xml:space="preserve">2018-09                                 </t>
  </si>
  <si>
    <t xml:space="preserve">2019-11/16053                           </t>
  </si>
  <si>
    <t xml:space="preserve">2019-12/160620                          </t>
  </si>
  <si>
    <t xml:space="preserve">2020-11/170502                          </t>
  </si>
  <si>
    <t xml:space="preserve">2020-04/161024                          </t>
  </si>
  <si>
    <t xml:space="preserve">2019-07/160127                          </t>
  </si>
  <si>
    <t xml:space="preserve">2019-12/170726                          </t>
  </si>
  <si>
    <t xml:space="preserve">5050-01/B8FSH                           </t>
  </si>
  <si>
    <t xml:space="preserve">5050-01/B8DF6                           </t>
  </si>
  <si>
    <t xml:space="preserve">5050-01/B7SSX                           </t>
  </si>
  <si>
    <t xml:space="preserve">5050-01/B7ZMN                           </t>
  </si>
  <si>
    <t xml:space="preserve">5050-01/B7XRS                           </t>
  </si>
  <si>
    <t xml:space="preserve">2021-08/BF1ZW                           </t>
  </si>
  <si>
    <t xml:space="preserve">2021-08/BF3QT                           </t>
  </si>
  <si>
    <t xml:space="preserve">2021-09/BF893                           </t>
  </si>
  <si>
    <t xml:space="preserve">2023-05/WL0764                          </t>
  </si>
  <si>
    <t xml:space="preserve">2023-04/WL0749                          </t>
  </si>
  <si>
    <t xml:space="preserve">2023-05/WL0762                          </t>
  </si>
  <si>
    <t xml:space="preserve">2023-07/WL0774                          </t>
  </si>
  <si>
    <t xml:space="preserve">2021-11/W97383                          </t>
  </si>
  <si>
    <t xml:space="preserve">2021-12/W97878                          </t>
  </si>
  <si>
    <t xml:space="preserve">2021-08/W89872                          </t>
  </si>
  <si>
    <t>SULTAN</t>
  </si>
  <si>
    <t>HOUSE BRAND CROWNS</t>
  </si>
  <si>
    <t>DANVILLE</t>
  </si>
  <si>
    <t>COVIDIEN</t>
  </si>
  <si>
    <t>CRANBERRY</t>
  </si>
  <si>
    <t>COLTENE WHALEDENT</t>
  </si>
  <si>
    <t>BEAVER</t>
  </si>
  <si>
    <t>MDM</t>
  </si>
  <si>
    <t xml:space="preserve">AURELIA GLOVES INDULGENCE LP LATEX MEDIUM 100/BX </t>
  </si>
  <si>
    <t>NKY-6051400</t>
  </si>
  <si>
    <t>NKY-6120300</t>
  </si>
  <si>
    <t>NKY-6121000</t>
  </si>
  <si>
    <t>NKY-921007</t>
  </si>
  <si>
    <t>NKY-921009</t>
  </si>
  <si>
    <t>NKY-921010</t>
  </si>
  <si>
    <t>NKY-921095</t>
  </si>
  <si>
    <t>NKY-921096</t>
  </si>
  <si>
    <t>NKY-921426</t>
  </si>
  <si>
    <t>NKY-921489</t>
  </si>
  <si>
    <t>NKY-921900</t>
  </si>
  <si>
    <t>NKY-921901</t>
  </si>
  <si>
    <t>NKY-921902</t>
  </si>
  <si>
    <t>NKY-921903</t>
  </si>
  <si>
    <t>NKY-921907</t>
  </si>
  <si>
    <t>NKY-921908</t>
  </si>
  <si>
    <t>NKY-921909</t>
  </si>
  <si>
    <t>NKY-921914</t>
  </si>
  <si>
    <t xml:space="preserve">BOSWORTH/KEYSTONE FLECK'S ZINC PHOSPHATE CEMENT LIQUID 15ML </t>
  </si>
  <si>
    <t xml:space="preserve">BOSWORTH/KEYSTONE MIZZY PIP PASTE JAR W/ REMOVER 2.25 OZ   </t>
  </si>
  <si>
    <t xml:space="preserve">BOSWORTH/KEYSTONE MIZZY PIP PUMP 4OZ                        </t>
  </si>
  <si>
    <t xml:space="preserve">BOSWORTH/KEYSTONE SUPER EBA CEMENT STANDARD KIT             </t>
  </si>
  <si>
    <t xml:space="preserve">BOSWORTH/KEYSTONE SUPER EBA CEMENT POWDER REGULAR SET 15 GM </t>
  </si>
  <si>
    <t xml:space="preserve">BOSWORTH/KEYSTONE SUPER EBA CEMENT LIQUID 6.5ML             </t>
  </si>
  <si>
    <t xml:space="preserve">BOSWORTH/KEYSTONE TRIM II PWD #65 1.5OZ                     </t>
  </si>
  <si>
    <t xml:space="preserve">BOSWORTH/KEYSTONE TRIM II PWD #69 1.5OZ                     </t>
  </si>
  <si>
    <t xml:space="preserve">BOSWORTH/KEYSTONE WONDER WEDGES NATURAL ASSORTED 500/BX     </t>
  </si>
  <si>
    <t xml:space="preserve">BOSWORTH/KEYSTONE WONDER WEDGES COLOURED ASSORTED 500/BX    </t>
  </si>
  <si>
    <t xml:space="preserve">BOSWORTH/KEYSTONE TRIM COMPLETE                             </t>
  </si>
  <si>
    <t xml:space="preserve">BOSWORTH/KEYSTONE TRIM ACRYLIC POWDER LIGHT 3OZ             </t>
  </si>
  <si>
    <t xml:space="preserve">BOSWORTH/KEYSTONE TRIM ACRYLIC POWDER DARK 3OZ              </t>
  </si>
  <si>
    <t xml:space="preserve">BOSWORTH/KEYSTONE TRIM LIQUID 6OZ                           </t>
  </si>
  <si>
    <t xml:space="preserve">BOSWORTH/KEYSTONE TRIM POWDER LIGHT 1LB                     </t>
  </si>
  <si>
    <t xml:space="preserve">BOSWORTH/KEYSTONE TRIM ACRYLIC POWDER DARK                  </t>
  </si>
  <si>
    <t xml:space="preserve">BOSWORTH/KEYSTONE TRIM LIQUID 8OZ                           </t>
  </si>
  <si>
    <t xml:space="preserve">BOSWORTH/KEYSTONE TRIM LIQUID 32OZ                          </t>
  </si>
  <si>
    <t>AURELIA GLOVES (MISC)</t>
  </si>
  <si>
    <t>SAFE-DENT(MISC)</t>
  </si>
  <si>
    <t>SCICAN(MISC)</t>
  </si>
  <si>
    <t>PREMIER(MISC)</t>
  </si>
  <si>
    <t>PDI(MISC)</t>
  </si>
  <si>
    <t>NSK(MISC)</t>
  </si>
  <si>
    <t>MXT(MISC)</t>
  </si>
  <si>
    <t>MEDLINE EMESIS(MISC)</t>
  </si>
  <si>
    <t>KIMBERLY-CLARK(MISC)</t>
  </si>
  <si>
    <t>KAVO(MISC)</t>
  </si>
  <si>
    <t>GS(MISC)</t>
  </si>
  <si>
    <t>ACT-261001</t>
  </si>
  <si>
    <t>ACT-261005</t>
  </si>
  <si>
    <t>DAN-89432</t>
  </si>
  <si>
    <t>DAN-89434</t>
  </si>
  <si>
    <t>DEN-80293</t>
  </si>
  <si>
    <t xml:space="preserve">COLTENE-WHALEDENT WAX BASEPLATE RED 1LB/BX           </t>
  </si>
  <si>
    <t>CWH-H00805</t>
  </si>
  <si>
    <t>CWH-PF-171-4.5</t>
  </si>
  <si>
    <t>CWH-PF-181-4.5</t>
  </si>
  <si>
    <t>CWH-P-88-5</t>
  </si>
  <si>
    <t>CWH-P-88-4</t>
  </si>
  <si>
    <t>CWH-P-88-3</t>
  </si>
  <si>
    <t>KEYSTONE/BOSWORTH</t>
  </si>
  <si>
    <t>CWH-4843(E)</t>
  </si>
  <si>
    <t>KER-01081-1</t>
  </si>
  <si>
    <t>Broken bulk Pack</t>
  </si>
  <si>
    <t>COLTENE-WHALEDENT PRESIDEN PUTTY, SOFT REGULAR SET VINYL POLYSILOXANE</t>
  </si>
  <si>
    <t>CWH-H05690</t>
  </si>
  <si>
    <t>CWH-H09928</t>
  </si>
  <si>
    <t>CWH-PF-161-3</t>
  </si>
  <si>
    <t>CWH-PF-180</t>
  </si>
  <si>
    <t>3MD-56878</t>
  </si>
  <si>
    <t>GCD-004714</t>
  </si>
  <si>
    <t>Gc Fujicem 2 Paste Pak</t>
  </si>
  <si>
    <t>Dentsply Enhance Finishing Refill Cups (30/Bx)</t>
  </si>
  <si>
    <t>Dentsply Enhance Finishing Refill Discs (30/Bx)</t>
  </si>
  <si>
    <t>Dentsply Enhance Finishing Refill Points (30/Bx)</t>
  </si>
  <si>
    <t>DEN-624055X</t>
  </si>
  <si>
    <t>DEN-624045X</t>
  </si>
  <si>
    <t>DEN-624065X</t>
  </si>
  <si>
    <t>3MD-712-036</t>
  </si>
  <si>
    <t>3M Espe Transbond XT Adhesive Syringe 4/Pk</t>
  </si>
  <si>
    <t xml:space="preserve">DENTSPLY CAVITRON 25K FSI-10 INSERT               </t>
  </si>
  <si>
    <t xml:space="preserve">COLTENE-WHALEDENT HYGENIC #14 Winged Partially Erupter or irregulary shaped molar                     </t>
  </si>
  <si>
    <t>J&amp;J-MS0005</t>
  </si>
  <si>
    <t>KERR SYBRON K3 FILES 25MM .04/15                           </t>
  </si>
  <si>
    <t>KERR SYBRON K3 FILES 25MM .04/20                           </t>
  </si>
  <si>
    <t>KERR SYBRON K3 XF FILES 25MM .04/20                        </t>
  </si>
  <si>
    <t>KERR SYBRON K3 XF FILES 25MM .04/25                        </t>
  </si>
  <si>
    <t>KERR SYBRON K3 XF FILES 25MM .04/30                        </t>
  </si>
  <si>
    <t>KERR SYBRON K3 XF FILES 25MM .04/35                        </t>
  </si>
  <si>
    <t>KERR SYBRON K3 XF FILES 25MM .04/40                        </t>
  </si>
  <si>
    <t>KERR SYBRON K3 FILES ASSORTED 25MM .06/15-40               </t>
  </si>
  <si>
    <t>KER-825-4155</t>
  </si>
  <si>
    <t>KER-825-4205</t>
  </si>
  <si>
    <t>KER-823-4205</t>
  </si>
  <si>
    <t>KER-823-4255</t>
  </si>
  <si>
    <t>KER-823-4305</t>
  </si>
  <si>
    <t>KER-823-4355</t>
  </si>
  <si>
    <t>KER-823-4405</t>
  </si>
  <si>
    <t>KER-825-6025</t>
  </si>
  <si>
    <t>KER-15322</t>
  </si>
  <si>
    <t xml:space="preserve">KERR SYBRON K-FLEX FILES 21MM #45                           </t>
  </si>
  <si>
    <t>KER-15330</t>
  </si>
  <si>
    <t>KERR SYBRON K-FLEX FILES 21MM #55  </t>
  </si>
  <si>
    <t>5050-01</t>
  </si>
  <si>
    <t>KER-15334</t>
  </si>
  <si>
    <t>KERR SYBRON K-FLEX FILES 21MM #60</t>
  </si>
  <si>
    <t>KER-15170</t>
  </si>
  <si>
    <t xml:space="preserve">KERR SYBRON K-FLEX FILES 25MM #70                           </t>
  </si>
  <si>
    <t>KER-15250</t>
  </si>
  <si>
    <t xml:space="preserve">KERR SYBRON K-FLEX FILES30MM #60                            </t>
  </si>
  <si>
    <t>TOKUYMA</t>
  </si>
  <si>
    <t>TOK-20506</t>
  </si>
  <si>
    <t xml:space="preserve">TOKUYAMA REBASE II HARD LINER POWDER AND LIQUID KIT         </t>
  </si>
  <si>
    <t xml:space="preserve"> </t>
  </si>
  <si>
    <t>CWH-H00750</t>
  </si>
  <si>
    <t>COLTENE-WHALEDENT DAM 6X6 NON-LATEX PURPLE 20/PK</t>
  </si>
  <si>
    <t>CWH-P-244-3</t>
  </si>
  <si>
    <t>COLTENE WHALEDENT PARAPOST PLUS SS #3 (10/PK)</t>
  </si>
  <si>
    <t>CWH-P-244-4</t>
  </si>
  <si>
    <t>COLTENE WHALEDENT PARAPOST PLUS SS #4 (10/PK)</t>
  </si>
  <si>
    <t>CWH-PF-171-3</t>
  </si>
  <si>
    <t>COLTENE WHALEDENT PARAPOST FIBER LUX WHITE #3 (5/PK)</t>
  </si>
  <si>
    <t>CWH-UC-30</t>
  </si>
  <si>
    <t>COLTENE WHALEDENT BIOSONIC GENERAL PURPOSE CLEANER</t>
  </si>
  <si>
    <t>CWH-UC-31</t>
  </si>
  <si>
    <t>COLTENE WHALEDENT BIOSONIC CLEANER RUST INHIBITOR 15ML 20/BX</t>
  </si>
  <si>
    <t>CWH-UC-38</t>
  </si>
  <si>
    <t>COLTENE WHALEDENT BIOSONIC DISINFECTANT CLEANER</t>
  </si>
  <si>
    <t xml:space="preserve"> HU FRIEDY ENZYMAX SPRAY GEL INSTRUMENT PRE-CLEANER 709ML</t>
  </si>
  <si>
    <t>HU FRIEDY STONE OIL SHARPEN-EZ 1FL.OZ</t>
  </si>
  <si>
    <t>ULT-241</t>
  </si>
  <si>
    <t>Ultradent LC Block-Out Resin Refill   </t>
  </si>
  <si>
    <t>BEA-FG1157</t>
  </si>
  <si>
    <t>BEAVER BURS FG1157 100/PK</t>
  </si>
  <si>
    <t>BEA-TF7006(10)</t>
  </si>
  <si>
    <t>BEAVER BURS TF7006 10/PK</t>
  </si>
  <si>
    <t>BEA-TF7214</t>
  </si>
  <si>
    <t>BEAVER BURS TF7214 100/PK</t>
  </si>
  <si>
    <t>DIA-ML150-S602</t>
  </si>
  <si>
    <t>DIADENT</t>
  </si>
  <si>
    <t xml:space="preserve">DIA-PRO T - F2 GUTTA PERCHA POINTS 60/BOX. HAND ROLLED, COLOR CODED. </t>
  </si>
  <si>
    <t>J&amp;J ETHICON SPONGOSTAN SPONGES GELATINE 24/BX</t>
  </si>
  <si>
    <t>3M ESPE FILTEK Z250 CAPSULE REFILL A1 (20/BX)</t>
  </si>
  <si>
    <t>SHO-0850-1</t>
  </si>
  <si>
    <t xml:space="preserve">Shofu Robot Diamond Points FG 0850 6/Pk                     </t>
  </si>
  <si>
    <t>KER-33217(EU)</t>
  </si>
  <si>
    <t>KER-33953(EU)</t>
  </si>
  <si>
    <t>ACT-F00246</t>
  </si>
  <si>
    <t>ACT-F00245</t>
  </si>
  <si>
    <t>ACT-F00254</t>
  </si>
  <si>
    <t>ACT-F00369</t>
  </si>
  <si>
    <t>3MD-6020A1</t>
  </si>
  <si>
    <t>3M ESPE FILTEK Z250 SYRINGE REFILL A1</t>
  </si>
  <si>
    <t xml:space="preserve">3M Espe Filtek Z250 Syringe A2                              </t>
  </si>
  <si>
    <t xml:space="preserve">3M Espe Filtek Z250 Syringe A3                              </t>
  </si>
  <si>
    <t xml:space="preserve">3M Espe Filtek Z250 Syringe A3.5                              </t>
  </si>
  <si>
    <t xml:space="preserve">3M Espe Filtek Z250 Syringe A4                              </t>
  </si>
  <si>
    <t xml:space="preserve">3M Espe Filtek Z250 Syringe B1                              </t>
  </si>
  <si>
    <t xml:space="preserve">Kuraray Panavia  SA Plus Value Kit Translucent              </t>
  </si>
  <si>
    <t xml:space="preserve">BOSWORTH/KEYSTONE FLEXO RAINBOW FIXED TIP 1000/PK            </t>
  </si>
  <si>
    <t xml:space="preserve"> Kerr Vertise Flow Syringe Refill A2 2/Pk</t>
  </si>
  <si>
    <t>COLTENE-WHALEDENT SPEEDEX PUTTY C  SILICONE 910 ML</t>
  </si>
  <si>
    <t>BEA-FGOS8</t>
  </si>
  <si>
    <t>Beaver Burs Surgical FGOS8 100/Pk</t>
  </si>
  <si>
    <t xml:space="preserve">Beaver Burs FG3 100/Pk                                      </t>
  </si>
  <si>
    <t xml:space="preserve">Beaver Burs FG332 100/Pk                                      </t>
  </si>
  <si>
    <t>BEA-FG1557</t>
  </si>
  <si>
    <t>BEAVER BURS FG1557 100/PK</t>
  </si>
  <si>
    <t xml:space="preserve">Beaver Burs Surgical FGOS702 100/Pk                                  </t>
  </si>
  <si>
    <t>BEA-FGOS702</t>
  </si>
  <si>
    <t xml:space="preserve">Beaver Burs Surgical FGOS702 10/Pk                                  </t>
  </si>
  <si>
    <t>CWH-P-244-4.5</t>
  </si>
  <si>
    <t xml:space="preserve">Coltene Whaledent Parapost Plus SS #4.5 (10/Pk)               </t>
  </si>
  <si>
    <t>LOK-555B</t>
  </si>
  <si>
    <t xml:space="preserve">Look Suture Plain Gut Beige C7 2-0 27" 12/Box               </t>
  </si>
  <si>
    <t>LOK-921B</t>
  </si>
  <si>
    <t xml:space="preserve">Look Suture Bk Nylon Mono C17 4-0 18" 12/Box                </t>
  </si>
  <si>
    <t>LOK-928B</t>
  </si>
  <si>
    <t xml:space="preserve">Look Suture Nylon Blk Mono C6 3-0 18" 12/Box                 </t>
  </si>
  <si>
    <t>SDI-4412323</t>
  </si>
  <si>
    <t xml:space="preserve">Sdi Gs-80 Capsules 2 Spill Regular Set  500/Pack          </t>
  </si>
  <si>
    <t xml:space="preserve">3M ESPE FILTEK Z250 SYRINGE REFILL B2                       </t>
  </si>
  <si>
    <t>3MD-5904A3.5(E)</t>
  </si>
  <si>
    <t>KUR-1970-KA(E)</t>
  </si>
  <si>
    <t>EXPASYL STRAWBERRY, 20 CAPSULES REFILL</t>
  </si>
  <si>
    <t>EXPASYL APPLICATOR TIPS, PACKAGE OF 100 TIPS. STRAIGHT</t>
  </si>
  <si>
    <t xml:space="preserve">ACTEON SATELEC INSERT NO. 1S 1/PK                           </t>
  </si>
  <si>
    <t xml:space="preserve">ACTEON SATELEC INSERT NO. 1 1/PK                            </t>
  </si>
  <si>
    <t xml:space="preserve">ACTEON SATELEC INSERT SUBGINGIVAL NO. 10Z 1/PK              </t>
  </si>
  <si>
    <t xml:space="preserve">ACTEON SATELEC INSERT UNIVERSAL NO. H3 1/PK                 </t>
  </si>
  <si>
    <t xml:space="preserve">PREMIER HEMODENT 10 CC                                     </t>
  </si>
  <si>
    <t xml:space="preserve">PREMIER HEMODENT 20 CC                                     </t>
  </si>
  <si>
    <t xml:space="preserve">PREMIER HEMODENT 40 CC                                   </t>
  </si>
  <si>
    <t xml:space="preserve">PREMIER HEMODENT TRAXODENT APPLICATOR TIPS 50/PK           </t>
  </si>
  <si>
    <t xml:space="preserve">PREMIER HEMODENT TRAXODENT PASTE STARTER PACK              </t>
  </si>
  <si>
    <t xml:space="preserve">PREMIER HEMODENT TRAXODENT PASTE VALUE PACK                </t>
  </si>
  <si>
    <t xml:space="preserve">PREMIER IMPLANT CEMENT                                      </t>
  </si>
  <si>
    <t xml:space="preserve">PREMIER IMPLANT SCALER 5/PK                                </t>
  </si>
  <si>
    <t xml:space="preserve">PREMIER IMPLANT SCALER UNIVERSAL 2/PK                      </t>
  </si>
  <si>
    <t xml:space="preserve">PREMIER RC PREP 18G./JAR                                   </t>
  </si>
  <si>
    <t xml:space="preserve">PREMIER RC PREP JAR 227 G.                              </t>
  </si>
  <si>
    <t>3M ESPE SOF-LEX POP-ON MANDRELS 1983</t>
  </si>
  <si>
    <t>DIA-202-603</t>
  </si>
  <si>
    <t xml:space="preserve">DIADENT DIA PAPER POINTS FINE 200 BX                        </t>
  </si>
  <si>
    <t>DAN-15201</t>
  </si>
  <si>
    <t>DANVILLE ALUMINUM OXIDE 90 MICRON BOTTLE TAN 1LB           </t>
  </si>
  <si>
    <t>DAN-15301</t>
  </si>
  <si>
    <t>DANVILLE ALUMINUM OXIDE 50 MICRON BOTTLE WHITE 1LB      </t>
  </si>
  <si>
    <t>DAN-91074</t>
  </si>
  <si>
    <t>DANVILLE ULTRA THIN FLEX MATRICES LARGE 100/PK             </t>
  </si>
  <si>
    <t>DAN-91139</t>
  </si>
  <si>
    <t>DANVILLE ULTRA THIN FLEX MATRICES SMALL 100/PK  </t>
  </si>
  <si>
    <t>DAN-87001</t>
  </si>
  <si>
    <t>DANVILLE MICROPRIME B DESENSITIZER BOTTLE 10ML </t>
  </si>
  <si>
    <t>NRG-GLNTM</t>
  </si>
  <si>
    <t>NRG Powder Free Nitrile Examination Gloves Medium (100/Box)</t>
  </si>
  <si>
    <t>MIL-71-8</t>
  </si>
  <si>
    <t>Miltex Hollenback Plugger#1 DE</t>
  </si>
  <si>
    <t>ATI-AP02/30B</t>
  </si>
  <si>
    <t>ATI Absorbent Points CC Bulk .02 Taper Size 30 200/Bx</t>
  </si>
  <si>
    <t>ATI-AP02/35B</t>
  </si>
  <si>
    <t>ATI Absorbent Points CC Bulk .02 Taper Size 35 200/Bx</t>
  </si>
  <si>
    <t>ATI-AP02/45B</t>
  </si>
  <si>
    <t xml:space="preserve">ATI Absorbent Points CC Bulk .02 Taper Size 45 200/Bx           </t>
  </si>
  <si>
    <t>ATI-GG3/28</t>
  </si>
  <si>
    <t>ATI Gates Glidden Drills Size 3 28mm Short 6/Pk</t>
  </si>
  <si>
    <t>GMX-GPFL</t>
  </si>
  <si>
    <t>GMX-GPFM</t>
  </si>
  <si>
    <t>GMX POWDER FREE TEXTURED LATEX EXAMINATION GLOVES LARGE (100/BX)</t>
  </si>
  <si>
    <t>GMX POWDER FREE TEXTURED LATEX EXAMINATION GLOVES MEDIUM (100/BX)</t>
  </si>
  <si>
    <t>KRO-MSG500P</t>
  </si>
  <si>
    <t>KRO-MSG500W</t>
  </si>
  <si>
    <t>KROMOPAN GREEN MEASURING SCOOP; POWDER</t>
  </si>
  <si>
    <t>KROMOPAN GREEN MEASURING SCOOP; WATER</t>
  </si>
  <si>
    <t>ATI</t>
  </si>
  <si>
    <t>VIV-532907</t>
  </si>
  <si>
    <t>VIVADENT HELIOBOND 6ML</t>
  </si>
  <si>
    <t>CWH-P-42-4.5</t>
  </si>
  <si>
    <t>COLTENE WHALEDENT PARAPOST DRILL #4.5 (3/PK)</t>
  </si>
  <si>
    <t>BEA-RA8(10)</t>
  </si>
  <si>
    <t xml:space="preserve">BEAVER BURS RA8 10/PK                                      </t>
  </si>
  <si>
    <t>BEA-RA2(10)</t>
  </si>
  <si>
    <t xml:space="preserve">BEAVER BURS RA2 10/PK                                      </t>
  </si>
  <si>
    <t>BEA-FG2(10)</t>
  </si>
  <si>
    <t xml:space="preserve">BEAVER BURS FG2 10/PK                                      </t>
  </si>
  <si>
    <t>BEA-FGSS330 (10)</t>
  </si>
  <si>
    <t xml:space="preserve">BEAVER BURS FGSS330 10/PK                                  </t>
  </si>
  <si>
    <t>BEA-FG169(10)</t>
  </si>
  <si>
    <t xml:space="preserve">BEAVER BURS FG169 10/PK                                    </t>
  </si>
  <si>
    <t>BEA-FGOS701(10)</t>
  </si>
  <si>
    <t xml:space="preserve">BEAVER BURS FGOS701 10/PK                                  </t>
  </si>
  <si>
    <t>BEA-FG1157(10)</t>
  </si>
  <si>
    <t>BEAVER BURS FG1157 10/PK</t>
  </si>
  <si>
    <t>BEA-FG556(10)</t>
  </si>
  <si>
    <t xml:space="preserve">BEAVER BURS FG556 10/PK                                    </t>
  </si>
  <si>
    <t>3MD-5904A1(E)</t>
  </si>
  <si>
    <t xml:space="preserve">3M Espe Scotchbond Universal Adhesive                       </t>
  </si>
  <si>
    <t xml:space="preserve">3M Espe Permadyne Penta H                                   </t>
  </si>
  <si>
    <t xml:space="preserve">3M Espe Penta Mixing Tips Refill 50/Pk                      </t>
  </si>
  <si>
    <t xml:space="preserve">GC Fuji II - 1:1 Pale Yellow #21 Powder &amp; Liquid              </t>
  </si>
  <si>
    <t xml:space="preserve">Parkell  Amalgambond Plus Kit            </t>
  </si>
  <si>
    <t xml:space="preserve">Parkell C&amp;B Metabond Adhesive Cement Complete Kit           </t>
  </si>
  <si>
    <t xml:space="preserve">3M Espe Masks Fluid Resist- ROSE (50/Bx)     </t>
  </si>
  <si>
    <t>3M Espe Z100 Capsule Pedo</t>
  </si>
  <si>
    <t>3MD-6021C2</t>
  </si>
  <si>
    <t xml:space="preserve">3M ESPE FILTEK Z250 CAPSULE C2 </t>
  </si>
  <si>
    <t>3M ESPE FILTEK Z250 CAPSULE D3</t>
  </si>
  <si>
    <t>DEN-80796</t>
  </si>
  <si>
    <t>DENTSPLY CAVITRON 25K FSI-1000</t>
  </si>
  <si>
    <t>DEN-80396</t>
  </si>
  <si>
    <t>DENTSPLY CAVITRON 30K FSI SLI-10L</t>
  </si>
  <si>
    <t>DEN-80397</t>
  </si>
  <si>
    <t>DENTSPLY CAVITRON 30K FSI SLI-10R</t>
  </si>
  <si>
    <t>KER-952-0004</t>
  </si>
  <si>
    <t xml:space="preserve">KERR SYBRON PLUGGER BUCHANAN FINE </t>
  </si>
  <si>
    <t>KER-952-0005</t>
  </si>
  <si>
    <t>KER-973-0067</t>
  </si>
  <si>
    <t xml:space="preserve">KERR SYBRON PLUGGER BUCHANAN FINE-MED </t>
  </si>
  <si>
    <t>KERR SYBRON ULTRAFINE SPREADER TIP SP-3-S</t>
  </si>
  <si>
    <t>KER-15158</t>
  </si>
  <si>
    <t xml:space="preserve">KERR-SYBRON K-FLEX FILES 25MM #50 </t>
  </si>
  <si>
    <t>KERR SYBRON TF TWISTED FILES 23MM .60/30</t>
  </si>
  <si>
    <t>KER-822-6803</t>
  </si>
  <si>
    <t>KERR SYBRON TF TWISTED FILES KARGE ASSORTED 23MM</t>
  </si>
  <si>
    <t>KER-822-6307</t>
  </si>
  <si>
    <t>KERR SYBRON TF TWISTED FILES 27MM. 06/30</t>
  </si>
  <si>
    <t xml:space="preserve">3M Espe Penta Mixing Tips Refill 50/Pk  old style          </t>
  </si>
  <si>
    <t xml:space="preserve"> KURARAY CLEARFIL MAJESTY ES FLOW SYRINGE A3</t>
  </si>
  <si>
    <t>3MD-56061(E)</t>
  </si>
  <si>
    <t xml:space="preserve">3M Espe Ketac-Cem Cement Aplicap Refill 50/Bx               </t>
  </si>
  <si>
    <t>3MD-4720C2(E)</t>
  </si>
  <si>
    <t xml:space="preserve">3M Espe Z100 Syringe UD                                     </t>
  </si>
  <si>
    <t>Item</t>
  </si>
  <si>
    <t>QTY RECEIVED</t>
  </si>
  <si>
    <t>L/C</t>
  </si>
  <si>
    <t>DENTSPLY AQUASIL ULTRA REFILLS HEAVY REGULAR SET</t>
  </si>
  <si>
    <t>DENTSPLY AQUASIL ULTRA REFILLS MONOPHASE REGULAR SET</t>
  </si>
  <si>
    <t>DENTSPLY AUTOMATRIX MED THIN REFILLS</t>
  </si>
  <si>
    <t>DENTSPLY AUTOMATRIX NARROW REGULAR REFILLS</t>
  </si>
  <si>
    <t>DENTSPLY AUTOMATRIX MED REG REFILLS</t>
  </si>
  <si>
    <t>DEN-623401Y</t>
  </si>
  <si>
    <t>DENTSPLY DYCAL IVORY STANDARD PK</t>
  </si>
  <si>
    <t>DENTSPLY ENHANCE FINISHING REFILL POINTS (30/BX)</t>
  </si>
  <si>
    <t>DENTSPLY ENHANCE FINISHING REFILL CUPS (30/BX)</t>
  </si>
  <si>
    <t>DENTSPLY ENHANCE FINISHING REFILL DISCS (30/BX)</t>
  </si>
  <si>
    <t>DENTSPLY INTEGRITY REFILL PK A2</t>
  </si>
  <si>
    <t>3M ESPE CAVIT G</t>
  </si>
  <si>
    <t>3M ESPE RELY X LUTING CEMENT PACKAGE</t>
  </si>
  <si>
    <t>3M ESPE FILTEK SUPREME CAPSULE A2 BODY (20X.20GM)</t>
  </si>
  <si>
    <t>3M ESPE SOF-LEX POP-ON POLISHING DISCS KIT</t>
  </si>
  <si>
    <t xml:space="preserve">Item </t>
  </si>
  <si>
    <t>Qty available</t>
  </si>
  <si>
    <t>TOK-13110</t>
  </si>
  <si>
    <t>TOKUYAMA ESTELITE SIGMA QUICK SYRINGE 3.8GM A1</t>
  </si>
  <si>
    <t>TOK-13111</t>
  </si>
  <si>
    <t>TOKUYAMA ESTELITE SIGMA QUICK SYRINGE 3.8GM A2</t>
  </si>
  <si>
    <t>TOK-13112</t>
  </si>
  <si>
    <t>TOKUYAMA ESTELITE SIGMA QUICK SYRINGE 3.8GM A3</t>
  </si>
  <si>
    <t>TOK-13310</t>
  </si>
  <si>
    <t>TOKUYAMA ESTELITE SIGMA QUICK PLT A1 20/PK</t>
  </si>
  <si>
    <t>TOK-13311</t>
  </si>
  <si>
    <t>TOKUYAMA ESTELITE SIGMA QUICK PLT A2 20/PK</t>
  </si>
  <si>
    <t>TOK-13312</t>
  </si>
  <si>
    <t>TOKUYAMA ESTELITE SIGMA QUICK PLT A3 20/PK</t>
  </si>
  <si>
    <t xml:space="preserve">3M ESPE FILTEK P60 SYRINGE C2                               </t>
  </si>
  <si>
    <t>Qty Available</t>
  </si>
  <si>
    <t xml:space="preserve">NKY-921901            </t>
  </si>
  <si>
    <t xml:space="preserve">NKY-921909    </t>
  </si>
  <si>
    <t xml:space="preserve">NKY-921900      </t>
  </si>
  <si>
    <t xml:space="preserve">NKY-921901    </t>
  </si>
  <si>
    <t>KAVO SPRAY 500 ML UNIVERSAL CN</t>
  </si>
  <si>
    <t>2020-06- 228 EA 
2020-08- 120 EA 
2021-01- 262 EA 
2021-02- 90 EA</t>
  </si>
  <si>
    <t>DEN-656-2891</t>
  </si>
  <si>
    <t>DENTSPLY DISPERSALLOY 1 SPILL REGULAR SET 50/BX</t>
  </si>
  <si>
    <t>2022-12 - 25 EA
2023-01 - 45 EA</t>
  </si>
  <si>
    <t>3M ESPE MASKS EARLOOP (50/BOX)</t>
  </si>
  <si>
    <t>2019-10- 87 EA 
2019-10- 50 EA 
2019-10- 48 EA</t>
  </si>
  <si>
    <t>DENTSPLY TRAY ADHESIVE</t>
  </si>
  <si>
    <t>2021-07- 17 EA 
2022-01- 83 EA</t>
  </si>
  <si>
    <t>2021-02- 74 EA 
2021-04- 40 EA
2021-05- 234 EA</t>
  </si>
  <si>
    <t>2021-05- 29 EA 
2021-05- 96 EA 
2021-05- 75 EA</t>
  </si>
  <si>
    <t>DENTSPLY DISPERSALLOY 2 SPILL REGULAR SET</t>
  </si>
  <si>
    <t>2022-12- 42 EA 
2023-03- 58 EA</t>
  </si>
  <si>
    <t>2020-09- 12 EA 
2021-03- 1 EA 
2021-04- 16 EA 
2021-05- 41 EA</t>
  </si>
  <si>
    <t>KULZER GLUMA DESENSITIZER STANDARD</t>
  </si>
  <si>
    <t>2020-01- 3 EA 
2020-06- 223 EA 
2021-03- 74 EA</t>
  </si>
  <si>
    <t>KERR OPTIBOND ALL IN ONE SELF ETCH 6ML</t>
  </si>
  <si>
    <t>2019-09- 50 EA</t>
  </si>
  <si>
    <t>KERR OPTIBOND SOLO PLUS REFILL</t>
  </si>
  <si>
    <t>2019-09- 99 EA
2019-10- 1 EA</t>
  </si>
  <si>
    <t>3M ESPE FILTEK P60 SYRINGE B2</t>
  </si>
  <si>
    <t>2020-06- 10 EA
 2020-06- 70 EA</t>
  </si>
  <si>
    <t>2019-11- 10 EA</t>
  </si>
  <si>
    <t>2020-10- 13 EA</t>
  </si>
  <si>
    <t>2020-10- 2 EA</t>
  </si>
  <si>
    <t>2019-01- 1 EA 
2019-01- 9 EA 
2019-01- 39 EA</t>
  </si>
  <si>
    <t>3M ESPE ADPER SCOTCHBOND MULTI PURPOSE PRIMER (E)</t>
  </si>
  <si>
    <t>2019-08- 40 EA</t>
  </si>
  <si>
    <t>2020-07- 5 EA</t>
  </si>
  <si>
    <t>2020-08- 15 EA</t>
  </si>
  <si>
    <t>2020-08- 5 EA</t>
  </si>
  <si>
    <t>BEA-FG3</t>
  </si>
  <si>
    <t>Item Code</t>
  </si>
  <si>
    <t>Quantity</t>
  </si>
  <si>
    <t>Landing Cost</t>
  </si>
  <si>
    <t>3M Espe Ketac-Silver Aplicap Standard Pack (50/Pk)         </t>
  </si>
  <si>
    <t>$            85.11</t>
  </si>
  <si>
    <t>Beaver Burs FG1/2 100/Pk                                   </t>
  </si>
  <si>
    <t>$            57.77</t>
  </si>
  <si>
    <t>Beaver Burs FG1/4 100/Pk                                   </t>
  </si>
  <si>
    <t>$            57.77</t>
  </si>
  <si>
    <t>Beaver Burs FG2 100/Pk                                     </t>
  </si>
  <si>
    <t>Beaver Burs FG3 100/Pk                                      </t>
  </si>
  <si>
    <t>Beaver Burs FG4 100/Pk                                     </t>
  </si>
  <si>
    <t>Beaver Burs FG6 100/Pk                                     </t>
  </si>
  <si>
    <t>BEA-FG332</t>
  </si>
  <si>
    <t>Beaver Burs FG332 100/Pk                                     </t>
  </si>
  <si>
    <t>Beaver Burs FG34 100/Pk                                    </t>
  </si>
  <si>
    <t>Beaver Burs FG169 100/Pk                                   </t>
  </si>
  <si>
    <t>Beaver Burs FG170 100/Pk                                          </t>
  </si>
  <si>
    <t>Beaver Burs FG245 100/Pk                                   </t>
  </si>
  <si>
    <t>Beaver Burs FG330 100/Pk                                      </t>
  </si>
  <si>
    <t>Beaver Burs FG331 100/Pk                                   </t>
  </si>
  <si>
    <t>Beaver Burs FG556 100/Pk                                   </t>
  </si>
  <si>
    <t>Beaver Burs FG557 100/Pk                                   </t>
  </si>
  <si>
    <t>Beaver Burs FG557L 100/Pk                                   </t>
  </si>
  <si>
    <t>Beaver Burs FG558 100/Pk                                   </t>
  </si>
  <si>
    <t>Beaver Burs FG700 100/Pk                                   </t>
  </si>
  <si>
    <t>Beaver Burs FG701 100/Pk                                   </t>
  </si>
  <si>
    <t>Beaver Burs FG702 100/Pk                                    </t>
  </si>
  <si>
    <t>Beaver Burs FG1157 100/Pk                                   </t>
  </si>
  <si>
    <t>Beaver Burs FGSS330 100/Pk                                 </t>
  </si>
  <si>
    <t>BEA-FGSS331</t>
  </si>
  <si>
    <t>Beaver Burs FGSS331 100/Pk                                 </t>
  </si>
  <si>
    <t>Beaver Burs FGSS557 100/Pk                                 </t>
  </si>
  <si>
    <t>Beaver Burs Surgical FGOS8 100/Pk                                  </t>
  </si>
  <si>
    <t>$            97.82</t>
  </si>
  <si>
    <t>Beaver Burs Surgical FGOS701 100/Pk                                 </t>
  </si>
  <si>
    <t>BEA-TF7004</t>
  </si>
  <si>
    <t>Beaver Burs TF7004 100/Pk                                  </t>
  </si>
  <si>
    <t>$          180.48</t>
  </si>
  <si>
    <t>BEA-TF7006</t>
  </si>
  <si>
    <t>Beaver Burs TF7006 100/Pk                                  </t>
  </si>
  <si>
    <t>Beaver Burs TF7008 100/Pk                                  </t>
  </si>
  <si>
    <t>Beaver Burs TF7404 100/Pk                                  </t>
  </si>
  <si>
    <t>Beaver Burs TF7406 100/Pk                                  </t>
  </si>
  <si>
    <t>Beaver Burs TF7408 100/Pk                                   </t>
  </si>
  <si>
    <t>Beaver Burs TF7214 100/Pk                                  </t>
  </si>
  <si>
    <t>Beaver Burs TF7901 100/Pk                                  </t>
  </si>
  <si>
    <t>Beaver Burs TF7902 100/Pk                                  </t>
  </si>
  <si>
    <t>BEA-RA1/2</t>
  </si>
  <si>
    <t>Beaver Burs RA1/2 100/Pk                                     </t>
  </si>
  <si>
    <t>$            64.29</t>
  </si>
  <si>
    <t>Beaver Burs RA2 100/Pk                                     </t>
  </si>
  <si>
    <t>Beaver Burs RA3 100/Pk                                     </t>
  </si>
  <si>
    <t>Beaver Burs RA4 100/Pk                                     </t>
  </si>
  <si>
    <t>Beaver Burs RA5 100/Pk                                      </t>
  </si>
  <si>
    <t>Beaver Burs RA6 100/Pk                                     </t>
  </si>
  <si>
    <t>Beaver Burs RA8 100/Pk                                     </t>
  </si>
  <si>
    <t>BEA-RAOS6</t>
  </si>
  <si>
    <t>Beaver Burs Surgical RAOS6 100/Pk                                 </t>
  </si>
  <si>
    <t>$            95.30</t>
  </si>
  <si>
    <t>BEA-RAOS8</t>
  </si>
  <si>
    <t>Beaver Burs Surgical RAOS8 100/Pk                                 </t>
  </si>
  <si>
    <t>Gc Fuji Lining LC Paste Refill Package                      </t>
  </si>
  <si>
    <t>$            52.12</t>
  </si>
  <si>
    <t>Kulzer Flexitime Heavy Time Tray 2/Pkg</t>
  </si>
  <si>
    <t>$            18.27</t>
  </si>
  <si>
    <t>Kulzer Flexitime Correct Flow 2/Pkg</t>
  </si>
  <si>
    <t>$            18.53</t>
  </si>
  <si>
    <t>PRE-3001450</t>
  </si>
  <si>
    <t>Premier Implant Cement                                      </t>
  </si>
  <si>
    <t>$            28.47</t>
  </si>
  <si>
    <t>PRE-9007135</t>
  </si>
  <si>
    <t>Premier RC Prep Syringe 9Gm 2/Pk                           </t>
  </si>
  <si>
    <t>$            20.89</t>
  </si>
  <si>
    <t>SS White Burs FG4 (100/Pk)                                 </t>
  </si>
  <si>
    <t>$            78.52</t>
  </si>
  <si>
    <t>SS White Burs Great White FG6 (100/Pk)                              </t>
  </si>
  <si>
    <t>$            92.77</t>
  </si>
  <si>
    <t>SS White Burs Great White FG557 (100/Pk)             </t>
  </si>
  <si>
    <t>$          150.60</t>
  </si>
  <si>
    <t>SS White Burs FG GW2 (100/Pk)                              </t>
  </si>
  <si>
    <t>SS White Burs FG245 (100/Pk)                               </t>
  </si>
  <si>
    <t>$            86.08</t>
  </si>
  <si>
    <t>SS White Burs FG330 (100/Pk)                               </t>
  </si>
  <si>
    <t>$            88.60</t>
  </si>
  <si>
    <t>SS White Burs FG557 (100/Pk)                                </t>
  </si>
  <si>
    <t>SS White Burs FG330 (10/Pk)                                </t>
  </si>
  <si>
    <t>$              9.08</t>
  </si>
  <si>
    <t>SS White Burs FG557 (10/Pk)                                </t>
  </si>
  <si>
    <t>SS White Burs FG245 (10/Pk)                                </t>
  </si>
  <si>
    <t>$              9.46</t>
  </si>
  <si>
    <t>BEAVER BURS TF7006 100/PK</t>
  </si>
  <si>
    <t>LC (8.5%)</t>
  </si>
  <si>
    <t>Qty</t>
  </si>
  <si>
    <t>DENTSPLY CAVITRON 30K FSI SLI-10S</t>
  </si>
  <si>
    <t>DENTSPLY CAVITRON 30K FSI-1000</t>
  </si>
  <si>
    <t>DENTSPLY AQUASIL ULTRA REFILLS MONOPHASE FAST SET</t>
  </si>
  <si>
    <t>DENTSPLY AQUASIL ULTRA REFILLS HEAVY FAST SET</t>
  </si>
  <si>
    <t>DENTSPLY REGISIL 2X CARTRIDGE</t>
  </si>
  <si>
    <t>DENTSPLY IRM CAPS 50/PK</t>
  </si>
  <si>
    <t>2019-09</t>
  </si>
  <si>
    <t>DENTSPLY ZOE B&amp;T</t>
  </si>
  <si>
    <t>DEN-608522</t>
  </si>
  <si>
    <t>DENTSPLY JELTRATE FAST-SET</t>
  </si>
  <si>
    <t>cs-9</t>
  </si>
  <si>
    <t>DEN-605602</t>
  </si>
  <si>
    <t>DENTSPLY JELTRATE-PLUS FAST-SET</t>
  </si>
  <si>
    <t>case-9; 2019-09+</t>
  </si>
  <si>
    <t>DEN-66002891</t>
  </si>
  <si>
    <t>DENTSPLY DISPERSALLOY 1 SPILL REGULAR SET</t>
  </si>
  <si>
    <t>DENTSPLY DISPERSALLOY 2 SPILL FAST SET</t>
  </si>
  <si>
    <t xml:space="preserve">item code </t>
  </si>
  <si>
    <t xml:space="preserve">description </t>
  </si>
  <si>
    <t xml:space="preserve">ACTIVE </t>
  </si>
  <si>
    <t>CANNOT SELL ON NET 32</t>
  </si>
  <si>
    <t>Item Description</t>
  </si>
  <si>
    <t>LC</t>
  </si>
  <si>
    <t>SUL-77640              </t>
  </si>
  <si>
    <t>SULTAN DENTAL GENIE BITE REGISTRATION FAST SET 2/PK        </t>
  </si>
  <si>
    <t>SUL-77655              </t>
  </si>
  <si>
    <t>SULTAN DENTAL GENIE PUTTY REGULAR SET 600ML/PK             </t>
  </si>
  <si>
    <t>SUL-77635              </t>
  </si>
  <si>
    <t>SULTAN DENTAL GENIE VPS STD SET HEAVY BODY 2x 50ml         </t>
  </si>
  <si>
    <t>SUL-21115              </t>
  </si>
  <si>
    <t>SULTAN DENTAL PUREVAC 5 LITRE BOTTLE                       </t>
  </si>
  <si>
    <t xml:space="preserve">NEED TO ADD AS A NEW ITEM OR IS IN REVIEW FOR SELLING </t>
  </si>
  <si>
    <t>Kulzer Flexitime Extra Light Flow 2/Pkg</t>
  </si>
  <si>
    <t xml:space="preserve">Kulzer Flexitime Extra Light Flow 2/Pkg Bulk pack </t>
  </si>
  <si>
    <t>KUR-3116-KA</t>
  </si>
  <si>
    <t>3MD-56849</t>
  </si>
  <si>
    <t>3M ESPE RELY X UNICEM 2 AUTOMIX VALUE PACK UNIVERSAL A2 8.5G</t>
  </si>
  <si>
    <t>3MD-10771(E)</t>
  </si>
  <si>
    <t>Item Number</t>
  </si>
  <si>
    <t>Qty. Received</t>
  </si>
  <si>
    <t>LANDING COST</t>
  </si>
  <si>
    <t>SHORT DATED</t>
  </si>
  <si>
    <t>DMG-110401</t>
  </si>
  <si>
    <t>DMG LUXATEMP AUTOMIX PLUS REFILL A1</t>
  </si>
  <si>
    <t>$                      68.35</t>
  </si>
  <si>
    <t>DMG-110402</t>
  </si>
  <si>
    <t>DMG LUXATEMP AUTOMIX PLUS REFILL A2</t>
  </si>
  <si>
    <t>$                      53.41</t>
  </si>
  <si>
    <t>3M ESPE FILTEK SUPREME CAPSULE A3 BODY (20X.20GM)</t>
  </si>
  <si>
    <t>$                      52.95</t>
  </si>
  <si>
    <t>3MD-30413(E)</t>
  </si>
  <si>
    <t>3M ESPE PERMADYNE GARANT 2:1 LIGHT BODY</t>
  </si>
  <si>
    <t>$                    104.80</t>
  </si>
  <si>
    <t>3MD-3535(E)</t>
  </si>
  <si>
    <t>3M ESPE RELY X LUTING PLUS CEMENT VALUE PACK 3 - 8.5GM</t>
  </si>
  <si>
    <t>$                    112.13</t>
  </si>
  <si>
    <t>3MD-71225</t>
  </si>
  <si>
    <t>3M ESPE IMPREGUM SYRINGE TIPS INTRAORAL(12/PK)</t>
  </si>
  <si>
    <t>$                      11.05</t>
  </si>
  <si>
    <t>3MD-12627(E)</t>
  </si>
  <si>
    <t>3M ESPE CLINPRO SEALANT SYRINGE REFILL 10 X1.2ML</t>
  </si>
  <si>
    <t>$                      12.26</t>
  </si>
  <si>
    <t>3MD-31764(E)</t>
  </si>
  <si>
    <t>3M ESPE IMPREGUM PENTA SOFT QUICK STEP MEDIUM</t>
  </si>
  <si>
    <t>$                    177.47</t>
  </si>
  <si>
    <t>3MD-56941(E)</t>
  </si>
  <si>
    <t>3M ESPE RETRACTION CAPSULE REFILL 25/PK</t>
  </si>
  <si>
    <t>$                      48.69</t>
  </si>
  <si>
    <t>3MD-56872</t>
  </si>
  <si>
    <t>3M ESPE RELY X FIBER POST REFILL SIZE 0</t>
  </si>
  <si>
    <t>$                      84.04</t>
  </si>
  <si>
    <t>3MD-6032A2(EU)</t>
  </si>
  <si>
    <t>3M ESPE FILTEK SUPREME ULTRA FLOW SYRINGE A2 2/BX</t>
  </si>
  <si>
    <t>$                      44.47</t>
  </si>
  <si>
    <t>3MD-56861</t>
  </si>
  <si>
    <t>3M ESPE RELY X FIBER POST REFILL SIZE 1</t>
  </si>
  <si>
    <t>3MD-71522</t>
  </si>
  <si>
    <t>3M ESPE IMPRINT 4 PRELIMINARY PENTA SUPER QUICK 2/PK</t>
  </si>
  <si>
    <t>$                      60.00</t>
  </si>
  <si>
    <t>3MD-56890</t>
  </si>
  <si>
    <t>3M ESPE RELY X ULTIMATE ADHESIVE CEMENT TRANSLUCENT 8.5 G</t>
  </si>
  <si>
    <t>$                    125.83</t>
  </si>
  <si>
    <t>$                    197.46</t>
  </si>
  <si>
    <t>2019-10 X 2</t>
  </si>
  <si>
    <t>3M ESPEIMPRINT 3 HEAVY BODY REFILL CARTRIDGES 4-50ML</t>
  </si>
  <si>
    <t>$                      76.67</t>
  </si>
  <si>
    <t>2019-11 X 1</t>
  </si>
  <si>
    <t>3MD-31752(E)</t>
  </si>
  <si>
    <t>3M ESPE IMPREGUM SOFT LIGHT BODY REFILL 4 X 50ML</t>
  </si>
  <si>
    <t>$                      86.18</t>
  </si>
  <si>
    <t>3MD-56846</t>
  </si>
  <si>
    <t>3M ESPE RELY X UNICEM 2 AUTOMIX  REFILL UNIVERSAL A2 8.5G</t>
  </si>
  <si>
    <t>$                      85.66</t>
  </si>
  <si>
    <t>3MD-6032A1(EU)</t>
  </si>
  <si>
    <t>3M ESPE FILTEK SUPREME ULTRA FLOW SYRINGE A1 2/BX</t>
  </si>
  <si>
    <t>$                      44.47</t>
  </si>
  <si>
    <t>3MD-30103(E)</t>
  </si>
  <si>
    <t>3M ESPE PERMADYNE PENTA H</t>
  </si>
  <si>
    <t>$                    194.92</t>
  </si>
  <si>
    <t>3MD-71521</t>
  </si>
  <si>
    <t>3M ESPE IMPRINT 4 PRELIMINARY PENTA 360ML 2/PK</t>
  </si>
  <si>
    <t>3MD-56819</t>
  </si>
  <si>
    <t>3M ESPE RELY X UNICEM APLICAP REFILL A1 UNIVERSAL (50/BX)</t>
  </si>
  <si>
    <t>$                      88.26</t>
  </si>
  <si>
    <t>3MD-41258</t>
  </si>
  <si>
    <t>3M ESPE SCOTCHBOND UNIVERSAL ADHESIVE</t>
  </si>
  <si>
    <t>$                      72.78</t>
  </si>
  <si>
    <t>3M ESPE VITREBOND PLUS DOUBLE PACK</t>
  </si>
  <si>
    <t>$                    166.10</t>
  </si>
  <si>
    <t>2019-10 X 11</t>
  </si>
  <si>
    <t>3M ESPE RELY X UNICEM APLICAP REFILL A2 UNIVERSAL (50/BX)</t>
  </si>
  <si>
    <t>$                    200.66</t>
  </si>
  <si>
    <t>3M ESPE RELY X UNICEM APLICAP REFILL TRANSLUCENT (50/BX)</t>
  </si>
  <si>
    <t>2019-10 X 1</t>
  </si>
  <si>
    <t>3MD-56848</t>
  </si>
  <si>
    <t>3M ESPE RELY X UNICEM 2 AUTOMIX  REFILL TRANSLUCENT 8.5G</t>
  </si>
  <si>
    <t>DMG AMERICA (ZENITH)</t>
  </si>
  <si>
    <t>B</t>
  </si>
  <si>
    <t>KURARAY CLEARFIL PHOTO BOND KIT</t>
  </si>
  <si>
    <t>$            95.93</t>
  </si>
  <si>
    <t>KURARAY CLEARFIL SE BOND VALUE KIT</t>
  </si>
  <si>
    <t>$          247.12</t>
  </si>
  <si>
    <t>KURARAY CLEARFIL SE BOND LIQUID REFILL 5ML</t>
  </si>
  <si>
    <t>$            67.95</t>
  </si>
  <si>
    <t>KURARAY CLEARFIL MAJESTY FLOW A1 3.2gm</t>
  </si>
  <si>
    <t>$            29.48</t>
  </si>
  <si>
    <t>KURARAY CLEARFIL MAJESTY FLOW A2 3.2gm</t>
  </si>
  <si>
    <t>KURARAY CLEARFIL S3 BOND PLUS 4ML</t>
  </si>
  <si>
    <t>$            69.97</t>
  </si>
  <si>
    <t>KURARAY CLEARFIL MAJESTY ES-2 A1 20/BX</t>
  </si>
  <si>
    <t>$            45.44</t>
  </si>
  <si>
    <t>KURARAY CLEARFIL MAJESTY ES-2 PLT A2 20/BX</t>
  </si>
  <si>
    <t>KURARAY CLEARFIL MAJESTY ES-2 PLT A3 20/BX</t>
  </si>
  <si>
    <t>KURARAY PANAVIA  SA PLUS STANDARD KIT UNIVERSAL</t>
  </si>
  <si>
    <t>$            51.84</t>
  </si>
  <si>
    <t>KURARAY PANAVIA  SA PLUS STANDARD KIT TRANSLUCENT</t>
  </si>
  <si>
    <t>KURARAY PANAVIA  SA PLUS VALUE KIT UNIVERSAL</t>
  </si>
  <si>
    <t>$          140.01</t>
  </si>
  <si>
    <t xml:space="preserve">Kuraray Clearfil Majesty Post Tip A2 (20/Bx)                </t>
  </si>
  <si>
    <t>ITEM NO.</t>
  </si>
  <si>
    <t>DESCRIPTION</t>
  </si>
  <si>
    <t>QTY</t>
  </si>
  <si>
    <t>3MD-DLL2               </t>
  </si>
  <si>
    <t>3M Espe Ni-Chro Crown Forms (5/Bx)</t>
  </si>
  <si>
    <t>$                   14.99</t>
  </si>
  <si>
    <t>3MD-DLL3               </t>
  </si>
  <si>
    <t>3MD-DLL4               </t>
  </si>
  <si>
    <t>3MD-DLL6                </t>
  </si>
  <si>
    <t>3MD-DLR2               </t>
  </si>
  <si>
    <t>3MD-DLR3               </t>
  </si>
  <si>
    <t>3MD-DLR6               </t>
  </si>
  <si>
    <t>3MD-DUL2               </t>
  </si>
  <si>
    <t>3MD-DUL3               </t>
  </si>
  <si>
    <t>3MD-DUL6               </t>
  </si>
  <si>
    <t>3MD-DUR2               </t>
  </si>
  <si>
    <t>3MD-DUR3               </t>
  </si>
  <si>
    <t>3MD-ELL7               </t>
  </si>
  <si>
    <t>3MD-ELR3               </t>
  </si>
  <si>
    <t>3MD-ELR5               </t>
  </si>
  <si>
    <t>3MD-EUL4               </t>
  </si>
  <si>
    <t>3MD-EUL5               </t>
  </si>
  <si>
    <t>3MD-EUL6                </t>
  </si>
  <si>
    <t>3MD-EUR3               </t>
  </si>
  <si>
    <t>3MD-EUR4               </t>
  </si>
  <si>
    <t>3MD-EUR5               </t>
  </si>
  <si>
    <t>3MD-EUR6               </t>
  </si>
  <si>
    <t>SDI-4422202            </t>
  </si>
  <si>
    <t>Sdi GS-80 Capsules 2 Spill Fast Set 500/Jar                </t>
  </si>
  <si>
    <t>$                 372.94</t>
  </si>
  <si>
    <t>SDI-4002202            </t>
  </si>
  <si>
    <t>Sdi Permite Caps Fast Set 2 Spill 50/Bx                    </t>
  </si>
  <si>
    <t>$                   56.91</t>
  </si>
  <si>
    <t>VIV-532907             </t>
  </si>
  <si>
    <t>Vivadent Heliobond Liquid 6mL                               </t>
  </si>
  <si>
    <t>$                   34.22</t>
  </si>
  <si>
    <t>VIV-533585             </t>
  </si>
  <si>
    <t>Vivadent Politip Polisher Green Large Cup C                </t>
  </si>
  <si>
    <t>$                     8.97</t>
  </si>
  <si>
    <t>VIV-533602             </t>
  </si>
  <si>
    <t>Vivadent Politip Finisher Grey Point B                     </t>
  </si>
  <si>
    <t>$                     9.18</t>
  </si>
  <si>
    <t>VIV-533603             </t>
  </si>
  <si>
    <t>Vivadent Politip Finisher Grey Large Cup C                 </t>
  </si>
  <si>
    <t>VIV-533604             </t>
  </si>
  <si>
    <t>Vivadent Politip Finisher Grey Small Cup D                 </t>
  </si>
  <si>
    <t>$                     8.97</t>
  </si>
  <si>
    <t>VIV-590313             </t>
  </si>
  <si>
    <t>Vivadent Tetric Evoceram Syringe A2                        </t>
  </si>
  <si>
    <t>$                   33.46</t>
  </si>
  <si>
    <t>VIV-590314             </t>
  </si>
  <si>
    <t>Vivadent Tetric Evoceram Syringe A3                        </t>
  </si>
  <si>
    <t>VIV-590331             </t>
  </si>
  <si>
    <t>Vivadent Tetric Evoceram Cavifil Caps A1</t>
  </si>
  <si>
    <t>$                   53.12</t>
  </si>
  <si>
    <t>VIV-590332             </t>
  </si>
  <si>
    <t>Vivadent Tetric Evoceram Cavifil Caps A2</t>
  </si>
  <si>
    <t>$                   48.99</t>
  </si>
  <si>
    <t>VIV-590333             </t>
  </si>
  <si>
    <t>Vivadent Tetric Evoceram Cavifil Caps A3</t>
  </si>
  <si>
    <t>$                   48.04</t>
  </si>
  <si>
    <t>VIV-590334             </t>
  </si>
  <si>
    <t>Vivadent Tetric Evoceram Cavifil Caps A3.5</t>
  </si>
  <si>
    <t>$                   48.05</t>
  </si>
  <si>
    <t>VIV-638227             </t>
  </si>
  <si>
    <t>Vivadent Tetric Evoceram Bulk Fill Caps IVA</t>
  </si>
  <si>
    <t>VIV-638228              </t>
  </si>
  <si>
    <t>Vivadent Tetric Evoceram Bulk Fill Caps IVB</t>
  </si>
  <si>
    <t>VIV-595953             </t>
  </si>
  <si>
    <t>Vivadent Tetric Evoflow Syringe A1</t>
  </si>
  <si>
    <t>$                   21.68</t>
  </si>
  <si>
    <t>VIV-595954             </t>
  </si>
  <si>
    <t>Vivadent Tetric Evoflow Syringe A2</t>
  </si>
  <si>
    <t>$                   21.68</t>
  </si>
  <si>
    <t>VIV-595955             </t>
  </si>
  <si>
    <t>Vivadent Tetric Evoflow Syringe A3</t>
  </si>
  <si>
    <t>VIV-615216             </t>
  </si>
  <si>
    <t>Vivadent Multilink Automix Easy Refill Transparent               </t>
  </si>
  <si>
    <t>$                 116.97</t>
  </si>
  <si>
    <t>VIV-637568             </t>
  </si>
  <si>
    <t>Vivadent Ivoclean Cleaning Paste 5 gm                       </t>
  </si>
  <si>
    <t>$                   20.64</t>
  </si>
  <si>
    <t>3MD-DLR2</t>
  </si>
  <si>
    <t xml:space="preserve">3M ESPEIMPRINT 4 LIGHT BODY REFILL CARTRIDGES 4-50ML </t>
  </si>
  <si>
    <t>3MD-10771(e) 2</t>
  </si>
  <si>
    <t>3MD-31765(E)</t>
  </si>
  <si>
    <t>KUR-2692-KA</t>
  </si>
  <si>
    <t>3MD-7543(E)            </t>
  </si>
  <si>
    <t>3M ESPE ADPER SCOTCHBOND MULTI PURPOSE ADHESIVE</t>
  </si>
  <si>
    <t>EA       </t>
  </si>
  <si>
    <t>3MD-7542(E)   </t>
  </si>
  <si>
    <t>3M ESPE ADPER SCOTCHBOND MULTI PURPOSE PRIMER</t>
  </si>
  <si>
    <t>23 @ Exp. 2019-08 still remaining</t>
  </si>
  <si>
    <t>3MD-7512L               </t>
  </si>
  <si>
    <t>3M ESPE VITREBOND LIQUID                                   </t>
  </si>
  <si>
    <t>KER-33872              </t>
  </si>
  <si>
    <t>KERR MAXCEM ELITE REFILL CLEAR 2/PK                        </t>
  </si>
  <si>
    <t>KER-35129              </t>
  </si>
  <si>
    <t>KERR OPTIBOND ALL IN ONE SELF ETCH 6ML                     </t>
  </si>
  <si>
    <t>KER-31513(E)           </t>
  </si>
  <si>
    <t>KERR OPTIBOND SOLO PLUS REFILL                             </t>
  </si>
  <si>
    <t>SHO-1753               </t>
  </si>
  <si>
    <t>SHOFU BEAUTIFUL II TIPS A2                                  </t>
  </si>
  <si>
    <t>SHO-0413              </t>
  </si>
  <si>
    <t>SHOFU BROWNIE MINI-POINT FG                                </t>
  </si>
  <si>
    <t>SHO-0414               </t>
  </si>
  <si>
    <t>SHOFU GREENIE MINI-POINT FG                                </t>
  </si>
  <si>
    <t>SHO-L507               </t>
  </si>
  <si>
    <t>SHOFU SUPER SNAP DISKS CONTOURING BLACK SSD                </t>
  </si>
  <si>
    <t>SHO-L522               </t>
  </si>
  <si>
    <t>SHOFU SUPER SNAP DISKS FINISHING  VIOLET MINI              </t>
  </si>
  <si>
    <t>SHO-L501               </t>
  </si>
  <si>
    <t>SHOFU SUPER SNAP DISKS POLISHING                           </t>
  </si>
  <si>
    <t>SHO-L521               </t>
  </si>
  <si>
    <t>SHOFU SUPER SNAP DISKS SUPER POLISHING  RED MINI           </t>
  </si>
  <si>
    <t>6021A3</t>
  </si>
  <si>
    <t>6021A3.5</t>
  </si>
  <si>
    <t>6021B1</t>
  </si>
  <si>
    <t>FAIRFAX STABILOK ECONOMY KIT GREEN MEDIUM</t>
  </si>
  <si>
    <t>$   63.71</t>
  </si>
  <si>
    <t>FAIRFAX STABILOK ECONOMY KIT TI YELLOW SMALL</t>
  </si>
  <si>
    <t>FAIRFAX STABILOK ECONOMY KIT TI ORANGE MEDIUM</t>
  </si>
  <si>
    <t>FAIRFAX STABILOK STANDARD KIT TI ORANGE MEDIUM</t>
  </si>
  <si>
    <t>$   14.59</t>
  </si>
  <si>
    <t>FAIRFAX STABIDENT STANDARD KIT</t>
  </si>
  <si>
    <t>$   23.94</t>
  </si>
  <si>
    <t>FAIRFAX STABIDENT ECONOMY KIT</t>
  </si>
  <si>
    <t>$   93.92</t>
  </si>
  <si>
    <t>3MD-31712(E)           </t>
  </si>
  <si>
    <t>3M Espe Impregum F Double Pack                             </t>
  </si>
  <si>
    <t>$    66.11</t>
  </si>
  <si>
    <t>3MD-31731(E)           </t>
  </si>
  <si>
    <t>3M Espe Impregum Penta Soft Double Pack                    </t>
  </si>
  <si>
    <t>$  156.00</t>
  </si>
  <si>
    <t>3MD-31642(E)           </t>
  </si>
  <si>
    <t>3M Espe Impregum Penta Standard Double Pack                </t>
  </si>
  <si>
    <t>$  149.38</t>
  </si>
  <si>
    <t>KER-29835(EU)          </t>
  </si>
  <si>
    <t>Kerr Herculite XRV Unidose Enamel A1</t>
  </si>
  <si>
    <t>$    23.98</t>
  </si>
  <si>
    <t>KER-29836(EU)          </t>
  </si>
  <si>
    <t>Kerr Herculite XRV Unidose Enamel A2</t>
  </si>
  <si>
    <t>KER-29837(EU)          </t>
  </si>
  <si>
    <t>Kerr Herculite XRV Unidose Enamel A3</t>
  </si>
  <si>
    <t>KER-29838(EU)          </t>
  </si>
  <si>
    <t>Kerr Herculite XRV Unidose Enamel A3.5</t>
  </si>
  <si>
    <t>KER-29840(EU)          </t>
  </si>
  <si>
    <t>Kerr Herculite Xrv Unidose Enamel B1</t>
  </si>
  <si>
    <t>KER-29841(EU)          </t>
  </si>
  <si>
    <t>Kerr Herculite Xrv Unidose Enamel B2</t>
  </si>
  <si>
    <t>KER-29898(E)           </t>
  </si>
  <si>
    <t>Kerr Point 4 Unidose A1                                    </t>
  </si>
  <si>
    <t>$    23.39</t>
  </si>
  <si>
    <t>KER-29899(E)           </t>
  </si>
  <si>
    <t>Kerr Point 4 Unidose A2                                     </t>
  </si>
  <si>
    <t>KER-29900(E)           </t>
  </si>
  <si>
    <t>Kerr Point 4 Unidose A3                                    </t>
  </si>
  <si>
    <t>UOM</t>
  </si>
  <si>
    <t>LANDED COST</t>
  </si>
  <si>
    <t>3MD-5905A1             </t>
  </si>
  <si>
    <t>3M ESPE Z100 RESTORATIVE CAPSULE A1                        </t>
  </si>
  <si>
    <t> $                 27.81</t>
  </si>
  <si>
    <t>3MD-5905A2             </t>
  </si>
  <si>
    <t>3M ESPE Z100 RESTORATIVE CAPSULE A2                        </t>
  </si>
  <si>
    <t>CWH-UC-32              </t>
  </si>
  <si>
    <t>COLTENE WHALEDENT BIOSONIC ENZYMATIC CLEANER               </t>
  </si>
  <si>
    <t> $                 13.61</t>
  </si>
  <si>
    <t>CWH-UC-30              </t>
  </si>
  <si>
    <t>COLTENE WHALEDENT BIOSONIC GENERAL PURPOSE CLEANER         </t>
  </si>
  <si>
    <t>CWH-P-244-5            </t>
  </si>
  <si>
    <t>COLTENE WHALEDENT PARAPOST PLUS SS #5 (10/PK)              </t>
  </si>
  <si>
    <t> $                 42.10</t>
  </si>
  <si>
    <t>CWH-P-44-5             </t>
  </si>
  <si>
    <t>COLTENE WHALEDENT PARAPOST SS #5 (10/PK)                   </t>
  </si>
  <si>
    <t>CWH-PF-180             </t>
  </si>
  <si>
    <t>COLTENE WHALEDENT PARAPOST TAPER  LUX INTRO KIT            </t>
  </si>
  <si>
    <t> $               110.82</t>
  </si>
  <si>
    <t>CWH-P-683-0            </t>
  </si>
  <si>
    <t>COLTENE WHALEDENT PARAPOST XT #3 (10/PK)                   </t>
  </si>
  <si>
    <t> $                 46.03</t>
  </si>
  <si>
    <t>CWH-P-684-0            </t>
  </si>
  <si>
    <t>COLTENE WHALEDENT PARAPOST XT #4 (10/PK)                   </t>
  </si>
  <si>
    <t> $                 45.63</t>
  </si>
  <si>
    <t>CWH-P-684-5            </t>
  </si>
  <si>
    <t>COLTENE WHALEDENT PARAPOST XT #4.5 (10/PK)                 </t>
  </si>
  <si>
    <t> $                 45.15</t>
  </si>
  <si>
    <t>CWH-P-685-0            </t>
  </si>
  <si>
    <t>COLTENE WHALEDENT PARAPOST XT #5 (10/PK)                   </t>
  </si>
  <si>
    <t> $                 45.06</t>
  </si>
  <si>
    <t>CWH-H02147             </t>
  </si>
  <si>
    <t>COLTENE-WHALEDENT DAM 6X6 GREEN MEDIUM RUBBER              </t>
  </si>
  <si>
    <t> $                   8.64</t>
  </si>
  <si>
    <t>CWH-H01415             </t>
  </si>
  <si>
    <t>COLTENE-WHALEDENT RUBBER DAM NAPKINS FRAME SIZE 5&amp;6"       </t>
  </si>
  <si>
    <t> $                   8.82</t>
  </si>
  <si>
    <t>CWH-H00839             </t>
  </si>
  <si>
    <t>COLTENE-WHALEDENT WAX BITE WAFERS LEMON YELLOW             </t>
  </si>
  <si>
    <t> $                   9.66</t>
  </si>
  <si>
    <t>KER-36052(EU)          </t>
  </si>
  <si>
    <t>KERR SONICFILL 2 UNIDOSE REFILL A2 20/PK                   </t>
  </si>
  <si>
    <t> $                 45.31</t>
  </si>
  <si>
    <t>KER-34241(E)           </t>
  </si>
  <si>
    <t>KERR VERTISE FLOW SYRINGE REFILL A1 2/PK                   </t>
  </si>
  <si>
    <t> $                 34.83</t>
  </si>
  <si>
    <t>KER-34242(E)           </t>
  </si>
  <si>
    <t>KERR VERTISE FLOW SYRINGE REFILL A2 2/PK                   </t>
  </si>
  <si>
    <t>Qty on hand</t>
  </si>
  <si>
    <t>HUF-SRP11/1293         </t>
  </si>
  <si>
    <t>HU FRIEDY 11/12 AFTER FIVE GRACEY, #9 HDL, ORANGE          </t>
  </si>
  <si>
    <t>HUF-SG13/14R9E2        </t>
  </si>
  <si>
    <t>HU FRIEDY CURETTE GRACEY  RIGID #13/14R EVEREDGE #9 HANDLE </t>
  </si>
  <si>
    <t>HUF-S13K/TG            </t>
  </si>
  <si>
    <t>HU FRIEDY CURETTE/CHISEL 13K/TG DE                         </t>
  </si>
  <si>
    <t>HUF-RCS25NT            </t>
  </si>
  <si>
    <t>HU FRIEDY ENDODONTIC SPREADER NICKEL TITANIUM #25NT SE     </t>
  </si>
  <si>
    <t>HUF-IMS-1229           </t>
  </si>
  <si>
    <t>HU FRIEDY ENZYMAX SPRAY GEL INSTRUMENT PRE-CLEANER 709ML   </t>
  </si>
  <si>
    <t>HUF-SH6/79E2            </t>
  </si>
  <si>
    <t>HU FRIEDY EVEREDGE SCALER DE H6/H7 #9 HANDLE               </t>
  </si>
  <si>
    <t>HUF-EXD11/12           </t>
  </si>
  <si>
    <t>HU FRIEDY EXPLORER DE ODU 11/12                            </t>
  </si>
  <si>
    <t>HUF-EXDEN16            </t>
  </si>
  <si>
    <t>HU FRIEDY EXPLORER DE#6 SATIN STEEL HANDLE                 </t>
  </si>
  <si>
    <t>HUF-S204SD76           </t>
  </si>
  <si>
    <t>HU FRIEDY SCALER 204SD DE #7 SATIN STEEL COLOURS           </t>
  </si>
  <si>
    <t>HUF-SH6/77             </t>
  </si>
  <si>
    <t>HU FRIEDY SCALER DE H6/H7 #7 HANDLE                        </t>
  </si>
  <si>
    <t>HUF-SH6/7              </t>
  </si>
  <si>
    <t>HU FRIEDY SCALER DE H6/H7 RESIN PURPLE                     </t>
  </si>
  <si>
    <t>HUF-S204S9E2           </t>
  </si>
  <si>
    <t>HU FRIEDY SCALER EVEREDGE DE 204S #9 HANDLE                </t>
  </si>
  <si>
    <t>HUF-S204SD9E2          </t>
  </si>
  <si>
    <t>HU FRIEDY SCALER SICKLE #9 EVEREDGE                        </t>
  </si>
  <si>
    <t>HUF-S204S              </t>
  </si>
  <si>
    <t>HU FRIEDY SCALER SICKLE DE #204S                           </t>
  </si>
  <si>
    <t>HUF-SS4                </t>
  </si>
  <si>
    <t>HU FRIEDY STONE FLAT ARKANSAS #4                            </t>
  </si>
  <si>
    <t>HUF-SSO                </t>
  </si>
  <si>
    <t>HU FRIEDY STONE OIL SHARPEN-EZ 1FL.OZ                      </t>
  </si>
  <si>
    <t>3MD-1942FR</t>
  </si>
  <si>
    <t>3MD-5904UD(E)</t>
  </si>
  <si>
    <t>3MD-5907P</t>
  </si>
  <si>
    <t>3MD-6020A2</t>
  </si>
  <si>
    <t>3MD-6020A3</t>
  </si>
  <si>
    <t>3MD-6020A3.5</t>
  </si>
  <si>
    <t>3MD-6020A4</t>
  </si>
  <si>
    <t>3MD-6020B1</t>
  </si>
  <si>
    <t>3MD-6020B2</t>
  </si>
  <si>
    <t>3MD-6021D3</t>
  </si>
  <si>
    <t>3MD-77949</t>
  </si>
  <si>
    <t>3MD-77949-2</t>
  </si>
  <si>
    <t>BEA-FGOS702 (10)</t>
  </si>
  <si>
    <t>CWH-4970</t>
  </si>
  <si>
    <t>GCD-000101(E)</t>
  </si>
  <si>
    <t>HUF-IMS-1229</t>
  </si>
  <si>
    <t>HUF-SSO</t>
  </si>
  <si>
    <t>KER-34242(E)</t>
  </si>
  <si>
    <t>KER-822-6303</t>
  </si>
  <si>
    <t>KUL-66041061</t>
  </si>
  <si>
    <t>KUL-66041061 bulk</t>
  </si>
  <si>
    <t>PAR-S370</t>
  </si>
  <si>
    <t>PAR-S380</t>
  </si>
  <si>
    <t>PRE-9007071</t>
  </si>
  <si>
    <t>PRE-9007072</t>
  </si>
  <si>
    <t>PRE-9007073</t>
  </si>
  <si>
    <t>PRE-9007091</t>
  </si>
  <si>
    <t>PRE-9007092</t>
  </si>
  <si>
    <t>PRE-9007093</t>
  </si>
  <si>
    <t>PRE-9007131</t>
  </si>
  <si>
    <t>PRE-9007133</t>
  </si>
  <si>
    <t>PRE-9061400</t>
  </si>
  <si>
    <t>PRE-9061401</t>
  </si>
  <si>
    <t>VIV-638228</t>
  </si>
  <si>
    <t>VIV-638227</t>
  </si>
  <si>
    <t>VIV-637568</t>
  </si>
  <si>
    <t>VIV-615216</t>
  </si>
  <si>
    <t>VIV-590334</t>
  </si>
  <si>
    <t>VIV-590314</t>
  </si>
  <si>
    <t>VIV-590313</t>
  </si>
  <si>
    <t>ITEM CODE</t>
  </si>
  <si>
    <t>3M ESPE PROTEMP 4 A2</t>
  </si>
  <si>
    <t>$   60.30</t>
  </si>
  <si>
    <t>3M ESPE RELY X U200 TRANSLUCENT CLICKER</t>
  </si>
  <si>
    <t>$   53.27</t>
  </si>
  <si>
    <t>3M ESPE RELY X U200 A2 UNIVERSAL CLICKER</t>
  </si>
  <si>
    <t>$   14.57</t>
  </si>
  <si>
    <t>3M ESPE ADPER SINGLEBOND 2 6ml.</t>
  </si>
  <si>
    <t>$   24.62</t>
  </si>
  <si>
    <t>3M ESPE EXPRESS LIGHT-BODY REGULAR SET (REFILL 2-PACK)</t>
  </si>
  <si>
    <t>$   21.11</t>
  </si>
  <si>
    <t>3M ESPE Z100 SYRINGE A2</t>
  </si>
  <si>
    <t>$   12.06</t>
  </si>
  <si>
    <t>3M ESPE Z100 SYRINGE A3</t>
  </si>
  <si>
    <t>3M ESPE TRANSBOND XT ADHESIVE SYRINGE 4/PK</t>
  </si>
  <si>
    <t>$   42.21</t>
  </si>
  <si>
    <t>3M ESPE FILTEK Z250 SYRINGE A1</t>
  </si>
  <si>
    <t>$   14.07</t>
  </si>
  <si>
    <t>3M ESPE FILTEK Z250 SYRINGE A2</t>
  </si>
  <si>
    <t>3M ESPE FILTEK Z250 SYRINGE A3</t>
  </si>
  <si>
    <t>3M ESPE FILTEK Z250 SYRINGE A3.5</t>
  </si>
  <si>
    <t>3M ESPE FILTEK Z250 SYRINGE A4</t>
  </si>
  <si>
    <t>3M ESPE FILTEK Z250 SYRINGE B2</t>
  </si>
  <si>
    <t>3M ESPE FILTEK Z250 SYRINGE UD</t>
  </si>
  <si>
    <t>3M ESPE VITREBOND INTRODUCTORY KIT</t>
  </si>
  <si>
    <t>$   35.18</t>
  </si>
  <si>
    <t>3M ESPE EXPRESS PUTTY</t>
  </si>
  <si>
    <t>3MD-41258(E)</t>
  </si>
  <si>
    <t>$   30.15</t>
  </si>
  <si>
    <t>3MD-4862A2(E)</t>
  </si>
  <si>
    <t>3M ESPE FILTEK BULK FILL SYRINGE A2 2G</t>
  </si>
  <si>
    <t>$   33.17</t>
  </si>
  <si>
    <t>ITEM</t>
  </si>
  <si>
    <t>Coltene-Whaledent Wax Sticks Orthodontic Tray              </t>
  </si>
  <si>
    <t>$    7.98</t>
  </si>
  <si>
    <t>Coltene-Whaledent Wax Bite Wafers Lemon Yellow             </t>
  </si>
  <si>
    <t>$    9.66</t>
  </si>
  <si>
    <t>CWH-H01415</t>
  </si>
  <si>
    <t>Coltene-Whaledent Rubber Dam Napkins Frame Size 5&amp;6"       </t>
  </si>
  <si>
    <t>$    8.82</t>
  </si>
  <si>
    <t>Coltene-Whaledent Dam 6X6 Green Medium Rubber              </t>
  </si>
  <si>
    <t>$    8.64</t>
  </si>
  <si>
    <t>Coltene Whaledent Parapost Plus Stainless Steel #4 (10/Pk)               </t>
  </si>
  <si>
    <t>$  41.77</t>
  </si>
  <si>
    <t>Coltene Whaledent Parapost Plus Stainless Steel #4.5 (10/Pk)              </t>
  </si>
  <si>
    <t>CWH-P-244-5</t>
  </si>
  <si>
    <t>Coltene Whaledent Parapost Plus Stainless Steel #5 (10/Pk)             </t>
  </si>
  <si>
    <t>Coltene Whaledent Parapost Plus Stainless Steel #5.5 (10/Pk)            </t>
  </si>
  <si>
    <t>Coltene Whaledent Parapost Stainless Steel #5 (10/Pk)                 </t>
  </si>
  <si>
    <t>$  42.10</t>
  </si>
  <si>
    <t>Coltene Whaledent Parapost XT #3 (10/Pk)                   </t>
  </si>
  <si>
    <t>$  48.27</t>
  </si>
  <si>
    <t>Coltene Whaledent Parapost XT #4 (10/Pk)                   </t>
  </si>
  <si>
    <t>Coltene Whaledent Parapost XT #4.5 (10/Pk)                 </t>
  </si>
  <si>
    <t>Coltene Whaledent Parapost XT #5 (10/Pk)                   </t>
  </si>
  <si>
    <t>Coltene Whaledent Parapost Taper Lux Intro Kit            </t>
  </si>
  <si>
    <t>Coltene Whaledent Biosonic General Purpose Cleaner         </t>
  </si>
  <si>
    <t>$  13.61</t>
  </si>
  <si>
    <t>Coltene Whaledent Biosonic Enzymatic Cleaner                </t>
  </si>
  <si>
    <t>Kerr Sybron K-Files 21mm #15                               </t>
  </si>
  <si>
    <t>$    2.20</t>
  </si>
  <si>
    <t>Kerr Sybron K-Files 21mm #20                               </t>
  </si>
  <si>
    <t>Kerr Sybron K-Files 21mm #25                               </t>
  </si>
  <si>
    <t>Kerr Sybron K-Files 21mm #30                                </t>
  </si>
  <si>
    <t>Kerr Sybron K-Files 21mm #35                               </t>
  </si>
  <si>
    <t>Kerr Sybron K-Files 21mm #40                               </t>
  </si>
  <si>
    <t>Kerr-Sybron K-Files 25mm #10                               </t>
  </si>
  <si>
    <t>Kerr Sybron K-Files 25mm #20                               </t>
  </si>
  <si>
    <t>Kerr Sybron K-Files 25mm #25                                </t>
  </si>
  <si>
    <t>Kerr-Sybron K-Files 25mm #30                               </t>
  </si>
  <si>
    <t>Kerr-Sybron K-Files 25mm #35                               </t>
  </si>
  <si>
    <t>Kerr Sybron K-Files 25mm #40                               </t>
  </si>
  <si>
    <t>Kerr Sybron K-Files 21mm #08                               </t>
  </si>
  <si>
    <t>Kerr Sybron K-Files 25mm #08                               </t>
  </si>
  <si>
    <t>KER-34241(E)</t>
  </si>
  <si>
    <t>Kerr Vertise Flow Syringe Refill A1 2/Pk                   </t>
  </si>
  <si>
    <t>$  34.83</t>
  </si>
  <si>
    <t>Kerr Vertise Flow Syringe Refill A2 2/Pk                   </t>
  </si>
  <si>
    <t>Kerr Sonicfill 2 Unidose Refill A2</t>
  </si>
  <si>
    <t>$  45.31</t>
  </si>
  <si>
    <t>KER-62249</t>
  </si>
  <si>
    <t>Kerr Sybron K-Files 21mm #06                               </t>
  </si>
  <si>
    <t>Kerr Sybron K-Files 25mm #06                               </t>
  </si>
  <si>
    <t>KER-822-2253</t>
  </si>
  <si>
    <t>Kerr Sybron TF Twisted Files 23mm .12/25                   </t>
  </si>
  <si>
    <t>$  15.18</t>
  </si>
  <si>
    <t>KER-822-4253</t>
  </si>
  <si>
    <t>Kerr Sybron TF Twisted Files 23mm .04/25                   </t>
  </si>
  <si>
    <t>KER-822-4403</t>
  </si>
  <si>
    <t>Kerr Sybron TF Twisted Files 23mm .04/40                   </t>
  </si>
  <si>
    <t>KER-822-4407</t>
  </si>
  <si>
    <t>Kerr Sybron TF Twisted Files 27mm .04/40                   </t>
  </si>
  <si>
    <t>KER-822-4683</t>
  </si>
  <si>
    <t>Kerr Sybron TF Small Assortments 23mm .025                 </t>
  </si>
  <si>
    <t>KER-825-0400</t>
  </si>
  <si>
    <t>Kerr Sybron K3 &amp; K3XF Gutta Percha Assorted .04            </t>
  </si>
  <si>
    <t>$    8.43</t>
  </si>
  <si>
    <t>Bosworth/Keystone Flexo Clear W/ Removable Tip 100/Pk      </t>
  </si>
  <si>
    <t>$    2.85</t>
  </si>
  <si>
    <t>NKY-1680050</t>
  </si>
  <si>
    <t>Bosworth/Keystone Honey Comb Round Furnace Tray            </t>
  </si>
  <si>
    <t>$    7.38</t>
  </si>
  <si>
    <t>NKY-921775</t>
  </si>
  <si>
    <t>Bosworth/Keystone Softone Conditioner Kit                  </t>
  </si>
  <si>
    <t>$  31.62</t>
  </si>
  <si>
    <t>NKY-921896</t>
  </si>
  <si>
    <t>Bosworth/Keystone Tray-Away #9S Perforated La (12/Bag)     </t>
  </si>
  <si>
    <t>$    3.69</t>
  </si>
  <si>
    <t>NKY-9570905</t>
  </si>
  <si>
    <t>Bosworth/Keystone C&amp;B Foam Filler Blue 1" 3/8" 1000/Pk     </t>
  </si>
  <si>
    <t>$  12.65</t>
  </si>
  <si>
    <t>PRE-1006203</t>
  </si>
  <si>
    <t>Premier Triple Tray Posterior 48/Box                       </t>
  </si>
  <si>
    <t>$  29.85</t>
  </si>
  <si>
    <t>PRE-1006213</t>
  </si>
  <si>
    <t>Premier Triple Tray Anterior 35/Box                        </t>
  </si>
  <si>
    <t>PRE-1006223</t>
  </si>
  <si>
    <t>Premier Triple Tray Quadrant 40/Box                        </t>
  </si>
  <si>
    <t>PRE-9061070</t>
  </si>
  <si>
    <t>Premier Contoured Metal Bands                               </t>
  </si>
  <si>
    <t>PRE-9061100</t>
  </si>
  <si>
    <t>Premier Sycamore Wedges #13XT Neutral 400/Bx               </t>
  </si>
  <si>
    <t>$  10.11</t>
  </si>
  <si>
    <t>PRE-9061101</t>
  </si>
  <si>
    <t>Premier Sycamore Wedges #13T Green 400/Bx                  </t>
  </si>
  <si>
    <t>$  19.64</t>
  </si>
  <si>
    <t>PRE-9061106</t>
  </si>
  <si>
    <t>Premier Sycamore Wedges Ultra Thin Orange 400/Bx         </t>
  </si>
  <si>
    <t>PRE-9061109</t>
  </si>
  <si>
    <t>Premier Sycamore Wedges Mini Light Blue 400/Bx             </t>
  </si>
  <si>
    <t>Most Recent LC</t>
  </si>
  <si>
    <t>3MD-6021A2             </t>
  </si>
  <si>
    <t>3M ESPE FILTEK Z250 CAPSULE REFILL A2 (20/BX)              </t>
  </si>
  <si>
    <t>3MD-71210              </t>
  </si>
  <si>
    <t>3M ESPE IMPREGUM PENTA ELASTOMER SYRINGE                   </t>
  </si>
  <si>
    <t>3MD-10771J             </t>
  </si>
  <si>
    <t>3M ESPE IMPRINT 3 HEAVY BODY CARTRIDGE JUMBO PACK 50ML 30/PK</t>
  </si>
  <si>
    <t>GCD-135001             </t>
  </si>
  <si>
    <t>GC COE PAK STANDARD PACKAGE                                </t>
  </si>
  <si>
    <t>SDI-4411222            </t>
  </si>
  <si>
    <t>SDI GS-80 CAPSULES 1 SPILL FAST SET ECON 500/BX            </t>
  </si>
  <si>
    <t>SDI-4403303            </t>
  </si>
  <si>
    <t>SDI GS-80 CAPSULES 3 SPILL REGULAR SET 50/JAR              </t>
  </si>
  <si>
    <t>SDI-4001202            </t>
  </si>
  <si>
    <t>SDI PERMITE CAPS FAST SET 1 SPILL 50/BX                    </t>
  </si>
  <si>
    <t>SDI-4002404            </t>
  </si>
  <si>
    <t>SDI PERMITE CAPS SLOW SET 2 SPILL 50/BX                    </t>
  </si>
  <si>
    <t>SUL-83000              </t>
  </si>
  <si>
    <t>SULTAN DENTAL ASSURE PLUS POUCHES 3.25 X 6.5 200/BX        </t>
  </si>
  <si>
    <t>FREE</t>
  </si>
  <si>
    <t>SUL-77650              </t>
  </si>
  <si>
    <t>SULTAN DENTAL GENIE PUTTY RAPID SET 600ML/PK               </t>
  </si>
  <si>
    <t>GCD-004714             </t>
  </si>
  <si>
    <t>GC Fujicem 2 Paste Pak                                     </t>
  </si>
  <si>
    <t>3MD-71210</t>
  </si>
  <si>
    <t>3MD-10771J</t>
  </si>
  <si>
    <t>3MD-907041</t>
  </si>
  <si>
    <t>3MD-907021</t>
  </si>
  <si>
    <t>3MD-907023</t>
  </si>
  <si>
    <t>3M ESPE UNITEK SS CROWN FORM U1 CUSPID (5/BX)   </t>
  </si>
  <si>
    <t>3M ESPE UNITEK SS CROWN FORM U2 CUSPID (5/BX) </t>
  </si>
  <si>
    <t>3M ESPE UNITEK SS CROWN FORM U3 CUSPID (5/BX)  </t>
  </si>
  <si>
    <t>3M ESPE UNITEK SS CROWN FORM UL1 LATERAL (5/BX)       </t>
  </si>
  <si>
    <t>3M ESPE UNITEK SS CROWN FORM UL3 LATERAL (5/BX)</t>
  </si>
  <si>
    <t>NKY-1050075</t>
  </si>
  <si>
    <t>Bosworth/Keystone Deluxe Magnetic Articulator</t>
  </si>
  <si>
    <t>KER-822-4253          </t>
  </si>
  <si>
    <t>KER-822-4403           </t>
  </si>
  <si>
    <t>KER-822-2253           </t>
  </si>
  <si>
    <t>KER-822-4683           </t>
  </si>
  <si>
    <t>KER-822-6253          </t>
  </si>
  <si>
    <t>Kerr Sybron TF Twisted Files 23mm .06/25                   </t>
  </si>
  <si>
    <t>KER-822-6803          </t>
  </si>
  <si>
    <t>Kerr Sybron TF Twisted Files Large Assorted 23mm           </t>
  </si>
  <si>
    <t>KER-822-0257          </t>
  </si>
  <si>
    <t>Kerr Sybron TF Twisted Files 27mm .10/25                   </t>
  </si>
  <si>
    <t>KER-822-4407           </t>
  </si>
  <si>
    <t>KER-822-6307           </t>
  </si>
  <si>
    <t>Kerr Sybron TF Twisted Files 27mm.06/30                   </t>
  </si>
  <si>
    <t>KER-822-8257          </t>
  </si>
  <si>
    <t>Kerr Sybron TF Twisted Files 27mm .08/25                   </t>
  </si>
  <si>
    <t>VIV-626221</t>
  </si>
  <si>
    <t>VIVADENT MONOBOND PLUS 5GM</t>
  </si>
  <si>
    <t>Qty. Available</t>
  </si>
  <si>
    <t>EA</t>
  </si>
  <si>
    <t> $              49.87</t>
  </si>
  <si>
    <t> 1 PC EXPIRING IN 2019-11</t>
  </si>
  <si>
    <t>VOC-1840</t>
  </si>
  <si>
    <t>VOCO GRANDIO CAPSULES A1  REFILL 20X 0.25GM</t>
  </si>
  <si>
    <t> $              55.52</t>
  </si>
  <si>
    <t>VOC-1841</t>
  </si>
  <si>
    <t>VOCO GRANDIO CAPSULES A2  REFILL 20X 0.25GM</t>
  </si>
  <si>
    <t>VOC-1842</t>
  </si>
  <si>
    <t>VOCO GRANDIO CAPSULES A3  REFILL 20X 0.25GM</t>
  </si>
  <si>
    <t>VOC-1863</t>
  </si>
  <si>
    <t>VOCO GRANDIO FLOW SYRINGE A1 2/PK 2.0GM</t>
  </si>
  <si>
    <t> $              48.58</t>
  </si>
  <si>
    <t>VOC-1864</t>
  </si>
  <si>
    <t>VOCO GRANDIO FLOW SYRINGE A2 2/PK 2.0GM</t>
  </si>
  <si>
    <t>VOC-2650</t>
  </si>
  <si>
    <t>VOCO GRANDIOSO CAPSULES 0.25GM A1 16/PK</t>
  </si>
  <si>
    <t> $              54.36</t>
  </si>
  <si>
    <t>VOC-2651</t>
  </si>
  <si>
    <t>VOCO GRANDIOSO CAPSULES 0.25GM A2 16/PK</t>
  </si>
  <si>
    <t>VOC-2652</t>
  </si>
  <si>
    <t>VOCO GRANDIOSO CAPSULES 0.25GM A3 16/PK</t>
  </si>
  <si>
    <t>VOC-2685</t>
  </si>
  <si>
    <t>VOCO GRANDIOSO HEAVY SYRINGE A2 2GM  2/PK</t>
  </si>
  <si>
    <t> $              50.89</t>
  </si>
  <si>
    <t>VOC-1479</t>
  </si>
  <si>
    <t>VOCO STRUCTUR 2 SC REFILL 75GM A1</t>
  </si>
  <si>
    <t> $              69.40</t>
  </si>
  <si>
    <t>VOC-1480</t>
  </si>
  <si>
    <t>VOCO STRUCTUR 2 SC REFILL 75GM A2</t>
  </si>
  <si>
    <t>VOC-1482</t>
  </si>
  <si>
    <t>VOCO STRUCTUR 2 SC REFILL 75GM B1</t>
  </si>
  <si>
    <t>VOCO</t>
  </si>
  <si>
    <t>COV-8881401056         </t>
  </si>
  <si>
    <t>COVIDIEN MONOJECT NEEDLE 27 LONG METAL                     </t>
  </si>
  <si>
    <t>COV-8881400058         </t>
  </si>
  <si>
    <t>COVIDIEN MONOJECT NEEDLE 27 LONG PLASTIC                   </t>
  </si>
  <si>
    <t>COV-8881401064         </t>
  </si>
  <si>
    <t>COVIDIEN MONOJECT NEEDLE 27 SHORT METAL                    </t>
  </si>
  <si>
    <t>COV-8881400066         </t>
  </si>
  <si>
    <t>COVIDIEN MONOJECT NEEDLE 27 SHORT PLASTIC                  </t>
  </si>
  <si>
    <t>COV-8881401072         </t>
  </si>
  <si>
    <t>COVIDIEN MONOJECT NEEDLE 30 SHORT METAL                    </t>
  </si>
  <si>
    <t>COV-8881400074         </t>
  </si>
  <si>
    <t>COVIDIEN MONOJECT NEEDLE 30 SHORT PLASTIC                  </t>
  </si>
  <si>
    <t>COV-8881401171         </t>
  </si>
  <si>
    <t>COVIDIEN MONOJECT SYRINGE 30 X-SHORT METAL                 </t>
  </si>
  <si>
    <t>KUR-3111-KA            </t>
  </si>
  <si>
    <t>KURARAY CLEARFIL MAJESTY ES-2 PLT A2 20/BX                 </t>
  </si>
  <si>
    <t>KUR-3112-KA            </t>
  </si>
  <si>
    <t>KURARAY CLEARFIL MAJESTY ES-2 PLT A3 20/BX                 </t>
  </si>
  <si>
    <t>KUR-2610-KA            </t>
  </si>
  <si>
    <t>KURARAY CLEARFIL MAJESTY FLOW A1 3.2gm                     </t>
  </si>
  <si>
    <t>KUR-2611-KA            </t>
  </si>
  <si>
    <t>KURARAY CLEARFIL MAJESTY FLOW A2 3.2gm                     </t>
  </si>
  <si>
    <t>KUR-2612-KA            </t>
  </si>
  <si>
    <t>KURARAY CLEARFIL MAJESTY FLOW A3 3.2gm                     </t>
  </si>
  <si>
    <t>KUR-2890-KA            </t>
  </si>
  <si>
    <t>KURARAY CLEARFIL S3 BOND PLUS 4ML                          </t>
  </si>
  <si>
    <t>KUR-3384-KA            </t>
  </si>
  <si>
    <t>KURARAY PANAVIA  SA PLUS STANDARD KIT TRANSLUCENT           </t>
  </si>
  <si>
    <t>KUR-3382-KA            </t>
  </si>
  <si>
    <t>KURARAY PANAVIA  SA PLUS STANDARD KIT UNIVERSAL            </t>
  </si>
  <si>
    <t>KUR-3387-KA            </t>
  </si>
  <si>
    <t>KURARAY PANAVIA  SA PLUS VALUE KIT TRANSLUCENT             </t>
  </si>
  <si>
    <t>KUR-3385-KA             </t>
  </si>
  <si>
    <t>KURARAY PANAVIA  SA PLUS VALUE KIT UNIVERSAL               </t>
  </si>
  <si>
    <t>KER-822-8257</t>
  </si>
  <si>
    <t>Kerr Sybron TF Twisted Files 27mm .08/25</t>
  </si>
  <si>
    <t>Kerr Sybron TF Twisted Files 27mm .10/25</t>
  </si>
  <si>
    <t>Kerr Sybron TF Twisted Files 23mm .06/25</t>
  </si>
  <si>
    <t>NKY-921881</t>
  </si>
  <si>
    <t xml:space="preserve">BOSWORTH/KEYSTONE TAC TRAY ADHESIVE COMPOUND STANDARD KIT   </t>
  </si>
  <si>
    <t>$                     10.23</t>
  </si>
  <si>
    <t>3MD-6UL3</t>
  </si>
  <si>
    <t>$                     10.07</t>
  </si>
  <si>
    <t>3MD-6UR5</t>
  </si>
  <si>
    <t>3MD-6UR7</t>
  </si>
  <si>
    <t>$                     14.94</t>
  </si>
  <si>
    <t>3M Espe Temp Crown Forms Ni-Chro Kit</t>
  </si>
  <si>
    <t>$                  201.84</t>
  </si>
  <si>
    <t>3M Espe Unitek SS Crown Form U1 Cuspid (5/Bx)              </t>
  </si>
  <si>
    <t>$                     17.66</t>
  </si>
  <si>
    <t>3MD-907042</t>
  </si>
  <si>
    <t>3M Espe Unitek SS Crown Form U2 Cuspid (5/Bx)              </t>
  </si>
  <si>
    <t>3MD-907043</t>
  </si>
  <si>
    <t>3M Espe Unitek SS Crown Form U3 Cuspid (5/Bx)              </t>
  </si>
  <si>
    <t>3M Espe Rely X Unicem 2 Automix Value Pack Universal A2</t>
  </si>
  <si>
    <t>NKY-1271200</t>
  </si>
  <si>
    <t>Bosworth/Keystone Stainless Steel Wire Clasps Bicuspid Medium Left 10/Pk</t>
  </si>
  <si>
    <t>$                       7.92</t>
  </si>
  <si>
    <t>NKY-1271210</t>
  </si>
  <si>
    <t>Bosworth/Keystone Stainless Steel Wire Clasps Bicuspid Medium Right 10/Pk</t>
  </si>
  <si>
    <t>Bosworth/Keystone Mizzy Pip Pump 4Oz                       </t>
  </si>
  <si>
    <t>$                     35.22</t>
  </si>
  <si>
    <t>Bosworth/Keystone Super EBA Cement Powder Regular Set 15 Gm</t>
  </si>
  <si>
    <t>$                       9.06</t>
  </si>
  <si>
    <t>Bosworth/Keystone Wonder Wedges Natural Assorted 500/Bx    </t>
  </si>
  <si>
    <t>$                     30.21</t>
  </si>
  <si>
    <t>Bosworth/Keystone TAC Tray Adhesive Compound Standard Kit      </t>
  </si>
  <si>
    <t>$                       6.04</t>
  </si>
  <si>
    <t>Bosworth/Keystone Trim Liquid 6Oz                          </t>
  </si>
  <si>
    <t>$                     15.11</t>
  </si>
  <si>
    <t>$                     12.67</t>
  </si>
  <si>
    <t>Coltene Whaledent Parapost Fiber White #3 (5/Pk)           </t>
  </si>
  <si>
    <t>$                     25.20</t>
  </si>
  <si>
    <t>HUF-SRP11/1293</t>
  </si>
  <si>
    <t>Hu Friedy 11/12 After Five Gracey, #9 HDL, Orange          </t>
  </si>
  <si>
    <t>$                     17.22</t>
  </si>
  <si>
    <t>Kerr Revolution Syringe Kit A2 4/bx                            </t>
  </si>
  <si>
    <t>$                     26.50</t>
  </si>
  <si>
    <t>KER-822-4253#</t>
  </si>
  <si>
    <t>$                     17.58</t>
  </si>
  <si>
    <t>$                     15.18</t>
  </si>
  <si>
    <t>KER-822-6253#</t>
  </si>
  <si>
    <t>$                     18.81</t>
  </si>
  <si>
    <t>KER-822-6803#</t>
  </si>
  <si>
    <t>$                     17.58</t>
  </si>
  <si>
    <t>KER-822-0257#</t>
  </si>
  <si>
    <t>KER-822-8257#</t>
  </si>
  <si>
    <t>KER-823-0257</t>
  </si>
  <si>
    <t>Kerr Sybron K3 XF Files 17mm .10/25                        </t>
  </si>
  <si>
    <t>$                     18.23</t>
  </si>
  <si>
    <t>Kerr Sybron K3 XF Files 25mm .04/20                        </t>
  </si>
  <si>
    <t>$                     19.26</t>
  </si>
  <si>
    <t>KER-823-4455</t>
  </si>
  <si>
    <t>Kerr Sybron K3 XF Files 25mm .04/45                        </t>
  </si>
  <si>
    <t>$                     18.53</t>
  </si>
  <si>
    <t>KER-823-6355</t>
  </si>
  <si>
    <t>Kerr Sybron K3 XF Files 25mm .06/35                        </t>
  </si>
  <si>
    <t>$                     18.54</t>
  </si>
  <si>
    <t>KER-830-8257</t>
  </si>
  <si>
    <t>Kerr Sybron K3 Files 17mm .08/25                           </t>
  </si>
  <si>
    <t>SHO-0816-1</t>
  </si>
  <si>
    <t>Shofu Robot Diamond Points FG 0816                         </t>
  </si>
  <si>
    <t>$                     12.00</t>
  </si>
  <si>
    <t>SSW-15409-5</t>
  </si>
  <si>
    <t>SS White Burs 20 Blade T&amp;F FG8408 (5/Pk)                   </t>
  </si>
  <si>
    <t>$                     17.09</t>
  </si>
  <si>
    <t>SSW-16001-5</t>
  </si>
  <si>
    <t>SS White Burs Trim &amp; Finishing FG CFT1 (5/Pk)              </t>
  </si>
  <si>
    <t>Telio CS C&amp;B - A2 shade. Self-Cure, for Temporary Crowns and Bridges</t>
  </si>
  <si>
    <t>VIV-628246</t>
  </si>
  <si>
    <t>VIV-627911</t>
  </si>
  <si>
    <t>Telio CS Desensitizer 5 Gm. Bottle. </t>
  </si>
  <si>
    <t>Covidien Monoject Needle 27 Long Plastic               </t>
  </si>
  <si>
    <t>$             8.45</t>
  </si>
  <si>
    <t>Covidien Monoject Needle 30 Short Plastic                  </t>
  </si>
  <si>
    <t>$             8.48</t>
  </si>
  <si>
    <t>Covidien Monoject Needle 27 Long Metal                     </t>
  </si>
  <si>
    <t>$             8.48</t>
  </si>
  <si>
    <t>Covidien Monoject Needle 30 Short Metal                    </t>
  </si>
  <si>
    <t>Kuraray Clearfil Majesty Flow A1</t>
  </si>
  <si>
    <t>$           29.16</t>
  </si>
  <si>
    <t>Kuraray Clearfil Majesty Flow A2</t>
  </si>
  <si>
    <t>Kuraray Clearfil Majesty Flow A3</t>
  </si>
  <si>
    <t>Kuraray Panavia  SA Plus Standard Kit Universal            </t>
  </si>
  <si>
    <t>$           51.27</t>
  </si>
  <si>
    <t>Kuraray Panavia  SA Plus Standard Kit Translucent          </t>
  </si>
  <si>
    <t>KUR-3385-KA            </t>
  </si>
  <si>
    <t>Kuraray Panavia  SA Plus Value Kit Universal                </t>
  </si>
  <si>
    <t>$         138.49</t>
  </si>
  <si>
    <t>Kuraray Panavia  SA Plus Value Kit Translucent             </t>
  </si>
  <si>
    <t>LOK-558B               </t>
  </si>
  <si>
    <t>Look Suture Chromic Gut Undyed C6 4-0 18" 12/Box          </t>
  </si>
  <si>
    <t>$           11.66</t>
  </si>
  <si>
    <t>LOK-559B               </t>
  </si>
  <si>
    <t>Look Suture Chromic Gut Undyed C6 4-0 27" 12/Box           </t>
  </si>
  <si>
    <t>$           11.66</t>
  </si>
  <si>
    <t>LOK-560B               </t>
  </si>
  <si>
    <t>Look Suture Chromic Gut Undyed C6 3-0 27" 12/Box           </t>
  </si>
  <si>
    <t>LOK-591B               </t>
  </si>
  <si>
    <t>Look Suture Surgical Plain Gut Beige DS18 4-0 18" 12/Box   </t>
  </si>
  <si>
    <t>LOK-592B               </t>
  </si>
  <si>
    <t>Look Suture Plain Gut DS18 C6 3-0 18" 12/Box               </t>
  </si>
  <si>
    <t>$           11.33</t>
  </si>
  <si>
    <t>LOK-594B               </t>
  </si>
  <si>
    <t>Look Suture Plain Gut Beige HS24/C31 3-0 18" 12/Box        </t>
  </si>
  <si>
    <t>LOK-781B               </t>
  </si>
  <si>
    <t>Look Suture Silk Black DS18/C6 4-0 18" 12/Box              </t>
  </si>
  <si>
    <t>$           10.34</t>
  </si>
  <si>
    <t>LOK-784B               </t>
  </si>
  <si>
    <t>Look Suture Silk Black DS18/C6 3-0 18" 12/Box              </t>
  </si>
  <si>
    <t>$             9.81</t>
  </si>
  <si>
    <t>LOK-785B               </t>
  </si>
  <si>
    <t>Look Suture Silk Black HS24/C31 3-0 Bbs 18" 12/Bx          </t>
  </si>
  <si>
    <t>$           10.37</t>
  </si>
  <si>
    <t>LOK-922B               </t>
  </si>
  <si>
    <t>Look Suture Nylon Black Mono C6 4-0 18" 12/Box                </t>
  </si>
  <si>
    <t>$           11.12</t>
  </si>
  <si>
    <t>b</t>
  </si>
  <si>
    <t>SUL-83000</t>
  </si>
  <si>
    <t>Uom</t>
  </si>
  <si>
    <t>Qnty</t>
  </si>
  <si>
    <t>Estimated LC</t>
  </si>
  <si>
    <t>GCD-000240</t>
  </si>
  <si>
    <t>GC FUJI I CAPSULES LIGHT YELLOW 50/PK</t>
  </si>
  <si>
    <t>GCD-000139</t>
  </si>
  <si>
    <t>GC FUJI II LC CAPSULES A2</t>
  </si>
  <si>
    <t>GCD-000140</t>
  </si>
  <si>
    <t>GC FUJI II LC CAPSULES A3</t>
  </si>
  <si>
    <t>GCD-000218</t>
  </si>
  <si>
    <t>GC FUJI PLUS CEMENT 1-1 PKG W/ CONDITIONER</t>
  </si>
  <si>
    <t>GCD-002635</t>
  </si>
  <si>
    <t>GC GOLD LABEL 1 LUTING CEMENT 1-1 PKG</t>
  </si>
  <si>
    <t>GCD-000124</t>
  </si>
  <si>
    <t>GC MIRACLE MIX CAPSULES 50/PK</t>
  </si>
  <si>
    <t>GCD-000239</t>
  </si>
  <si>
    <t>GC MIRACLE MIX COMPLETE-KIT</t>
  </si>
  <si>
    <t>KERR SYBRON K-FILES 21MM #40</t>
  </si>
  <si>
    <t>KERR SYBRON K-FLEX FILES 30MM #15</t>
  </si>
  <si>
    <t>KERR SYBRON K-FILES 21MM #10</t>
  </si>
  <si>
    <t>KERR SYBRON K-FILES 25MM #10</t>
  </si>
  <si>
    <t>KERR SYBRON K-FILES 25MM #15</t>
  </si>
  <si>
    <t>KERR SYBRON K-FILES 25MM #25</t>
  </si>
  <si>
    <t>KERR SYBRON K-FLEX FILES 25MM #08</t>
  </si>
  <si>
    <t>KERR SYBRON K-FLEX FILES 25MM #15</t>
  </si>
  <si>
    <t>KERR SYBRON K-FLEX FILES 25MM #20</t>
  </si>
  <si>
    <t>KERR SYBRON K-FLEX FILES 25MM #25</t>
  </si>
  <si>
    <t>KERR SYBRON K-FLEX FILES 21MM #20</t>
  </si>
  <si>
    <t>KERR SYBRON TF TWISTED FILES 27MM .04/40</t>
  </si>
  <si>
    <t xml:space="preserve">3M ESPE FILTEK Z250 CAPSULE REFILL A1 (20/BX)               </t>
  </si>
  <si>
    <t>3M ESPE RELY X UNICEM 2 AUTOMIX  REFILL TRANSLUCENT 8.5G</t>
  </si>
  <si>
    <t>KUL-65414615</t>
  </si>
  <si>
    <t>KULZER AGFA DENTUS M2 COMFORT FILM</t>
  </si>
  <si>
    <t>KUL-66046244</t>
  </si>
  <si>
    <t>KULZER IBOND SELF ETCH SINGLE DOSE REFILL 1 X 4ML</t>
  </si>
  <si>
    <t>KUL-66040094</t>
  </si>
  <si>
    <t>KULZER IBOND TOTAL ETCH REFILL 4ml</t>
  </si>
  <si>
    <t>KUL-66039008</t>
  </si>
  <si>
    <t>KULZER VENUS DIAMOND PLT REFILL A1 20/BX</t>
  </si>
  <si>
    <t>KUL-66039009</t>
  </si>
  <si>
    <t>KULZER VENUS DIAMOND PLT REFILL A2 20/BX</t>
  </si>
  <si>
    <t>KUL-66039011</t>
  </si>
  <si>
    <t>KULZER VENUS DIAMOND PLT REFILL A3 20/BX</t>
  </si>
  <si>
    <t>KUL-66040354</t>
  </si>
  <si>
    <t>KULZER VENUS DIAMOND FLOW SYRINGE A1</t>
  </si>
  <si>
    <t>KUL-66040355</t>
  </si>
  <si>
    <t>KULZER VENUS DIAMOND FLOW SYRINGE A2</t>
  </si>
  <si>
    <t>KUL-66048090</t>
  </si>
  <si>
    <t>KULZER VENUS PEARL PLT REFILL A1 20/BX</t>
  </si>
  <si>
    <t>KUL-66048141</t>
  </si>
  <si>
    <t>KULZER VENUS PEARL PLT REFILL A2 20/BX</t>
  </si>
  <si>
    <t>KUL-66048175</t>
  </si>
  <si>
    <t>KULZER VENUS PEARL SYRINGE REFILL A1</t>
  </si>
  <si>
    <t>KUL-66048176</t>
  </si>
  <si>
    <t>KULZER VENUS PEARL SYRINGE REFILL A2</t>
  </si>
  <si>
    <t>KUL-65872354</t>
  </si>
  <si>
    <t>KULZER GLUMA DESENSITIZER 5ML</t>
  </si>
  <si>
    <t>DENTSPLY IRM IVORY COMPLETE-KIT</t>
  </si>
  <si>
    <t>QNTY</t>
  </si>
  <si>
    <t>ESTIMATED LC</t>
  </si>
  <si>
    <t>GCD-000166</t>
  </si>
  <si>
    <t>GC FUJI IX GP CAPSULES A2 50/PK</t>
  </si>
  <si>
    <t>GCD-000213</t>
  </si>
  <si>
    <t>GC FUJI IX GP FAST CAPSULE REFILL A3 50/PK</t>
  </si>
  <si>
    <t>GCD-004858</t>
  </si>
  <si>
    <t>GC G-CEM LINKACE SYRINGE TRANSLUCENT 2/PK</t>
  </si>
  <si>
    <t>GCD-001418</t>
  </si>
  <si>
    <t>GC FUJI PLUS CAPSULES A3 50/PK</t>
  </si>
  <si>
    <t>ACT-261030</t>
  </si>
  <si>
    <t>ACTEON EXPASYL CAPSULE STANDARD 20/PK</t>
  </si>
  <si>
    <t>ACTEON SATELEC INSERT NO. 1S 1/PK</t>
  </si>
  <si>
    <t>ACT-F00247</t>
  </si>
  <si>
    <t>ACTEON SATELEC INSERT NO. 2 1/PK</t>
  </si>
  <si>
    <t>ACTEON SATELEC INSERT SUBGINGIVAL NO. 10Z 1/PK</t>
  </si>
  <si>
    <t>ACTEON SATELEC INSERT UNIVERSAL NO. H3 1/PK</t>
  </si>
  <si>
    <t>$        23.37</t>
  </si>
  <si>
    <t>3M ESPE FILTEK Z250 SYRINGE REFILL A2</t>
  </si>
  <si>
    <t>$        23.37</t>
  </si>
  <si>
    <t>3M ESPE FILTEK Z250 SYRINGE REFILL A3</t>
  </si>
  <si>
    <t>3M ESPE FILTEK Z250 SYRINGE REFILL A3.5</t>
  </si>
  <si>
    <t>3M ESPE FILTEK Z250 SYRINGE REFILL A4</t>
  </si>
  <si>
    <t>3M ESPE FILTEK Z250 SYRINGE REFILL B1</t>
  </si>
  <si>
    <t>3M ESPE FILTEK Z250 SYRINGE REFILL B2</t>
  </si>
  <si>
    <t>3MD-6020C2</t>
  </si>
  <si>
    <t>3M ESPE FILTEK Z250 SYRINGE REFILL C2</t>
  </si>
  <si>
    <t>3MD-6020UD</t>
  </si>
  <si>
    <t>3M ESPE KETAC CEMENT TRIPLE PACK</t>
  </si>
  <si>
    <t>$        90.60</t>
  </si>
  <si>
    <t>ReOrder#</t>
  </si>
  <si>
    <t>GC FUJI IX GP CAPSULES A2 REGULAR SET 50/PK</t>
  </si>
  <si>
    <t>GC FUJI IX GP CAPSULES A3 FAST SET 50/PK</t>
  </si>
  <si>
    <t>3MD-37231€</t>
  </si>
  <si>
    <t>ACT-F00253</t>
  </si>
  <si>
    <t>ACTEON SATELEC INSERT NO. 10P ZEG 1/PK</t>
  </si>
  <si>
    <t>ACTEON SATELEC INSERT NO. 1 1/PK</t>
  </si>
  <si>
    <t>SIR-6176510</t>
  </si>
  <si>
    <t>SIRONA XIOS SENSOR HOLDERS ANTERIOR BLUE 100/PK</t>
  </si>
  <si>
    <t>SIR-6176528</t>
  </si>
  <si>
    <t>SIRONA XIOS SENSOR HOLDERS POSTERIOR YELLOW 100/PK</t>
  </si>
  <si>
    <t>SIR-6176536</t>
  </si>
  <si>
    <t>SIRONA XIOS SENSOR HOLDERS BITEWING RED 100/PK</t>
  </si>
  <si>
    <t>SIR-6176544</t>
  </si>
  <si>
    <t>SIRONA XIOS SENSOR HOLDERS UNIVERSAL GREEN 100/PK</t>
  </si>
  <si>
    <t xml:space="preserve">SIRONA </t>
  </si>
  <si>
    <t>SSW-15095-5</t>
  </si>
  <si>
    <t>NRG</t>
  </si>
  <si>
    <t>KER-28415              </t>
  </si>
  <si>
    <t>Kerr Extrude Extra</t>
  </si>
  <si>
    <t>$   21.31</t>
  </si>
  <si>
    <t>KER-28417              </t>
  </si>
  <si>
    <t>Kerr Extrude Medium</t>
  </si>
  <si>
    <t>KER-29835(C)           </t>
  </si>
  <si>
    <t>Kerr Herculite Unidose A1                                  </t>
  </si>
  <si>
    <t>$   17.08</t>
  </si>
  <si>
    <t>KER-29836(C)           </t>
  </si>
  <si>
    <t>Kerr Herculite Unidose A2                                  </t>
  </si>
  <si>
    <t>KER-29837(C)           </t>
  </si>
  <si>
    <t>Kerr Herculite Unidose A3                                  </t>
  </si>
  <si>
    <t>KER-33643              </t>
  </si>
  <si>
    <t>Kerr NX3 Dual Cure Clear                             </t>
  </si>
  <si>
    <t>$   40.46</t>
  </si>
  <si>
    <t>KER-31513(EU)          </t>
  </si>
  <si>
    <t>Kerr Optibond Solo Plus Refill (5 mL)                            </t>
  </si>
  <si>
    <t>$   21.92</t>
  </si>
  <si>
    <t>KER-16411              </t>
  </si>
  <si>
    <t>Kerr Permlastic Bulk Regular Body (12 Sets)                  </t>
  </si>
  <si>
    <t>CS-12</t>
  </si>
  <si>
    <t>KER-33965(EU)           </t>
  </si>
  <si>
    <t>Kerr Take 1 Advanced Tray Heav body Fast Set</t>
  </si>
  <si>
    <t>$   20.49</t>
  </si>
  <si>
    <t>KER-16411</t>
  </si>
  <si>
    <t xml:space="preserve">first today </t>
  </si>
  <si>
    <t>cant compete right now 64.99$</t>
  </si>
  <si>
    <t xml:space="preserve">67$ tradent </t>
  </si>
  <si>
    <t>3MD-907042 </t>
  </si>
  <si>
    <t>3M ESPE UNITEK SS CROWN FORM U2 CUSPID (5/BX)</t>
  </si>
  <si>
    <t>3MD-907054</t>
  </si>
  <si>
    <t>3M ESPE UNITEK SS CROWN FORM L4 CUSPID (5/BX)</t>
  </si>
  <si>
    <t>KULZER FLEXITIME HEAVY TIME TRAY 6X (2 X 50ML)</t>
  </si>
  <si>
    <t>GC FUJICEM 2 PASTE PAK </t>
  </si>
  <si>
    <t>GC COE PAK STANDARD PACKAGE</t>
  </si>
  <si>
    <t>3M ESPE KETAC-SILVER APLICAP STANDARD PACK (50/PK)         </t>
  </si>
  <si>
    <t>3M ESPE EXPRESS LIGHT-BODY FAST SET(REFILL 2-PACK)         </t>
  </si>
  <si>
    <t>GCD-003135  </t>
  </si>
  <si>
    <t>GC FUJI PLUS LUTING CEMENT</t>
  </si>
  <si>
    <t>KULZER FLEXITIME EASY PUTTY 600ML</t>
  </si>
  <si>
    <t>lc</t>
  </si>
  <si>
    <t>quantity</t>
  </si>
  <si>
    <t>$      57.79</t>
  </si>
  <si>
    <t>BEAVER BURS FG557L 100/PK</t>
  </si>
  <si>
    <t>BEAVER BURS FGOS557 100/PK</t>
  </si>
  <si>
    <t>$      97.85</t>
  </si>
  <si>
    <t>$    184.14</t>
  </si>
  <si>
    <t>BEAVER BURS TF7901 100/PK</t>
  </si>
  <si>
    <t>BEAVER BURS FG1/2 100/PK</t>
  </si>
  <si>
    <t>BEAVER BURS FG245 100/PK</t>
  </si>
  <si>
    <t>BEAVER BURS FG331 100/PK</t>
  </si>
  <si>
    <t>BEAVER BURS FG332 100/PK</t>
  </si>
  <si>
    <t>BEAVER BURS FG34 100/PK</t>
  </si>
  <si>
    <t>BEAVER BURS FG558 100/PK</t>
  </si>
  <si>
    <t>BEAVER BURS FG701 100/PK</t>
  </si>
  <si>
    <t>BEAVER BURS FGSS330 100/PK</t>
  </si>
  <si>
    <t>BEAVER BURS RA4 100/PK</t>
  </si>
  <si>
    <t>$      64.31</t>
  </si>
  <si>
    <t>BEAVER BURS RA5 100/PK</t>
  </si>
  <si>
    <t>BEA-RAOS4</t>
  </si>
  <si>
    <t>BEAVER BURS RAOS4 100/PK</t>
  </si>
  <si>
    <t>$      97.22</t>
  </si>
  <si>
    <t>COV-8881400066</t>
  </si>
  <si>
    <t>DEN-60578320</t>
  </si>
  <si>
    <t>DENTSPLY AQUASIL SOFT PUTTY REGULAR SET 2 X 450ML</t>
  </si>
  <si>
    <t>$              44.67</t>
  </si>
  <si>
    <t>$              47.78</t>
  </si>
  <si>
    <t>DENTSPLY AQUASIL ULTRA REFILLS LV REGULAR SET</t>
  </si>
  <si>
    <t>DEN-678768</t>
  </si>
  <si>
    <t>DENTSPLY AQUASIL ULTRA REFILLS XLV REGULAR SET</t>
  </si>
  <si>
    <t>$              31.68</t>
  </si>
  <si>
    <t>DEN-648021</t>
  </si>
  <si>
    <t>DENTSPLY ESTHET-X FLOW SYRINGE REFILL A2 2/PK</t>
  </si>
  <si>
    <t>$              20.36</t>
  </si>
  <si>
    <t>DENTSPLY ESTHET-X HD COMPULES A3 (20/BX)</t>
  </si>
  <si>
    <t>$              42.59</t>
  </si>
  <si>
    <t>DENTSPLY INTEGRITY REFILL PK A1</t>
  </si>
  <si>
    <t>$              84.14</t>
  </si>
  <si>
    <t>DENTSPLY PALODENT MATRIX REFILL STANDARD 100/PK</t>
  </si>
  <si>
    <t>$              34.28</t>
  </si>
  <si>
    <t>DEN-61605002</t>
  </si>
  <si>
    <t>DENTSPLY VISCO-GEL BOTTLE STANDARD PACK</t>
  </si>
  <si>
    <t>$              47.26</t>
  </si>
  <si>
    <t>DEN-659720V</t>
  </si>
  <si>
    <t>DENTSPLY PALODENT V3 MATRICE REFILL 4.5MM 50/PK</t>
  </si>
  <si>
    <t>$              37.40</t>
  </si>
  <si>
    <t>DEN-659730V</t>
  </si>
  <si>
    <t>DENTSPLY PALODENT V3 MATRICE REFILL 5.5MM 50/PK</t>
  </si>
  <si>
    <t>DEN-659740V</t>
  </si>
  <si>
    <t>DENTSPLY PALODENT V3 MATRICE REFILL 5.5MM 100/PK</t>
  </si>
  <si>
    <t>$              61.29</t>
  </si>
  <si>
    <t>DEN-659790V</t>
  </si>
  <si>
    <t>DENTSPLY PALODENT V3 WEDGE REFILL MEDIUM 100/PK</t>
  </si>
  <si>
    <t>$              38.43</t>
  </si>
  <si>
    <t>3M ESPE EXPRESS TRAY ADHESIVE</t>
  </si>
  <si>
    <t>$              13.50</t>
  </si>
  <si>
    <t>3M ESPE IMPREGUM POLYETHER ADHESIVE</t>
  </si>
  <si>
    <t>$              41.55</t>
  </si>
  <si>
    <t>3MD-4864A2</t>
  </si>
  <si>
    <t>3M ESPE FILTEK BULK FILL CAPSULES A2 20/PK</t>
  </si>
  <si>
    <t>$              45.19</t>
  </si>
  <si>
    <t>$              17.97</t>
  </si>
  <si>
    <t>3M ESPE ADPER SCOTCHBOND MULTI PURPOSE ADHESIVE (E)</t>
  </si>
  <si>
    <t>$              17.45</t>
  </si>
  <si>
    <t>3M ESPE SOF-LEX FINISHING STRIPS COARSE/MED.NARROW</t>
  </si>
  <si>
    <t>$              19.74</t>
  </si>
  <si>
    <t>3M ESPE SOF-LEX FINISHING AND POLISHING STRIPS</t>
  </si>
  <si>
    <t>$              20.26</t>
  </si>
  <si>
    <t>3M ESPE TEMP CROWN FORMS POLYCARBONATE KIT (180/BX)</t>
  </si>
  <si>
    <t>$            181.79</t>
  </si>
  <si>
    <t>received on 2.14.2019</t>
  </si>
  <si>
    <t>3MD-3505ex</t>
  </si>
  <si>
    <t>KOD-1666163</t>
  </si>
  <si>
    <t>KODAK ULTRASPEED FILM DF-50 #4 PAPER</t>
  </si>
  <si>
    <t>$    46.70</t>
  </si>
  <si>
    <t>KODAK ULTRASPEED FILM DF-54 #0 POLYSOFT</t>
  </si>
  <si>
    <t>$    40.86</t>
  </si>
  <si>
    <t>KODAK ULTRASPEED FILM DF-56 #1 PAPER</t>
  </si>
  <si>
    <t>$    41.33</t>
  </si>
  <si>
    <t>KODAK INSIGHT FILM IP-01#0 POLYSOFT</t>
  </si>
  <si>
    <t>$    26.85</t>
  </si>
  <si>
    <t>KOD-1798628</t>
  </si>
  <si>
    <t>KODAK IP-22 PERIAP PSOFT #2 FILM</t>
  </si>
  <si>
    <t>$    56.04</t>
  </si>
  <si>
    <t>BEA-FG1157(10)hb</t>
  </si>
  <si>
    <t>BEA-FG1557HB</t>
  </si>
  <si>
    <t>BEA-FG169HB</t>
  </si>
  <si>
    <t>BEA-FG2HB</t>
  </si>
  <si>
    <t>BEA-FG245HB</t>
  </si>
  <si>
    <t>BEA-FG3HB</t>
  </si>
  <si>
    <t>BEA-FG330HB</t>
  </si>
  <si>
    <t>BEA-FG331HB</t>
  </si>
  <si>
    <t>BEA-FG332HB</t>
  </si>
  <si>
    <t>PARKELL BLU-MOUSSE SPLIT CARTRIDGE SUPER FAST</t>
  </si>
  <si>
    <t>$   28.87</t>
  </si>
  <si>
    <t>PARKELL  ACCUFILM II RED/BLACK</t>
  </si>
  <si>
    <t>$   15.34</t>
  </si>
  <si>
    <t>PARKELL ACCUFILM-II BLACK/BLACK</t>
  </si>
  <si>
    <t>PARKELL BRUSH &amp; BOND KIT</t>
  </si>
  <si>
    <t>$   98.13</t>
  </si>
  <si>
    <t>PAR-S285</t>
  </si>
  <si>
    <t>PARKELL BRUSH &amp; BOND LIQUID 3/ML</t>
  </si>
  <si>
    <t>$   57.22</t>
  </si>
  <si>
    <t>PARKELL  AMALGAMBOND PLUS KIT</t>
  </si>
  <si>
    <t>PAR-S371</t>
  </si>
  <si>
    <t>PARKELL  AMALGAMBOND/C&amp;B CATALYST</t>
  </si>
  <si>
    <t>PARKELL C&amp;B METABOND ADHESIVE CEMENT COMPLETE KIT</t>
  </si>
  <si>
    <t>PAR-S300</t>
  </si>
  <si>
    <t>PARKELL ABSOLUTE DENTIN WHITE</t>
  </si>
  <si>
    <t>PAR-S307</t>
  </si>
  <si>
    <t>PARKELL ABSOLUTE DENTIN KIT BLUE</t>
  </si>
  <si>
    <t>3M ESPE KETAC-SILVER APLICAP STANDARD PACK (50/PK)</t>
  </si>
  <si>
    <t>$  85.36</t>
  </si>
  <si>
    <t>3M ESPE EXPRESS LIGHT-BODY FAST SET(REFILL 2-PACK)</t>
  </si>
  <si>
    <t>$  27.34</t>
  </si>
  <si>
    <t>3MD-907001</t>
  </si>
  <si>
    <t>3M ESPE UNITEK SS CROWN FORM UL1 CENTRAL (5/BX)</t>
  </si>
  <si>
    <t>$  17.70</t>
  </si>
  <si>
    <t>3MD-907005</t>
  </si>
  <si>
    <t>3M ESPE UNITEK SS CROWN FORM UL5 CENTRAL (5/BX)</t>
  </si>
  <si>
    <t>3MD-907006</t>
  </si>
  <si>
    <t>3M ESPE UNITEK SS CROWN FORM UL6 CENTRAL (5/BX)</t>
  </si>
  <si>
    <t>3MD-907011</t>
  </si>
  <si>
    <t>3M ESPE UNITEK SS CROWN FORM UR1 CENTRAL (5/BX)</t>
  </si>
  <si>
    <t>3MD-907012</t>
  </si>
  <si>
    <t>3M ESPE UNITEK SS CROWN FORM UR2 CENTRAL (5/BX)</t>
  </si>
  <si>
    <t>3MD-907014</t>
  </si>
  <si>
    <t>3M ESPE UNITEK SS CROWN FORM UR4 CENTRAL (5/BX)</t>
  </si>
  <si>
    <t>3MD-907015</t>
  </si>
  <si>
    <t>3M ESPE UNITEK SS CROWN FORM UR5 CENTRAL (5/BX)</t>
  </si>
  <si>
    <t>3MD-907016</t>
  </si>
  <si>
    <t>3M ESPE UNITEK SS CROWN FORM UR6 CENTRAL (5/BX)</t>
  </si>
  <si>
    <t>3M ESPE UNITEK SS CROWN FORM UL1 LATERAL (5/BX)</t>
  </si>
  <si>
    <t>3MD-907022</t>
  </si>
  <si>
    <t>3M ESPE UNITEK SS CROWN FORM UL2 LATERAL (5/BX)</t>
  </si>
  <si>
    <t>3MD-907025</t>
  </si>
  <si>
    <t>3M ESPE UNITEK SS CROWN FORM UL5 LATERAL (5/BX)</t>
  </si>
  <si>
    <t>3MD-907031</t>
  </si>
  <si>
    <t>3M ESPE UNITEK SS CROWN FORM UR1 LATERAL (5/BX)</t>
  </si>
  <si>
    <t>3MD-907032</t>
  </si>
  <si>
    <t>3M ESPE UNITEK SS CROWN FORM UR2 LATERAL (5/BX)</t>
  </si>
  <si>
    <t>3MD-907033</t>
  </si>
  <si>
    <t>3M ESPE UNITEK SS CROWN FORM UR3 LATERAL (5/BX)</t>
  </si>
  <si>
    <t>3MD-907036</t>
  </si>
  <si>
    <t>3M ESPE UNITEK SS CROWN FORM UR6 LATERAL (5/BX)</t>
  </si>
  <si>
    <t>3M ESPE UNITEK SS CROWN FORM U1 CUSPID (5/BX)</t>
  </si>
  <si>
    <t>$  18.33</t>
  </si>
  <si>
    <t>3M ESPE UNITEK SS CROWN FORM U3 CUSPID (5/BX)</t>
  </si>
  <si>
    <t>3MD-907044</t>
  </si>
  <si>
    <t>3M ESPE UNITEK SS CROWN FORM U4 CUSPID (5/BX)</t>
  </si>
  <si>
    <t>3MD-907045</t>
  </si>
  <si>
    <t>3M ESPE UNITEK SS CROWN FORM U5 CUSPID (5/BX)</t>
  </si>
  <si>
    <t>3MD-907046</t>
  </si>
  <si>
    <t>3M ESPE UNITEK SS CROWN FORM U6 CUSPID (5/BX)</t>
  </si>
  <si>
    <t>3MD-907051</t>
  </si>
  <si>
    <t>3M ESPE UNITEK SS CROWN LOWER CUSPID SIZE 1 (5/BX)</t>
  </si>
  <si>
    <t>3MD-907056</t>
  </si>
  <si>
    <t>3M ESPE UNITEK SS CROWN LOWER CUSPID SIZE 6 (5/BX)</t>
  </si>
  <si>
    <t>J&amp;J-8425H</t>
  </si>
  <si>
    <t>J&amp;J SUTURES PROLENE MONO BLUE CT1 1 30" 36/BX</t>
  </si>
  <si>
    <t>$  79.39</t>
  </si>
  <si>
    <t>J&amp;J-MCP936H</t>
  </si>
  <si>
    <t>J&amp;J SUTURES COPOLYMER MONOCRYL PLUS ANTIBACTERIAL 27" 36/BX</t>
  </si>
  <si>
    <t>KULZER FLEXITIME CORRECT FLOW CART 50 ML 2/PKG</t>
  </si>
  <si>
    <t>received on 2.25.2019</t>
  </si>
  <si>
    <t>COLTENE-WHALEDENT WAX BASEPLATE PINK MED SOFT #3 1LB</t>
  </si>
  <si>
    <t>$         8.96</t>
  </si>
  <si>
    <t>COLTENE-WHALEDENT WAX UTILITY STRIPS WHITE 80/BX</t>
  </si>
  <si>
    <t>$         7.64</t>
  </si>
  <si>
    <t>COLTENE-WHALEDENT WAX BITE WAFERS LIGHT BLUE</t>
  </si>
  <si>
    <t>$         9.67</t>
  </si>
  <si>
    <t>CWH-H04642</t>
  </si>
  <si>
    <t>COLTENE-WHALEDENT DAM 6X6 FIESTA MEDIUM RUBBER</t>
  </si>
  <si>
    <t>$         9.64</t>
  </si>
  <si>
    <t>COLTENE-WHALEDENT ENDO ICE SPRAY</t>
  </si>
  <si>
    <t>$         8.00</t>
  </si>
  <si>
    <t>CWH-H07082</t>
  </si>
  <si>
    <t>COLTENE-WHALEDENT U-SHAPED DAM 5"</t>
  </si>
  <si>
    <t>$        13.11</t>
  </si>
  <si>
    <t>COLTENE-WHALEDENT DAM 6X6 NON-LATEX</t>
  </si>
  <si>
    <t>$        16.56</t>
  </si>
  <si>
    <t>COLTENE-WHALEDENT DAM 5X5 GREEN NON-LATEX</t>
  </si>
  <si>
    <t>$        13.56</t>
  </si>
  <si>
    <t>COLTENE-WHALEDENT DAM 6X6 FLEXI NON-LATEX</t>
  </si>
  <si>
    <t>$        22.08</t>
  </si>
  <si>
    <t>CWH-H09946</t>
  </si>
  <si>
    <t>COLTENE-WHALEDENT DAM 6X6 FLEXI NON-LATEX GREEN</t>
  </si>
  <si>
    <t>CWH-P-284-5</t>
  </si>
  <si>
    <t>COLTENE WHALEDENT PARAPOST PLUS TITANIUM #5 (12/PK)</t>
  </si>
  <si>
    <t>$        43.19</t>
  </si>
  <si>
    <t>COLTENE WHALEDENT PARAPOST SS #4 (10/PK)</t>
  </si>
  <si>
    <t>$        27.38</t>
  </si>
  <si>
    <t>COLTENE WHALEDENT PARAPOST FIBER LUX YELLOW #4 (5/PK)</t>
  </si>
  <si>
    <t>COLTENE WHALEDENT PARAPOST FIBER LUX RED #5 (5/PK)</t>
  </si>
  <si>
    <t>CWH-PF-171-5.5</t>
  </si>
  <si>
    <t>COLTENE WHALEDENT PARAPOST FIBER LUX PURPLE #5.5 (5/PK)</t>
  </si>
  <si>
    <t>CWH-PF-171-6</t>
  </si>
  <si>
    <t>COLTENE WHALEDENT PARAPOST FIBER LUX BLACK #6 (5/PK)</t>
  </si>
  <si>
    <t>COLTENE WHALEDENT PARAPOST TAPER LUX WHITE #4.5 (5/PK)</t>
  </si>
  <si>
    <t>$        13.95</t>
  </si>
  <si>
    <t>KER-29836(C)</t>
  </si>
  <si>
    <t>HUF-SS4</t>
  </si>
  <si>
    <t>FFX-JB                 </t>
  </si>
  <si>
    <t>FAIRFAX STABILOK ECONOMY KIT BLUE SMALL                    </t>
  </si>
  <si>
    <t>$               63.86</t>
  </si>
  <si>
    <t>FFX-JG                 </t>
  </si>
  <si>
    <t>FAIRFAX STABILOK ECONOMY KIT GREEN MEDIUM                  </t>
  </si>
  <si>
    <t>$               64.14</t>
  </si>
  <si>
    <t>FFX-JO                 </t>
  </si>
  <si>
    <t>FAIRFAX STABILOK ECONOMY KIT TI ORANGE MEDIUM              </t>
  </si>
  <si>
    <t>FFX-JY                 </t>
  </si>
  <si>
    <t>FAIRFAX STABILOK ECONOMY KIT TI YELLOW SMALL               </t>
  </si>
  <si>
    <t>FFX-SB                 </t>
  </si>
  <si>
    <t>FAIRFAX STABILOK STANDARD KIT  BLUE SS                     </t>
  </si>
  <si>
    <t>$               14.69</t>
  </si>
  <si>
    <t>FFX-SD                 </t>
  </si>
  <si>
    <t>FAIRFAX STABIDENT ECONOMY KIT                              </t>
  </si>
  <si>
    <t>$               94.56</t>
  </si>
  <si>
    <t>FFX-SO                 </t>
  </si>
  <si>
    <t>FAIRFAX STABILOK STANDARD KIT TI ORANGE MEDIUM             </t>
  </si>
  <si>
    <t>$               14.59</t>
  </si>
  <si>
    <t>FFX-SY                 </t>
  </si>
  <si>
    <t>FAIRFAX STABILOK STANDARD KIT TI YELLOW SMALL              </t>
  </si>
  <si>
    <t>received on 3.06.2019</t>
  </si>
  <si>
    <t>DANVILLE ALUMINUM OXIDE 90 MICRON BOTTLE TAN 1LB</t>
  </si>
  <si>
    <t>$    6.15</t>
  </si>
  <si>
    <t>DANVILLE ALUMINUM OXIDE 50 MICRON BOTTLE WHITE 1LB</t>
  </si>
  <si>
    <t>$    6.15</t>
  </si>
  <si>
    <t>DANVILLE STARTFLOW SYRINGE 5 GM A1</t>
  </si>
  <si>
    <t>$   19.48</t>
  </si>
  <si>
    <t>DANVILLE STARTFLOW SYRINGE 5 GM A2</t>
  </si>
  <si>
    <t>DANVILLE THIN FLEX MATRICES LARGE 100/PK</t>
  </si>
  <si>
    <t>$   18.45</t>
  </si>
  <si>
    <t>DANVILLE MICROPRIME G DESENSITIZING AGENT 35%</t>
  </si>
  <si>
    <t>$   28.70</t>
  </si>
  <si>
    <t>DANVILLE PRELUDE SELF-ETCH REFILL 5ML</t>
  </si>
  <si>
    <t>$   51.25</t>
  </si>
  <si>
    <t>DANVILLE TURBO TEMP 2 CROWN &amp; BRIDGE MATERIAL 76GM A3</t>
  </si>
  <si>
    <t>$   53.30</t>
  </si>
  <si>
    <t>DANVILLE TURBO TEMP 3 CROWN &amp; BRIDGE MATERIAL 76GM A1</t>
  </si>
  <si>
    <t>DANVILLE MICROETCHER ERC MICRO SANDBLASTER W/ TIP</t>
  </si>
  <si>
    <t>KERR REVOLUTION SYRINGE KIT A1 (EXPIRY 11-30-2020)</t>
  </si>
  <si>
    <t>$   27.27</t>
  </si>
  <si>
    <t>KERR REVOLUTION SYRINGE KIT A2</t>
  </si>
  <si>
    <t>$   26.77</t>
  </si>
  <si>
    <t>KERR REVOLUTION SYRINGE KIT A3  (EXPIRY 10-31-2020)</t>
  </si>
  <si>
    <t>QTY Av.</t>
  </si>
  <si>
    <t>received on 3.07.2019</t>
  </si>
  <si>
    <t>$  40.80</t>
  </si>
  <si>
    <t>3M ESPE FILTEK Z250 CAPSULE REFILL A2 (20/BX)</t>
  </si>
  <si>
    <t>3M ESPE FILTEK Z250 CAPSULE REFILL A3 (20/BX)</t>
  </si>
  <si>
    <t>3M ESPE FILTEK Z250 CAPSULE REFILL A3.5 (20/BX)</t>
  </si>
  <si>
    <t>3M ESPE FILTEK Z250 CAPSULE REFILL A4 (20/BX)</t>
  </si>
  <si>
    <t>3M ESPE FILTEK Z250 CAPSULE REFILL B1 (20/BX)</t>
  </si>
  <si>
    <t>HUF-SH6/79E2</t>
  </si>
  <si>
    <t>Kerr Herculite Unidose A2                 </t>
  </si>
  <si>
    <t xml:space="preserve">manufacturer code </t>
  </si>
  <si>
    <t xml:space="preserve">10771J                  </t>
  </si>
  <si>
    <t xml:space="preserve">1942FB                  </t>
  </si>
  <si>
    <t xml:space="preserve">1942FR                  </t>
  </si>
  <si>
    <t xml:space="preserve">1954N                   </t>
  </si>
  <si>
    <t xml:space="preserve">1981C                   </t>
  </si>
  <si>
    <t xml:space="preserve">1981F                   </t>
  </si>
  <si>
    <t xml:space="preserve">1981M                   </t>
  </si>
  <si>
    <t xml:space="preserve">1981SF                  </t>
  </si>
  <si>
    <t xml:space="preserve">1982C                   </t>
  </si>
  <si>
    <t xml:space="preserve">1982F                   </t>
  </si>
  <si>
    <t xml:space="preserve">1982M                   </t>
  </si>
  <si>
    <t xml:space="preserve">1982SF                  </t>
  </si>
  <si>
    <t xml:space="preserve">1983RA                  </t>
  </si>
  <si>
    <t xml:space="preserve">2000F                   </t>
  </si>
  <si>
    <t xml:space="preserve">2381C                   </t>
  </si>
  <si>
    <t xml:space="preserve">2381F                   </t>
  </si>
  <si>
    <t xml:space="preserve">2381M                   </t>
  </si>
  <si>
    <t xml:space="preserve">2381SF                  </t>
  </si>
  <si>
    <t xml:space="preserve">2382C                   </t>
  </si>
  <si>
    <t xml:space="preserve">2382F                   </t>
  </si>
  <si>
    <t xml:space="preserve">2382M                   </t>
  </si>
  <si>
    <t xml:space="preserve">2382SF                  </t>
  </si>
  <si>
    <t xml:space="preserve">3505L                   </t>
  </si>
  <si>
    <t xml:space="preserve">8100A3                  </t>
  </si>
  <si>
    <t xml:space="preserve">8100B2                  </t>
  </si>
  <si>
    <t xml:space="preserve">8100C2                  </t>
  </si>
  <si>
    <t xml:space="preserve">4863A2                  </t>
  </si>
  <si>
    <t xml:space="preserve">4864A2                  </t>
  </si>
  <si>
    <t xml:space="preserve">8004A1                  </t>
  </si>
  <si>
    <t xml:space="preserve">8004A2                  </t>
  </si>
  <si>
    <t xml:space="preserve">8004A3                  </t>
  </si>
  <si>
    <t xml:space="preserve">8004A3.5                </t>
  </si>
  <si>
    <t xml:space="preserve">8004B2                  </t>
  </si>
  <si>
    <t xml:space="preserve">8004UD                  </t>
  </si>
  <si>
    <t xml:space="preserve">5905A1                  </t>
  </si>
  <si>
    <t xml:space="preserve">5905A2                  </t>
  </si>
  <si>
    <t xml:space="preserve">5905A3                  </t>
  </si>
  <si>
    <t xml:space="preserve">5905A3.5                </t>
  </si>
  <si>
    <t xml:space="preserve">5905B2                  </t>
  </si>
  <si>
    <t xml:space="preserve">5905B3                  </t>
  </si>
  <si>
    <t xml:space="preserve">5907P                   </t>
  </si>
  <si>
    <t xml:space="preserve">6020A1                  </t>
  </si>
  <si>
    <t xml:space="preserve">1370A1                  </t>
  </si>
  <si>
    <t xml:space="preserve">6020A2                  </t>
  </si>
  <si>
    <t xml:space="preserve">1370A2                  </t>
  </si>
  <si>
    <t xml:space="preserve">6020A3                  </t>
  </si>
  <si>
    <t xml:space="preserve">1370A3                  </t>
  </si>
  <si>
    <t xml:space="preserve">6020A3.5                </t>
  </si>
  <si>
    <t xml:space="preserve">1370A3.5                </t>
  </si>
  <si>
    <t xml:space="preserve">6020A4                  </t>
  </si>
  <si>
    <t xml:space="preserve">1370A4                  </t>
  </si>
  <si>
    <t xml:space="preserve">6020B1                  </t>
  </si>
  <si>
    <t xml:space="preserve">1370B1                  </t>
  </si>
  <si>
    <t xml:space="preserve">6020B2                  </t>
  </si>
  <si>
    <t xml:space="preserve">1370B2                  </t>
  </si>
  <si>
    <t xml:space="preserve">1370UD                  </t>
  </si>
  <si>
    <t xml:space="preserve">6021A1                  </t>
  </si>
  <si>
    <t xml:space="preserve">6021A2                  </t>
  </si>
  <si>
    <t xml:space="preserve">6021A3                  </t>
  </si>
  <si>
    <t xml:space="preserve">6021A3.5                </t>
  </si>
  <si>
    <t xml:space="preserve">6021A4                  </t>
  </si>
  <si>
    <t xml:space="preserve">6021B1                  </t>
  </si>
  <si>
    <t xml:space="preserve">6021B2                  </t>
  </si>
  <si>
    <t xml:space="preserve">6021C2                  </t>
  </si>
  <si>
    <t xml:space="preserve">6021D3                  </t>
  </si>
  <si>
    <t xml:space="preserve">7018A1B                 </t>
  </si>
  <si>
    <t xml:space="preserve">7018A2B                 </t>
  </si>
  <si>
    <t xml:space="preserve">7018A3B                 </t>
  </si>
  <si>
    <t xml:space="preserve">7019A1B                 </t>
  </si>
  <si>
    <t xml:space="preserve">4911A1B                 </t>
  </si>
  <si>
    <t xml:space="preserve">7019A2B                 </t>
  </si>
  <si>
    <t xml:space="preserve">4911A2B                 </t>
  </si>
  <si>
    <t xml:space="preserve">7019A3.5B               </t>
  </si>
  <si>
    <t xml:space="preserve">4911A3.5B               </t>
  </si>
  <si>
    <t xml:space="preserve">7019A3B                 </t>
  </si>
  <si>
    <t xml:space="preserve">4911A3B                 </t>
  </si>
  <si>
    <t xml:space="preserve">7019A4B                 </t>
  </si>
  <si>
    <t xml:space="preserve">7019B1B                 </t>
  </si>
  <si>
    <t xml:space="preserve">4920A1                  </t>
  </si>
  <si>
    <t xml:space="preserve">4920A2                  </t>
  </si>
  <si>
    <t xml:space="preserve">6LL4                    </t>
  </si>
  <si>
    <t xml:space="preserve">6LL5                    </t>
  </si>
  <si>
    <t xml:space="preserve">6LR5                    </t>
  </si>
  <si>
    <t xml:space="preserve">6UL2                    </t>
  </si>
  <si>
    <t xml:space="preserve">6UL3                    </t>
  </si>
  <si>
    <t xml:space="preserve">6UL4                    </t>
  </si>
  <si>
    <t xml:space="preserve">6UR2                    </t>
  </si>
  <si>
    <t xml:space="preserve">6UR4                    </t>
  </si>
  <si>
    <t xml:space="preserve">6UR5                    </t>
  </si>
  <si>
    <t xml:space="preserve">6UR7                    </t>
  </si>
  <si>
    <t xml:space="preserve">712-035                 </t>
  </si>
  <si>
    <t xml:space="preserve">712-036                 </t>
  </si>
  <si>
    <t xml:space="preserve">7512L                   </t>
  </si>
  <si>
    <t xml:space="preserve">C-180                   </t>
  </si>
  <si>
    <t xml:space="preserve">DLL2                    </t>
  </si>
  <si>
    <t xml:space="preserve">DLL3                    </t>
  </si>
  <si>
    <t xml:space="preserve">DLL4                    </t>
  </si>
  <si>
    <t xml:space="preserve">DLL5                    </t>
  </si>
  <si>
    <t xml:space="preserve">DLL6                    </t>
  </si>
  <si>
    <t xml:space="preserve">DLL7                    </t>
  </si>
  <si>
    <t xml:space="preserve">DLR2                    </t>
  </si>
  <si>
    <t xml:space="preserve">DLR3                    </t>
  </si>
  <si>
    <t xml:space="preserve">DLR4                    </t>
  </si>
  <si>
    <t xml:space="preserve">DLR5                    </t>
  </si>
  <si>
    <t xml:space="preserve">DLR6                    </t>
  </si>
  <si>
    <t xml:space="preserve">DLR7                    </t>
  </si>
  <si>
    <t xml:space="preserve">DUL2                    </t>
  </si>
  <si>
    <t xml:space="preserve">DUL3                    </t>
  </si>
  <si>
    <t xml:space="preserve">DUL4                    </t>
  </si>
  <si>
    <t xml:space="preserve">DUL5                    </t>
  </si>
  <si>
    <t xml:space="preserve">DUL6                    </t>
  </si>
  <si>
    <t xml:space="preserve">DUL7                    </t>
  </si>
  <si>
    <t xml:space="preserve">DUR2                    </t>
  </si>
  <si>
    <t xml:space="preserve">DUR3                    </t>
  </si>
  <si>
    <t xml:space="preserve">DUR4                    </t>
  </si>
  <si>
    <t xml:space="preserve">DUR5                    </t>
  </si>
  <si>
    <t xml:space="preserve">DUR6                    </t>
  </si>
  <si>
    <t xml:space="preserve">ELL2                    </t>
  </si>
  <si>
    <t xml:space="preserve">ELL3                    </t>
  </si>
  <si>
    <t xml:space="preserve">ELL4                    </t>
  </si>
  <si>
    <t xml:space="preserve">ELL5                    </t>
  </si>
  <si>
    <t xml:space="preserve">ELL6                    </t>
  </si>
  <si>
    <t xml:space="preserve">ELL7                    </t>
  </si>
  <si>
    <t xml:space="preserve">ELR3                    </t>
  </si>
  <si>
    <t xml:space="preserve">ELR4                    </t>
  </si>
  <si>
    <t xml:space="preserve">ELR5                    </t>
  </si>
  <si>
    <t xml:space="preserve">ELR6                    </t>
  </si>
  <si>
    <t xml:space="preserve">EUL3                    </t>
  </si>
  <si>
    <t xml:space="preserve">EUL4                    </t>
  </si>
  <si>
    <t xml:space="preserve">EUL5                    </t>
  </si>
  <si>
    <t xml:space="preserve">EUL6                    </t>
  </si>
  <si>
    <t xml:space="preserve">EUR2                    </t>
  </si>
  <si>
    <t xml:space="preserve">EUR3                    </t>
  </si>
  <si>
    <t xml:space="preserve">EUR4                    </t>
  </si>
  <si>
    <t xml:space="preserve">EUR5                    </t>
  </si>
  <si>
    <t xml:space="preserve">EUR6                    </t>
  </si>
  <si>
    <t xml:space="preserve">EUR7                    </t>
  </si>
  <si>
    <t xml:space="preserve">L61                     </t>
  </si>
  <si>
    <t xml:space="preserve">L62                     </t>
  </si>
  <si>
    <t xml:space="preserve">L65                     </t>
  </si>
  <si>
    <t xml:space="preserve">L72                     </t>
  </si>
  <si>
    <t xml:space="preserve">L73                     </t>
  </si>
  <si>
    <t xml:space="preserve">L75                     </t>
  </si>
  <si>
    <t xml:space="preserve">ND96                    </t>
  </si>
  <si>
    <t xml:space="preserve">P10                     </t>
  </si>
  <si>
    <t xml:space="preserve">P100                    </t>
  </si>
  <si>
    <t xml:space="preserve">P101                    </t>
  </si>
  <si>
    <t xml:space="preserve">P102                    </t>
  </si>
  <si>
    <t xml:space="preserve">P11                     </t>
  </si>
  <si>
    <t xml:space="preserve">P19                     </t>
  </si>
  <si>
    <t xml:space="preserve">P2                      </t>
  </si>
  <si>
    <t xml:space="preserve">P20                     </t>
  </si>
  <si>
    <t xml:space="preserve">P200                    </t>
  </si>
  <si>
    <t xml:space="preserve">P22                     </t>
  </si>
  <si>
    <t xml:space="preserve">P30                     </t>
  </si>
  <si>
    <t xml:space="preserve">P31                     </t>
  </si>
  <si>
    <t xml:space="preserve">P40                     </t>
  </si>
  <si>
    <t xml:space="preserve">P41                     </t>
  </si>
  <si>
    <t xml:space="preserve">P42                     </t>
  </si>
  <si>
    <t xml:space="preserve">P43                     </t>
  </si>
  <si>
    <t xml:space="preserve">P44                     </t>
  </si>
  <si>
    <t xml:space="preserve">P50                     </t>
  </si>
  <si>
    <t xml:space="preserve">P51                     </t>
  </si>
  <si>
    <t xml:space="preserve">P52                     </t>
  </si>
  <si>
    <t xml:space="preserve">P53                     </t>
  </si>
  <si>
    <t xml:space="preserve">P60                     </t>
  </si>
  <si>
    <t xml:space="preserve">PO96                    </t>
  </si>
  <si>
    <t xml:space="preserve">U43                     </t>
  </si>
  <si>
    <t xml:space="preserve">U53                     </t>
  </si>
  <si>
    <t xml:space="preserve">U65                     </t>
  </si>
  <si>
    <t xml:space="preserve">U67                     </t>
  </si>
  <si>
    <t xml:space="preserve">R1547                   </t>
  </si>
  <si>
    <t xml:space="preserve">F00245                  </t>
  </si>
  <si>
    <t xml:space="preserve">F00246                  </t>
  </si>
  <si>
    <t xml:space="preserve">F00247                  </t>
  </si>
  <si>
    <t xml:space="preserve">F00253                  </t>
  </si>
  <si>
    <t xml:space="preserve">F00254                  </t>
  </si>
  <si>
    <t xml:space="preserve">F00369                  </t>
  </si>
  <si>
    <t xml:space="preserve">AP02/30B                </t>
  </si>
  <si>
    <t xml:space="preserve">AP02/35B                </t>
  </si>
  <si>
    <t xml:space="preserve">AP02/45B                </t>
  </si>
  <si>
    <t xml:space="preserve">GG3/28                  </t>
  </si>
  <si>
    <t xml:space="preserve">FG1/2                   </t>
  </si>
  <si>
    <t xml:space="preserve">FG1/4                   </t>
  </si>
  <si>
    <t xml:space="preserve">FG1157                  </t>
  </si>
  <si>
    <t xml:space="preserve">FG1557                  </t>
  </si>
  <si>
    <t xml:space="preserve">FG169                   </t>
  </si>
  <si>
    <t xml:space="preserve">FG170                   </t>
  </si>
  <si>
    <t xml:space="preserve">FG2                     </t>
  </si>
  <si>
    <t xml:space="preserve">FG245                   </t>
  </si>
  <si>
    <t xml:space="preserve">FG3                     </t>
  </si>
  <si>
    <t xml:space="preserve">FG330                   </t>
  </si>
  <si>
    <t xml:space="preserve">FG331                   </t>
  </si>
  <si>
    <t xml:space="preserve">FG332                   </t>
  </si>
  <si>
    <t xml:space="preserve">FG34                    </t>
  </si>
  <si>
    <t xml:space="preserve">FG4                     </t>
  </si>
  <si>
    <t xml:space="preserve">FG556                   </t>
  </si>
  <si>
    <t xml:space="preserve">FG557                   </t>
  </si>
  <si>
    <t xml:space="preserve">FG557L                  </t>
  </si>
  <si>
    <t xml:space="preserve">FG558                   </t>
  </si>
  <si>
    <t xml:space="preserve">FG6                     </t>
  </si>
  <si>
    <t xml:space="preserve">FG700                   </t>
  </si>
  <si>
    <t xml:space="preserve">FG701                   </t>
  </si>
  <si>
    <t xml:space="preserve">FG702                   </t>
  </si>
  <si>
    <t xml:space="preserve">FGOS557                 </t>
  </si>
  <si>
    <t xml:space="preserve">FGOS701                 </t>
  </si>
  <si>
    <t xml:space="preserve">FGOS702                 </t>
  </si>
  <si>
    <t xml:space="preserve">FGOS8                   </t>
  </si>
  <si>
    <t xml:space="preserve">FGSS330                 </t>
  </si>
  <si>
    <t xml:space="preserve">FGSS331                 </t>
  </si>
  <si>
    <t xml:space="preserve">FGSS557                 </t>
  </si>
  <si>
    <t xml:space="preserve">RA1/2                   </t>
  </si>
  <si>
    <t xml:space="preserve">RA2                     </t>
  </si>
  <si>
    <t xml:space="preserve">RA3                     </t>
  </si>
  <si>
    <t xml:space="preserve">RA4                     </t>
  </si>
  <si>
    <t xml:space="preserve">RA5                     </t>
  </si>
  <si>
    <t xml:space="preserve">RA6                     </t>
  </si>
  <si>
    <t xml:space="preserve">RA8                     </t>
  </si>
  <si>
    <t xml:space="preserve">RAOS4                   </t>
  </si>
  <si>
    <t xml:space="preserve">RAOS6                   </t>
  </si>
  <si>
    <t xml:space="preserve">RAOS8                   </t>
  </si>
  <si>
    <t xml:space="preserve">TF7004                  </t>
  </si>
  <si>
    <t xml:space="preserve">TF7006                  </t>
  </si>
  <si>
    <t xml:space="preserve">TF7008                  </t>
  </si>
  <si>
    <t xml:space="preserve">TF7214                  </t>
  </si>
  <si>
    <t xml:space="preserve">TF7404                  </t>
  </si>
  <si>
    <t xml:space="preserve">TF7406                  </t>
  </si>
  <si>
    <t xml:space="preserve">TF7408                  </t>
  </si>
  <si>
    <t xml:space="preserve">TF7901                  </t>
  </si>
  <si>
    <t xml:space="preserve">TF7902                  </t>
  </si>
  <si>
    <t xml:space="preserve">CR3226                  </t>
  </si>
  <si>
    <t xml:space="preserve">CR3227                  </t>
  </si>
  <si>
    <t xml:space="preserve">CR3336                  </t>
  </si>
  <si>
    <t xml:space="preserve">CR3446                  </t>
  </si>
  <si>
    <t xml:space="preserve">CR7815                  </t>
  </si>
  <si>
    <t xml:space="preserve">CR7816                  </t>
  </si>
  <si>
    <t xml:space="preserve">CR7817                  </t>
  </si>
  <si>
    <t xml:space="preserve">DB-20SLT                </t>
  </si>
  <si>
    <t xml:space="preserve">H00750                  </t>
  </si>
  <si>
    <t xml:space="preserve">H00805                  </t>
  </si>
  <si>
    <t xml:space="preserve">H00806                  </t>
  </si>
  <si>
    <t xml:space="preserve">H00811                  </t>
  </si>
  <si>
    <t xml:space="preserve">H00812                  </t>
  </si>
  <si>
    <t xml:space="preserve">H00815                  </t>
  </si>
  <si>
    <t xml:space="preserve">H00818                  </t>
  </si>
  <si>
    <t xml:space="preserve">H00819                  </t>
  </si>
  <si>
    <t xml:space="preserve">H00820                  </t>
  </si>
  <si>
    <t xml:space="preserve">H00822                  </t>
  </si>
  <si>
    <t xml:space="preserve">H00825                  </t>
  </si>
  <si>
    <t xml:space="preserve">H00827                  </t>
  </si>
  <si>
    <t xml:space="preserve">H00839                  </t>
  </si>
  <si>
    <t xml:space="preserve">H01223                  </t>
  </si>
  <si>
    <t xml:space="preserve">H02146                  </t>
  </si>
  <si>
    <t xml:space="preserve">H02147                  </t>
  </si>
  <si>
    <t xml:space="preserve">H04642                  </t>
  </si>
  <si>
    <t xml:space="preserve">H05032                  </t>
  </si>
  <si>
    <t>(blank)</t>
  </si>
  <si>
    <t xml:space="preserve">H07082                  </t>
  </si>
  <si>
    <t xml:space="preserve">H09105                  </t>
  </si>
  <si>
    <t xml:space="preserve">H09928                  </t>
  </si>
  <si>
    <t xml:space="preserve">H09945                  </t>
  </si>
  <si>
    <t xml:space="preserve">H09946                  </t>
  </si>
  <si>
    <t xml:space="preserve">L-721                   </t>
  </si>
  <si>
    <t xml:space="preserve">P-244-3                 </t>
  </si>
  <si>
    <t xml:space="preserve">P-244-4                 </t>
  </si>
  <si>
    <t xml:space="preserve">P-244-4.5               </t>
  </si>
  <si>
    <t xml:space="preserve">P-244-5.5               </t>
  </si>
  <si>
    <t xml:space="preserve">P-284-5                 </t>
  </si>
  <si>
    <t xml:space="preserve">P-42-3                  </t>
  </si>
  <si>
    <t xml:space="preserve">P-42-4                  </t>
  </si>
  <si>
    <t xml:space="preserve">P-42-4.5                </t>
  </si>
  <si>
    <t xml:space="preserve">P-42-5                  </t>
  </si>
  <si>
    <t xml:space="preserve">P-44-3                  </t>
  </si>
  <si>
    <t xml:space="preserve">P-44-4                  </t>
  </si>
  <si>
    <t xml:space="preserve">P-44-4.5                </t>
  </si>
  <si>
    <t xml:space="preserve">P-44-5                  </t>
  </si>
  <si>
    <t xml:space="preserve">P-623-0                 </t>
  </si>
  <si>
    <t xml:space="preserve">P-680-T                 </t>
  </si>
  <si>
    <t xml:space="preserve">P-683-0                 </t>
  </si>
  <si>
    <t xml:space="preserve">P-684-0                 </t>
  </si>
  <si>
    <t xml:space="preserve">P-684-5                 </t>
  </si>
  <si>
    <t xml:space="preserve">P-685-0                 </t>
  </si>
  <si>
    <t xml:space="preserve">P-685-5                 </t>
  </si>
  <si>
    <t xml:space="preserve">P-88-3                  </t>
  </si>
  <si>
    <t xml:space="preserve">P-88-4                  </t>
  </si>
  <si>
    <t xml:space="preserve">P-88-5                  </t>
  </si>
  <si>
    <t xml:space="preserve">PF-161-3                </t>
  </si>
  <si>
    <t xml:space="preserve">PF-161-4.5              </t>
  </si>
  <si>
    <t xml:space="preserve">PF-161-5                </t>
  </si>
  <si>
    <t xml:space="preserve">PF-171-3                </t>
  </si>
  <si>
    <t xml:space="preserve">PF-171-4                </t>
  </si>
  <si>
    <t xml:space="preserve">PF-171-4.5              </t>
  </si>
  <si>
    <t xml:space="preserve">PF-171-5                </t>
  </si>
  <si>
    <t xml:space="preserve">PF-180                  </t>
  </si>
  <si>
    <t xml:space="preserve">PF-181-4.5              </t>
  </si>
  <si>
    <t xml:space="preserve">PF-181-5                </t>
  </si>
  <si>
    <t xml:space="preserve">UC-30                   </t>
  </si>
  <si>
    <t xml:space="preserve">UC-31                   </t>
  </si>
  <si>
    <t xml:space="preserve">UC-32                   </t>
  </si>
  <si>
    <t xml:space="preserve">UC-38                   </t>
  </si>
  <si>
    <t xml:space="preserve">21000-03                </t>
  </si>
  <si>
    <t xml:space="preserve">624045X                 </t>
  </si>
  <si>
    <t xml:space="preserve">624055X                 </t>
  </si>
  <si>
    <t xml:space="preserve">624065X                 </t>
  </si>
  <si>
    <t xml:space="preserve">659720V                 </t>
  </si>
  <si>
    <t xml:space="preserve">659730V                 </t>
  </si>
  <si>
    <t xml:space="preserve">659740V                 </t>
  </si>
  <si>
    <t xml:space="preserve">659790V                 </t>
  </si>
  <si>
    <t xml:space="preserve">XTIP-50                 </t>
  </si>
  <si>
    <t xml:space="preserve">202-603                 </t>
  </si>
  <si>
    <t xml:space="preserve">ML150-S602              </t>
  </si>
  <si>
    <t xml:space="preserve">JB                      </t>
  </si>
  <si>
    <t xml:space="preserve">JG                      </t>
  </si>
  <si>
    <t xml:space="preserve">JO                      </t>
  </si>
  <si>
    <t xml:space="preserve">JY                      </t>
  </si>
  <si>
    <t xml:space="preserve">SB                      </t>
  </si>
  <si>
    <t xml:space="preserve">SD                      </t>
  </si>
  <si>
    <t xml:space="preserve">SG                      </t>
  </si>
  <si>
    <t xml:space="preserve">SO                      </t>
  </si>
  <si>
    <t xml:space="preserve">ST                      </t>
  </si>
  <si>
    <t xml:space="preserve">SY                      </t>
  </si>
  <si>
    <t xml:space="preserve">GPFL                    </t>
  </si>
  <si>
    <t xml:space="preserve">GPFM                    </t>
  </si>
  <si>
    <t xml:space="preserve">EXD11/12                </t>
  </si>
  <si>
    <t xml:space="preserve">EXD3CH                  </t>
  </si>
  <si>
    <t xml:space="preserve">EXDEN16                 </t>
  </si>
  <si>
    <t xml:space="preserve">IMS-1229                </t>
  </si>
  <si>
    <t xml:space="preserve">MIR4/12                 </t>
  </si>
  <si>
    <t xml:space="preserve">P24GSP                  </t>
  </si>
  <si>
    <t xml:space="preserve">PCPUNC15                </t>
  </si>
  <si>
    <t xml:space="preserve">PCPUNC156               </t>
  </si>
  <si>
    <t xml:space="preserve">RCS25NT                 </t>
  </si>
  <si>
    <t xml:space="preserve">S13K/TG                 </t>
  </si>
  <si>
    <t xml:space="preserve">S204S                   </t>
  </si>
  <si>
    <t xml:space="preserve">S204SD                  </t>
  </si>
  <si>
    <t xml:space="preserve">SC4R/4L9                </t>
  </si>
  <si>
    <t xml:space="preserve">SG11/126                </t>
  </si>
  <si>
    <t xml:space="preserve">SG11/129                </t>
  </si>
  <si>
    <t xml:space="preserve">SG13/146                </t>
  </si>
  <si>
    <t xml:space="preserve">SH6/7                   </t>
  </si>
  <si>
    <t xml:space="preserve">SRP11/1293              </t>
  </si>
  <si>
    <t xml:space="preserve">SRPG11/147              </t>
  </si>
  <si>
    <t xml:space="preserve">SRPG13/146              </t>
  </si>
  <si>
    <t xml:space="preserve">SSO                     </t>
  </si>
  <si>
    <t xml:space="preserve">MS0005                  </t>
  </si>
  <si>
    <t xml:space="preserve">0.411.9640              </t>
  </si>
  <si>
    <t xml:space="preserve">0.411.9911              </t>
  </si>
  <si>
    <t xml:space="preserve">01081-1                 </t>
  </si>
  <si>
    <t xml:space="preserve">29493(E)                </t>
  </si>
  <si>
    <t xml:space="preserve">29493(EU)               </t>
  </si>
  <si>
    <t xml:space="preserve">29494(E)                </t>
  </si>
  <si>
    <t xml:space="preserve">29494(EU)               </t>
  </si>
  <si>
    <t xml:space="preserve">29495(E)                </t>
  </si>
  <si>
    <t xml:space="preserve">29495(EU)               </t>
  </si>
  <si>
    <t xml:space="preserve">29496(E)                </t>
  </si>
  <si>
    <t xml:space="preserve">29669E                  </t>
  </si>
  <si>
    <t xml:space="preserve">29845(C)                </t>
  </si>
  <si>
    <t xml:space="preserve">29898(E)                </t>
  </si>
  <si>
    <t xml:space="preserve">29899(E)                </t>
  </si>
  <si>
    <t xml:space="preserve">29900(E)                </t>
  </si>
  <si>
    <t xml:space="preserve">29901(E)                </t>
  </si>
  <si>
    <t xml:space="preserve">821-4021                </t>
  </si>
  <si>
    <t xml:space="preserve">821-4025                </t>
  </si>
  <si>
    <t xml:space="preserve">821-4125                </t>
  </si>
  <si>
    <t xml:space="preserve">822-2253                </t>
  </si>
  <si>
    <t xml:space="preserve">822-4253                </t>
  </si>
  <si>
    <t xml:space="preserve">822-4403                </t>
  </si>
  <si>
    <t xml:space="preserve">822-4407                </t>
  </si>
  <si>
    <t xml:space="preserve">822-4863                </t>
  </si>
  <si>
    <t xml:space="preserve">822-6303                </t>
  </si>
  <si>
    <t xml:space="preserve">822-6307                </t>
  </si>
  <si>
    <t xml:space="preserve">822-6803                </t>
  </si>
  <si>
    <t xml:space="preserve">822-8257                </t>
  </si>
  <si>
    <t xml:space="preserve">823-0257                </t>
  </si>
  <si>
    <t xml:space="preserve">823-4205                </t>
  </si>
  <si>
    <t xml:space="preserve">823-4255                </t>
  </si>
  <si>
    <t xml:space="preserve">823-4305                </t>
  </si>
  <si>
    <t xml:space="preserve">823-4355                </t>
  </si>
  <si>
    <t xml:space="preserve">823-4405                </t>
  </si>
  <si>
    <t xml:space="preserve">823-6355                </t>
  </si>
  <si>
    <t xml:space="preserve">825-0400                </t>
  </si>
  <si>
    <t xml:space="preserve">825-4155                </t>
  </si>
  <si>
    <t xml:space="preserve">825-4205                </t>
  </si>
  <si>
    <t xml:space="preserve">825-6025                </t>
  </si>
  <si>
    <t xml:space="preserve">830-8257                </t>
  </si>
  <si>
    <t xml:space="preserve">952-0004                </t>
  </si>
  <si>
    <t xml:space="preserve">952-0005                </t>
  </si>
  <si>
    <t xml:space="preserve">973-0067                </t>
  </si>
  <si>
    <t xml:space="preserve">1753664(E)              </t>
  </si>
  <si>
    <t xml:space="preserve">KRM302                  </t>
  </si>
  <si>
    <t xml:space="preserve">MSG500P                 </t>
  </si>
  <si>
    <t xml:space="preserve">MSG500W                 </t>
  </si>
  <si>
    <t xml:space="preserve">66000085(E)             </t>
  </si>
  <si>
    <t xml:space="preserve">66000086(E)             </t>
  </si>
  <si>
    <t xml:space="preserve">66000087(E)             </t>
  </si>
  <si>
    <t xml:space="preserve">070-KA                  </t>
  </si>
  <si>
    <t xml:space="preserve">1970-WD                 </t>
  </si>
  <si>
    <t xml:space="preserve">1972-KA                 </t>
  </si>
  <si>
    <t xml:space="preserve">1981-KA                 </t>
  </si>
  <si>
    <t xml:space="preserve">220-KA                  </t>
  </si>
  <si>
    <t xml:space="preserve">2692-KA                 </t>
  </si>
  <si>
    <t xml:space="preserve">2890-KA                 </t>
  </si>
  <si>
    <t xml:space="preserve">3116-KA                 </t>
  </si>
  <si>
    <t xml:space="preserve">3382-KA                 </t>
  </si>
  <si>
    <t xml:space="preserve">3384-KA                 </t>
  </si>
  <si>
    <t xml:space="preserve">1018B                   </t>
  </si>
  <si>
    <t xml:space="preserve">1282B                   </t>
  </si>
  <si>
    <t xml:space="preserve">1284B                   </t>
  </si>
  <si>
    <t xml:space="preserve">1285B                   </t>
  </si>
  <si>
    <t xml:space="preserve">1290B                   </t>
  </si>
  <si>
    <t xml:space="preserve">1291B                   </t>
  </si>
  <si>
    <t xml:space="preserve">497B                    </t>
  </si>
  <si>
    <t xml:space="preserve">525B                    </t>
  </si>
  <si>
    <t xml:space="preserve">551B                    </t>
  </si>
  <si>
    <t xml:space="preserve">553B                    </t>
  </si>
  <si>
    <t xml:space="preserve">554B                    </t>
  </si>
  <si>
    <t xml:space="preserve">555B                    </t>
  </si>
  <si>
    <t xml:space="preserve">557B                    </t>
  </si>
  <si>
    <t xml:space="preserve">558B                    </t>
  </si>
  <si>
    <t xml:space="preserve">559B                    </t>
  </si>
  <si>
    <t xml:space="preserve">560B                    </t>
  </si>
  <si>
    <t xml:space="preserve">563B                    </t>
  </si>
  <si>
    <t xml:space="preserve">591B                    </t>
  </si>
  <si>
    <t xml:space="preserve">592B                    </t>
  </si>
  <si>
    <t xml:space="preserve">594B                    </t>
  </si>
  <si>
    <t xml:space="preserve">774B                    </t>
  </si>
  <si>
    <t xml:space="preserve">781B                    </t>
  </si>
  <si>
    <t xml:space="preserve">784B                    </t>
  </si>
  <si>
    <t xml:space="preserve">785B                    </t>
  </si>
  <si>
    <t xml:space="preserve">786B                    </t>
  </si>
  <si>
    <t xml:space="preserve">787B                    </t>
  </si>
  <si>
    <t xml:space="preserve">918B                    </t>
  </si>
  <si>
    <t xml:space="preserve">921B                    </t>
  </si>
  <si>
    <t xml:space="preserve">922B                    </t>
  </si>
  <si>
    <t xml:space="preserve">925B                    </t>
  </si>
  <si>
    <t xml:space="preserve">927B                    </t>
  </si>
  <si>
    <t xml:space="preserve">928B                    </t>
  </si>
  <si>
    <t xml:space="preserve">944B                    </t>
  </si>
  <si>
    <t xml:space="preserve">945B                    </t>
  </si>
  <si>
    <t xml:space="preserve">GATES32#1               </t>
  </si>
  <si>
    <t xml:space="preserve">GATES32#2               </t>
  </si>
  <si>
    <t xml:space="preserve">GATES32#3               </t>
  </si>
  <si>
    <t xml:space="preserve">GATES32#4               </t>
  </si>
  <si>
    <t xml:space="preserve">GATES32#5               </t>
  </si>
  <si>
    <t xml:space="preserve">GATES32ASS              </t>
  </si>
  <si>
    <t xml:space="preserve">PASTE21#25              </t>
  </si>
  <si>
    <t xml:space="preserve">PASTE21#30              </t>
  </si>
  <si>
    <t xml:space="preserve">PASTE21#40              </t>
  </si>
  <si>
    <t xml:space="preserve">PASTE21ASS              </t>
  </si>
  <si>
    <t xml:space="preserve">PASTE25#30              </t>
  </si>
  <si>
    <t xml:space="preserve">PASTE25#40              </t>
  </si>
  <si>
    <t xml:space="preserve">PASTE25ASS              </t>
  </si>
  <si>
    <t xml:space="preserve">PEESO32#1               </t>
  </si>
  <si>
    <t xml:space="preserve">PEESO32#2               </t>
  </si>
  <si>
    <t xml:space="preserve">PEESO32#3               </t>
  </si>
  <si>
    <t xml:space="preserve">PEESO32#4               </t>
  </si>
  <si>
    <t xml:space="preserve">PEESO32ASS              </t>
  </si>
  <si>
    <t xml:space="preserve">NON80328                </t>
  </si>
  <si>
    <t xml:space="preserve">71-8                    </t>
  </si>
  <si>
    <t xml:space="preserve">MPC10                   </t>
  </si>
  <si>
    <t xml:space="preserve">MPC101                  </t>
  </si>
  <si>
    <t xml:space="preserve">MPC102                  </t>
  </si>
  <si>
    <t xml:space="preserve">MPC11                   </t>
  </si>
  <si>
    <t xml:space="preserve">MPC12                   </t>
  </si>
  <si>
    <t xml:space="preserve">MPC2                    </t>
  </si>
  <si>
    <t xml:space="preserve">MPC200                  </t>
  </si>
  <si>
    <t xml:space="preserve">MPC21                   </t>
  </si>
  <si>
    <t xml:space="preserve">MPC22                   </t>
  </si>
  <si>
    <t xml:space="preserve">MPC23                   </t>
  </si>
  <si>
    <t xml:space="preserve">MPC24                   </t>
  </si>
  <si>
    <t xml:space="preserve">MPC25                   </t>
  </si>
  <si>
    <t xml:space="preserve">MPC26                   </t>
  </si>
  <si>
    <t xml:space="preserve">MPC27                   </t>
  </si>
  <si>
    <t xml:space="preserve">MPC28                   </t>
  </si>
  <si>
    <t xml:space="preserve">MPC30                   </t>
  </si>
  <si>
    <t xml:space="preserve">MPC300                  </t>
  </si>
  <si>
    <t xml:space="preserve">MPC301                  </t>
  </si>
  <si>
    <t xml:space="preserve">MPC302                  </t>
  </si>
  <si>
    <t xml:space="preserve">MPC31                   </t>
  </si>
  <si>
    <t xml:space="preserve">MPC33                   </t>
  </si>
  <si>
    <t xml:space="preserve">MPC35                   </t>
  </si>
  <si>
    <t xml:space="preserve">MPC36                   </t>
  </si>
  <si>
    <t xml:space="preserve">MPC37                   </t>
  </si>
  <si>
    <t xml:space="preserve">MPC39                   </t>
  </si>
  <si>
    <t xml:space="preserve">MPC42                   </t>
  </si>
  <si>
    <t xml:space="preserve">MPC43                   </t>
  </si>
  <si>
    <t xml:space="preserve">MPC44                   </t>
  </si>
  <si>
    <t xml:space="preserve">MPC54                   </t>
  </si>
  <si>
    <t xml:space="preserve">MPC60                   </t>
  </si>
  <si>
    <t xml:space="preserve">MPC61                   </t>
  </si>
  <si>
    <t xml:space="preserve">MPC62                   </t>
  </si>
  <si>
    <t xml:space="preserve">MPC66                   </t>
  </si>
  <si>
    <t xml:space="preserve">MPC67                   </t>
  </si>
  <si>
    <t xml:space="preserve">MPC68                   </t>
  </si>
  <si>
    <t xml:space="preserve">MPC69                   </t>
  </si>
  <si>
    <t xml:space="preserve">MXT#IOY                 </t>
  </si>
  <si>
    <t xml:space="preserve">MXT#P                   </t>
  </si>
  <si>
    <t xml:space="preserve">7000313-1               </t>
  </si>
  <si>
    <t xml:space="preserve">GLNTM                   </t>
  </si>
  <si>
    <t xml:space="preserve">S017                    </t>
  </si>
  <si>
    <t xml:space="preserve">S018                    </t>
  </si>
  <si>
    <t xml:space="preserve">S021                    </t>
  </si>
  <si>
    <t xml:space="preserve">S180                    </t>
  </si>
  <si>
    <t xml:space="preserve">S284                    </t>
  </si>
  <si>
    <t xml:space="preserve">S285                    </t>
  </si>
  <si>
    <t xml:space="preserve">S300                    </t>
  </si>
  <si>
    <t xml:space="preserve">S303                    </t>
  </si>
  <si>
    <t xml:space="preserve">S307                    </t>
  </si>
  <si>
    <t xml:space="preserve">S337                    </t>
  </si>
  <si>
    <t xml:space="preserve">S340                    </t>
  </si>
  <si>
    <t xml:space="preserve">S343                    </t>
  </si>
  <si>
    <t xml:space="preserve">S370                    </t>
  </si>
  <si>
    <t xml:space="preserve">S371                    </t>
  </si>
  <si>
    <t xml:space="preserve">S380                    </t>
  </si>
  <si>
    <t xml:space="preserve">S427                    </t>
  </si>
  <si>
    <t xml:space="preserve">S438S                   </t>
  </si>
  <si>
    <t xml:space="preserve">S448S                   </t>
  </si>
  <si>
    <t xml:space="preserve">S452                    </t>
  </si>
  <si>
    <t xml:space="preserve">S457S                   </t>
  </si>
  <si>
    <t xml:space="preserve">D19831                  </t>
  </si>
  <si>
    <t xml:space="preserve">EMS                     </t>
  </si>
  <si>
    <t xml:space="preserve">ET-24                   </t>
  </si>
  <si>
    <t xml:space="preserve">ET-50                   </t>
  </si>
  <si>
    <t xml:space="preserve">ET-50R                  </t>
  </si>
  <si>
    <t xml:space="preserve">ETCH                    </t>
  </si>
  <si>
    <t xml:space="preserve">ET-TWIN                 </t>
  </si>
  <si>
    <t xml:space="preserve">MULTI                   </t>
  </si>
  <si>
    <t xml:space="preserve">PEG                     </t>
  </si>
  <si>
    <t xml:space="preserve">PSY                     </t>
  </si>
  <si>
    <t xml:space="preserve">SEAL                    </t>
  </si>
  <si>
    <t xml:space="preserve">OPT33W12                </t>
  </si>
  <si>
    <t xml:space="preserve">A9019W                  </t>
  </si>
  <si>
    <t xml:space="preserve">0816-1                  </t>
  </si>
  <si>
    <t xml:space="preserve">0850-1                  </t>
  </si>
  <si>
    <t xml:space="preserve">H413                    </t>
  </si>
  <si>
    <t xml:space="preserve">HG22                    </t>
  </si>
  <si>
    <t xml:space="preserve">HG29                    </t>
  </si>
  <si>
    <t xml:space="preserve">HG42                    </t>
  </si>
  <si>
    <t xml:space="preserve">L501                    </t>
  </si>
  <si>
    <t xml:space="preserve">L502                    </t>
  </si>
  <si>
    <t xml:space="preserve">L506                    </t>
  </si>
  <si>
    <t xml:space="preserve">L507                    </t>
  </si>
  <si>
    <t xml:space="preserve">L508                    </t>
  </si>
  <si>
    <t xml:space="preserve">L509                    </t>
  </si>
  <si>
    <t xml:space="preserve">L519                    </t>
  </si>
  <si>
    <t xml:space="preserve">L521                    </t>
  </si>
  <si>
    <t xml:space="preserve">L522                    </t>
  </si>
  <si>
    <t xml:space="preserve">L523                    </t>
  </si>
  <si>
    <t xml:space="preserve">L524                    </t>
  </si>
  <si>
    <t xml:space="preserve">L525                    </t>
  </si>
  <si>
    <t xml:space="preserve">L526                    </t>
  </si>
  <si>
    <t xml:space="preserve">L528                    </t>
  </si>
  <si>
    <t xml:space="preserve">14001-5                 </t>
  </si>
  <si>
    <t xml:space="preserve">14006-5                 </t>
  </si>
  <si>
    <t xml:space="preserve">14008-5                 </t>
  </si>
  <si>
    <t xml:space="preserve">14057-5                 </t>
  </si>
  <si>
    <t xml:space="preserve">14058-5                 </t>
  </si>
  <si>
    <t xml:space="preserve">14060-5                 </t>
  </si>
  <si>
    <t xml:space="preserve">14074-5                 </t>
  </si>
  <si>
    <t xml:space="preserve">14112-5                 </t>
  </si>
  <si>
    <t xml:space="preserve">14116-5                 </t>
  </si>
  <si>
    <t xml:space="preserve">15088-5                 </t>
  </si>
  <si>
    <t xml:space="preserve">15092-5                 </t>
  </si>
  <si>
    <t xml:space="preserve">15093-5                 </t>
  </si>
  <si>
    <t xml:space="preserve">15095-5                 </t>
  </si>
  <si>
    <t xml:space="preserve">15106-5                 </t>
  </si>
  <si>
    <t xml:space="preserve">15121-5                 </t>
  </si>
  <si>
    <t xml:space="preserve">15304-5                 </t>
  </si>
  <si>
    <t xml:space="preserve">15370-5                 </t>
  </si>
  <si>
    <t xml:space="preserve">15379-5                 </t>
  </si>
  <si>
    <t xml:space="preserve">15380-5                 </t>
  </si>
  <si>
    <t xml:space="preserve">15801-5                 </t>
  </si>
  <si>
    <t xml:space="preserve">15903-5                 </t>
  </si>
  <si>
    <t xml:space="preserve">16001-5                 </t>
  </si>
  <si>
    <t xml:space="preserve">16002-5                 </t>
  </si>
  <si>
    <t xml:space="preserve">16003-5                 </t>
  </si>
  <si>
    <t xml:space="preserve">111-CN                  </t>
  </si>
  <si>
    <t xml:space="preserve">645-CN                  </t>
  </si>
  <si>
    <t>MLD-MPC38</t>
  </si>
  <si>
    <t xml:space="preserve">MLD POLYCARBONATE CROWNS #38 (5/BX)                         </t>
  </si>
  <si>
    <t xml:space="preserve">KERR SYBRON K3 XF FILES 25MM .04/45                         </t>
  </si>
  <si>
    <t>3MD-ELR7</t>
  </si>
  <si>
    <t>HUF-S204SD9E2</t>
  </si>
  <si>
    <t>MAN-PEESO32#6</t>
  </si>
  <si>
    <t xml:space="preserve">MANI PEESO REAMER #6                                 </t>
  </si>
  <si>
    <t xml:space="preserve">SS WHITE BURS 20 BLADE T&amp;F FG8408 (5/PK)                    </t>
  </si>
  <si>
    <t xml:space="preserve">3M ESPE FILTEK Z250 SYRINGE REFILL C2                       </t>
  </si>
  <si>
    <t>3MD-EUL2</t>
  </si>
  <si>
    <t>3MD-ELR2</t>
  </si>
  <si>
    <t xml:space="preserve">MLD-MPC40 </t>
  </si>
  <si>
    <t xml:space="preserve">MLD-MPC41 </t>
  </si>
  <si>
    <t>HUF-S204S9E2</t>
  </si>
  <si>
    <t>MLD-MPC15</t>
  </si>
  <si>
    <t xml:space="preserve">MLD POLYCARBONATE CROWNS #15 (5/BX)                         </t>
  </si>
  <si>
    <t>MLD-MPC100</t>
  </si>
  <si>
    <t xml:space="preserve">MLD POLYCARBONATE CROWNS #100 (5/BX)                         </t>
  </si>
  <si>
    <t>MLD-MPC53</t>
  </si>
  <si>
    <t xml:space="preserve">GC FUJI IX GP FAST CAPSULE REFILL A2 50/PK                  </t>
  </si>
  <si>
    <t>GCD-000212</t>
  </si>
  <si>
    <t>MLD-MPC52</t>
  </si>
  <si>
    <t xml:space="preserve">MLD POLYCARBONATE CROWNS #52 (5/BX)                         </t>
  </si>
  <si>
    <t>MLD-MPC20</t>
  </si>
  <si>
    <t>KER-29973-1</t>
  </si>
  <si>
    <t>KERR CONTOUR 1 SPILL FAST SET 50/JAR</t>
  </si>
  <si>
    <t>3M ESPE Z100 RESTORATIVE CAPSULE A1</t>
  </si>
  <si>
    <t>$         28.04</t>
  </si>
  <si>
    <t>3M ESPE Z100 RESTORATIVE CAPSULE A2</t>
  </si>
  <si>
    <t>3M ESPE Z100 RESTORATIVE CAPSULE A3</t>
  </si>
  <si>
    <t>3M ESPE Z100 RESTORATIVE CAPSULE A3.5</t>
  </si>
  <si>
    <t>$         22.94</t>
  </si>
  <si>
    <t>3M ESPE RELY X LUTING PLUS CEMENT</t>
  </si>
  <si>
    <t>$         75.30</t>
  </si>
  <si>
    <t>DENTSPLY CAVITRON 25K FSI SLI 10S</t>
  </si>
  <si>
    <t>$         70.86</t>
  </si>
  <si>
    <t>received on 3.26.2019</t>
  </si>
  <si>
    <t>LOOK SUTURE CHROMIC GUT UD C6 3-0 18" 12/BOX</t>
  </si>
  <si>
    <t>$   10.69</t>
  </si>
  <si>
    <t>LOOK SUTURE PLAIN GUT BEIGE DS24/C7 3-0 27" 12/BX</t>
  </si>
  <si>
    <t>$   11.08</t>
  </si>
  <si>
    <t>LOOK SUTURE CHROMIC GUT UNDYED C-6 4-0 18" 12/BOX</t>
  </si>
  <si>
    <t>LOOK SUTURE CHROMIC GUT UNDYED C6 4-0 27" 12/BOX</t>
  </si>
  <si>
    <t>LOOK SUTURE PLAIN GUT BEIGE HS24/C31 3-0 18" 12/BOX</t>
  </si>
  <si>
    <t>LOOK SUTURE SILK BLACK DS18/C6 3-0 18" 12/BOX</t>
  </si>
  <si>
    <t>$    9.40</t>
  </si>
  <si>
    <t>LOOK SUTURE SILK BLACK HS24/C31 3-0 BBS 18" 12/BX</t>
  </si>
  <si>
    <t>$    9.86</t>
  </si>
  <si>
    <t>LOOK SUTURE BK NYLON MONO C6 5-0 18" 12/BOX</t>
  </si>
  <si>
    <t>$   10.56</t>
  </si>
  <si>
    <t>LOOK SUTURE BK NYLON MONO C6 4-0 18" 12/BOX</t>
  </si>
  <si>
    <t>LOOK SUTURE BK NYLON MONO C7 3-0 18" 12/BOX</t>
  </si>
  <si>
    <t>LOOK SUTURE BK NYLON MONO C8 2-0 18" 12/BOX</t>
  </si>
  <si>
    <t>LOOK SUTURE BK NYLON MONO C6 3-0 18" 12/BOX</t>
  </si>
  <si>
    <t>SSW-14002-5</t>
  </si>
  <si>
    <t>REORDER#</t>
  </si>
  <si>
    <t>UM</t>
  </si>
  <si>
    <t>EACH</t>
  </si>
  <si>
    <t>$         33.67</t>
  </si>
  <si>
    <t>$         18.13</t>
  </si>
  <si>
    <t>$         20.72</t>
  </si>
  <si>
    <t>received on 4/1/2019</t>
  </si>
  <si>
    <t>3.28.2019</t>
  </si>
  <si>
    <t>HUF-SG13/14R9E2</t>
  </si>
  <si>
    <t>HUF-SH6/77</t>
  </si>
  <si>
    <t>KER-29835(C)</t>
  </si>
  <si>
    <t>KER-29837(C)</t>
  </si>
  <si>
    <t>Shofu Robot Diamond Points FG 0816  sinlge bur</t>
  </si>
  <si>
    <t>SHO-0816-1-1</t>
  </si>
  <si>
    <t>Shofu Robot Diamond Points FG 0816  </t>
  </si>
  <si>
    <t>COV-8881401064</t>
  </si>
  <si>
    <t>HUF-S204SD76</t>
  </si>
  <si>
    <t>KER-822-0257</t>
  </si>
  <si>
    <t>~LC</t>
  </si>
  <si>
    <t>3M ESPE PROTEMP 4 A3</t>
  </si>
  <si>
    <t>3M ESPE FILTEK P60 SYRINGE A3</t>
  </si>
  <si>
    <t>3M ESPE FILTEK Z250 SYRINGE B1</t>
  </si>
  <si>
    <t>RECEIVED ON 4.10.2019</t>
  </si>
  <si>
    <t>3MD-41926              </t>
  </si>
  <si>
    <t>3M ESPE ADPER PROMPT L-POP SELF ETCH ADHESIVE GIANT PACK (100)</t>
  </si>
  <si>
    <t>$  82.66</t>
  </si>
  <si>
    <t>3MD-12627(E)           </t>
  </si>
  <si>
    <t>3M ESPE CLINPRO SEALANT SYRINGE REFILL 10 X1.2ML           </t>
  </si>
  <si>
    <t>$  12.46</t>
  </si>
  <si>
    <t>3MD-38265              </t>
  </si>
  <si>
    <t>3M ESPE DURELON CD TRIPLE LIQUID 12 SYRINGES 40ML          </t>
  </si>
  <si>
    <t>$  38.32</t>
  </si>
  <si>
    <t>3MD-37231(E)           </t>
  </si>
  <si>
    <t>3M ESPE KETAC CEMENT TRIPLE PACK                           </t>
  </si>
  <si>
    <t>$  86.49</t>
  </si>
  <si>
    <t>3MD-41263               </t>
  </si>
  <si>
    <t>3M ESPE SCOTCHBOND UNIVERSAL ETCHANT ETCHING GEL           </t>
  </si>
  <si>
    <t>$  27.20</t>
  </si>
  <si>
    <t>3MD-1954N              </t>
  </si>
  <si>
    <t>3M ESPE SOF-LEX FINISHING STRIPS COARSE/MED.NARROW         </t>
  </si>
  <si>
    <t>$  14.23</t>
  </si>
  <si>
    <t>3MD-41263</t>
  </si>
  <si>
    <t>Last Unit Cost</t>
  </si>
  <si>
    <t>EDS-130-0              </t>
  </si>
  <si>
    <t>ESSENTIAL DENTAL SYSTEMS FLEXI-POST SS YELLOW #0 10/PK     </t>
  </si>
  <si>
    <t>EDS-130-01             </t>
  </si>
  <si>
    <t>ESSENTIAL DENTAL SYSTEMS FLEXI-POST SS RED #1 10/PK        </t>
  </si>
  <si>
    <t>EDS-135-0              </t>
  </si>
  <si>
    <t>ESSENTIAL DENTAL SYSTEMS FLEXI-POST TI YELLOW #0 10/PK     </t>
  </si>
  <si>
    <t>EDS-135-01             </t>
  </si>
  <si>
    <t>ESSENTIAL DENTAL SYSTEMS FLEXI-POST TI RED #1 10/PK        </t>
  </si>
  <si>
    <t>EDS-140-0              </t>
  </si>
  <si>
    <t>ESSENTIAL DENTAL SYSTEMS FLEXI-POST SS YELLOW #0 30/PK     </t>
  </si>
  <si>
    <t>EDS-140-01             </t>
  </si>
  <si>
    <t>ESSENTIAL DENTAL SYSTEMS FLEXI-POST SS RED #1 30/PK        </t>
  </si>
  <si>
    <t>EDS-145-0              </t>
  </si>
  <si>
    <t>ESSENTIAL DENTAL SYSTEMS FLEXI-POST TI YELLOW #0 30/PK     </t>
  </si>
  <si>
    <t>EDS-145-01             </t>
  </si>
  <si>
    <t>ESSENTIAL DENTAL SYSTEMS FLEXI-POST TI RED #1 30/PK        </t>
  </si>
  <si>
    <t>Essential Dental Systems</t>
  </si>
  <si>
    <t>EDS-130-0</t>
  </si>
  <si>
    <t>EDS-130-01</t>
  </si>
  <si>
    <t>EDS-135-0</t>
  </si>
  <si>
    <t>EDS-135-01</t>
  </si>
  <si>
    <t>EDS-140-0</t>
  </si>
  <si>
    <t>EDS-140-01</t>
  </si>
  <si>
    <t>EDS-145-0</t>
  </si>
  <si>
    <t>EDS-145-01</t>
  </si>
  <si>
    <t>Received on 4/16/2019</t>
  </si>
  <si>
    <t>QTY AV</t>
  </si>
  <si>
    <t>SDI GS-80 CAPSULES 1 SPILL REGULAR SET ECON 500/BX</t>
  </si>
  <si>
    <t>$   196.66</t>
  </si>
  <si>
    <t>SDI GS-80 CAPSULES 2 SPILL REGULAR SET ECON 500/BX</t>
  </si>
  <si>
    <t>$   273.61</t>
  </si>
  <si>
    <t>SDI POLA OFFICE 3 PATIENT-SET</t>
  </si>
  <si>
    <t>$     76.07</t>
  </si>
  <si>
    <t>SDI POLA OFFICE 1 PATIENT-SET</t>
  </si>
  <si>
    <t>$     25.09</t>
  </si>
  <si>
    <t>SDI SUPER ETCH SYRINGE KIT WITH TIPS 10 X2ML</t>
  </si>
  <si>
    <t>$     22.44</t>
  </si>
  <si>
    <t>received on 4/16/2019</t>
  </si>
  <si>
    <t>#</t>
  </si>
  <si>
    <t>KERR SYBRON TF TWISTED FILES 23MM .12/25</t>
  </si>
  <si>
    <t>KERR SYBRON TF TWISTED FILES 23MM .04/40</t>
  </si>
  <si>
    <t>TOK-13311(E)</t>
  </si>
  <si>
    <t>TOK-13312(E)</t>
  </si>
  <si>
    <t>TOKUYAMA REBASE II HARD LINER POWDER AND LIQUID KIT</t>
  </si>
  <si>
    <t>3MD-38216              </t>
  </si>
  <si>
    <t>3M ESPE DURELON TRIPLE LIQUID 40ML                         </t>
  </si>
  <si>
    <t>CWH-H00750             </t>
  </si>
  <si>
    <t>COLTENE-WHALEDENT DAM 6X6 NON-LATEX PURPLE 20/PK           </t>
  </si>
  <si>
    <t>CWH-P-44-3             </t>
  </si>
  <si>
    <t>COLTENE WHALEDENT PARAPOST SS #3 (10/PK)                   </t>
  </si>
  <si>
    <t>GCD-001887             </t>
  </si>
  <si>
    <t>GC FUJI LINING LC PASTE REFILL PACKAGE                     </t>
  </si>
  <si>
    <t xml:space="preserve">QTY </t>
  </si>
  <si>
    <t>RECEIVED ON 4/25/2019</t>
  </si>
  <si>
    <t>KER-822-6253</t>
  </si>
  <si>
    <t xml:space="preserve">KERR OPTIBOND S                            </t>
  </si>
  <si>
    <t xml:space="preserve">KERR OPTIBOND S                    </t>
  </si>
  <si>
    <t>GCD-000218-2</t>
  </si>
  <si>
    <t>QTY AVAILABLE</t>
  </si>
  <si>
    <t>$   56.78</t>
  </si>
  <si>
    <t>$   70.20</t>
  </si>
  <si>
    <t>$   13.76</t>
  </si>
  <si>
    <t>DEN-609001</t>
  </si>
  <si>
    <t>DENTSPLY FYNAL CEMENT PACKAGE</t>
  </si>
  <si>
    <t>$   46.66</t>
  </si>
  <si>
    <t>$   82.59</t>
  </si>
  <si>
    <t>$   53.33</t>
  </si>
  <si>
    <t>DENTSPLY PALODENT MATRIX REFILL MINI 50/PK</t>
  </si>
  <si>
    <t>$   21.68</t>
  </si>
  <si>
    <t>$   32.52</t>
  </si>
  <si>
    <t>DEN-122210</t>
  </si>
  <si>
    <t>DENTSPLY SANI-TIP 250/BAG</t>
  </si>
  <si>
    <t>$   39.74</t>
  </si>
  <si>
    <t>$   74.95</t>
  </si>
  <si>
    <t>$   27.91</t>
  </si>
  <si>
    <t>$   21.82</t>
  </si>
  <si>
    <t>$   69.52</t>
  </si>
  <si>
    <t>received on 5/1/2019</t>
  </si>
  <si>
    <t>DEN-648020</t>
  </si>
  <si>
    <t>DENTSPLY ESTHET-X HD COMPULES A2</t>
  </si>
  <si>
    <t>DENTSPLY ESTHET-X HD COMPULES A1 (20/BX)</t>
  </si>
  <si>
    <t>DENTSPLY ESTHET-X FLOW SYRINGE REFILL A1 2/PK</t>
  </si>
  <si>
    <t xml:space="preserve"> DENTSPLY AUTOMATRIX MED THIN REFILLS</t>
  </si>
  <si>
    <t xml:space="preserve"> DENTSPLY AUTOMATRIX NARROW REGULAR REFILLS</t>
  </si>
  <si>
    <t xml:space="preserve">DENTSPLY DISPERSALLOY 2 SPILL REGULAR SET </t>
  </si>
  <si>
    <t>BEA-FG1157HB</t>
  </si>
  <si>
    <t xml:space="preserve">DEACTIVATED </t>
  </si>
  <si>
    <t>BEAVER BURS FG170</t>
  </si>
  <si>
    <t>$  57.77</t>
  </si>
  <si>
    <t>BEAVER BURS FGOS702 100/PK</t>
  </si>
  <si>
    <t>BEAVER BURS FGSS331 100/PK</t>
  </si>
  <si>
    <t>BEAVER BURS TF7902 100/PK</t>
  </si>
  <si>
    <t>BEAVER BURS FG1/4 100/PK</t>
  </si>
  <si>
    <t>BEAVER BURS FG169 100/PK</t>
  </si>
  <si>
    <t>BEA-FG257</t>
  </si>
  <si>
    <t>BEAVER BURS FG257 100/PK</t>
  </si>
  <si>
    <t>BEAVER BURS FG3 100/PK</t>
  </si>
  <si>
    <t>BEAVER BURS FG330 100/PK</t>
  </si>
  <si>
    <t>BEAVER BURS FG4 100/PK</t>
  </si>
  <si>
    <t>BEAVER BURS FG557 100/PK</t>
  </si>
  <si>
    <t>BEAVER BURS FGOS701 100/PK</t>
  </si>
  <si>
    <t>$  97.19</t>
  </si>
  <si>
    <t>BEAVER BURS FGOS8 100/PK</t>
  </si>
  <si>
    <t>BEA-FGSS2</t>
  </si>
  <si>
    <t>BEAVER BURS FGSS2 100/PK</t>
  </si>
  <si>
    <t>BEA-FGSS4</t>
  </si>
  <si>
    <t>BEAVER BURS FGSS4 100/PK</t>
  </si>
  <si>
    <t>BEA-FGSS35</t>
  </si>
  <si>
    <t>BEAVER BURS FGSS35 100/PK</t>
  </si>
  <si>
    <t>BEAVER BURS FGSS557 100/PK</t>
  </si>
  <si>
    <t>BEAVER BURS RA3 100/PK</t>
  </si>
  <si>
    <t>$  64.29</t>
  </si>
  <si>
    <t>BEAVER BURS RA6 100/PK</t>
  </si>
  <si>
    <t>BEA-RAOS2</t>
  </si>
  <si>
    <t>BEAVER BURS RAOS2 100/PK</t>
  </si>
  <si>
    <t>BEAVER BURS TF7404 100/PK</t>
  </si>
  <si>
    <t>BEAVER BURS TF7406 100/PK</t>
  </si>
  <si>
    <t>received from brahm on 5/07/2019</t>
  </si>
  <si>
    <t>KULZER IBOND TOTAL ETCH REFILL 4ml pack of 3</t>
  </si>
  <si>
    <t>KUL-66040094-3</t>
  </si>
  <si>
    <t>3MD-907024</t>
  </si>
  <si>
    <t xml:space="preserve">3M ESPE UNITEK SS CROWN FORM UL4 LATERAL (5/BX)             </t>
  </si>
  <si>
    <t>CWH-PF-161-5.5</t>
  </si>
  <si>
    <t xml:space="preserve">COLTENE WHALEDENT PARAPOST FIBER WHITE #5.5 (5/PK)          </t>
  </si>
  <si>
    <t>KER-62249              </t>
  </si>
  <si>
    <t>KERR SYBRON K-FILES 21MM #06                               </t>
  </si>
  <si>
    <t>$       2.35</t>
  </si>
  <si>
    <t>KER-06005              </t>
  </si>
  <si>
    <t>KERR SYBRON K-FILES 21MM #20                               </t>
  </si>
  <si>
    <t>KER-06016              </t>
  </si>
  <si>
    <t>KERR SYBRON K-FILES 21MM #35                               </t>
  </si>
  <si>
    <t>KER-62250              </t>
  </si>
  <si>
    <t>KERR SYBRON K-FILES 25MM #06                               </t>
  </si>
  <si>
    <t>KER-06065              </t>
  </si>
  <si>
    <t>KERR SYBRON K-FILES 25MM #25                               </t>
  </si>
  <si>
    <t>KER-06066              </t>
  </si>
  <si>
    <t>KERR SYBRON K-FILES 25MM #30                                </t>
  </si>
  <si>
    <t>KER-06067              </t>
  </si>
  <si>
    <t>KERR SYBRON K-FILES 25MM #35                               </t>
  </si>
  <si>
    <t>KER-06151              </t>
  </si>
  <si>
    <t>KERR SYBRON K-FILES 30MM #10                               </t>
  </si>
  <si>
    <t>KER-06156              </t>
  </si>
  <si>
    <t>KERR SYBRON K-FILES 30MM #30                               </t>
  </si>
  <si>
    <t xml:space="preserve">ITEM CODE </t>
  </si>
  <si>
    <t>U/M</t>
  </si>
  <si>
    <t xml:space="preserve">RECEIVED ON 9 MAY 2019 BY RAMAN </t>
  </si>
  <si>
    <t>KERR TEMP-BOND NE</t>
  </si>
  <si>
    <t>$  13.66</t>
  </si>
  <si>
    <t>KER-00370(EU)</t>
  </si>
  <si>
    <t>KERR TEMP-BOND</t>
  </si>
  <si>
    <t>KER-29898</t>
  </si>
  <si>
    <t>KERR POINT 4 UNIDOSE REFILL A1</t>
  </si>
  <si>
    <t>$  22.01</t>
  </si>
  <si>
    <t>KER-29899</t>
  </si>
  <si>
    <t>KERR POINT 4 UNIDOSE REFILL A2</t>
  </si>
  <si>
    <t>KER-29900</t>
  </si>
  <si>
    <t>KERR POINT 4 UNIDOSE REFILL A3</t>
  </si>
  <si>
    <t>KERR OPTIBOND FL PRIMER</t>
  </si>
  <si>
    <t>$  29.86</t>
  </si>
  <si>
    <t>KERR HERCULITE UNIDOSE A1</t>
  </si>
  <si>
    <t>$  16.82</t>
  </si>
  <si>
    <t>KERR HERCULITE UNIDOSE A2</t>
  </si>
  <si>
    <t>KER-29838(C)</t>
  </si>
  <si>
    <t>KERR HERCULITE UNIDOSE A3.5</t>
  </si>
  <si>
    <t>KER-29840(C)</t>
  </si>
  <si>
    <t>KERR HERCULITE UNIDOSE B1</t>
  </si>
  <si>
    <t>KERR PERMLASTIC BULK REGULAR BODY 12 SETS</t>
  </si>
  <si>
    <t>$  31.07</t>
  </si>
  <si>
    <t>KERR EXTRUDE EXTRA 2-CARTRIDGE REFILL</t>
  </si>
  <si>
    <t>CS-16</t>
  </si>
  <si>
    <t>KERR EXTRUDE MEDIUM 2-CARTRIDGE REFILL</t>
  </si>
  <si>
    <t>KERR EXTRUDE WASH 2-CARTRIDGE REFILL</t>
  </si>
  <si>
    <t>$  12.37</t>
  </si>
  <si>
    <t>KER-29949(E)</t>
  </si>
  <si>
    <t>KERR TYTIN DOUBLE SPILL REG. 500 CAPSULES 600MG</t>
  </si>
  <si>
    <t>KER-29952(E)</t>
  </si>
  <si>
    <t>KERR TYTIN TRIPLE SPILL REG. 500 CAPSULES 800MG</t>
  </si>
  <si>
    <t>KERR TEMP-BOND UNIDOSE 50/PK</t>
  </si>
  <si>
    <t>$  22.42</t>
  </si>
  <si>
    <t>KER-32862</t>
  </si>
  <si>
    <t>KERR MAXCEM ELITE 4:1 AUTOMIX TIPS REGULAR 50/PK</t>
  </si>
  <si>
    <t>$  20.77</t>
  </si>
  <si>
    <t>KER-33215</t>
  </si>
  <si>
    <t>KERR TEMP-BOND AUTOMIX SYRINGE 20/PK</t>
  </si>
  <si>
    <t>KERR TEMPBOND CLEAR AUTOMIX SYRINGE</t>
  </si>
  <si>
    <t>$  18.35</t>
  </si>
  <si>
    <t>KERR NX3 DUAL CURE REFILL CLEAR</t>
  </si>
  <si>
    <t>$  38.98</t>
  </si>
  <si>
    <t>KERR MAXCEM ELITE REFILL CLEAR 2/PK</t>
  </si>
  <si>
    <t>$  30.58</t>
  </si>
  <si>
    <t>KER-33965</t>
  </si>
  <si>
    <t>KERR TAKE 1 ADVANCED TRAY FAST SET 2-CARTRIDGE REFILL</t>
  </si>
  <si>
    <t>$  21.84</t>
  </si>
  <si>
    <t>KER-33963</t>
  </si>
  <si>
    <t>KERR TAKE 1 ADVANCED TRAY REGULAR SET 2-CARTRIDGE REFILL</t>
  </si>
  <si>
    <t>KER-33953</t>
  </si>
  <si>
    <t>KERR TAKE 1 ADVANCED LIGHT BODY WASH FAST SET 2/PK</t>
  </si>
  <si>
    <t>$  17.46</t>
  </si>
  <si>
    <t>KER-33968</t>
  </si>
  <si>
    <t>KERR TAKE 1 ADVANCED TRAY SUPER FAST SET 2-CARTRIDGE VALUE P</t>
  </si>
  <si>
    <t>CS-24</t>
  </si>
  <si>
    <t>KER-33964</t>
  </si>
  <si>
    <t>KERR TAKE 1 ADVANCED TRAY REGULAR SET 2-CARTRIDGE VALUE PACK</t>
  </si>
  <si>
    <t>KER-34070</t>
  </si>
  <si>
    <t>KERR TAKE 1 ADVANCED PUTTY</t>
  </si>
  <si>
    <t>$  38.63</t>
  </si>
  <si>
    <t>KER-35107(E)</t>
  </si>
  <si>
    <t>KERR OPTIBOND XTR BOTTLE PRIMER</t>
  </si>
  <si>
    <t>$  39.49</t>
  </si>
  <si>
    <t>KER-35108(E)</t>
  </si>
  <si>
    <t>KERR OPTIBOND XTR BOTTLE ADHESIVE</t>
  </si>
  <si>
    <t>KER-29797</t>
  </si>
  <si>
    <t>KERR HERCULITE SYRINGE ENAMEL A1</t>
  </si>
  <si>
    <t>$  15.93</t>
  </si>
  <si>
    <t>KER-29798</t>
  </si>
  <si>
    <t>KERR HERCULITE XRV SYRINGE ENAMEL A2</t>
  </si>
  <si>
    <t>KER-29799</t>
  </si>
  <si>
    <t>KERR HERCULITE XRV SYRINGE ENAMEL A3</t>
  </si>
  <si>
    <t>KER-29800</t>
  </si>
  <si>
    <t>KERR HERCULITE XRV SYRINGE ENAMEL A3.5</t>
  </si>
  <si>
    <t>KER-29835</t>
  </si>
  <si>
    <t>KERR HERCULITE XRV UNIDOSE ENAMEL A1 20/BX</t>
  </si>
  <si>
    <t>$  24.46</t>
  </si>
  <si>
    <t>KER-29836</t>
  </si>
  <si>
    <t>KERR HERCULITE XRV UNIDOSE ENAMEL A2 20/BX</t>
  </si>
  <si>
    <t>KER-29837</t>
  </si>
  <si>
    <t>KERR HERCULITE XRV UNIDOSE ENAMEL A3 20/BX</t>
  </si>
  <si>
    <t>KER-29838</t>
  </si>
  <si>
    <t>KERR HERCULITE XRV UNIDOSE ENAMEL A3.5 20/BX</t>
  </si>
  <si>
    <t>received by raman on 5.15.2019</t>
  </si>
  <si>
    <t>CASE</t>
  </si>
  <si>
    <t xml:space="preserve">3M ESPE </t>
  </si>
  <si>
    <t xml:space="preserve">3M ESPE RELY X LUTING PLUS CEMENT    AMERICAN           </t>
  </si>
  <si>
    <t>3MD-3525(TE)</t>
  </si>
  <si>
    <t>3M ESPE RELY X LUTING PLUS CEMENT TK</t>
  </si>
  <si>
    <t>3MD-3525</t>
  </si>
  <si>
    <t>Item Number&gt;&gt;</t>
  </si>
  <si>
    <t>Quantity Received</t>
  </si>
  <si>
    <t>3MD-1983RA             </t>
  </si>
  <si>
    <t>3M ESPE SOF-LEX POP-ON MANDRELS 1983                       </t>
  </si>
  <si>
    <t>$           14.27</t>
  </si>
  <si>
    <t>3MD-41258(E)           </t>
  </si>
  <si>
    <t>3M ESPE SCOTCHBOND UNIVERSAL ADHESIVE                       </t>
  </si>
  <si>
    <t>$           26.93</t>
  </si>
  <si>
    <t>3MD-46956              </t>
  </si>
  <si>
    <t>3M ESPE PROTEMP 4 A2                                       </t>
  </si>
  <si>
    <t>$           57.29</t>
  </si>
  <si>
    <t>3MD-46957              </t>
  </si>
  <si>
    <t>3M ESPE PROTEMP 4 A3                                       </t>
  </si>
  <si>
    <t>3MD-56660              </t>
  </si>
  <si>
    <t>3M ESPE RELY X TEMP NE                                     </t>
  </si>
  <si>
    <t>$           15.80</t>
  </si>
  <si>
    <t>3MD-56877              </t>
  </si>
  <si>
    <t>3M ESPE RELY X U200 TRANSLUCENT CLICKER                    </t>
  </si>
  <si>
    <t>$           42.88</t>
  </si>
  <si>
    <t>3MD-56878              </t>
  </si>
  <si>
    <t>3M ESPE RELY X U200 A2 UNIVERSAL CLICKER                   </t>
  </si>
  <si>
    <t>3MD-5904A1(E)          </t>
  </si>
  <si>
    <t>3M ESPE Z100 SYRINGE A1                                    </t>
  </si>
  <si>
    <t>$           11.36</t>
  </si>
  <si>
    <t>3MD-5904A3.5(E)        </t>
  </si>
  <si>
    <t>3M ESPE Z100 SYRINGE A3.5                                   </t>
  </si>
  <si>
    <t>3MD-712-036            </t>
  </si>
  <si>
    <t>3M ESPE TRANSBOND XT ADHESIVE SYRINGE 4/PK                 </t>
  </si>
  <si>
    <t>$           38.51</t>
  </si>
  <si>
    <t>3MD-7302               </t>
  </si>
  <si>
    <t>3M ESPE EXPRESS LIGHT-BODY REGULAR SET (REFILL 2-PACK)     </t>
  </si>
  <si>
    <t>$           20.31</t>
  </si>
  <si>
    <t>3MD-7510               </t>
  </si>
  <si>
    <t>3M ESPE VITREBOND INTRODUCTORY KIT                         </t>
  </si>
  <si>
    <t>$           33.02</t>
  </si>
  <si>
    <t>3MD-DLL4(G)            </t>
  </si>
  <si>
    <t>3M ESPE TEMP CROWN FORMS NI-CHRO (5/BX)                    </t>
  </si>
  <si>
    <t>$           10.16</t>
  </si>
  <si>
    <t>3MD-DLL5(G)             </t>
  </si>
  <si>
    <t>3MD-DLR3(G)            </t>
  </si>
  <si>
    <t>3MD-DLR4(G)            </t>
  </si>
  <si>
    <t>3MD-DUL3(G)            </t>
  </si>
  <si>
    <t>3MD-DUL4(G)            </t>
  </si>
  <si>
    <t>$           10.16</t>
  </si>
  <si>
    <t>3MD-DUR4(G)            </t>
  </si>
  <si>
    <t>3MD-DUR5(G)            </t>
  </si>
  <si>
    <t>3MD-ELL3(G)             </t>
  </si>
  <si>
    <t>3MD-ELL4(G)            </t>
  </si>
  <si>
    <t>3MD-ELL5(G)            </t>
  </si>
  <si>
    <t>3MD-ELR3(G)            </t>
  </si>
  <si>
    <t>3MD-ELR4(G)            </t>
  </si>
  <si>
    <t>3M ESPE TEMP CROWN FORMS NI-CHRO (5/BX)                     </t>
  </si>
  <si>
    <t>3MD-ELR5(G)            </t>
  </si>
  <si>
    <t>3MD-EUL3(G)            </t>
  </si>
  <si>
    <t>3MD-EUL4(G)            </t>
  </si>
  <si>
    <t>3MD-EUL5(G)            </t>
  </si>
  <si>
    <t>3MD-EUR4(G)            </t>
  </si>
  <si>
    <t xml:space="preserve">RECIVED ON 5.17.2019 FROM RAMAN </t>
  </si>
  <si>
    <t>3MD-712-034</t>
  </si>
  <si>
    <t>Transbond XT Adhesive Primer, 6 ml Bottle.</t>
  </si>
  <si>
    <t>DEN-659720V            </t>
  </si>
  <si>
    <t>DENTSPLY PALODENT V3 MATRICE REFILL 4.5MM 50/PK            </t>
  </si>
  <si>
    <t>$     37.97</t>
  </si>
  <si>
    <t>DEN-659730V            </t>
  </si>
  <si>
    <t>DENTSPLY PALODENT V3 MATRICE REFILL 5.5MM 50/PK            </t>
  </si>
  <si>
    <t>DEN-659740V            </t>
  </si>
  <si>
    <t>DENTSPLY PALODENT V3 MATRICE REFILL 5.5MM 100/PK           </t>
  </si>
  <si>
    <t>$     64.34</t>
  </si>
  <si>
    <t>DEN-678768             </t>
  </si>
  <si>
    <t>DENTSPLY AQUASIL ULTRA REFILLS XLV REGULAR SET             </t>
  </si>
  <si>
    <t>$     48.52</t>
  </si>
  <si>
    <t>DEN-678771             </t>
  </si>
  <si>
    <t>DENTSPLY AQUASIL ULTRA REFILLS LV REGULAR SET              </t>
  </si>
  <si>
    <t>DEN-678773              </t>
  </si>
  <si>
    <t>DENTSPLY AQUASIL ULTRA REFILLS MONOPHASE REGULAR SET       </t>
  </si>
  <si>
    <t>DEN-678775             </t>
  </si>
  <si>
    <t>DENTSPLY AQUASIL ULTRA REFILLS HEAVY REGULAR SET           </t>
  </si>
  <si>
    <t xml:space="preserve">RECIVED ON 5.22.2019 FROM RAMAN </t>
  </si>
  <si>
    <t>3MD-56660</t>
  </si>
  <si>
    <t>NSK-HP4PB</t>
  </si>
  <si>
    <t>Push Button High Speed Handpiece 4-Hole. </t>
  </si>
  <si>
    <t>$    40.50</t>
  </si>
  <si>
    <t>GC FUJI LINING LC PASTE REFILL PACKAGE</t>
  </si>
  <si>
    <t>$    54.72</t>
  </si>
  <si>
    <t xml:space="preserve">RECIVED ON 5.27.2019 FROM RAMAN </t>
  </si>
  <si>
    <t>ACT-261001             </t>
  </si>
  <si>
    <t>ACTEON EXPASYL CAPSULE STRAWBERRY 20/PK                    </t>
  </si>
  <si>
    <t>$        93.28</t>
  </si>
  <si>
    <t>ACT-261005             </t>
  </si>
  <si>
    <t>ACTEON EXPASYL APPLICATOR TIP 100/BX                       </t>
  </si>
  <si>
    <t>$        47.78</t>
  </si>
  <si>
    <t>ACT-261030             </t>
  </si>
  <si>
    <t>ACTEON EXPASYL CAPSULE STANDARD 20/PK                       </t>
  </si>
  <si>
    <t>KOD-1228840            </t>
  </si>
  <si>
    <t>KODAK ULTRASPEED FILM DF-54 #0 POLYSOFT                    </t>
  </si>
  <si>
    <t>$        10.28</t>
  </si>
  <si>
    <t>KOD-1273747            </t>
  </si>
  <si>
    <t>KODAK ULTRASPEED FILM DF-56 #1 PAPER                       </t>
  </si>
  <si>
    <t>$        10.50</t>
  </si>
  <si>
    <t>KOD-1753664(E)          </t>
  </si>
  <si>
    <t>KODAK ULTRASPEED FILM DF-57 #2 POLY DOUBLE PK              </t>
  </si>
  <si>
    <t>$        32.47</t>
  </si>
  <si>
    <t xml:space="preserve">RECIVED ON 5.28.2019 FROM RAMAN </t>
  </si>
  <si>
    <t>Exp Dates</t>
  </si>
  <si>
    <t>KER-33817</t>
  </si>
  <si>
    <t>KERR ALGINOT FS CARTRIDGE REFILL</t>
  </si>
  <si>
    <t>All 2020-06</t>
  </si>
  <si>
    <t>2021-01+</t>
  </si>
  <si>
    <t>received by brahm on 6.4.2019</t>
  </si>
  <si>
    <t>ULT-125</t>
  </si>
  <si>
    <t>ULTRADENT DENTO-INFUSOR METAL TIPS 100/PK     </t>
  </si>
  <si>
    <t>BEAVER BURS FG2 100/PK</t>
  </si>
  <si>
    <t>BEAVER BURS FG556 100/PK</t>
  </si>
  <si>
    <t>BEAVER BURS FG6 100/PK</t>
  </si>
  <si>
    <t>BEAVER BURS RA2 100/PK</t>
  </si>
  <si>
    <t>BEAVER BURS RAOS6 100/PK</t>
  </si>
  <si>
    <t>BEAVER BURS TF7008 100/PK</t>
  </si>
  <si>
    <t>FFX-JB             </t>
  </si>
  <si>
    <t>FAIRFAX STABILOK ECONOMY KIT BLUE SMALL      </t>
  </si>
  <si>
    <t>FAIRFAX STABILOK ECONOMY KIT TI YELLOW SMALL       </t>
  </si>
  <si>
    <t>FAIRFAX STABILOK ECONOMY KIT TI ORANGE MEDIUM  </t>
  </si>
  <si>
    <t>FAIRFAX STABILOK STANDARD KIT TI YELLOW SMALL      </t>
  </si>
  <si>
    <t>FAIRFAX STABILOK STANDARD KIT TI ORANGE MEDIUM    </t>
  </si>
  <si>
    <t>FAIRFAX STABILOK STANDARD KIT  BLUE SS               </t>
  </si>
  <si>
    <t>FFX-ST                 </t>
  </si>
  <si>
    <t>FAIRFAX STABIDENT STANDARD KIT                             </t>
  </si>
  <si>
    <t>FAIRFAX STABIDENT ECONOMY KIT                           </t>
  </si>
  <si>
    <t>qty</t>
  </si>
  <si>
    <t>NSK-NBBW-Y</t>
  </si>
  <si>
    <t>For CA burs (Ø2.35),Water Spray With Water Nozzle,Max Speed 40,000 min-1</t>
  </si>
  <si>
    <t>PRH 30-00122</t>
  </si>
  <si>
    <t>Self-Adhesive Bite Wing Tabs</t>
  </si>
  <si>
    <t>COV-8881412012 - COVIDIEN MONOJECT SYRINGE 412 CURVED TIP DISPOSABLE 12ML  :  1500 EA</t>
  </si>
  <si>
    <t>LC - $ 6.96</t>
  </si>
  <si>
    <t>COV-8881513843(E) - COVIDIEN MONOJECT SYRINGE ENDO IRRIGATION 23 GAUGE  : 251 EA</t>
  </si>
  <si>
    <t>LC - $12.58</t>
  </si>
  <si>
    <t>COV-8881513850(E) - COVIDIEN MONOJECT SYRINGE ENDO IRRIGATION 27 GAUGE : 200 EA</t>
  </si>
  <si>
    <t>COV-8881471232 - COVIDIEN MONOJECT NEEDLES ENDO IRRIGATION 23 GAUGE 25 /BX : 150 EA</t>
  </si>
  <si>
    <t>LC - $5.87</t>
  </si>
  <si>
    <t>received by raman on 6.4.2019</t>
  </si>
  <si>
    <t>COV-8881513850(E)</t>
  </si>
  <si>
    <t xml:space="preserve">COVIDIEN MONOJECT SYRINGE ENDO IRRIGATION 27 GAUGE </t>
  </si>
  <si>
    <t>COV-8881471232</t>
  </si>
  <si>
    <t xml:space="preserve">COVIDIEN MONOJECT NEEDLES ENDO IRRIGATION 23 GAUGE 25 /BX </t>
  </si>
  <si>
    <t>den-610007</t>
  </si>
  <si>
    <t>IRM Standard Package: 38 Gm.</t>
  </si>
  <si>
    <t>received by brahm on 6.6.2019 (slack)</t>
  </si>
  <si>
    <t>SHOFU DURA-GREEN STONES FG FL2                              </t>
  </si>
  <si>
    <t>$          8.68</t>
  </si>
  <si>
    <t>SHOFU COMPOSITE MED POLISH PTS BULLET 12/BX                </t>
  </si>
  <si>
    <t>$        11.07</t>
  </si>
  <si>
    <t>SHOFU DURA-WHITE STONES TC4 H                              </t>
  </si>
  <si>
    <t>$          9.63</t>
  </si>
  <si>
    <t>SHOFU DURA-WHITE STONES FG CN1                              </t>
  </si>
  <si>
    <t>$          9.09</t>
  </si>
  <si>
    <t>SHOFU DURA-WHITE STONES FG FL2                             </t>
  </si>
  <si>
    <t>SHOFU DURA-WHITE STONES FG RD1                             </t>
  </si>
  <si>
    <t>SHOFU DURA-WHITE STONES FG RD2                             </t>
  </si>
  <si>
    <t>$          9.47</t>
  </si>
  <si>
    <t>SHOFU SUPER SNAP RAINBOW TECHIQUE KIT                      </t>
  </si>
  <si>
    <t>$        28.18</t>
  </si>
  <si>
    <t>SHOFU ROBOT DIAMOND POINTS FG 0850 6/PK                    </t>
  </si>
  <si>
    <t>$        12.30</t>
  </si>
  <si>
    <t>SHOFU BEAUTIFUL II TIPS A1                                 </t>
  </si>
  <si>
    <t>$        29.80</t>
  </si>
  <si>
    <t>SHOFU BEAUTIFUL II TIPS A2                                  </t>
  </si>
  <si>
    <t>SHOFU BEAUTIFUL II TIPS A3                                 </t>
  </si>
  <si>
    <t>SHOFU BROWNIE MINI-POINTS FG 72/BX                         </t>
  </si>
  <si>
    <t>$        47.35</t>
  </si>
  <si>
    <t>SHOFU DURA-GREEN STONES HP TC4 72/BOX                      </t>
  </si>
  <si>
    <t>$        49.12</t>
  </si>
  <si>
    <t>$          6.59</t>
  </si>
  <si>
    <t>SHOFU SUPER SNAP DISKS SUPERPOLISHING                      </t>
  </si>
  <si>
    <t>SHOFU SUPER SNAP DISKS CONTOURING                          </t>
  </si>
  <si>
    <t>SHOFU SUPER SNAP DISKS FINISHING                           </t>
  </si>
  <si>
    <t>SHOFU SUPER SNAP DISKS FINISHING VIOLET SSU                </t>
  </si>
  <si>
    <t>SHOFU SUPER SNAP DISKS POLISHING DARK GREEN MINI           </t>
  </si>
  <si>
    <t>$          6.59</t>
  </si>
  <si>
    <t>SHOFU SUPER SNAP BUFF DISK                                 </t>
  </si>
  <si>
    <t>$          9.52</t>
  </si>
  <si>
    <t>SHOFU SUPER-SNAP BUFF DISKS MINI 25/BX                      </t>
  </si>
  <si>
    <t>SHOFU SUPER SNAP DISKS FINISHING DS DARK VIOLET            </t>
  </si>
  <si>
    <t>received by raman on 6.7.2019</t>
  </si>
  <si>
    <t>Expiry Date</t>
  </si>
  <si>
    <t>Short-dated Quantity</t>
  </si>
  <si>
    <t>2020-11</t>
  </si>
  <si>
    <t>$    97.51</t>
  </si>
  <si>
    <t>2020-06</t>
  </si>
  <si>
    <t>$  175.04</t>
  </si>
  <si>
    <t>2020-08</t>
  </si>
  <si>
    <t>$  111.55</t>
  </si>
  <si>
    <t>2020-07</t>
  </si>
  <si>
    <t>2020-05</t>
  </si>
  <si>
    <t>$    10.71</t>
  </si>
  <si>
    <t>2020-09</t>
  </si>
  <si>
    <t>2020-10</t>
  </si>
  <si>
    <t>$    75.93</t>
  </si>
  <si>
    <t>$    83.43</t>
  </si>
  <si>
    <t>GC FUJI IX GP EXTRA CAPSULE REFILL A2 (50/BX)</t>
  </si>
  <si>
    <t>$  101.51</t>
  </si>
  <si>
    <t>GC FUJI IX GP EXTRA CAPSULE REFILL A3 (50/BX)</t>
  </si>
  <si>
    <t>GC FUJI IX GP EXTRA CAPSULE REFILL A3.5 (50/BX)</t>
  </si>
  <si>
    <t>GC G AENIAL BOND BOTTLE 5ML W/ 50 APPLICATORS &amp; 20 DISHES</t>
  </si>
  <si>
    <t>$    63.76</t>
  </si>
  <si>
    <t>GC FUJI I CEMENT 1:1 PACKAGE LY</t>
  </si>
  <si>
    <t>$    69.88</t>
  </si>
  <si>
    <t>3MD-7542</t>
  </si>
  <si>
    <t>received by raman on 6.10.2019</t>
  </si>
  <si>
    <t>3M ESPE CLINPRO SEALANT SYRINGE REFILL 1 X1.2ML</t>
  </si>
  <si>
    <t xml:space="preserve">CANT ACTIVATE YET </t>
  </si>
  <si>
    <t>GCD-002536</t>
  </si>
  <si>
    <t>GCD-002535</t>
  </si>
  <si>
    <t>GCD-002537</t>
  </si>
  <si>
    <t>GCD-011942</t>
  </si>
  <si>
    <t>GCD-000136</t>
  </si>
  <si>
    <t>SHO-0860-1 - SHOFU ROBOT DIAMOND POINTS FG 0860 6/PK          x 6 available @   LC of $10.34</t>
  </si>
  <si>
    <t>received by brahm on slack 6/12/2019</t>
  </si>
  <si>
    <t>SHO-0860-1</t>
  </si>
  <si>
    <t xml:space="preserve">SHOFU ROBOT DIAMOND POINTS FG 0860 6/PK </t>
  </si>
  <si>
    <t>RECEIPT # 981 L.LIEHMANN</t>
  </si>
  <si>
    <t>UNIT COST</t>
  </si>
  <si>
    <t>TOAL AMOUNT OF RECEIPT</t>
  </si>
  <si>
    <t>UNIT COST IN USD 1.13</t>
  </si>
  <si>
    <t>ESTIMATED LC 7%</t>
  </si>
  <si>
    <t xml:space="preserve">DMG LUXATEMP AUTOMIX PLUS REFILL A1                         </t>
  </si>
  <si>
    <t xml:space="preserve">DMG LUXATEMP AUTOMIX PLUS REFILL A2                         </t>
  </si>
  <si>
    <t xml:space="preserve">3M ESPE CLINPRO SEALANT SYRINGE REFILL 10 X1.2ML            </t>
  </si>
  <si>
    <t xml:space="preserve">3M ESPE IMPREGUM PENTA SOFT QUICK STEP MEDIUM               </t>
  </si>
  <si>
    <t xml:space="preserve">3M ESPE SCOTCHBOND UNIVERSAL ADHESIVE                       </t>
  </si>
  <si>
    <t xml:space="preserve">3M ESPE RELY X UNICEM 2 AUTOMIX  REFILL UNIVERSAL A2 8.5G   </t>
  </si>
  <si>
    <t xml:space="preserve">3M ESPE RELY X UNICEM 2 AUTOMIX  REFILL TRANSLUCENT 8.5G    </t>
  </si>
  <si>
    <t xml:space="preserve">3M ESPE RELY X ULTIMATE ADHESIVE CEMENT TRANSLUCENT 8.5 G   </t>
  </si>
  <si>
    <t xml:space="preserve">3M ESPE RETRACTION CAPSULE REFILL 25/PK                     </t>
  </si>
  <si>
    <t xml:space="preserve">3M ESPE IMPRINT 4 PRELIMINARY PENTA SUPER QUICK 2/PK        </t>
  </si>
  <si>
    <t>3MD-3505</t>
  </si>
  <si>
    <t xml:space="preserve">3M ESPE ADPER SCOTCHBOND MULTI PURPOSE PRIMER               </t>
  </si>
  <si>
    <t>3MD-7543</t>
  </si>
  <si>
    <t xml:space="preserve">3M ESPE ADPER SCOTCHBOND MULTI PURPOSE ADHESIVE             </t>
  </si>
  <si>
    <t xml:space="preserve">KULZER GLUMA DESENSITIZER 5ML                               </t>
  </si>
  <si>
    <t xml:space="preserve">KULZER VENUS DIAMOND FLOW SYRINGE A2                        </t>
  </si>
  <si>
    <t>KUL-66048142</t>
  </si>
  <si>
    <t xml:space="preserve">KULZER VENUS PEARL PLT REFILL HK A2.5 20/BX                 </t>
  </si>
  <si>
    <t xml:space="preserve">GC FUJI I CEMENT 1:1 PACKAGE LY                             </t>
  </si>
  <si>
    <t xml:space="preserve">GC FUJI IX GP EXTRA CAPSULE REFILL A2 (50/BX)               </t>
  </si>
  <si>
    <t xml:space="preserve">GC FUJI IX GP EXTRA CAPSULE REFILL A3 (50/BX)               </t>
  </si>
  <si>
    <t xml:space="preserve">GC FUJI IX GP EXTRA CAPSULE REFILL A3.5 (50/BX)             </t>
  </si>
  <si>
    <t>GCD-000222</t>
  </si>
  <si>
    <t xml:space="preserve">GC FUJI PLUS CAPSULES YELLOW 50/PK                          </t>
  </si>
  <si>
    <t>GCD-250010</t>
  </si>
  <si>
    <t xml:space="preserve">GC COE TRAY CLEANER 1.27LB                                  </t>
  </si>
  <si>
    <t>GCD-004903</t>
  </si>
  <si>
    <t xml:space="preserve">GC FIT CHECKER ADVANCED 1:1                                 </t>
  </si>
  <si>
    <t>GCD-004904</t>
  </si>
  <si>
    <t xml:space="preserve">GC FIT CHECKER ADVANCED CARTRIDGE PACKAGE WHITE             </t>
  </si>
  <si>
    <t xml:space="preserve">GC G AENIAL BOND BOTTLE 5ML W/ 50 APPLICATORS &amp; 20 DISHES   </t>
  </si>
  <si>
    <t>GCD-004203</t>
  </si>
  <si>
    <t xml:space="preserve">GC G ANENIAL UNIVERSAL FLOW A2 REFILL                       </t>
  </si>
  <si>
    <t>GCD-004204</t>
  </si>
  <si>
    <t xml:space="preserve">GC G ANENIAL UNIVERSAL FLOW A3 REFILL                       </t>
  </si>
  <si>
    <t>GCD-004205</t>
  </si>
  <si>
    <t xml:space="preserve">GC G ANENIAL UNIVERSAL FLOW A3.5 REFILL                     </t>
  </si>
  <si>
    <t>GCD-345001</t>
  </si>
  <si>
    <t xml:space="preserve">GC KOOLINER RELINE COMPLETE                                 </t>
  </si>
  <si>
    <t>DEN-226180</t>
  </si>
  <si>
    <t xml:space="preserve">DENTSPLY EZ-VIEW GREEN MASKED  8H 6V 4BW                    </t>
  </si>
  <si>
    <t>DEN-540200</t>
  </si>
  <si>
    <t xml:space="preserve">DENTSPLY SNAP A RAY FILM HOLDER 3/PK                        </t>
  </si>
  <si>
    <t>DEN-540293</t>
  </si>
  <si>
    <t xml:space="preserve">DENTSPLY SNAP A RAY FILM HOLDER 1/PK                        </t>
  </si>
  <si>
    <t>DEN-540857</t>
  </si>
  <si>
    <t xml:space="preserve">DENTSPLY XPC ANTERIOR BLUE PINS STAINLESS STEEL ARM         </t>
  </si>
  <si>
    <t>DEN-540858</t>
  </si>
  <si>
    <t xml:space="preserve">DENTSPLY XPC POSTERIOR YELLOW PINS STAINLESS STEEL ARM      </t>
  </si>
  <si>
    <t>DEN-540860</t>
  </si>
  <si>
    <t xml:space="preserve">DENTSPLY XPC POSTERIOR YELLOW AIMING RING                   </t>
  </si>
  <si>
    <t>DEN-540861</t>
  </si>
  <si>
    <t xml:space="preserve">DENTSPLY XPC ANTERIOR BLUE BITEBLOCKS 25/PK                 </t>
  </si>
  <si>
    <t>DEN-540865</t>
  </si>
  <si>
    <t xml:space="preserve">DENTSPLY XPC ANTERIOR BLUE AIMING RING                      </t>
  </si>
  <si>
    <t>DEN-540927</t>
  </si>
  <si>
    <t xml:space="preserve">DENTSPLY XPC BITEWING RED PINS STAINLESS STEEL ARM          </t>
  </si>
  <si>
    <t>DEN-540929</t>
  </si>
  <si>
    <t xml:space="preserve">DENTSPLY XPC BITEWING RED BITEBLOCKS FILM HORIZONTAL SIZE 2 </t>
  </si>
  <si>
    <t>DEN-540933</t>
  </si>
  <si>
    <t>DENTSPLY XPC BITEWING RED BITEBLOCK FILM HORIZONTAL SIZE 0/1</t>
  </si>
  <si>
    <t>DEN-540934</t>
  </si>
  <si>
    <t xml:space="preserve">DENTSPLY XPC BITEWING RED AIMING RING                       </t>
  </si>
  <si>
    <t xml:space="preserve">SIRONA XIOS SENSOR HOLDERS POSTERIOR YELLOW 100/PK          </t>
  </si>
  <si>
    <t xml:space="preserve">SIRONA XIOS SENSOR HOLDERS BITEWING RED 100/PK              </t>
  </si>
  <si>
    <t xml:space="preserve">SIRONA XIOS SENSOR HOLDERS ANTERIOR BLUE 100/PK             </t>
  </si>
  <si>
    <t xml:space="preserve">KOD-1163401(E)    </t>
  </si>
  <si>
    <t xml:space="preserve">KOD-1658194(E)    </t>
  </si>
  <si>
    <t>received by brahm email 6/12/2019</t>
  </si>
  <si>
    <t>do not go lower than 120</t>
  </si>
  <si>
    <t>SULTAN DENTAL GENIE BITE REGISTRATION SUPER FAST SET 2/PK  </t>
  </si>
  <si>
    <t>SULTAN DENTAL GENIE VPS RAPID SET HEAVY BODY 2x 50ml       </t>
  </si>
  <si>
    <t>ULTRADENT ASTRINGEDENT BOTTLE 30ML                         </t>
  </si>
  <si>
    <t>ULT-2560</t>
  </si>
  <si>
    <t>ULTRADENT DENTO-INFUSOR METAL TIPS 500/PK                  </t>
  </si>
  <si>
    <t>ULTRADENT LC BLOCK-OUT RESIN REFILL                        </t>
  </si>
  <si>
    <t>ULT-326</t>
  </si>
  <si>
    <t>ULTRADENT OPALDAM ECONO 20X1.2ML SYRINGE REFILL            </t>
  </si>
  <si>
    <t>ULT-1825</t>
  </si>
  <si>
    <t>ULTRADENT OPALDAM GREEN 4X1.2ML SYRINGE REFILL             </t>
  </si>
  <si>
    <t>ULT-4638</t>
  </si>
  <si>
    <t>ULTRADENT OPALESCENCE GO 15% MINT PATIENT KIT              </t>
  </si>
  <si>
    <t>ULT-5379</t>
  </si>
  <si>
    <t>ULTRADENT OPALESCENCE PF 10% MINT DOCTOR KIT               </t>
  </si>
  <si>
    <t>ULT-5381</t>
  </si>
  <si>
    <t>ULTRADENT OPALESCENCE PF 10% REGULAR KIT                   </t>
  </si>
  <si>
    <t>ULT-4750</t>
  </si>
  <si>
    <t>ULTRADENT OPALESCENCE PF 40% INTRO KIT                     </t>
  </si>
  <si>
    <t>ULT-4751</t>
  </si>
  <si>
    <t>ULTRADENT OPALESCENCE PF 40% PATIENT KIT                    </t>
  </si>
  <si>
    <t>ULT-5348</t>
  </si>
  <si>
    <t>ULTRADENT OPALESCENCE PF 45% ECONO REFILL                  </t>
  </si>
  <si>
    <t>ULTRADENT ULTRA-ETCH ECONO REFILL                          </t>
  </si>
  <si>
    <t>ULTRADENT VISCOSTAT CLEAR INDISPENSE REFILL                </t>
  </si>
  <si>
    <t>ULTRADENT VISCOSTAT INDISPENSE REFILL                      </t>
  </si>
  <si>
    <t>TO ADD AS NEW ITEM</t>
  </si>
  <si>
    <t>KUR-3302-KA(E)</t>
  </si>
  <si>
    <t>KURARAY CLEARFIL MAJESTY ES FLOW SYRINGE A2                </t>
  </si>
  <si>
    <t>KUR-3303-KA(E)</t>
  </si>
  <si>
    <t>KURARAY CLEARFIL MAJESTY ES FLOW SYRINGE A3                </t>
  </si>
  <si>
    <t>KUR-3110-KA(E)</t>
  </si>
  <si>
    <t>KURARAY CLEARFIL MAJESTY ES-2 A1 20/BX                     </t>
  </si>
  <si>
    <t>KUR-3111-KA(E)</t>
  </si>
  <si>
    <t>KUR-3112-KA(E)</t>
  </si>
  <si>
    <t>KUR-2610-KA(E)</t>
  </si>
  <si>
    <t>KUR-2611-KA(E)</t>
  </si>
  <si>
    <t>KUR-2612-KA(E)</t>
  </si>
  <si>
    <t>KUR-3387-KA(E)</t>
  </si>
  <si>
    <t>KUR-3385-KA(E)</t>
  </si>
  <si>
    <t>74.99       </t>
  </si>
  <si>
    <t>50X</t>
  </si>
  <si>
    <t>18X</t>
  </si>
  <si>
    <t>74.99        </t>
  </si>
  <si>
    <t>15X</t>
  </si>
  <si>
    <t>COLTENE-WHALEDENT AFFINIS MIXING TIPS ORAL YELLOW 50ML100/BX</t>
  </si>
  <si>
    <t xml:space="preserve">KURARAY CLEARFIL MAJESTY ES-2 PLT B1 20/BX                  </t>
  </si>
  <si>
    <t xml:space="preserve">BOSWORTH/KEYSTONE HATHO MINIATURE SCOTCH BRITE COARSE 12/PK </t>
  </si>
  <si>
    <t>BOSWORTH/KEYSTONE WONDER WEDGE NATURAL SMALL ASSORTED 500/BX</t>
  </si>
  <si>
    <t xml:space="preserve">BOSWORTH/KEYSTONE EDENTULOUS TRAY AWAYS #4 LOWER, MED 12/BX </t>
  </si>
  <si>
    <t xml:space="preserve">BOSWORTH/KEYSTONE EDENTULOUS TRAY AWAYS #5 UPPER, LRG 12/BX </t>
  </si>
  <si>
    <t>BOSWORTH/KEYSTONE TRAY-AWAY #1 PERFORATED UPPER LARGE 12/BAG</t>
  </si>
  <si>
    <t xml:space="preserve">PARKELL ABSOLUTE DENTIN WHITE                               </t>
  </si>
  <si>
    <t xml:space="preserve">PARKELL ABSOLUTE DENTIN KIT BLUE                            </t>
  </si>
  <si>
    <t xml:space="preserve">PARKELL  AMALGAMBOND PLUS KIT                               </t>
  </si>
  <si>
    <t xml:space="preserve">PARKELL  AMALGAMBOND/C&amp;B CATALYST                           </t>
  </si>
  <si>
    <t xml:space="preserve">PARKELL C&amp;B METABOND ADHESIVE CEMENT COMPLETE KIT           </t>
  </si>
  <si>
    <t>CWH-5930</t>
  </si>
  <si>
    <t>DEN-634352-6</t>
  </si>
  <si>
    <t>GCD-002258</t>
  </si>
  <si>
    <t>GCD-901007(E)</t>
  </si>
  <si>
    <t>KER-00370(E)</t>
  </si>
  <si>
    <t>KER-15728</t>
  </si>
  <si>
    <t>KER-21370(E)</t>
  </si>
  <si>
    <t>KER-29901</t>
  </si>
  <si>
    <t>KER-29948</t>
  </si>
  <si>
    <t>KER-29951</t>
  </si>
  <si>
    <t>KER-972-1003</t>
  </si>
  <si>
    <t>NKY-1271160</t>
  </si>
  <si>
    <t>NKY-1662217</t>
  </si>
  <si>
    <t>NKY-1670016</t>
  </si>
  <si>
    <t>NKY-6140100</t>
  </si>
  <si>
    <t>NKY-921094</t>
  </si>
  <si>
    <t>NKY-921251</t>
  </si>
  <si>
    <t>NKY-921255</t>
  </si>
  <si>
    <t>NKY-921422</t>
  </si>
  <si>
    <t>NKY-921701</t>
  </si>
  <si>
    <t>NKY-921702</t>
  </si>
  <si>
    <t>NKY-921884</t>
  </si>
  <si>
    <t>NKY-921885</t>
  </si>
  <si>
    <t>NKY-921886</t>
  </si>
  <si>
    <t>NKY-921887</t>
  </si>
  <si>
    <t>NKY-921888</t>
  </si>
  <si>
    <t>NKY-921889</t>
  </si>
  <si>
    <t>NKY-921894</t>
  </si>
  <si>
    <t>NKY-921895</t>
  </si>
  <si>
    <t>NKY-921897</t>
  </si>
  <si>
    <t>SSW-15408-5</t>
  </si>
  <si>
    <t>VIV-665156</t>
  </si>
  <si>
    <t>notes</t>
  </si>
  <si>
    <t>net 32</t>
  </si>
  <si>
    <t>GCD-011942-2</t>
  </si>
  <si>
    <t>COV-8881513843(Eu)</t>
  </si>
  <si>
    <t xml:space="preserve">COVIDIEN MONOJECT SYRINGE ENDO IRRIGATION 23 GAUGE </t>
  </si>
  <si>
    <t>Quantity Received*</t>
  </si>
  <si>
    <t>Unit Cost</t>
  </si>
  <si>
    <t>Receiving Unit of Measure</t>
  </si>
  <si>
    <t>$   299.76</t>
  </si>
  <si>
    <t>3MD-37010              </t>
  </si>
  <si>
    <t>3M ESPE KETAC-SILVER APLICAP STANDARD PACK (50/PK)          </t>
  </si>
  <si>
    <t>$      85.72</t>
  </si>
  <si>
    <t>$      12.10</t>
  </si>
  <si>
    <t>3MD-56061(E)           </t>
  </si>
  <si>
    <t>3M ESPE KETAC-CEM CEMENT APLICAP REFILL 50/BX              </t>
  </si>
  <si>
    <t>$      68.37</t>
  </si>
  <si>
    <t>EA        </t>
  </si>
  <si>
    <t>GCD-003135             </t>
  </si>
  <si>
    <t>GC FUJI PLUS LUTING CEMENT                                 </t>
  </si>
  <si>
    <t>$      71.52</t>
  </si>
  <si>
    <t>GC FUJICEM 2 PASTE PAK                                     </t>
  </si>
  <si>
    <t>$   104.13</t>
  </si>
  <si>
    <t>GCD-135001              </t>
  </si>
  <si>
    <t>$      31.03</t>
  </si>
  <si>
    <t>KUL-66002103(E)        </t>
  </si>
  <si>
    <t>KULZER FLEXITIME EASY PUTTY 600ML                          </t>
  </si>
  <si>
    <t>$   155.67</t>
  </si>
  <si>
    <t>CS-4     </t>
  </si>
  <si>
    <t>KUL-66002186(E)        </t>
  </si>
  <si>
    <t>KULZER FLEXITIME CORRECT FLOW CART 50 ML 2/PKG             </t>
  </si>
  <si>
    <t>$   110.44</t>
  </si>
  <si>
    <t>CS-6     </t>
  </si>
  <si>
    <t>itemno</t>
  </si>
  <si>
    <t>DESC</t>
  </si>
  <si>
    <t>QTY AVAIL</t>
  </si>
  <si>
    <t>NKY-9570905            </t>
  </si>
  <si>
    <t xml:space="preserve">BOSWORTH/KEYSTONE C&amp;B FOAM FILLER BLUE 1" 3/8" 1000/PK      </t>
  </si>
  <si>
    <t xml:space="preserve">EA        </t>
  </si>
  <si>
    <t>NKY-921701             </t>
  </si>
  <si>
    <t>NKY-921702             </t>
  </si>
  <si>
    <t>NKY-16651              </t>
  </si>
  <si>
    <t xml:space="preserve">BOSWORTH/KEYSTONE EVACUATORS WHITE 100/PK                   </t>
  </si>
  <si>
    <t>NKY-1662215            </t>
  </si>
  <si>
    <t xml:space="preserve">BOSWORTH/KEYSTONE FLEXO CLEAR W/ WHITE FIXED TIP 100/PK     </t>
  </si>
  <si>
    <t>NKY-1662219            </t>
  </si>
  <si>
    <t xml:space="preserve">BOSWORTH/KEYSTONE FLEXO RED W/ WHITE FIXED TIP 100/PK       </t>
  </si>
  <si>
    <t>NKY-1662217            </t>
  </si>
  <si>
    <t xml:space="preserve">BOSWORTH/KEYSTONE FLEXO YELLOW W/ WHITE FIXED TIP 100/PK    </t>
  </si>
  <si>
    <t>NKY-1670016            </t>
  </si>
  <si>
    <t>NKY-1680050            </t>
  </si>
  <si>
    <t xml:space="preserve">BOSWORTH/KEYSTONE HONEY COMB ROUND FURNACE TRAY             </t>
  </si>
  <si>
    <t>NKY-6120200            </t>
  </si>
  <si>
    <t xml:space="preserve">BOSWORTH/KEYSTONE MIZZY PIP PASTE JAR W/ REMOVER 1 1/4 OZ   </t>
  </si>
  <si>
    <t>NKY-6121000            </t>
  </si>
  <si>
    <t xml:space="preserve">BOSWORTH/KEYSTONE MIZZY PIP PUMP 4OZ                        </t>
  </si>
  <si>
    <t>NKY-6140100            </t>
  </si>
  <si>
    <t xml:space="preserve">BOSWORTH/KEYSTONE MIZZY PIP SPRAY MINT 4OZ                  </t>
  </si>
  <si>
    <t>NKY-16691              </t>
  </si>
  <si>
    <t>BOSWORTH/KEYSTONE PROPHY POWDER SPEARMINT 10OZ/BTL          </t>
  </si>
  <si>
    <t>NKY-1271160            </t>
  </si>
  <si>
    <t xml:space="preserve">BOSWORTH/KEYSTONE ROACH CLASP SS SMALL ANT STRAIGHT 10/PK   </t>
  </si>
  <si>
    <t>NKY-921884             </t>
  </si>
  <si>
    <t>NKY-921897             </t>
  </si>
  <si>
    <t xml:space="preserve">BOSWORTH/KEYSTONE TRAY-AWAY #10S PERFORATED UA (12/BAG)     </t>
  </si>
  <si>
    <t>NKY-921887             </t>
  </si>
  <si>
    <t xml:space="preserve">BOSWORTH/KEYSTONE TRAY-AWAY #2 LARGE LOWER 12/BAG           </t>
  </si>
  <si>
    <t>NKY-921885             </t>
  </si>
  <si>
    <t xml:space="preserve">BOSWORTH/KEYSTONE TRAY-AWAY #3 MEDIUM UPPER 12/BAG          </t>
  </si>
  <si>
    <t>NKY-921888             </t>
  </si>
  <si>
    <t>BOSWORTH/KEYSTONE TRAY-AWAY #4 MEDIUM LOWER 12/BAG          </t>
  </si>
  <si>
    <t>NKY-921886             </t>
  </si>
  <si>
    <t xml:space="preserve">BOSWORTH/KEYSTONE TRAY-AWAY #5 SMALL UPPER 12/BAG           </t>
  </si>
  <si>
    <t>NKY-921889             </t>
  </si>
  <si>
    <t xml:space="preserve">BOSWORTH/KEYSTONE TRAY-AWAY #6 SMALL LOWER 12/BAG           </t>
  </si>
  <si>
    <t>NKY-921894             </t>
  </si>
  <si>
    <t xml:space="preserve">BOSWORTH/KEYSTONE TRAY-AWAY #7S UR/LL (12/BAG)              </t>
  </si>
  <si>
    <t>NKY-921895             </t>
  </si>
  <si>
    <t xml:space="preserve">BOSWORTH/KEYSTONE TRAY-AWAY #8S UL/LR (12/BAG)              </t>
  </si>
  <si>
    <t>NKY-921094             </t>
  </si>
  <si>
    <t xml:space="preserve">BOSWORTH/KEYSTONE TRIM II PWD #62 1.5OZ                     </t>
  </si>
  <si>
    <t>NKY-921095             </t>
  </si>
  <si>
    <t xml:space="preserve">BOSWORTH/KEYSTONE TRIM II PWD #65 1.5OZ                     </t>
  </si>
  <si>
    <t>NKY-921255             </t>
  </si>
  <si>
    <t xml:space="preserve">BOSWORTH/KEYSTONE TRUSOFT DENTURE RELINING LIQUID 8 OZ      </t>
  </si>
  <si>
    <t>NKY-921251             </t>
  </si>
  <si>
    <t xml:space="preserve">BOSWORTH/KEYSTONE TRUSOFT DENTURE RELINING POWDER 85 GM     </t>
  </si>
  <si>
    <t>NKY-921422             </t>
  </si>
  <si>
    <t>NKY-921489             </t>
  </si>
  <si>
    <t xml:space="preserve">BOSWORTH/KEYSTONE WONDER WEDGES COLOURED ASSORTED 500/BX    </t>
  </si>
  <si>
    <t>received by raman email 6/21/2019</t>
  </si>
  <si>
    <t>received by raman email 6/24/2019</t>
  </si>
  <si>
    <t>3M ESPE SCOTCHBOND UNIVERSAL ADHESIVE                      </t>
  </si>
  <si>
    <t>$               27.22</t>
  </si>
  <si>
    <t>3MD-44313              </t>
  </si>
  <si>
    <t>3M ESPE CAVIT G                                            </t>
  </si>
  <si>
    <t>$                 5.44</t>
  </si>
  <si>
    <t>3M ESPE PROTEMP 4 A2                                        </t>
  </si>
  <si>
    <t>$               53.72</t>
  </si>
  <si>
    <t>3M ESPE RELY X TEMP NE                                      </t>
  </si>
  <si>
    <t>$               14.82</t>
  </si>
  <si>
    <t>3MD-712-035            </t>
  </si>
  <si>
    <t>3M ESPE TRANSBOND XT SYRINGE  KIT                          </t>
  </si>
  <si>
    <t>$               41.11</t>
  </si>
  <si>
    <t>$               43.52</t>
  </si>
  <si>
    <t>$               19.96</t>
  </si>
  <si>
    <t>3MD-DLL3(G)            </t>
  </si>
  <si>
    <t>$                 9.99</t>
  </si>
  <si>
    <t>3MD-DLR5(G)             </t>
  </si>
  <si>
    <t>3MD-DUL5(G)            </t>
  </si>
  <si>
    <t>3MD-EUR3(G)            </t>
  </si>
  <si>
    <t xml:space="preserve">brahm tole me to not activate dima will sell it </t>
  </si>
  <si>
    <t>KUL-65872354(E)  - $ 21.67</t>
  </si>
  <si>
    <t>received by raman on 6.26.2019</t>
  </si>
  <si>
    <t>GCD-000124             </t>
  </si>
  <si>
    <t>GC MIRACLE MIX CAPSULES 50/PK                              </t>
  </si>
  <si>
    <t>GCD-000139             </t>
  </si>
  <si>
    <t>GC FUJI II LC CAPSULES A2                                  </t>
  </si>
  <si>
    <t>GCD-004858             </t>
  </si>
  <si>
    <t>GC G-CEM LINKACE SYRINGE TRANSLUCENT 2/PK                  </t>
  </si>
  <si>
    <t>GCD-901007(E)          </t>
  </si>
  <si>
    <t>GC GOLD LABEL 1 LUTING CEMENT 1-1 PKG                      </t>
  </si>
  <si>
    <t>KER-15322              </t>
  </si>
  <si>
    <t>KERR SYBRON K-FLEX FILES 21MM #45                          </t>
  </si>
  <si>
    <t>KER-24746              </t>
  </si>
  <si>
    <t>KERR SYBRON PULP CANAL SEALER EWT STD PACKAGE              </t>
  </si>
  <si>
    <t>KER-972-1003           </t>
  </si>
  <si>
    <t>KERR SYBRON ELEMENTS GUTTA PERCHA CARTIDGE 25 GAUGE 10/PK  </t>
  </si>
  <si>
    <t>KER-15728              </t>
  </si>
  <si>
    <t>KERR SYBRON FINGER SPREADERS 25MM FINE MED                 </t>
  </si>
  <si>
    <t>BOSWORTH/KEYSTONE EDENTULOUS TRAY AWAYS #4 LOWER, MED 12/BX</t>
  </si>
  <si>
    <t>BOSWORTH/KEYSTONE EDENTULOUS TRAY AWAYS #5 UPPER, LRG 12/BX</t>
  </si>
  <si>
    <t>3MD-EUR3            </t>
  </si>
  <si>
    <t>3MD-DLR5(G)            </t>
  </si>
  <si>
    <t>received by brahm on 6.27.2019</t>
  </si>
  <si>
    <t>selling ker-29898</t>
  </si>
  <si>
    <t xml:space="preserve">cannot sell at the moment </t>
  </si>
  <si>
    <t>3MD-3525(TK)</t>
  </si>
  <si>
    <t xml:space="preserve">dr boris wants to move the item </t>
  </si>
  <si>
    <t>do not go lower than $120</t>
  </si>
  <si>
    <t>dr boris wants to move the item (he gave me the authority to sell at loss)</t>
  </si>
  <si>
    <t xml:space="preserve">BE FIRST </t>
  </si>
  <si>
    <t>brahm will sell it</t>
  </si>
  <si>
    <t>amil to move this item</t>
  </si>
  <si>
    <t>I cant sell lower than 15%</t>
  </si>
  <si>
    <t xml:space="preserve">KER-00370(E)            </t>
  </si>
  <si>
    <t xml:space="preserve">KERR TEMP-BOND                                              </t>
  </si>
  <si>
    <t xml:space="preserve">$    12.46 </t>
  </si>
  <si>
    <t xml:space="preserve">KER-16411               </t>
  </si>
  <si>
    <t xml:space="preserve">KERR PERMLASTIC BULK REGULAR BODY 12 SETS                   </t>
  </si>
  <si>
    <t>CASE-12</t>
  </si>
  <si>
    <t xml:space="preserve">$  191.12 </t>
  </si>
  <si>
    <t xml:space="preserve">KER-25881               </t>
  </si>
  <si>
    <t xml:space="preserve">KERR OPTIBOND FL PRIMER                                     </t>
  </si>
  <si>
    <t xml:space="preserve">$    31.28 </t>
  </si>
  <si>
    <t xml:space="preserve">KER-25882               </t>
  </si>
  <si>
    <t xml:space="preserve">KERR OPTIBOND FL  ADHESIVE                                  </t>
  </si>
  <si>
    <t xml:space="preserve">KER-27877               </t>
  </si>
  <si>
    <t xml:space="preserve">KERR EXTRUDE XP PUTTY                                       </t>
  </si>
  <si>
    <t xml:space="preserve">$    48.74 </t>
  </si>
  <si>
    <t xml:space="preserve">KER-28415               </t>
  </si>
  <si>
    <t xml:space="preserve">KERR EXTRUDE EXTRA 2-CARTRIDGE REFILL                       </t>
  </si>
  <si>
    <t xml:space="preserve">$  251.40 </t>
  </si>
  <si>
    <t xml:space="preserve">KER-28419               </t>
  </si>
  <si>
    <t>KERR EXTRUDE WASH 2-CARTRIDGE REFILL                        </t>
  </si>
  <si>
    <t xml:space="preserve">KER-29948               </t>
  </si>
  <si>
    <t xml:space="preserve">KERR TYTIN SPHERICAL ALLOY CAPS 2 SPILL REG SET 50/BX       </t>
  </si>
  <si>
    <t xml:space="preserve">$    47.46 </t>
  </si>
  <si>
    <t xml:space="preserve">KER-29951               </t>
  </si>
  <si>
    <t xml:space="preserve">KERR TYTIN SPHERICAL ALLOY CAPS 3 SPILL REG SET 50/BX       </t>
  </si>
  <si>
    <t xml:space="preserve">$    52.59 </t>
  </si>
  <si>
    <t>KER-31513(E)            </t>
  </si>
  <si>
    <t xml:space="preserve">KERR OPTIBOND SOLO PLUS REFILL                              </t>
  </si>
  <si>
    <t xml:space="preserve">$    16.04 </t>
  </si>
  <si>
    <t xml:space="preserve">KER-33351               </t>
  </si>
  <si>
    <t xml:space="preserve">KERR TEMPBOND CLEAR AUTOMIX SYRINGE                         </t>
  </si>
  <si>
    <t xml:space="preserve">$    18.47 </t>
  </si>
  <si>
    <t xml:space="preserve">KER-33872               </t>
  </si>
  <si>
    <t>KERR MAXCEM ELITE REFILL CLEAR 2/PK                         </t>
  </si>
  <si>
    <t xml:space="preserve">$    30.78 </t>
  </si>
  <si>
    <t xml:space="preserve">KER-35107(E)            </t>
  </si>
  <si>
    <t xml:space="preserve">KERR OPTIBOND XTR BOTTLE PRIMER                             </t>
  </si>
  <si>
    <t xml:space="preserve">$    39.76 </t>
  </si>
  <si>
    <t xml:space="preserve">KER-35108(E)            </t>
  </si>
  <si>
    <t xml:space="preserve">KERR OPTIBOND XTR BOTTLE ADHESIVE                           </t>
  </si>
  <si>
    <t xml:space="preserve">authorized to be first </t>
  </si>
  <si>
    <t xml:space="preserve">BEA-FG1/2               </t>
  </si>
  <si>
    <t xml:space="preserve">BEAVER BURS FG1/2 100/PK                                    </t>
  </si>
  <si>
    <t xml:space="preserve">$          57.82 </t>
  </si>
  <si>
    <t xml:space="preserve">BEA-FG1157              </t>
  </si>
  <si>
    <t xml:space="preserve">BEAVER BURS FG1157 100/PK                                   </t>
  </si>
  <si>
    <t xml:space="preserve">BEA-FG1557              </t>
  </si>
  <si>
    <t xml:space="preserve">BEAVER BURS FG1557 100/PK                                   </t>
  </si>
  <si>
    <t xml:space="preserve">BEA-FG170               </t>
  </si>
  <si>
    <t>BEAVER BURS FG170                                           </t>
  </si>
  <si>
    <t xml:space="preserve">BEA-FG2                 </t>
  </si>
  <si>
    <t xml:space="preserve">BEAVER BURS FG2 100/PK                                      </t>
  </si>
  <si>
    <t xml:space="preserve">BEA-FG257               </t>
  </si>
  <si>
    <t xml:space="preserve">BEAVER BURS FG257 100/PK                                    </t>
  </si>
  <si>
    <t>BEA-FG330               </t>
  </si>
  <si>
    <t xml:space="preserve">BEAVER BURS FG330 100/PK                                    </t>
  </si>
  <si>
    <t xml:space="preserve">BEA-FG34                </t>
  </si>
  <si>
    <t xml:space="preserve">BEAVER BURS FG34 100/PK                                     </t>
  </si>
  <si>
    <t xml:space="preserve">BEA-FG4                 </t>
  </si>
  <si>
    <t>BEAVER BURS FG4 100/PK                                      </t>
  </si>
  <si>
    <t xml:space="preserve">BEA-FG557               </t>
  </si>
  <si>
    <t xml:space="preserve">BEAVER BURS FG557 100/PK                                    </t>
  </si>
  <si>
    <t xml:space="preserve">BEA-FG558               </t>
  </si>
  <si>
    <t xml:space="preserve">BEAVER BURS FG558 100/PK                                    </t>
  </si>
  <si>
    <t xml:space="preserve">BEA-FGOS557             </t>
  </si>
  <si>
    <t xml:space="preserve">BEAVER BURS FGOS557 100/PK                                  </t>
  </si>
  <si>
    <t xml:space="preserve">$          97.26 </t>
  </si>
  <si>
    <t>BEA-FGOS701             </t>
  </si>
  <si>
    <t xml:space="preserve">BEAVER BURS FGOS701 100/PK                                  </t>
  </si>
  <si>
    <t xml:space="preserve">BEA-RA2                 </t>
  </si>
  <si>
    <t xml:space="preserve">BEAVER BURS RA2 100/PK                                      </t>
  </si>
  <si>
    <t xml:space="preserve">$          64.34 </t>
  </si>
  <si>
    <t xml:space="preserve">BEA-RA5                 </t>
  </si>
  <si>
    <t>BEAVER BURS RA5 100/PK                                      </t>
  </si>
  <si>
    <t xml:space="preserve">BEAVER BURS RA5 100/PK                                      </t>
  </si>
  <si>
    <t xml:space="preserve">BEA-RA6                 </t>
  </si>
  <si>
    <t xml:space="preserve">BEAVER BURS RA6 100/PK                                      </t>
  </si>
  <si>
    <t xml:space="preserve">$          64.34 </t>
  </si>
  <si>
    <t xml:space="preserve">BEA-RA8                 </t>
  </si>
  <si>
    <t xml:space="preserve">BEAVER BURS RA8 100/PK                                      </t>
  </si>
  <si>
    <t xml:space="preserve">BEA-RAOS4               </t>
  </si>
  <si>
    <t xml:space="preserve">BEAVER BURS RAOS4 100/PK                                    </t>
  </si>
  <si>
    <t xml:space="preserve">BEA-RAOS8               </t>
  </si>
  <si>
    <t xml:space="preserve">BEAVER BURS RAOS8 100/PK                                    </t>
  </si>
  <si>
    <t xml:space="preserve">BEA-TF7006              </t>
  </si>
  <si>
    <t xml:space="preserve">BEAVER BURS TF7006 100/PK                                   </t>
  </si>
  <si>
    <t xml:space="preserve">$        184.23 </t>
  </si>
  <si>
    <t xml:space="preserve">BEA-TF7406              </t>
  </si>
  <si>
    <t>BEAVER BURS TF7406 100/PK                                   </t>
  </si>
  <si>
    <t>KERR TEMP-BOND                                              </t>
  </si>
  <si>
    <t xml:space="preserve">$    15.17 </t>
  </si>
  <si>
    <t xml:space="preserve">KER-16410               </t>
  </si>
  <si>
    <t xml:space="preserve">KERR PERMLASTIC BULK HEAVY BODY 12 SETS                     </t>
  </si>
  <si>
    <t xml:space="preserve">$  198.81 </t>
  </si>
  <si>
    <t xml:space="preserve">KER-21370(E)            </t>
  </si>
  <si>
    <t xml:space="preserve">KERR TEMP-BOND NE                                           </t>
  </si>
  <si>
    <t xml:space="preserve">KER-31377               </t>
  </si>
  <si>
    <t xml:space="preserve">KERR TEMP-BOND UNIDOSE 50/PK                                </t>
  </si>
  <si>
    <t xml:space="preserve">$    20.80 </t>
  </si>
  <si>
    <t xml:space="preserve">KER-31973               </t>
  </si>
  <si>
    <t xml:space="preserve">KERR TEMP-BOND NE UNIDOSE 50/PK                             </t>
  </si>
  <si>
    <t xml:space="preserve">KERR OPTIBOND SOLO PLUS REFILL          (sending S as optibond solo plus)                    </t>
  </si>
  <si>
    <t xml:space="preserve">DEN-610007              </t>
  </si>
  <si>
    <t>DENTSPLY IRM IVORY COMPLETE-KIT                             </t>
  </si>
  <si>
    <t xml:space="preserve">$    23.97 </t>
  </si>
  <si>
    <t xml:space="preserve">DEN-61C101P             </t>
  </si>
  <si>
    <t xml:space="preserve">DENTSPLY SUREFIL SDR FLOW + COMPULA REFILL UNIVERSAL        </t>
  </si>
  <si>
    <t xml:space="preserve">$    45.35 </t>
  </si>
  <si>
    <t xml:space="preserve">DEN-624045X             </t>
  </si>
  <si>
    <t xml:space="preserve">DENTSPLY ENHANCE FINISHING REFILL DISCS (30/BX)             </t>
  </si>
  <si>
    <t xml:space="preserve">$    31.61 </t>
  </si>
  <si>
    <t xml:space="preserve">DEN-624055X             </t>
  </si>
  <si>
    <t xml:space="preserve">DENTSPLY ENHANCE FINISHING REFILL CUPS (30/BX)              </t>
  </si>
  <si>
    <t xml:space="preserve">DEN-656-2861            </t>
  </si>
  <si>
    <t xml:space="preserve">DENTSPLY DISPERSALLOY 1 SPILL FAST SET 50/PK                </t>
  </si>
  <si>
    <t xml:space="preserve">$    41.10 </t>
  </si>
  <si>
    <t xml:space="preserve">DEN-656-2862            </t>
  </si>
  <si>
    <t xml:space="preserve">DENTSPLY DISPERSALLOY 2 SPILL FAST SET 50/PK                </t>
  </si>
  <si>
    <t xml:space="preserve">$    45.31 </t>
  </si>
  <si>
    <t xml:space="preserve">DEN-656-2891            </t>
  </si>
  <si>
    <t xml:space="preserve">DENTSPLY DISPERSALLOY 1 SPILL REGULAR SET 50/BX             </t>
  </si>
  <si>
    <t xml:space="preserve">DEN-656-2892            </t>
  </si>
  <si>
    <t xml:space="preserve">DENTSPLY DISPERSALLOY 2 SPILL REGULAR SET 50/BX             </t>
  </si>
  <si>
    <t xml:space="preserve">$    45.31 </t>
  </si>
  <si>
    <t xml:space="preserve">DEN-663002              </t>
  </si>
  <si>
    <t xml:space="preserve">DENTSPLY AUTOMATRIX NARROW REGULAR REFILLS                  </t>
  </si>
  <si>
    <t xml:space="preserve">$    32.67 </t>
  </si>
  <si>
    <t>SDI-4411222             </t>
  </si>
  <si>
    <t xml:space="preserve">SDI GS-80 CAPSULES 1 SPILL FAST SET ECON 500/BX             </t>
  </si>
  <si>
    <t xml:space="preserve">$     187.85 </t>
  </si>
  <si>
    <t xml:space="preserve">SDI-4411323             </t>
  </si>
  <si>
    <t xml:space="preserve">SDI GS-80 CAPSULES 1 SPILL REGULAR SET ECON 500/BX          </t>
  </si>
  <si>
    <t xml:space="preserve">$     189.02 </t>
  </si>
  <si>
    <t xml:space="preserve">SDI-4412323             </t>
  </si>
  <si>
    <t xml:space="preserve">SDI GS-80 CAPSULES 2 SPILL REGULAR SET ECON 500/BX          </t>
  </si>
  <si>
    <t xml:space="preserve">$     262.99 </t>
  </si>
  <si>
    <t xml:space="preserve">SDI-4422202             </t>
  </si>
  <si>
    <t xml:space="preserve">SDI GS-80 CAPSULES 2 SPILL FAST SET 500/JAR                 </t>
  </si>
  <si>
    <t xml:space="preserve">$     340.47 </t>
  </si>
  <si>
    <t xml:space="preserve">SDI-7700218             </t>
  </si>
  <si>
    <t xml:space="preserve">SDI POLA OFFICE 3 PATIENT-SET                               </t>
  </si>
  <si>
    <t xml:space="preserve">$       73.12 </t>
  </si>
  <si>
    <t xml:space="preserve">SDI-8100045             </t>
  </si>
  <si>
    <t xml:space="preserve">SDI SUPER ETCH SYRINGE KIT WITH TIPS 10 X2ML                </t>
  </si>
  <si>
    <t xml:space="preserve">$       22.31 </t>
  </si>
  <si>
    <t>Qty Received</t>
  </si>
  <si>
    <t xml:space="preserve">LC </t>
  </si>
  <si>
    <t>KERR SONICFILL 2 UNIDOSE REFILL A1 20/PK</t>
  </si>
  <si>
    <t xml:space="preserve">$    40.53 </t>
  </si>
  <si>
    <t>KERR SONICFILL 2 UNIDOSE REFILL A2 20/PK</t>
  </si>
  <si>
    <t>KERR SONICFILL 2 UNIDOSE REFILL A3 20/PK</t>
  </si>
  <si>
    <t>KERR SONICFILL 2 UNIDOSE REFILL B1 20/PK</t>
  </si>
  <si>
    <t>Prime &amp; Bond NT Light-Cure </t>
  </si>
  <si>
    <t>DEN-61C101P</t>
  </si>
  <si>
    <t xml:space="preserve">CWH-232018AA            </t>
  </si>
  <si>
    <t xml:space="preserve">COLTENE-WHALEDENT SWISSFLEX MANDREL 702RA                   </t>
  </si>
  <si>
    <t xml:space="preserve">$            12.78 </t>
  </si>
  <si>
    <t xml:space="preserve">CWH-250006AA            </t>
  </si>
  <si>
    <t xml:space="preserve">COLTENE-WHALEDENT DIATECH INLAY &amp; CROWN PREP KIT            </t>
  </si>
  <si>
    <t xml:space="preserve">$            25.86 </t>
  </si>
  <si>
    <t xml:space="preserve">CWH-250007AA            </t>
  </si>
  <si>
    <t xml:space="preserve">COLTENE-WHALEDENT DIATECH SHAPENING &amp; FINISHING KIT         </t>
  </si>
  <si>
    <t xml:space="preserve">$            26.50 </t>
  </si>
  <si>
    <t xml:space="preserve">CWH-250052AA            </t>
  </si>
  <si>
    <t xml:space="preserve">COLTENE-WHALEDENT DIATECH DIAMOND BURS TOP 13 KIT           </t>
  </si>
  <si>
    <t xml:space="preserve">$            36.74 </t>
  </si>
  <si>
    <t xml:space="preserve">CWH-5911                </t>
  </si>
  <si>
    <t xml:space="preserve">COLTENE-WHALEDENT COLTOSOL F ECOPACK 38G                    </t>
  </si>
  <si>
    <t xml:space="preserve">$            17.86 </t>
  </si>
  <si>
    <t xml:space="preserve">CWH-5930                </t>
  </si>
  <si>
    <t xml:space="preserve">COLTENE-WHALEDENT COLTOSOL F SYRINGE 5/PK                   </t>
  </si>
  <si>
    <t xml:space="preserve">$            11.29 </t>
  </si>
  <si>
    <t xml:space="preserve">CWH-60019803            </t>
  </si>
  <si>
    <t>COLTENE-WHALEDENT DIATECH AESTHETIC DENT BUR KIT            </t>
  </si>
  <si>
    <t xml:space="preserve">$            36.65 </t>
  </si>
  <si>
    <t xml:space="preserve">CWH-60019916            </t>
  </si>
  <si>
    <t xml:space="preserve">COLTENE-WHALEDENT SHAPEGUARD COMPOSITE POLISHING KT         </t>
  </si>
  <si>
    <t xml:space="preserve">$            40.11 </t>
  </si>
  <si>
    <t xml:space="preserve">CWH-6550                </t>
  </si>
  <si>
    <t xml:space="preserve">COLTENE-WHALEDENT MIXING TIPS SMALL YELLOW 50ML 40/BX       </t>
  </si>
  <si>
    <t xml:space="preserve">$            19.20 </t>
  </si>
  <si>
    <t xml:space="preserve">CWH-6555                </t>
  </si>
  <si>
    <t xml:space="preserve">$            33.83 </t>
  </si>
  <si>
    <t xml:space="preserve">CWH-P-685-0             </t>
  </si>
  <si>
    <t xml:space="preserve">COLTENE WHALEDENT PARAPOST XT #5 (10/PK)                    </t>
  </si>
  <si>
    <t xml:space="preserve">$            46.17 </t>
  </si>
  <si>
    <t xml:space="preserve">CWH-UC-31               </t>
  </si>
  <si>
    <t xml:space="preserve">$            20.54 </t>
  </si>
  <si>
    <t xml:space="preserve">$             34.28 </t>
  </si>
  <si>
    <t xml:space="preserve">DEN-624065X             </t>
  </si>
  <si>
    <t xml:space="preserve">DENTSPLY ENHANCE FINISHING REFILL POINTS (30/BX)            </t>
  </si>
  <si>
    <t xml:space="preserve">$             31.16 </t>
  </si>
  <si>
    <t xml:space="preserve">DEN-659720V             </t>
  </si>
  <si>
    <t xml:space="preserve">DENTSPLY PALODENT V3 MATRICE REFILL 4.5MM 50/PK             </t>
  </si>
  <si>
    <t xml:space="preserve">$             36.87 </t>
  </si>
  <si>
    <t>DEN-659740V             </t>
  </si>
  <si>
    <t xml:space="preserve">DENTSPLY PALODENT V3 MATRICE REFILL 5.5MM 100/PK            </t>
  </si>
  <si>
    <t xml:space="preserve">$             62.84 </t>
  </si>
  <si>
    <t xml:space="preserve">DEN-663001              </t>
  </si>
  <si>
    <t xml:space="preserve">DENTSPLY AUTOMATRIX MED THIN REFILLS                        </t>
  </si>
  <si>
    <t xml:space="preserve">$             32.72 </t>
  </si>
  <si>
    <t xml:space="preserve">DEN-666220              </t>
  </si>
  <si>
    <t xml:space="preserve">DENTSPLY INTEGRITY REFILL PK A2                             </t>
  </si>
  <si>
    <t xml:space="preserve">$             88.28 </t>
  </si>
  <si>
    <t xml:space="preserve">3MD-7512L               </t>
  </si>
  <si>
    <t xml:space="preserve">3M ESPE VITREBOND LIQUID                                    </t>
  </si>
  <si>
    <t xml:space="preserve">$    25.62 </t>
  </si>
  <si>
    <t xml:space="preserve">GCD-002258              </t>
  </si>
  <si>
    <t xml:space="preserve">GC FUJI CEM AUTOMIX REFILL PACKAGE                          </t>
  </si>
  <si>
    <t xml:space="preserve">$    50.65 </t>
  </si>
  <si>
    <t xml:space="preserve">KER-06003               </t>
  </si>
  <si>
    <t xml:space="preserve">KERR SYBRON K-FILES 21MM #10                                </t>
  </si>
  <si>
    <t xml:space="preserve">$       2.35 </t>
  </si>
  <si>
    <t xml:space="preserve">KER-06004               </t>
  </si>
  <si>
    <t xml:space="preserve">KERR SYBRON K-FILES 21MM #15                                </t>
  </si>
  <si>
    <t xml:space="preserve">KER-06005               </t>
  </si>
  <si>
    <t xml:space="preserve">KERR SYBRON K-FILES 21MM #20                                </t>
  </si>
  <si>
    <t xml:space="preserve">KER-06014               </t>
  </si>
  <si>
    <t>KERR SYBRON K-FILES 21MM #25                                </t>
  </si>
  <si>
    <t xml:space="preserve">KER-06062               </t>
  </si>
  <si>
    <t xml:space="preserve">KERR SYBRON K-FILES 25MM #10                                </t>
  </si>
  <si>
    <t xml:space="preserve">KER-06063               </t>
  </si>
  <si>
    <t xml:space="preserve">KERR SYBRON K-FILES 25MM #15                                </t>
  </si>
  <si>
    <t>KER-06064               </t>
  </si>
  <si>
    <t xml:space="preserve">KERR SYBRON K-FILES 25MM #20                                </t>
  </si>
  <si>
    <t xml:space="preserve">KER-06065               </t>
  </si>
  <si>
    <t xml:space="preserve">KERR SYBRON K-FILES 25MM #25                                </t>
  </si>
  <si>
    <t xml:space="preserve">KER-06067               </t>
  </si>
  <si>
    <t>KERR SYBRON K-FILES 25MM #35                                </t>
  </si>
  <si>
    <t xml:space="preserve">KER-06069               </t>
  </si>
  <si>
    <t xml:space="preserve">KERR SYBRON K-FILES 25MM #40                                </t>
  </si>
  <si>
    <t xml:space="preserve">KER-06151               </t>
  </si>
  <si>
    <t xml:space="preserve">KERR SYBRON K-FILES 30MM #10                                </t>
  </si>
  <si>
    <t xml:space="preserve">KER-06152               </t>
  </si>
  <si>
    <t xml:space="preserve">KERR SYBRON K-FILES 30MM #15                                </t>
  </si>
  <si>
    <t xml:space="preserve">KER-14127               </t>
  </si>
  <si>
    <t xml:space="preserve">KERR SYBRON K-FILES 21MM #08                                </t>
  </si>
  <si>
    <t xml:space="preserve">KER-14128               </t>
  </si>
  <si>
    <t xml:space="preserve">KERR SYBRON K-FILES 25MM #08                                </t>
  </si>
  <si>
    <t xml:space="preserve">KER-14129               </t>
  </si>
  <si>
    <t xml:space="preserve">KERR SYBRON K-FILES 30MM #08                                </t>
  </si>
  <si>
    <t xml:space="preserve">KER-15122               </t>
  </si>
  <si>
    <t xml:space="preserve">KERR SYBRON K-FLEX FILES 25MM #08                           </t>
  </si>
  <si>
    <t xml:space="preserve">KER-15126               </t>
  </si>
  <si>
    <t xml:space="preserve">KERR SYBRON K-FLEX FILES 25MM #10                           </t>
  </si>
  <si>
    <t xml:space="preserve">KER-15130               </t>
  </si>
  <si>
    <t xml:space="preserve">KERR SYBRON K-FLEX FILES 25MM #15                           </t>
  </si>
  <si>
    <t xml:space="preserve">KER-15134               </t>
  </si>
  <si>
    <t xml:space="preserve">KERR SYBRON K-FLEX FILES 25MM #20                           </t>
  </si>
  <si>
    <t xml:space="preserve">KER-15138               </t>
  </si>
  <si>
    <t xml:space="preserve">KERR SYBRON K-FLEX FILES 25MM #25                           </t>
  </si>
  <si>
    <t xml:space="preserve">KER-15142               </t>
  </si>
  <si>
    <t>KERR SYBRON K-FLEX FILES 25MM #30                           </t>
  </si>
  <si>
    <t xml:space="preserve">KER-15150               </t>
  </si>
  <si>
    <t xml:space="preserve">KERR SYBRON K-FLEX FILES 25MM #40                           </t>
  </si>
  <si>
    <t xml:space="preserve">KER-15206               </t>
  </si>
  <si>
    <t xml:space="preserve">KERR SYBRON K-FLEX FILES 30MM #08                           </t>
  </si>
  <si>
    <t>KER-15214               </t>
  </si>
  <si>
    <t xml:space="preserve">KERR SYBRON K-FLEX FILES 30MM #15                           </t>
  </si>
  <si>
    <t xml:space="preserve">KER-15218               </t>
  </si>
  <si>
    <t xml:space="preserve">KERR SYBRON K-FLEX FILES 30MM #20                           </t>
  </si>
  <si>
    <t xml:space="preserve">KER-15222               </t>
  </si>
  <si>
    <t xml:space="preserve">KERR SYBRON K-FLEX FILES 30MM #25                           </t>
  </si>
  <si>
    <t xml:space="preserve">KER-15290               </t>
  </si>
  <si>
    <t xml:space="preserve">KERR SYBRON K-FLEX FILES 21MM #08                           </t>
  </si>
  <si>
    <t xml:space="preserve">KER-15294               </t>
  </si>
  <si>
    <t xml:space="preserve">KERR SYBRON K-FLEX FILES 21MM #10                           </t>
  </si>
  <si>
    <t xml:space="preserve">KER-15298               </t>
  </si>
  <si>
    <t xml:space="preserve">KERR SYBRON K-FLEX FILES 21MM #15                           </t>
  </si>
  <si>
    <t xml:space="preserve">KER-15322               </t>
  </si>
  <si>
    <t xml:space="preserve">KERR SYBRON K-FLEX FILES 21MM #45                           </t>
  </si>
  <si>
    <t xml:space="preserve">KER-24746               </t>
  </si>
  <si>
    <t xml:space="preserve">KERR SYBRON PULP CANAL SEALER EWT STD PACKAGE               </t>
  </si>
  <si>
    <t xml:space="preserve">$    35.15 </t>
  </si>
  <si>
    <t xml:space="preserve">KER-62250               </t>
  </si>
  <si>
    <t xml:space="preserve">KERR SYBRON K-FILES 25MM #06                                </t>
  </si>
  <si>
    <t xml:space="preserve">KER-821-4025            </t>
  </si>
  <si>
    <t xml:space="preserve">KERR SYBRON K-FLEX FILES ASSORTED 25MM #15-40               </t>
  </si>
  <si>
    <t xml:space="preserve">$       2.35 </t>
  </si>
  <si>
    <t xml:space="preserve">KER-825-4155            </t>
  </si>
  <si>
    <t xml:space="preserve">KERR SYBRON K3 FILES 25MM .04/15                            </t>
  </si>
  <si>
    <t xml:space="preserve">$    17.37 </t>
  </si>
  <si>
    <t>QUANTITY AVAILABLE</t>
  </si>
  <si>
    <t xml:space="preserve">DEN-610200 </t>
  </si>
  <si>
    <t xml:space="preserve">DEN-608522 </t>
  </si>
  <si>
    <t xml:space="preserve">DEN-605602 </t>
  </si>
  <si>
    <t xml:space="preserve">3MD-3525TK </t>
  </si>
  <si>
    <t xml:space="preserve">3MD-44130 </t>
  </si>
  <si>
    <t xml:space="preserve">3MD-46957 </t>
  </si>
  <si>
    <t xml:space="preserve">3MD-56877 </t>
  </si>
  <si>
    <t xml:space="preserve">3MD-56878 </t>
  </si>
  <si>
    <t xml:space="preserve">3MD-7510 </t>
  </si>
  <si>
    <t>3MD-5904A2( E)</t>
  </si>
  <si>
    <t>3MD-5904A3( E)</t>
  </si>
  <si>
    <t>3MD-5904A3.5 (E)</t>
  </si>
  <si>
    <t xml:space="preserve">3MD-44313 </t>
  </si>
  <si>
    <t xml:space="preserve">3MD-46954 </t>
  </si>
  <si>
    <t xml:space="preserve">3MD-37231(E) </t>
  </si>
  <si>
    <t>received from tajinder 7.31.2019*</t>
  </si>
  <si>
    <t>real lc</t>
  </si>
  <si>
    <t xml:space="preserve">brahn told me to add 7% to the cost of 3m items </t>
  </si>
  <si>
    <t>3MD-44130              </t>
  </si>
  <si>
    <t>3M ESPE CAVIT W MEDIUM SET JAR 28gr                        </t>
  </si>
  <si>
    <t>$       5.07</t>
  </si>
  <si>
    <t>3MD-46954              </t>
  </si>
  <si>
    <t>3M ESPE PROTEMP 4 A1                                       </t>
  </si>
  <si>
    <t>EA        </t>
  </si>
  <si>
    <t>$    54.85</t>
  </si>
  <si>
    <t>3MD-3525(TE)           </t>
  </si>
  <si>
    <t>3M ESPE RELY X LUTING PLUS CEMENT                          </t>
  </si>
  <si>
    <t>$    65.51</t>
  </si>
  <si>
    <t>$    39.18</t>
  </si>
  <si>
    <t>$    40.00</t>
  </si>
  <si>
    <t>3MD-5904A3(E)          </t>
  </si>
  <si>
    <t>3M ESPE Z100 SYRINGE A3                                    </t>
  </si>
  <si>
    <t>$    10.37</t>
  </si>
  <si>
    <t>3M ESPE Z100 SYRINGE A3.5                                  </t>
  </si>
  <si>
    <t>DEN-678774             </t>
  </si>
  <si>
    <t>DENTSPLY AQUASIL ULTRA REFILLS MONOPHASE FAST SET          </t>
  </si>
  <si>
    <t>$    54.08</t>
  </si>
  <si>
    <t>DEN-608522             </t>
  </si>
  <si>
    <t>DENTSPLY JELTRATE FAST-SET                                 </t>
  </si>
  <si>
    <t>$       8.86</t>
  </si>
  <si>
    <t>DEN-605602             </t>
  </si>
  <si>
    <t>DENTSPLY JELTRATE-PLUS FAST-SET                             </t>
  </si>
  <si>
    <t>$       9.05</t>
  </si>
  <si>
    <t>DEN-634352-6           </t>
  </si>
  <si>
    <t>DENTSPLY PRIME &amp; BOND NT REFILL KIT                        </t>
  </si>
  <si>
    <t>$  105.29</t>
  </si>
  <si>
    <t>$    69.15</t>
  </si>
  <si>
    <t>VIV-665156             </t>
  </si>
  <si>
    <t>VIVADENT ADHESE UNIVERSAL VIVAPEN REFILL 2mL/EA            </t>
  </si>
  <si>
    <t>$    40.42</t>
  </si>
  <si>
    <t>VIVADENT HELIOBOND LIQUID 6ML                              </t>
  </si>
  <si>
    <t>$    33.21</t>
  </si>
  <si>
    <t>VIV-626221             </t>
  </si>
  <si>
    <t>VIVADENT MONOBOND PLUS 5GM                                 </t>
  </si>
  <si>
    <t>$    49.04</t>
  </si>
  <si>
    <t>VIVADENT MULTILINK AUTOMIX EASY REFILL TRANS               </t>
  </si>
  <si>
    <t>$  113.51</t>
  </si>
  <si>
    <t>VIVADENT TETRIC EVOCERAM BULK FILL CAPS IVA 20/BX          </t>
  </si>
  <si>
    <t>$    45.49</t>
  </si>
  <si>
    <t>VIVADENT TETRIC EVOFLOW SYRINGE A1 2GM/EA                  </t>
  </si>
  <si>
    <t>$    20.89</t>
  </si>
  <si>
    <t>VIVADENT TETRIC EVOFLOW SYRINGE A2 2GM/EA                  </t>
  </si>
  <si>
    <t>VIVADENT TETRIC EVOFLOW SYRINGE A3 2GM/EA                  </t>
  </si>
  <si>
    <t xml:space="preserve">3MD-37231(E)            </t>
  </si>
  <si>
    <t>3M ESPE KETAC CEMENT TRIPLE PACK                            </t>
  </si>
  <si>
    <t>$    82.12</t>
  </si>
  <si>
    <t>recived from brahm on 8.1.2019</t>
  </si>
  <si>
    <t>3MD-7302(x2)</t>
  </si>
  <si>
    <t>KUL-66002186E(x6)</t>
  </si>
  <si>
    <t>KUL-66002103E(x4)</t>
  </si>
  <si>
    <t>KUL-66002193(x6)</t>
  </si>
  <si>
    <t>ITEM DESCRIPTION</t>
  </si>
  <si>
    <t xml:space="preserve">PARKELL BLU-MOUSSE SPLIT CARTRIDGE SUPER FAST      </t>
  </si>
  <si>
    <t xml:space="preserve">3525TKA(X2)             </t>
  </si>
  <si>
    <t xml:space="preserve">6020C2                  </t>
  </si>
  <si>
    <t xml:space="preserve">6020UD                  </t>
  </si>
  <si>
    <t xml:space="preserve">712-034                 </t>
  </si>
  <si>
    <t xml:space="preserve">ELR2                    </t>
  </si>
  <si>
    <t xml:space="preserve">ELR7                    </t>
  </si>
  <si>
    <t xml:space="preserve">EUL2                    </t>
  </si>
  <si>
    <t xml:space="preserve">FG257                   </t>
  </si>
  <si>
    <t xml:space="preserve">FGSS2                   </t>
  </si>
  <si>
    <t xml:space="preserve">FGSS35                  </t>
  </si>
  <si>
    <t xml:space="preserve">FGSS4                   </t>
  </si>
  <si>
    <t xml:space="preserve">RAOS2                   </t>
  </si>
  <si>
    <t xml:space="preserve">1180327114E             </t>
  </si>
  <si>
    <t xml:space="preserve">8881513850(E)           </t>
  </si>
  <si>
    <t xml:space="preserve">H01415                  </t>
  </si>
  <si>
    <t xml:space="preserve">P-244-5                 </t>
  </si>
  <si>
    <t xml:space="preserve">PF-161-5.5              </t>
  </si>
  <si>
    <t xml:space="preserve">61C101P                 </t>
  </si>
  <si>
    <t xml:space="preserve">634352-6                </t>
  </si>
  <si>
    <t xml:space="preserve">130-0                   </t>
  </si>
  <si>
    <t xml:space="preserve">130-01                  </t>
  </si>
  <si>
    <t xml:space="preserve">135-0                   </t>
  </si>
  <si>
    <t xml:space="preserve">135-01                  </t>
  </si>
  <si>
    <t xml:space="preserve">140-0                   </t>
  </si>
  <si>
    <t xml:space="preserve">140-01                  </t>
  </si>
  <si>
    <t xml:space="preserve">145-0                   </t>
  </si>
  <si>
    <t xml:space="preserve">145-01                  </t>
  </si>
  <si>
    <t xml:space="preserve">S204S9E2                </t>
  </si>
  <si>
    <t xml:space="preserve">S204SD76                </t>
  </si>
  <si>
    <t xml:space="preserve">S204SD9                 </t>
  </si>
  <si>
    <t xml:space="preserve">SG13/14R9E2             </t>
  </si>
  <si>
    <t xml:space="preserve">SH6/77                  </t>
  </si>
  <si>
    <t xml:space="preserve">SH6/79E2                </t>
  </si>
  <si>
    <t xml:space="preserve">SS4                     </t>
  </si>
  <si>
    <t xml:space="preserve">21370(E)                </t>
  </si>
  <si>
    <t xml:space="preserve">29973-1                 </t>
  </si>
  <si>
    <t xml:space="preserve">822-0257                </t>
  </si>
  <si>
    <t xml:space="preserve">822-6253                </t>
  </si>
  <si>
    <t xml:space="preserve">823-4455                </t>
  </si>
  <si>
    <t xml:space="preserve">972-1003                </t>
  </si>
  <si>
    <t xml:space="preserve">2610-EU                 </t>
  </si>
  <si>
    <t xml:space="preserve">2611-EU                 </t>
  </si>
  <si>
    <t xml:space="preserve">2612-EU                 </t>
  </si>
  <si>
    <t xml:space="preserve">3110-EU                 </t>
  </si>
  <si>
    <t xml:space="preserve">3111-EU                 </t>
  </si>
  <si>
    <t xml:space="preserve">3112-EU                 </t>
  </si>
  <si>
    <t xml:space="preserve">3302-EU                 </t>
  </si>
  <si>
    <t xml:space="preserve">3303-EU                 </t>
  </si>
  <si>
    <t xml:space="preserve">3385-EU                 </t>
  </si>
  <si>
    <t xml:space="preserve">3387-EU                 </t>
  </si>
  <si>
    <t xml:space="preserve">MPC100                  </t>
  </si>
  <si>
    <t xml:space="preserve">MPC15                   </t>
  </si>
  <si>
    <t xml:space="preserve">MPC20                   </t>
  </si>
  <si>
    <t xml:space="preserve">MPC38                   </t>
  </si>
  <si>
    <t xml:space="preserve">MPC52                   </t>
  </si>
  <si>
    <t xml:space="preserve">MPC53                   </t>
  </si>
  <si>
    <t xml:space="preserve">0860-1                  </t>
  </si>
  <si>
    <t xml:space="preserve">14002-5                 </t>
  </si>
  <si>
    <t xml:space="preserve">15408-5                 </t>
  </si>
  <si>
    <t xml:space="preserve">15409-5                 </t>
  </si>
  <si>
    <t xml:space="preserve">QB COST </t>
  </si>
  <si>
    <t>KUL-66046244(x2)</t>
  </si>
  <si>
    <t>KULZER IBOND SELF ETCH SINGLE DOSE REFILL 100 single dose</t>
  </si>
  <si>
    <t>GCD-002258(x2)</t>
  </si>
  <si>
    <t xml:space="preserve">GC FUJI CEM AUTOMIX REFILL PACKAGE  (x2)               </t>
  </si>
  <si>
    <t>DEN-226180             </t>
  </si>
  <si>
    <t>EZ-VIEM MASKED POCKET</t>
  </si>
  <si>
    <t>DEN-550294             </t>
  </si>
  <si>
    <t>RINN EEZEE GRIP DIGITAL SENSOR HOLSTER</t>
  </si>
  <si>
    <t>DEN-550773             </t>
  </si>
  <si>
    <t>DENTSPLY XPC ORA RING                                      </t>
  </si>
  <si>
    <t>DEN-550774             </t>
  </si>
  <si>
    <t>DENTSPLY XPC ORA ARM                                       </t>
  </si>
  <si>
    <t>SIR-6176528            </t>
  </si>
  <si>
    <t>SIRONA XIOS SENSOR HOLDERS POSTERIOR YELLOW 100/PK         </t>
  </si>
  <si>
    <t>1658194(E)</t>
  </si>
  <si>
    <t>KODAK ULTRASPEED FILM DF-58 #2 POLY</t>
  </si>
  <si>
    <t>3M ESPE IMPREGUM PENTA STANDARD</t>
  </si>
  <si>
    <t>3M ESPE IMPREGUM PENTA SOFT DOUBLE PACK          </t>
  </si>
  <si>
    <t>3MD-31752(E)           </t>
  </si>
  <si>
    <t>tajinder</t>
  </si>
  <si>
    <t xml:space="preserve">brahm </t>
  </si>
  <si>
    <t>KER-31513HB(E)</t>
  </si>
  <si>
    <t>KER-31513(E)A</t>
  </si>
  <si>
    <t>3MD-41926(X2)</t>
  </si>
  <si>
    <t>LC (Dan:3%; last was 1.6%)</t>
  </si>
  <si>
    <t xml:space="preserve">DAN-21000-03            </t>
  </si>
  <si>
    <t xml:space="preserve">DANVILLE MICROETCHER ERC MICRO SANDBLASTER W/ TIP           </t>
  </si>
  <si>
    <t xml:space="preserve">DAN-90974               </t>
  </si>
  <si>
    <t xml:space="preserve">DANVILLE PRELUDE ADHESIVE 5ML BOTTLE                        </t>
  </si>
  <si>
    <t xml:space="preserve">DAN-91024               </t>
  </si>
  <si>
    <t xml:space="preserve">DANVILLE PRELUDE SELF-ETCH REFILL 5ML                       </t>
  </si>
  <si>
    <t xml:space="preserve">DAN-85051               </t>
  </si>
  <si>
    <t xml:space="preserve">DANVILLE STARTFLOW SYRINGE 5 GM A1                          </t>
  </si>
  <si>
    <t xml:space="preserve">DAN-85052               </t>
  </si>
  <si>
    <t xml:space="preserve">DANVILLE STARTFLOW SYRINGE 5 GM A2                          </t>
  </si>
  <si>
    <t xml:space="preserve">DAN-89432               </t>
  </si>
  <si>
    <t xml:space="preserve">DANVILLE THIN FLEX MATRICES SMALL 100/PK                    </t>
  </si>
  <si>
    <t xml:space="preserve">DAN-90157               </t>
  </si>
  <si>
    <t xml:space="preserve">DANVILLE TURBO TEMP 2 CROWN &amp; BRIDGE MATERIAL 76GM A2       </t>
  </si>
  <si>
    <t xml:space="preserve">DAN-92964               </t>
  </si>
  <si>
    <t xml:space="preserve">DANVILLE TURBO TEMP 2 CROWN &amp; BRIDGE MATERIAL 76GM A3       </t>
  </si>
  <si>
    <t xml:space="preserve">DAN-93324               </t>
  </si>
  <si>
    <t xml:space="preserve">DANVILLE TURBO TEMP 3 CROWN &amp; BRIDGE MATERIAL 76GM A2       </t>
  </si>
  <si>
    <t xml:space="preserve">GCD-000140              </t>
  </si>
  <si>
    <t xml:space="preserve">GC FUJI II LC CAPSULES A3                                   </t>
  </si>
  <si>
    <t xml:space="preserve">KAV-0.411.9680(G)       </t>
  </si>
  <si>
    <t xml:space="preserve">KAVO SPRAY 500 ML UNIVERSAL CN                        </t>
  </si>
  <si>
    <t>DAN-93324</t>
  </si>
  <si>
    <t>411-9630-1</t>
  </si>
  <si>
    <t>KER-29835(EU)</t>
  </si>
  <si>
    <t xml:space="preserve">ESSENTIAL DENTAL SYSTEMS FLEXI-POST SS YELLOW #0 10/PK      </t>
  </si>
  <si>
    <t xml:space="preserve">ESSENTIAL DENTAL SYSTEMS FLEXI-POST SS RED #1 10/PK </t>
  </si>
  <si>
    <t xml:space="preserve">ESSENTIAL DENTAL SYSTEMS FLEXI-POST TI YELLOW #0 10/PK      </t>
  </si>
  <si>
    <t xml:space="preserve">ESSENTIAL DENTAL SYSTEMS FLEXI-POST TI RED #1 10/PK         </t>
  </si>
  <si>
    <t xml:space="preserve">ESSENTIAL DENTAL SYSTEMS FLEXI-POST SS YELLOW #0 30/PK      </t>
  </si>
  <si>
    <t xml:space="preserve">ESSENTIAL DENTAL SYSTEMS FLEXI-POST SS RED #1 30/PK         </t>
  </si>
  <si>
    <t xml:space="preserve">ESSENTIAL DENTAL SYSTEMS FLEXI-POST TI RED #1 30/PK         </t>
  </si>
  <si>
    <t>KER-16410</t>
  </si>
  <si>
    <t>SAME AS THE 33968 BUT SINGLES ,</t>
  </si>
  <si>
    <t xml:space="preserve">DEN-550294              </t>
  </si>
  <si>
    <t xml:space="preserve">DEN-550773              </t>
  </si>
  <si>
    <t xml:space="preserve">DEN-550774              </t>
  </si>
  <si>
    <t>DEN-D1S.FS50</t>
  </si>
  <si>
    <t>DEN-D1S.RS50</t>
  </si>
  <si>
    <t>DEN-D2S.FS50</t>
  </si>
  <si>
    <t>DEN-D2S.RS50</t>
  </si>
  <si>
    <t xml:space="preserve">GCD-002589(E)              </t>
  </si>
  <si>
    <t xml:space="preserve">KER-29797(EU)               </t>
  </si>
  <si>
    <t xml:space="preserve">KER-29798(EU)               </t>
  </si>
  <si>
    <t xml:space="preserve">KER-29799(EU)               </t>
  </si>
  <si>
    <t xml:space="preserve">KER-29800(EU)               </t>
  </si>
  <si>
    <t xml:space="preserve">KER-29835(EU)           </t>
  </si>
  <si>
    <t xml:space="preserve">KER-825-4255            </t>
  </si>
  <si>
    <t>ULT-0</t>
  </si>
  <si>
    <t>ULT-00</t>
  </si>
  <si>
    <t>ULT-000</t>
  </si>
  <si>
    <t>ULT-1</t>
  </si>
  <si>
    <t>ULT-2</t>
  </si>
  <si>
    <t>ULT-3</t>
  </si>
  <si>
    <t>DEN-550294</t>
  </si>
  <si>
    <t>DEN-550773</t>
  </si>
  <si>
    <t>DEN-550774</t>
  </si>
  <si>
    <t>GCD-002589(E)</t>
  </si>
  <si>
    <t>KER-29797(EU)</t>
  </si>
  <si>
    <t>KER-29798(EU)</t>
  </si>
  <si>
    <t>KER-29799(EU)</t>
  </si>
  <si>
    <t>KER-29800(EU)</t>
  </si>
  <si>
    <t>KER-825-4255</t>
  </si>
  <si>
    <t>NEED TO ADD TO NET 32</t>
  </si>
  <si>
    <t>NEED TO ADD TO NET 33</t>
  </si>
  <si>
    <t>NEED TO ADD TO NET 34</t>
  </si>
  <si>
    <t>3MD-7301(X2)</t>
  </si>
  <si>
    <t>825-4255</t>
  </si>
  <si>
    <t xml:space="preserve">KERR SYBRON K3 FILES 25MM .04/25                            </t>
  </si>
  <si>
    <t>DAN-90157</t>
  </si>
  <si>
    <t>3MD-6029A1B-US</t>
  </si>
  <si>
    <t xml:space="preserve">3MD-6029A3B-US </t>
  </si>
  <si>
    <t>4911A3B</t>
  </si>
  <si>
    <t xml:space="preserve">for when we want to sell the american </t>
  </si>
  <si>
    <t xml:space="preserve">KER-21370(EU)           </t>
  </si>
  <si>
    <t xml:space="preserve">$    12.70 </t>
  </si>
  <si>
    <t xml:space="preserve">KER-29949(E)            </t>
  </si>
  <si>
    <t xml:space="preserve">KERR TYTIN DOUBLE SPILL REG. 500 CAPSULES 600MG             </t>
  </si>
  <si>
    <t xml:space="preserve">$  315.54 </t>
  </si>
  <si>
    <t xml:space="preserve">KER-29952(E)            </t>
  </si>
  <si>
    <t xml:space="preserve">KERR TYTIN TRIPLE SPILL REG. 500 CAPSULES 800MG             </t>
  </si>
  <si>
    <t xml:space="preserve">$  355.96 </t>
  </si>
  <si>
    <t>ITEM#</t>
  </si>
  <si>
    <t>BE FIRST AT QTY 3</t>
  </si>
  <si>
    <t xml:space="preserve">BEA-FG1/2               </t>
  </si>
  <si>
    <t xml:space="preserve">BEA-FG1/4               </t>
  </si>
  <si>
    <t xml:space="preserve">BEA-FG1157              </t>
  </si>
  <si>
    <t xml:space="preserve">BEAVER BURS FG1157 100/PK                                   </t>
  </si>
  <si>
    <t xml:space="preserve">BEA-FG1557              </t>
  </si>
  <si>
    <t xml:space="preserve">BEAVER BURS FG1557 100/PK                                   </t>
  </si>
  <si>
    <t xml:space="preserve">BEA-FG169               </t>
  </si>
  <si>
    <t xml:space="preserve">BEA-FG170               </t>
  </si>
  <si>
    <t xml:space="preserve">BEA-FG2                 </t>
  </si>
  <si>
    <t xml:space="preserve">BEA-FG245               </t>
  </si>
  <si>
    <t xml:space="preserve">BEA-FG257               </t>
  </si>
  <si>
    <t xml:space="preserve">BEAVER BURS FG257 100/PK                                    </t>
  </si>
  <si>
    <t xml:space="preserve">BEA-FG3                 </t>
  </si>
  <si>
    <t xml:space="preserve">BEAVER BURS FG3 100/PK                                      </t>
  </si>
  <si>
    <t xml:space="preserve">BEA-FG330               </t>
  </si>
  <si>
    <t xml:space="preserve">BEA-FG331               </t>
  </si>
  <si>
    <t xml:space="preserve">BEA-FG34                </t>
  </si>
  <si>
    <t xml:space="preserve">BEA-FG4                 </t>
  </si>
  <si>
    <t xml:space="preserve">BEA-FG556               </t>
  </si>
  <si>
    <t xml:space="preserve">BEA-FG557               </t>
  </si>
  <si>
    <t xml:space="preserve">BEA-FG557L              </t>
  </si>
  <si>
    <t xml:space="preserve">BEA-FG558               </t>
  </si>
  <si>
    <t xml:space="preserve">BEA-FG6                 </t>
  </si>
  <si>
    <t xml:space="preserve">BEA-FG701               </t>
  </si>
  <si>
    <t xml:space="preserve">BEA-FG702               </t>
  </si>
  <si>
    <t xml:space="preserve">BEA-FGOS557             </t>
  </si>
  <si>
    <t xml:space="preserve">BEA-FGOS701             </t>
  </si>
  <si>
    <t xml:space="preserve">BEA-FGOS8               </t>
  </si>
  <si>
    <t xml:space="preserve">BEAVER BURS FGOS8 100/PK                                    </t>
  </si>
  <si>
    <t xml:space="preserve">BEA-FGSS2               </t>
  </si>
  <si>
    <t xml:space="preserve">BEAVER BURS FGSS2 100/PK                                    </t>
  </si>
  <si>
    <t xml:space="preserve">BEA-FGSS330             </t>
  </si>
  <si>
    <t xml:space="preserve">BEA-FGSS331             </t>
  </si>
  <si>
    <t xml:space="preserve">BEAVER BURS FGSS331 100/PK                                  </t>
  </si>
  <si>
    <t xml:space="preserve">BEA-FGSS35              </t>
  </si>
  <si>
    <t xml:space="preserve">BEAVER BURS FGSS35 100/PK                                   </t>
  </si>
  <si>
    <t xml:space="preserve">BEA-FGSS557             </t>
  </si>
  <si>
    <t xml:space="preserve">BEA-RA1/2               </t>
  </si>
  <si>
    <t xml:space="preserve">BEAVER BURS RA1/2 100/PK                                    </t>
  </si>
  <si>
    <t xml:space="preserve">BEA-RA2                 </t>
  </si>
  <si>
    <t xml:space="preserve">BEA-RA4                 </t>
  </si>
  <si>
    <t xml:space="preserve">BEA-RA5                 </t>
  </si>
  <si>
    <t xml:space="preserve">BEA-RA6                 </t>
  </si>
  <si>
    <t xml:space="preserve">BEA-RA8                 </t>
  </si>
  <si>
    <t xml:space="preserve">BEA-RAOS2               </t>
  </si>
  <si>
    <t xml:space="preserve">BEAVER BURS RAOS2 100/PK                                    </t>
  </si>
  <si>
    <t xml:space="preserve">BEA-RAOS4               </t>
  </si>
  <si>
    <t xml:space="preserve">BEAVER BURS RAOS4 100/PK                                    </t>
  </si>
  <si>
    <t xml:space="preserve">BEA-RAOS6               </t>
  </si>
  <si>
    <t xml:space="preserve">BEAVER BURS RAOS6 100/PK                                    </t>
  </si>
  <si>
    <t xml:space="preserve">BEA-RAOS8               </t>
  </si>
  <si>
    <t xml:space="preserve">BEAVER BURS RAOS8 100/PK                                    </t>
  </si>
  <si>
    <t xml:space="preserve">BEA-TF7004              </t>
  </si>
  <si>
    <t xml:space="preserve">BEAVER BURS TF7004 100/PK                                   </t>
  </si>
  <si>
    <t xml:space="preserve">BEA-TF7006              </t>
  </si>
  <si>
    <t xml:space="preserve">BEAVER BURS TF7006 100/PK                                   </t>
  </si>
  <si>
    <t xml:space="preserve">BEA-TF7008              </t>
  </si>
  <si>
    <t xml:space="preserve">BEA-TF7214              </t>
  </si>
  <si>
    <t xml:space="preserve">BEAVER BURS TF7214 100/PK                                   </t>
  </si>
  <si>
    <t xml:space="preserve">BEA-TF7404              </t>
  </si>
  <si>
    <t xml:space="preserve">BEA-TF7406              </t>
  </si>
  <si>
    <t xml:space="preserve">BEA-TF7408              </t>
  </si>
  <si>
    <t xml:space="preserve">BEA-TF7901              </t>
  </si>
  <si>
    <t xml:space="preserve">BEA-TF7902              </t>
  </si>
  <si>
    <t>ITEM #</t>
  </si>
  <si>
    <t xml:space="preserve">3M ESPE TRANSBOND XT SYRINGE  KIT    </t>
  </si>
  <si>
    <t xml:space="preserve">3M ESPE FILTEK Z250 SYRINGE B2      </t>
  </si>
  <si>
    <t xml:space="preserve">3M ESPE FILTEK Z250 CAPSULE REFILL A4 (20/BX)     </t>
  </si>
  <si>
    <t xml:space="preserve">3M ESPE FILTEK Z250 CAPSULE REFILL A3.5 (20/BX)     </t>
  </si>
  <si>
    <t xml:space="preserve">3M ESPE FILTEK Z250 CAPSULE REFILL B2 (20/BX)       </t>
  </si>
  <si>
    <t xml:space="preserve">3M ESPE FILTEK Z250 CAPSULE REFILL C2 (20/BX)      </t>
  </si>
  <si>
    <t>DAN-90974</t>
  </si>
  <si>
    <t>exp: 2020-06</t>
  </si>
  <si>
    <t xml:space="preserve">ACTIVATE IN EBAY </t>
  </si>
  <si>
    <t>SDI-4413323</t>
  </si>
  <si>
    <t xml:space="preserve">SDI GS-80 CAPSULES 3 SPILL REGULAR SET ECON 500/BX          </t>
  </si>
  <si>
    <t xml:space="preserve">SHO-Y2285               </t>
  </si>
  <si>
    <t xml:space="preserve">SHOFU BEAUTIFIL II LS UNIVERSAL CAPS A2 20/PK               </t>
  </si>
  <si>
    <t xml:space="preserve">SHO-1752                </t>
  </si>
  <si>
    <t xml:space="preserve">SHO-1753                </t>
  </si>
  <si>
    <t xml:space="preserve">SHO-1754                </t>
  </si>
  <si>
    <t xml:space="preserve">SHO-0413                </t>
  </si>
  <si>
    <t xml:space="preserve">SHO-H413                </t>
  </si>
  <si>
    <t xml:space="preserve">SHO-0244                </t>
  </si>
  <si>
    <t xml:space="preserve">SHO-0247                </t>
  </si>
  <si>
    <t xml:space="preserve">SHO-0248                </t>
  </si>
  <si>
    <t xml:space="preserve">SHO-0414                </t>
  </si>
  <si>
    <t xml:space="preserve">SHO-L506                </t>
  </si>
  <si>
    <t xml:space="preserve">SHO-L507                </t>
  </si>
  <si>
    <t xml:space="preserve">SHO-L501                </t>
  </si>
  <si>
    <t xml:space="preserve">SHO-L519                </t>
  </si>
  <si>
    <t xml:space="preserve">SHO-L502                </t>
  </si>
  <si>
    <t xml:space="preserve">SHO-0500                </t>
  </si>
  <si>
    <t>Y2285</t>
  </si>
  <si>
    <t xml:space="preserve">KERR MAXCEM ELITE 4:1 AUTOMIX TIPS REGULAR 50/PK            </t>
  </si>
  <si>
    <t xml:space="preserve">KERR PERMLASTIC BULK REGULAR BODY 12 SETS                   </t>
  </si>
  <si>
    <t xml:space="preserve">KERR POINT 4 UNIDOSE REFILL A2                              </t>
  </si>
  <si>
    <t xml:space="preserve">KERR TAKE 1 ADVANCED TRAY FAST SET 2-CARTRIDGE REFILL       </t>
  </si>
  <si>
    <t xml:space="preserve">KERR TAKE 1 ADVANCED LIGHT BODY WASH FAST SET 2/PK          </t>
  </si>
  <si>
    <t xml:space="preserve">KERR TAKE 1 ADVANCED TRAY REGULAR SET 2-CARTRIDGE REFILL    </t>
  </si>
  <si>
    <t xml:space="preserve">KERR TEMP-BOND AUTOMIX SYRINGE (2X 5ML + 20 TIPS)           </t>
  </si>
  <si>
    <t>KER-33217</t>
  </si>
  <si>
    <t xml:space="preserve">KERR HERCULITE UNIDOSE A1                                   </t>
  </si>
  <si>
    <t>KER-29836(C )</t>
  </si>
  <si>
    <t xml:space="preserve">KERR HERCULITE UNIDOSE A2                                   </t>
  </si>
  <si>
    <t>KER-29837(C )</t>
  </si>
  <si>
    <t xml:space="preserve">KERR HERCULITE UNIDOSE A3                                   </t>
  </si>
  <si>
    <t>SDI-4412323-2</t>
  </si>
  <si>
    <t xml:space="preserve">listing of 4423303 **use when we do not have in stock </t>
  </si>
  <si>
    <t xml:space="preserve">DENTSPLY AQUASIL ULTRA REFILLS HEAVY FAST SET         </t>
  </si>
  <si>
    <t xml:space="preserve">DENTSPLY AQUASIL ULTRA REFILLS MONOPHASE FAST SET       </t>
  </si>
  <si>
    <t xml:space="preserve">DENTSPLY DYCAL IVORY STANDARD PK          </t>
  </si>
  <si>
    <t xml:space="preserve">DENTSPLY ENHANCE FINISHING REFILL CUPS (30/BX)              </t>
  </si>
  <si>
    <t xml:space="preserve">DENTSPLY JELTRATE FAST-SET                                  </t>
  </si>
  <si>
    <t xml:space="preserve">DENTSPLY JELTRATE-PLUS FAST-SET                             </t>
  </si>
  <si>
    <t>DEN-685611</t>
  </si>
  <si>
    <t xml:space="preserve">DENTSPLY DYRACT FLOW A2                                     </t>
  </si>
  <si>
    <t>DEN-685612</t>
  </si>
  <si>
    <t xml:space="preserve">DENTSPLY DYRACT FLOW A3                                     </t>
  </si>
  <si>
    <t xml:space="preserve">DENTSPLY ENHANCE FINISHING REFILL POINTS (30/BX)            </t>
  </si>
  <si>
    <t xml:space="preserve">DENTSPLY PRIME &amp; BOND NT REFILL KIT                         </t>
  </si>
  <si>
    <t>brahm told me we need to move the item</t>
  </si>
  <si>
    <t>KUL-65872354(x3)</t>
  </si>
  <si>
    <t>KULZER GLUMA DESENSITIZER 3- 5ML</t>
  </si>
  <si>
    <t xml:space="preserve">3MD-3505 </t>
  </si>
  <si>
    <t xml:space="preserve">3M ESPE RELY X LUTING PLUS CEMENT   </t>
  </si>
  <si>
    <t>3525 A</t>
  </si>
  <si>
    <t>3525 TKA</t>
  </si>
  <si>
    <t>MLD-MPC18</t>
  </si>
  <si>
    <t xml:space="preserve">KAV-0.411.9680(G) </t>
  </si>
  <si>
    <t>KER-972-1002</t>
  </si>
  <si>
    <t>MAN-GATES32#6</t>
  </si>
  <si>
    <t>SHO-Y2285</t>
  </si>
  <si>
    <t xml:space="preserve">ITEM# </t>
  </si>
  <si>
    <t xml:space="preserve">KODAK INSIGHT FILM IP-21#2 POLYSOFT   </t>
  </si>
  <si>
    <t xml:space="preserve">3M ESPE CLINPRO SEALANT SYRINGE REFILL 10 X1.2ML       </t>
  </si>
  <si>
    <t>3MD-31731-B</t>
  </si>
  <si>
    <t>TOK-13310(E)</t>
  </si>
  <si>
    <t xml:space="preserve">TOKUYAMA ESTELITE SIGMA QUICK PLT A1 20/PK                  </t>
  </si>
  <si>
    <t xml:space="preserve">TOKUYAMA ESTELITE SIGMA QUICK PLT A2 20/PK                  </t>
  </si>
  <si>
    <t xml:space="preserve">TOKUYAMA ESTELITE SIGMA QUICK PLT A3 20/PK                  </t>
  </si>
  <si>
    <t xml:space="preserve">KERR SYBRON K3 XF FILES 25MM .04/30                         </t>
  </si>
  <si>
    <t>KER-823-6305</t>
  </si>
  <si>
    <t xml:space="preserve">KERR SYBRON K3 XF FILES 25MM .06/30                         </t>
  </si>
  <si>
    <t>KER-823-6405</t>
  </si>
  <si>
    <t xml:space="preserve">KERR SYBRON K3 XF FILES 25MM .06/40                         </t>
  </si>
  <si>
    <t xml:space="preserve">KERR SYBRON ELEMENTS GUTTA PERCHA CARTIDGE 23 GAUGE 10/PK   </t>
  </si>
  <si>
    <t>KER-973-0039</t>
  </si>
  <si>
    <t xml:space="preserve">KERR SYBRON ENDO ULTRASONIC TIP UT-4          </t>
  </si>
  <si>
    <t>CON-22771</t>
  </si>
  <si>
    <t xml:space="preserve">CONVATEC ACTIVE LIFE STOMAHESIVE 1PC POUCH 19-64MM 10/BX    </t>
  </si>
  <si>
    <t>CON-183910</t>
  </si>
  <si>
    <t xml:space="preserve">CONVATEC STOMAHESIVE PASTE 2 OZ. TUBE 1/BX                  </t>
  </si>
  <si>
    <t>CON-401512</t>
  </si>
  <si>
    <t xml:space="preserve">CONVATEC SUR-FIT NATURA DRAINABLE POUCH 1-3/4" 10/BX        </t>
  </si>
  <si>
    <t>CON-401513</t>
  </si>
  <si>
    <t xml:space="preserve">CONVATEC SUR-FIT NATURA DRAINABLE POUCH 2-1/4" 10/BX        </t>
  </si>
  <si>
    <t>CON-401514</t>
  </si>
  <si>
    <t xml:space="preserve">CONVATEC SUR-FIT NATURA DRAINABLE POUCH 2-3/4" 10/BX        </t>
  </si>
  <si>
    <t>KER-11346</t>
  </si>
  <si>
    <t xml:space="preserve">KERR SYBRON HEDSTROM FILES 25MM #25                         </t>
  </si>
  <si>
    <t>KER-11345</t>
  </si>
  <si>
    <t xml:space="preserve">KERR SYBRON HEDSTROM FILES 25MM #20                         </t>
  </si>
  <si>
    <t xml:space="preserve">KERR SYBRON K-FILES 25MM #08       </t>
  </si>
  <si>
    <t xml:space="preserve">DO NOT ACTIVATE YET UNTIL Charity alocate the items </t>
  </si>
  <si>
    <t>CWH-60019803</t>
  </si>
  <si>
    <t>CWH-60019916</t>
  </si>
  <si>
    <t>CWH-6550</t>
  </si>
  <si>
    <t>CWH-6555</t>
  </si>
  <si>
    <t>GCD-000136-B</t>
  </si>
  <si>
    <t xml:space="preserve">MANI GATES DRILL #6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</si>
</sst>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  <numFmt numFmtId="167" formatCode="_-[$€-2]\ * #,##0.00_-;\-[$€-2]\ * #,##0.00_-;_-[$€-2]\ * &quot;-&quot;??_-;_-@_-"/>
    <numFmt numFmtId="168" formatCode="_-[$$-409]* #,##0.00_ ;_-[$$-409]* \-#,##0.00\ ;_-[$$-409]* &quot;-&quot;??_ ;_-@_ "/>
    <numFmt numFmtId="169" formatCode="[$$-409]#,##0.00_ ;\-[$$-409]#,##0.0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b/>
      <i/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1F497D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48A5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14" fillId="0" borderId="0">
      <alignment vertical="top"/>
    </xf>
    <xf numFmtId="0" fontId="24" fillId="0" borderId="0">
      <alignment vertical="top"/>
    </xf>
    <xf numFmtId="0" fontId="27" fillId="0" borderId="0"/>
  </cellStyleXfs>
  <cellXfs count="406">
    <xf numFmtId="0" fontId="0" fillId="0" borderId="0" xfId="0"/>
    <xf numFmtId="0" fontId="0" fillId="0" borderId="0" xfId="0"/>
    <xf numFmtId="0" fontId="0" fillId="0" borderId="1" xfId="0" applyBorder="1"/>
    <xf numFmtId="165" fontId="0" fillId="0" borderId="0" xfId="1" applyFont="1"/>
    <xf numFmtId="9" fontId="0" fillId="0" borderId="0" xfId="2" applyFont="1"/>
    <xf numFmtId="165" fontId="0" fillId="0" borderId="1" xfId="1" applyFont="1" applyBorder="1"/>
    <xf numFmtId="9" fontId="0" fillId="0" borderId="1" xfId="2" applyFont="1" applyBorder="1"/>
    <xf numFmtId="0" fontId="0" fillId="0" borderId="0" xfId="0" applyBorder="1"/>
    <xf numFmtId="0" fontId="3" fillId="0" borderId="0" xfId="0" applyFont="1"/>
    <xf numFmtId="0" fontId="3" fillId="0" borderId="0" xfId="0" applyFont="1" applyFill="1"/>
    <xf numFmtId="165" fontId="3" fillId="0" borderId="1" xfId="1" applyFont="1" applyBorder="1"/>
    <xf numFmtId="0" fontId="3" fillId="0" borderId="1" xfId="0" applyFont="1" applyBorder="1"/>
    <xf numFmtId="9" fontId="3" fillId="0" borderId="1" xfId="2" applyFont="1" applyBorder="1"/>
    <xf numFmtId="0" fontId="0" fillId="0" borderId="0" xfId="0" applyFill="1"/>
    <xf numFmtId="0" fontId="0" fillId="0" borderId="0" xfId="0"/>
    <xf numFmtId="0" fontId="0" fillId="0" borderId="0" xfId="0"/>
    <xf numFmtId="0" fontId="3" fillId="0" borderId="0" xfId="0" applyFont="1"/>
    <xf numFmtId="10" fontId="0" fillId="0" borderId="1" xfId="0" applyNumberFormat="1" applyBorder="1" applyAlignment="1">
      <alignment horizontal="center"/>
    </xf>
    <xf numFmtId="165" fontId="0" fillId="0" borderId="1" xfId="1" applyFont="1" applyFill="1" applyBorder="1"/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9" fontId="0" fillId="0" borderId="1" xfId="2" applyFont="1" applyFill="1" applyBorder="1"/>
    <xf numFmtId="49" fontId="3" fillId="0" borderId="0" xfId="0" applyNumberFormat="1" applyFont="1" applyFill="1"/>
    <xf numFmtId="0" fontId="7" fillId="0" borderId="0" xfId="0" applyFont="1"/>
    <xf numFmtId="17" fontId="0" fillId="3" borderId="0" xfId="0" applyNumberFormat="1" applyFill="1"/>
    <xf numFmtId="0" fontId="6" fillId="0" borderId="0" xfId="0" applyFont="1"/>
    <xf numFmtId="165" fontId="0" fillId="0" borderId="0" xfId="1" applyFont="1" applyBorder="1"/>
    <xf numFmtId="0" fontId="10" fillId="5" borderId="0" xfId="0" applyFont="1" applyFill="1" applyAlignment="1">
      <alignment vertical="center"/>
    </xf>
    <xf numFmtId="0" fontId="9" fillId="5" borderId="0" xfId="0" applyFont="1" applyFill="1"/>
    <xf numFmtId="0" fontId="0" fillId="0" borderId="0" xfId="0"/>
    <xf numFmtId="165" fontId="8" fillId="0" borderId="1" xfId="1" applyFont="1" applyBorder="1"/>
    <xf numFmtId="165" fontId="12" fillId="0" borderId="1" xfId="1" applyFont="1" applyFill="1" applyBorder="1"/>
    <xf numFmtId="0" fontId="11" fillId="0" borderId="0" xfId="0" applyFont="1" applyFill="1"/>
    <xf numFmtId="0" fontId="12" fillId="0" borderId="0" xfId="0" applyFont="1" applyFill="1"/>
    <xf numFmtId="10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/>
    <xf numFmtId="9" fontId="12" fillId="0" borderId="1" xfId="2" applyFont="1" applyFill="1" applyBorder="1"/>
    <xf numFmtId="2" fontId="0" fillId="0" borderId="1" xfId="0" applyNumberFormat="1" applyFill="1" applyBorder="1" applyAlignment="1">
      <alignment horizontal="center"/>
    </xf>
    <xf numFmtId="165" fontId="13" fillId="0" borderId="1" xfId="1" applyFont="1" applyFill="1" applyBorder="1"/>
    <xf numFmtId="0" fontId="0" fillId="4" borderId="0" xfId="0" applyFill="1"/>
    <xf numFmtId="0" fontId="0" fillId="6" borderId="0" xfId="0" applyFill="1"/>
    <xf numFmtId="10" fontId="12" fillId="0" borderId="1" xfId="0" applyNumberFormat="1" applyFon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5" xfId="1" applyFont="1" applyFill="1" applyBorder="1"/>
    <xf numFmtId="165" fontId="0" fillId="0" borderId="6" xfId="1" applyFont="1" applyBorder="1"/>
    <xf numFmtId="165" fontId="0" fillId="0" borderId="5" xfId="1" applyFont="1" applyBorder="1"/>
    <xf numFmtId="10" fontId="0" fillId="0" borderId="3" xfId="0" applyNumberForma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165" fontId="0" fillId="0" borderId="6" xfId="1" applyFont="1" applyFill="1" applyBorder="1"/>
    <xf numFmtId="165" fontId="0" fillId="0" borderId="2" xfId="1" applyFont="1" applyFill="1" applyBorder="1"/>
    <xf numFmtId="165" fontId="12" fillId="0" borderId="2" xfId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0" applyNumberFormat="1" applyBorder="1" applyAlignment="1">
      <alignment horizontal="center"/>
    </xf>
    <xf numFmtId="0" fontId="0" fillId="0" borderId="0" xfId="0" applyNumberFormat="1"/>
    <xf numFmtId="165" fontId="12" fillId="0" borderId="0" xfId="1" applyFont="1" applyFill="1" applyBorder="1"/>
    <xf numFmtId="165" fontId="0" fillId="0" borderId="2" xfId="1" applyFont="1" applyBorder="1"/>
    <xf numFmtId="0" fontId="0" fillId="0" borderId="4" xfId="0" applyBorder="1"/>
    <xf numFmtId="165" fontId="3" fillId="0" borderId="5" xfId="1" applyFont="1" applyBorder="1"/>
    <xf numFmtId="165" fontId="12" fillId="0" borderId="6" xfId="1" applyFont="1" applyFill="1" applyBorder="1"/>
    <xf numFmtId="165" fontId="0" fillId="0" borderId="7" xfId="1" applyFont="1" applyBorder="1"/>
    <xf numFmtId="10" fontId="0" fillId="0" borderId="8" xfId="0" applyNumberFormat="1" applyBorder="1" applyAlignment="1">
      <alignment horizontal="center"/>
    </xf>
    <xf numFmtId="0" fontId="0" fillId="0" borderId="3" xfId="0" applyBorder="1"/>
    <xf numFmtId="165" fontId="12" fillId="0" borderId="5" xfId="1" applyFont="1" applyFill="1" applyBorder="1"/>
    <xf numFmtId="0" fontId="0" fillId="0" borderId="0" xfId="0"/>
    <xf numFmtId="165" fontId="12" fillId="0" borderId="1" xfId="1" applyFont="1" applyBorder="1"/>
    <xf numFmtId="165" fontId="12" fillId="0" borderId="1" xfId="1" applyFont="1" applyFill="1" applyBorder="1" applyAlignment="1">
      <alignment horizontal="center"/>
    </xf>
    <xf numFmtId="0" fontId="0" fillId="0" borderId="0" xfId="0"/>
    <xf numFmtId="0" fontId="0" fillId="6" borderId="1" xfId="0" applyFill="1" applyBorder="1"/>
    <xf numFmtId="0" fontId="0" fillId="0" borderId="0" xfId="0" applyNumberFormat="1" applyFill="1"/>
    <xf numFmtId="165" fontId="0" fillId="0" borderId="0" xfId="1" applyFont="1" applyFill="1" applyBorder="1"/>
    <xf numFmtId="165" fontId="8" fillId="0" borderId="1" xfId="1" applyFont="1" applyFill="1" applyBorder="1"/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44" fontId="0" fillId="6" borderId="1" xfId="4" applyFont="1" applyFill="1" applyBorder="1"/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44" fontId="0" fillId="4" borderId="1" xfId="4" applyFont="1" applyFill="1" applyBorder="1"/>
    <xf numFmtId="165" fontId="0" fillId="0" borderId="10" xfId="1" applyFont="1" applyFill="1" applyBorder="1"/>
    <xf numFmtId="0" fontId="0" fillId="0" borderId="0" xfId="0"/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44" fontId="0" fillId="6" borderId="1" xfId="4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44" fontId="0" fillId="4" borderId="1" xfId="4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vertical="center"/>
    </xf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64" fontId="0" fillId="4" borderId="1" xfId="0" applyNumberFormat="1" applyFill="1" applyBorder="1"/>
    <xf numFmtId="0" fontId="12" fillId="2" borderId="1" xfId="0" applyFont="1" applyFill="1" applyBorder="1"/>
    <xf numFmtId="165" fontId="0" fillId="0" borderId="7" xfId="1" applyFont="1" applyFill="1" applyBorder="1"/>
    <xf numFmtId="165" fontId="3" fillId="0" borderId="0" xfId="1" applyFont="1" applyBorder="1"/>
    <xf numFmtId="0" fontId="3" fillId="0" borderId="4" xfId="0" applyFont="1" applyBorder="1"/>
    <xf numFmtId="0" fontId="15" fillId="5" borderId="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vertical="center"/>
    </xf>
    <xf numFmtId="0" fontId="16" fillId="4" borderId="13" xfId="0" applyFont="1" applyFill="1" applyBorder="1" applyAlignment="1">
      <alignment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 wrapText="1"/>
    </xf>
    <xf numFmtId="0" fontId="8" fillId="0" borderId="0" xfId="0" applyFont="1"/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0" fillId="0" borderId="8" xfId="0" applyBorder="1"/>
    <xf numFmtId="0" fontId="16" fillId="4" borderId="13" xfId="0" applyFont="1" applyFill="1" applyBorder="1" applyAlignment="1">
      <alignment horizontal="right" vertical="center"/>
    </xf>
    <xf numFmtId="0" fontId="0" fillId="0" borderId="0" xfId="0" applyFill="1" applyBorder="1"/>
    <xf numFmtId="165" fontId="3" fillId="0" borderId="1" xfId="1" applyFont="1" applyFill="1" applyBorder="1"/>
    <xf numFmtId="0" fontId="16" fillId="4" borderId="2" xfId="0" applyFont="1" applyFill="1" applyBorder="1" applyAlignment="1">
      <alignment vertical="center"/>
    </xf>
    <xf numFmtId="0" fontId="16" fillId="4" borderId="12" xfId="0" applyFont="1" applyFill="1" applyBorder="1" applyAlignment="1">
      <alignment vertical="center"/>
    </xf>
    <xf numFmtId="0" fontId="15" fillId="5" borderId="2" xfId="0" applyFont="1" applyFill="1" applyBorder="1" applyAlignment="1">
      <alignment vertical="center"/>
    </xf>
    <xf numFmtId="0" fontId="15" fillId="5" borderId="12" xfId="0" applyFont="1" applyFill="1" applyBorder="1" applyAlignment="1">
      <alignment vertical="center"/>
    </xf>
    <xf numFmtId="0" fontId="15" fillId="4" borderId="13" xfId="0" applyFont="1" applyFill="1" applyBorder="1" applyAlignment="1">
      <alignment horizontal="right" vertical="center"/>
    </xf>
    <xf numFmtId="0" fontId="17" fillId="4" borderId="10" xfId="0" applyFont="1" applyFill="1" applyBorder="1" applyAlignment="1">
      <alignment vertical="center"/>
    </xf>
    <xf numFmtId="0" fontId="17" fillId="4" borderId="13" xfId="0" applyFont="1" applyFill="1" applyBorder="1" applyAlignment="1">
      <alignment vertical="center"/>
    </xf>
    <xf numFmtId="0" fontId="18" fillId="4" borderId="13" xfId="0" applyFont="1" applyFill="1" applyBorder="1" applyAlignment="1">
      <alignment horizontal="right" vertical="center"/>
    </xf>
    <xf numFmtId="0" fontId="16" fillId="5" borderId="2" xfId="0" applyFont="1" applyFill="1" applyBorder="1" applyAlignment="1">
      <alignment vertical="center"/>
    </xf>
    <xf numFmtId="164" fontId="16" fillId="4" borderId="13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4" fontId="17" fillId="4" borderId="13" xfId="0" applyNumberFormat="1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vertical="center"/>
    </xf>
    <xf numFmtId="0" fontId="19" fillId="5" borderId="12" xfId="0" applyFont="1" applyFill="1" applyBorder="1" applyAlignment="1">
      <alignment vertical="center"/>
    </xf>
    <xf numFmtId="0" fontId="19" fillId="5" borderId="12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11" fillId="0" borderId="0" xfId="0" applyFont="1"/>
    <xf numFmtId="0" fontId="0" fillId="5" borderId="0" xfId="0" applyFill="1"/>
    <xf numFmtId="0" fontId="21" fillId="0" borderId="0" xfId="0" applyFont="1" applyAlignment="1">
      <alignment vertical="center" wrapText="1"/>
    </xf>
    <xf numFmtId="14" fontId="0" fillId="0" borderId="0" xfId="0" applyNumberFormat="1"/>
    <xf numFmtId="0" fontId="22" fillId="5" borderId="14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0" fillId="4" borderId="13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21" fillId="5" borderId="0" xfId="0" applyFont="1" applyFill="1" applyAlignment="1">
      <alignment vertical="top"/>
    </xf>
    <xf numFmtId="0" fontId="23" fillId="5" borderId="12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horizontal="right" vertical="center"/>
    </xf>
    <xf numFmtId="0" fontId="6" fillId="4" borderId="13" xfId="0" applyFont="1" applyFill="1" applyBorder="1" applyAlignment="1">
      <alignment horizontal="right" vertical="center"/>
    </xf>
    <xf numFmtId="0" fontId="8" fillId="0" borderId="7" xfId="0" applyFont="1" applyFill="1" applyBorder="1"/>
    <xf numFmtId="0" fontId="12" fillId="4" borderId="1" xfId="0" applyFont="1" applyFill="1" applyBorder="1"/>
    <xf numFmtId="0" fontId="8" fillId="0" borderId="0" xfId="0" applyFont="1" applyFill="1"/>
    <xf numFmtId="0" fontId="0" fillId="0" borderId="0" xfId="0" applyFill="1"/>
    <xf numFmtId="0" fontId="10" fillId="0" borderId="0" xfId="0" applyFont="1" applyFill="1" applyAlignment="1">
      <alignment vertical="center"/>
    </xf>
    <xf numFmtId="0" fontId="9" fillId="0" borderId="0" xfId="0" applyFont="1" applyFill="1"/>
    <xf numFmtId="165" fontId="12" fillId="0" borderId="1" xfId="1" applyFont="1" applyFill="1" applyBorder="1" applyAlignment="1">
      <alignment horizontal="left"/>
    </xf>
    <xf numFmtId="0" fontId="0" fillId="0" borderId="0" xfId="0"/>
    <xf numFmtId="0" fontId="0" fillId="0" borderId="1" xfId="0" applyBorder="1"/>
    <xf numFmtId="0" fontId="0" fillId="0" borderId="7" xfId="0" applyFill="1" applyBorder="1"/>
    <xf numFmtId="164" fontId="0" fillId="6" borderId="1" xfId="0" applyNumberFormat="1" applyFill="1" applyBorder="1"/>
    <xf numFmtId="164" fontId="12" fillId="4" borderId="1" xfId="0" applyNumberFormat="1" applyFont="1" applyFill="1" applyBorder="1"/>
    <xf numFmtId="0" fontId="0" fillId="0" borderId="0" xfId="0"/>
    <xf numFmtId="164" fontId="0" fillId="6" borderId="0" xfId="0" applyNumberFormat="1" applyFill="1"/>
    <xf numFmtId="164" fontId="0" fillId="4" borderId="0" xfId="0" applyNumberFormat="1" applyFill="1"/>
    <xf numFmtId="0" fontId="11" fillId="0" borderId="1" xfId="0" applyFont="1" applyFill="1" applyBorder="1"/>
    <xf numFmtId="165" fontId="0" fillId="0" borderId="9" xfId="1" applyFont="1" applyBorder="1"/>
    <xf numFmtId="9" fontId="0" fillId="0" borderId="4" xfId="2" applyFont="1" applyBorder="1"/>
    <xf numFmtId="9" fontId="0" fillId="0" borderId="3" xfId="2" applyFont="1" applyBorder="1"/>
    <xf numFmtId="0" fontId="0" fillId="0" borderId="0" xfId="0"/>
    <xf numFmtId="0" fontId="0" fillId="0" borderId="1" xfId="0" applyBorder="1"/>
    <xf numFmtId="165" fontId="0" fillId="5" borderId="1" xfId="1" applyFont="1" applyFill="1" applyBorder="1"/>
    <xf numFmtId="165" fontId="12" fillId="4" borderId="1" xfId="1" applyFont="1" applyFill="1" applyBorder="1" applyAlignment="1">
      <alignment horizontal="left"/>
    </xf>
    <xf numFmtId="165" fontId="0" fillId="4" borderId="1" xfId="1" applyFont="1" applyFill="1" applyBorder="1" applyAlignment="1">
      <alignment horizontal="left"/>
    </xf>
    <xf numFmtId="0" fontId="12" fillId="4" borderId="0" xfId="0" applyFont="1" applyFill="1"/>
    <xf numFmtId="165" fontId="12" fillId="0" borderId="4" xfId="1" applyFont="1" applyFill="1" applyBorder="1"/>
    <xf numFmtId="165" fontId="0" fillId="0" borderId="4" xfId="1" applyFont="1" applyBorder="1"/>
    <xf numFmtId="165" fontId="0" fillId="0" borderId="4" xfId="1" applyFont="1" applyFill="1" applyBorder="1"/>
    <xf numFmtId="0" fontId="0" fillId="10" borderId="0" xfId="0" applyFill="1" applyBorder="1"/>
    <xf numFmtId="0" fontId="0" fillId="9" borderId="0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7" xfId="0" applyFill="1" applyBorder="1"/>
    <xf numFmtId="0" fontId="0" fillId="0" borderId="19" xfId="0" applyFill="1" applyBorder="1"/>
    <xf numFmtId="9" fontId="0" fillId="0" borderId="0" xfId="2" applyFont="1" applyBorder="1"/>
    <xf numFmtId="0" fontId="11" fillId="0" borderId="0" xfId="0" applyFont="1" applyBorder="1"/>
    <xf numFmtId="0" fontId="0" fillId="2" borderId="0" xfId="0" applyFill="1" applyBorder="1"/>
    <xf numFmtId="0" fontId="6" fillId="0" borderId="0" xfId="0" applyFont="1" applyBorder="1"/>
    <xf numFmtId="0" fontId="12" fillId="0" borderId="0" xfId="0" applyFont="1" applyFill="1" applyBorder="1"/>
    <xf numFmtId="0" fontId="6" fillId="4" borderId="0" xfId="0" applyFont="1" applyFill="1" applyBorder="1" applyAlignment="1">
      <alignment vertical="center"/>
    </xf>
    <xf numFmtId="0" fontId="21" fillId="5" borderId="1" xfId="0" applyFont="1" applyFill="1" applyBorder="1" applyAlignment="1">
      <alignment vertical="top"/>
    </xf>
    <xf numFmtId="0" fontId="19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5" fontId="0" fillId="0" borderId="10" xfId="1" applyFont="1" applyBorder="1"/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11" fillId="0" borderId="4" xfId="1" applyFont="1" applyFill="1" applyBorder="1"/>
    <xf numFmtId="165" fontId="3" fillId="0" borderId="4" xfId="1" applyFont="1" applyBorder="1"/>
    <xf numFmtId="165" fontId="8" fillId="0" borderId="4" xfId="1" applyFont="1" applyFill="1" applyBorder="1"/>
    <xf numFmtId="165" fontId="0" fillId="0" borderId="4" xfId="1" applyFont="1" applyFill="1" applyBorder="1" applyAlignment="1"/>
    <xf numFmtId="0" fontId="11" fillId="0" borderId="4" xfId="0" applyFont="1" applyFill="1" applyBorder="1"/>
    <xf numFmtId="0" fontId="11" fillId="6" borderId="0" xfId="0" applyFont="1" applyFill="1"/>
    <xf numFmtId="165" fontId="0" fillId="0" borderId="22" xfId="1" applyFont="1" applyBorder="1"/>
    <xf numFmtId="10" fontId="0" fillId="0" borderId="24" xfId="0" applyNumberFormat="1" applyBorder="1" applyAlignment="1">
      <alignment horizontal="center"/>
    </xf>
    <xf numFmtId="165" fontId="25" fillId="0" borderId="1" xfId="1" applyFont="1" applyFill="1" applyBorder="1"/>
    <xf numFmtId="0" fontId="0" fillId="4" borderId="3" xfId="0" applyFill="1" applyBorder="1"/>
    <xf numFmtId="165" fontId="0" fillId="0" borderId="1" xfId="1" applyFont="1" applyFill="1" applyBorder="1" applyAlignment="1">
      <alignment vertical="top"/>
    </xf>
    <xf numFmtId="0" fontId="0" fillId="0" borderId="2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0" fillId="0" borderId="9" xfId="0" applyFont="1" applyFill="1" applyBorder="1" applyAlignment="1">
      <alignment horizontal="center"/>
    </xf>
    <xf numFmtId="165" fontId="0" fillId="0" borderId="0" xfId="1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8" fillId="0" borderId="0" xfId="0" applyFont="1" applyFill="1" applyBorder="1"/>
    <xf numFmtId="0" fontId="0" fillId="4" borderId="0" xfId="0" applyFill="1" applyBorder="1"/>
    <xf numFmtId="0" fontId="0" fillId="4" borderId="2" xfId="0" applyFill="1" applyBorder="1"/>
    <xf numFmtId="165" fontId="0" fillId="2" borderId="1" xfId="1" applyFont="1" applyFill="1" applyBorder="1"/>
    <xf numFmtId="0" fontId="0" fillId="0" borderId="3" xfId="0" applyFill="1" applyBorder="1"/>
    <xf numFmtId="0" fontId="11" fillId="0" borderId="0" xfId="0" applyFont="1" applyFill="1" applyBorder="1"/>
    <xf numFmtId="0" fontId="6" fillId="6" borderId="10" xfId="0" applyFont="1" applyFill="1" applyBorder="1" applyAlignment="1">
      <alignment vertical="center"/>
    </xf>
    <xf numFmtId="0" fontId="6" fillId="6" borderId="13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17" fillId="4" borderId="2" xfId="0" applyFont="1" applyFill="1" applyBorder="1" applyAlignment="1">
      <alignment vertical="center"/>
    </xf>
    <xf numFmtId="164" fontId="0" fillId="4" borderId="1" xfId="0" applyNumberFormat="1" applyFill="1" applyBorder="1" applyAlignment="1">
      <alignment horizontal="right"/>
    </xf>
    <xf numFmtId="165" fontId="0" fillId="0" borderId="9" xfId="1" applyFont="1" applyFill="1" applyBorder="1"/>
    <xf numFmtId="0" fontId="11" fillId="0" borderId="0" xfId="0" applyFont="1" applyFill="1" applyAlignment="1">
      <alignment horizontal="left"/>
    </xf>
    <xf numFmtId="0" fontId="11" fillId="0" borderId="18" xfId="0" applyFont="1" applyBorder="1"/>
    <xf numFmtId="0" fontId="11" fillId="4" borderId="0" xfId="0" applyFont="1" applyFill="1"/>
    <xf numFmtId="49" fontId="11" fillId="0" borderId="0" xfId="0" applyNumberFormat="1" applyFont="1"/>
    <xf numFmtId="0" fontId="12" fillId="0" borderId="0" xfId="0" applyFont="1"/>
    <xf numFmtId="164" fontId="0" fillId="0" borderId="0" xfId="0" applyNumberFormat="1"/>
    <xf numFmtId="165" fontId="12" fillId="0" borderId="4" xfId="1" applyFont="1" applyFill="1" applyBorder="1" applyAlignment="1">
      <alignment horizontal="left"/>
    </xf>
    <xf numFmtId="0" fontId="12" fillId="0" borderId="0" xfId="0" applyNumberFormat="1" applyFont="1"/>
    <xf numFmtId="0" fontId="12" fillId="0" borderId="1" xfId="0" applyFont="1" applyBorder="1"/>
    <xf numFmtId="9" fontId="12" fillId="0" borderId="1" xfId="2" applyFont="1" applyBorder="1"/>
    <xf numFmtId="165" fontId="0" fillId="0" borderId="1" xfId="1" applyFont="1" applyFill="1" applyBorder="1" applyAlignment="1">
      <alignment horizontal="center"/>
    </xf>
    <xf numFmtId="165" fontId="0" fillId="0" borderId="0" xfId="0" applyNumberFormat="1"/>
    <xf numFmtId="0" fontId="0" fillId="11" borderId="0" xfId="0" applyFill="1"/>
    <xf numFmtId="0" fontId="21" fillId="5" borderId="0" xfId="0" applyFont="1" applyFill="1"/>
    <xf numFmtId="0" fontId="16" fillId="5" borderId="12" xfId="0" applyFont="1" applyFill="1" applyBorder="1" applyAlignment="1">
      <alignment vertical="center"/>
    </xf>
    <xf numFmtId="0" fontId="15" fillId="5" borderId="14" xfId="0" applyFont="1" applyFill="1" applyBorder="1" applyAlignment="1">
      <alignment vertical="center"/>
    </xf>
    <xf numFmtId="164" fontId="16" fillId="4" borderId="13" xfId="0" applyNumberFormat="1" applyFont="1" applyFill="1" applyBorder="1" applyAlignment="1">
      <alignment horizontal="right" vertical="center"/>
    </xf>
    <xf numFmtId="0" fontId="22" fillId="4" borderId="13" xfId="0" applyFont="1" applyFill="1" applyBorder="1" applyAlignment="1">
      <alignment vertical="center"/>
    </xf>
    <xf numFmtId="164" fontId="22" fillId="4" borderId="13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 wrapText="1"/>
    </xf>
    <xf numFmtId="0" fontId="0" fillId="0" borderId="0" xfId="0"/>
    <xf numFmtId="0" fontId="16" fillId="4" borderId="19" xfId="0" applyFont="1" applyFill="1" applyBorder="1" applyAlignment="1">
      <alignment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vertical="center"/>
    </xf>
    <xf numFmtId="0" fontId="16" fillId="5" borderId="14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/>
    </xf>
    <xf numFmtId="167" fontId="0" fillId="4" borderId="1" xfId="0" applyNumberFormat="1" applyFill="1" applyBorder="1"/>
    <xf numFmtId="168" fontId="0" fillId="4" borderId="1" xfId="0" applyNumberFormat="1" applyFill="1" applyBorder="1"/>
    <xf numFmtId="0" fontId="0" fillId="4" borderId="1" xfId="0" applyFont="1" applyFill="1" applyBorder="1"/>
    <xf numFmtId="0" fontId="0" fillId="2" borderId="1" xfId="0" applyFill="1" applyBorder="1" applyAlignment="1">
      <alignment horizontal="center"/>
    </xf>
    <xf numFmtId="167" fontId="0" fillId="2" borderId="1" xfId="0" applyNumberFormat="1" applyFill="1" applyBorder="1"/>
    <xf numFmtId="168" fontId="0" fillId="2" borderId="1" xfId="0" applyNumberFormat="1" applyFill="1" applyBorder="1"/>
    <xf numFmtId="0" fontId="16" fillId="2" borderId="1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0" fontId="0" fillId="6" borderId="7" xfId="0" applyFill="1" applyBorder="1"/>
    <xf numFmtId="165" fontId="3" fillId="0" borderId="4" xfId="1" applyFont="1" applyFill="1" applyBorder="1"/>
    <xf numFmtId="0" fontId="3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vertical="center"/>
    </xf>
    <xf numFmtId="165" fontId="0" fillId="2" borderId="20" xfId="1" applyFont="1" applyFill="1" applyBorder="1" applyAlignment="1">
      <alignment horizontal="center"/>
    </xf>
    <xf numFmtId="165" fontId="0" fillId="14" borderId="1" xfId="1" applyFont="1" applyFill="1" applyBorder="1"/>
    <xf numFmtId="0" fontId="0" fillId="14" borderId="1" xfId="0" applyFill="1" applyBorder="1"/>
    <xf numFmtId="9" fontId="0" fillId="14" borderId="1" xfId="2" applyFont="1" applyFill="1" applyBorder="1"/>
    <xf numFmtId="10" fontId="0" fillId="14" borderId="1" xfId="0" applyNumberFormat="1" applyFill="1" applyBorder="1" applyAlignment="1">
      <alignment horizontal="center"/>
    </xf>
    <xf numFmtId="0" fontId="0" fillId="14" borderId="4" xfId="0" applyFill="1" applyBorder="1"/>
    <xf numFmtId="165" fontId="12" fillId="14" borderId="4" xfId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0" borderId="0" xfId="0" applyNumberFormat="1"/>
    <xf numFmtId="0" fontId="3" fillId="0" borderId="0" xfId="0" applyFont="1" applyFill="1" applyBorder="1" applyAlignment="1">
      <alignment horizontal="center"/>
    </xf>
    <xf numFmtId="169" fontId="0" fillId="4" borderId="1" xfId="4" applyNumberFormat="1" applyFont="1" applyFill="1" applyBorder="1" applyAlignment="1">
      <alignment horizontal="center"/>
    </xf>
    <xf numFmtId="0" fontId="0" fillId="0" borderId="25" xfId="0" applyFont="1" applyFill="1" applyBorder="1" applyAlignment="1">
      <alignment horizontal="left"/>
    </xf>
    <xf numFmtId="165" fontId="0" fillId="2" borderId="9" xfId="1" applyFont="1" applyFill="1" applyBorder="1" applyAlignment="1">
      <alignment horizontal="center"/>
    </xf>
    <xf numFmtId="165" fontId="0" fillId="4" borderId="0" xfId="1" applyFont="1" applyFill="1"/>
    <xf numFmtId="2" fontId="0" fillId="0" borderId="1" xfId="1" applyNumberFormat="1" applyFont="1" applyFill="1" applyBorder="1"/>
    <xf numFmtId="0" fontId="11" fillId="6" borderId="0" xfId="0" applyFont="1" applyFill="1" applyBorder="1"/>
    <xf numFmtId="0" fontId="3" fillId="0" borderId="0" xfId="0" applyFont="1" applyFill="1" applyBorder="1" applyAlignment="1">
      <alignment horizontal="left"/>
    </xf>
    <xf numFmtId="2" fontId="0" fillId="4" borderId="1" xfId="0" applyNumberForma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0" fillId="4" borderId="7" xfId="0" applyFont="1" applyFill="1" applyBorder="1" applyAlignment="1">
      <alignment horizontal="left"/>
    </xf>
    <xf numFmtId="0" fontId="3" fillId="0" borderId="1" xfId="0" applyFont="1" applyFill="1" applyBorder="1"/>
    <xf numFmtId="0" fontId="30" fillId="0" borderId="0" xfId="0" applyFont="1"/>
    <xf numFmtId="0" fontId="30" fillId="0" borderId="0" xfId="0" applyFont="1" applyBorder="1"/>
    <xf numFmtId="165" fontId="11" fillId="0" borderId="1" xfId="1" applyFont="1" applyFill="1" applyBorder="1"/>
    <xf numFmtId="0" fontId="28" fillId="0" borderId="1" xfId="0" applyFont="1" applyBorder="1" applyAlignment="1">
      <alignment horizontal="center" vertical="center"/>
    </xf>
    <xf numFmtId="44" fontId="28" fillId="0" borderId="1" xfId="4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44" fontId="25" fillId="4" borderId="1" xfId="4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165" fontId="0" fillId="4" borderId="1" xfId="1" applyFont="1" applyFill="1" applyBorder="1"/>
    <xf numFmtId="0" fontId="32" fillId="0" borderId="1" xfId="0" applyFont="1" applyBorder="1" applyAlignment="1">
      <alignment horizontal="center" vertical="center"/>
    </xf>
    <xf numFmtId="166" fontId="32" fillId="0" borderId="1" xfId="0" applyNumberFormat="1" applyFont="1" applyBorder="1" applyAlignment="1">
      <alignment horizontal="center" vertical="center"/>
    </xf>
    <xf numFmtId="49" fontId="33" fillId="0" borderId="1" xfId="0" applyNumberFormat="1" applyFont="1" applyBorder="1" applyAlignment="1">
      <alignment horizontal="left" vertical="center" wrapText="1"/>
    </xf>
    <xf numFmtId="0" fontId="34" fillId="0" borderId="1" xfId="0" applyFont="1" applyBorder="1" applyAlignment="1"/>
    <xf numFmtId="166" fontId="3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49" fontId="33" fillId="6" borderId="1" xfId="0" applyNumberFormat="1" applyFont="1" applyFill="1" applyBorder="1" applyAlignment="1">
      <alignment horizontal="left" vertical="center" wrapText="1"/>
    </xf>
    <xf numFmtId="0" fontId="34" fillId="6" borderId="1" xfId="0" applyFont="1" applyFill="1" applyBorder="1" applyAlignment="1"/>
    <xf numFmtId="166" fontId="34" fillId="6" borderId="1" xfId="0" applyNumberFormat="1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49" fontId="33" fillId="4" borderId="1" xfId="0" applyNumberFormat="1" applyFont="1" applyFill="1" applyBorder="1" applyAlignment="1">
      <alignment horizontal="left" vertical="center" wrapText="1"/>
    </xf>
    <xf numFmtId="0" fontId="34" fillId="4" borderId="1" xfId="0" applyFont="1" applyFill="1" applyBorder="1" applyAlignment="1"/>
    <xf numFmtId="166" fontId="34" fillId="4" borderId="1" xfId="0" applyNumberFormat="1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49" fontId="28" fillId="0" borderId="1" xfId="0" applyNumberFormat="1" applyFont="1" applyBorder="1"/>
    <xf numFmtId="0" fontId="28" fillId="0" borderId="1" xfId="0" applyFont="1" applyBorder="1"/>
    <xf numFmtId="166" fontId="28" fillId="0" borderId="1" xfId="0" applyNumberFormat="1" applyFont="1" applyBorder="1"/>
    <xf numFmtId="49" fontId="31" fillId="4" borderId="1" xfId="0" applyNumberFormat="1" applyFont="1" applyFill="1" applyBorder="1" applyAlignment="1">
      <alignment vertical="center" wrapText="1"/>
    </xf>
    <xf numFmtId="0" fontId="25" fillId="4" borderId="1" xfId="0" applyFont="1" applyFill="1" applyBorder="1"/>
    <xf numFmtId="166" fontId="25" fillId="4" borderId="1" xfId="0" applyNumberFormat="1" applyFont="1" applyFill="1" applyBorder="1"/>
    <xf numFmtId="0" fontId="20" fillId="4" borderId="1" xfId="0" applyFont="1" applyFill="1" applyBorder="1" applyAlignment="1">
      <alignment horizontal="left"/>
    </xf>
    <xf numFmtId="0" fontId="20" fillId="4" borderId="1" xfId="0" applyFont="1" applyFill="1" applyBorder="1" applyAlignment="1">
      <alignment horizontal="center"/>
    </xf>
    <xf numFmtId="166" fontId="0" fillId="4" borderId="1" xfId="0" applyNumberFormat="1" applyFill="1" applyBorder="1"/>
    <xf numFmtId="165" fontId="3" fillId="0" borderId="1" xfId="1" applyFont="1" applyBorder="1" applyAlignment="1">
      <alignment horizontal="center"/>
    </xf>
    <xf numFmtId="165" fontId="12" fillId="4" borderId="1" xfId="1" applyFont="1" applyFill="1" applyBorder="1"/>
    <xf numFmtId="0" fontId="12" fillId="4" borderId="1" xfId="0" applyFont="1" applyFill="1" applyBorder="1" applyAlignment="1">
      <alignment horizontal="center"/>
    </xf>
    <xf numFmtId="0" fontId="0" fillId="0" borderId="4" xfId="0" applyFill="1" applyBorder="1"/>
    <xf numFmtId="9" fontId="0" fillId="14" borderId="4" xfId="2" applyFont="1" applyFill="1" applyBorder="1"/>
    <xf numFmtId="0" fontId="11" fillId="9" borderId="15" xfId="0" applyFont="1" applyFill="1" applyBorder="1"/>
    <xf numFmtId="0" fontId="11" fillId="10" borderId="17" xfId="0" applyFont="1" applyFill="1" applyBorder="1"/>
    <xf numFmtId="0" fontId="11" fillId="10" borderId="15" xfId="0" applyFont="1" applyFill="1" applyBorder="1"/>
    <xf numFmtId="0" fontId="11" fillId="10" borderId="18" xfId="0" applyFont="1" applyFill="1" applyBorder="1"/>
    <xf numFmtId="0" fontId="11" fillId="9" borderId="18" xfId="0" applyFont="1" applyFill="1" applyBorder="1"/>
    <xf numFmtId="0" fontId="11" fillId="9" borderId="17" xfId="0" applyFont="1" applyFill="1" applyBorder="1"/>
    <xf numFmtId="0" fontId="0" fillId="9" borderId="16" xfId="0" applyFill="1" applyBorder="1"/>
    <xf numFmtId="0" fontId="0" fillId="10" borderId="16" xfId="0" applyFill="1" applyBorder="1"/>
    <xf numFmtId="165" fontId="0" fillId="0" borderId="25" xfId="1" applyFont="1" applyFill="1" applyBorder="1" applyAlignment="1">
      <alignment horizontal="left"/>
    </xf>
    <xf numFmtId="0" fontId="0" fillId="10" borderId="19" xfId="0" applyFill="1" applyBorder="1"/>
    <xf numFmtId="0" fontId="0" fillId="9" borderId="19" xfId="0" applyFill="1" applyBorder="1"/>
    <xf numFmtId="165" fontId="12" fillId="0" borderId="12" xfId="1" applyFont="1" applyFill="1" applyBorder="1"/>
    <xf numFmtId="165" fontId="12" fillId="0" borderId="22" xfId="1" applyFont="1" applyFill="1" applyBorder="1"/>
    <xf numFmtId="165" fontId="11" fillId="0" borderId="0" xfId="1" applyFont="1" applyFill="1" applyBorder="1"/>
    <xf numFmtId="165" fontId="0" fillId="0" borderId="21" xfId="1" applyFont="1" applyFill="1" applyBorder="1"/>
    <xf numFmtId="10" fontId="0" fillId="0" borderId="23" xfId="0" applyNumberFormat="1" applyBorder="1" applyAlignment="1">
      <alignment horizontal="center"/>
    </xf>
    <xf numFmtId="165" fontId="0" fillId="0" borderId="1" xfId="1" applyFont="1" applyFill="1" applyBorder="1" applyAlignment="1"/>
    <xf numFmtId="165" fontId="12" fillId="0" borderId="9" xfId="1" applyFont="1" applyFill="1" applyBorder="1"/>
    <xf numFmtId="10" fontId="0" fillId="0" borderId="21" xfId="0" applyNumberFormat="1" applyBorder="1" applyAlignment="1">
      <alignment horizontal="center"/>
    </xf>
    <xf numFmtId="165" fontId="11" fillId="0" borderId="2" xfId="1" applyFont="1" applyFill="1" applyBorder="1"/>
    <xf numFmtId="165" fontId="12" fillId="0" borderId="5" xfId="1" applyFont="1" applyBorder="1"/>
    <xf numFmtId="10" fontId="0" fillId="0" borderId="22" xfId="0" applyNumberFormat="1" applyBorder="1" applyAlignment="1">
      <alignment horizontal="center"/>
    </xf>
    <xf numFmtId="0" fontId="0" fillId="0" borderId="5" xfId="0" applyBorder="1"/>
    <xf numFmtId="0" fontId="3" fillId="0" borderId="0" xfId="0" applyFont="1" applyBorder="1"/>
    <xf numFmtId="165" fontId="12" fillId="0" borderId="10" xfId="1" applyFont="1" applyFill="1" applyBorder="1"/>
    <xf numFmtId="9" fontId="0" fillId="0" borderId="3" xfId="2" applyFont="1" applyFill="1" applyBorder="1"/>
    <xf numFmtId="0" fontId="36" fillId="0" borderId="0" xfId="0" applyFont="1"/>
    <xf numFmtId="0" fontId="36" fillId="0" borderId="0" xfId="0" applyFont="1" applyFill="1"/>
    <xf numFmtId="0" fontId="36" fillId="0" borderId="0" xfId="0" applyFont="1" applyFill="1" applyBorder="1"/>
    <xf numFmtId="0" fontId="31" fillId="4" borderId="1" xfId="0" applyFont="1" applyFill="1" applyBorder="1" applyAlignment="1">
      <alignment vertical="center" wrapText="1"/>
    </xf>
    <xf numFmtId="0" fontId="31" fillId="6" borderId="1" xfId="0" applyFont="1" applyFill="1" applyBorder="1" applyAlignment="1">
      <alignment vertical="center" wrapText="1"/>
    </xf>
    <xf numFmtId="165" fontId="0" fillId="11" borderId="4" xfId="1" applyFont="1" applyFill="1" applyBorder="1"/>
    <xf numFmtId="165" fontId="0" fillId="11" borderId="1" xfId="1" applyFont="1" applyFill="1" applyBorder="1"/>
    <xf numFmtId="0" fontId="37" fillId="4" borderId="1" xfId="0" applyFont="1" applyFill="1" applyBorder="1" applyAlignment="1">
      <alignment vertical="center" wrapText="1"/>
    </xf>
    <xf numFmtId="0" fontId="0" fillId="0" borderId="0" xfId="0" applyFont="1" applyFill="1"/>
    <xf numFmtId="165" fontId="0" fillId="15" borderId="1" xfId="1" applyFont="1" applyFill="1" applyBorder="1"/>
    <xf numFmtId="165" fontId="0" fillId="15" borderId="4" xfId="1" applyFont="1" applyFill="1" applyBorder="1"/>
    <xf numFmtId="165" fontId="12" fillId="15" borderId="0" xfId="1" applyFont="1" applyFill="1" applyBorder="1"/>
    <xf numFmtId="165" fontId="12" fillId="15" borderId="1" xfId="1" applyFont="1" applyFill="1" applyBorder="1"/>
    <xf numFmtId="165" fontId="12" fillId="15" borderId="4" xfId="1" applyFont="1" applyFill="1" applyBorder="1"/>
    <xf numFmtId="165" fontId="0" fillId="0" borderId="3" xfId="0" applyNumberFormat="1" applyBorder="1" applyAlignment="1">
      <alignment horizontal="center"/>
    </xf>
    <xf numFmtId="165" fontId="8" fillId="15" borderId="4" xfId="1" applyFont="1" applyFill="1" applyBorder="1"/>
    <xf numFmtId="165" fontId="0" fillId="15" borderId="5" xfId="1" applyFont="1" applyFill="1" applyBorder="1"/>
    <xf numFmtId="165" fontId="12" fillId="15" borderId="2" xfId="1" applyFont="1" applyFill="1" applyBorder="1"/>
    <xf numFmtId="0" fontId="0" fillId="0" borderId="1" xfId="0" applyFont="1" applyBorder="1"/>
    <xf numFmtId="0" fontId="37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165" fontId="0" fillId="15" borderId="1" xfId="1" applyFont="1" applyFill="1" applyBorder="1" applyAlignment="1">
      <alignment horizontal="center"/>
    </xf>
    <xf numFmtId="165" fontId="0" fillId="15" borderId="28" xfId="1" applyFont="1" applyFill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8" fillId="12" borderId="27" xfId="0" applyFont="1" applyFill="1" applyBorder="1" applyAlignment="1">
      <alignment horizontal="center" vertical="center"/>
    </xf>
  </cellXfs>
  <cellStyles count="10">
    <cellStyle name="Comma 2" xfId="3" xr:uid="{00000000-0005-0000-0000-000000000000}"/>
    <cellStyle name="Currency" xfId="1" builtinId="4"/>
    <cellStyle name="Currency 2" xfId="4" xr:uid="{00000000-0005-0000-0000-000002000000}"/>
    <cellStyle name="Normal" xfId="0" builtinId="0"/>
    <cellStyle name="Normal 19" xfId="6" xr:uid="{00000000-0005-0000-0000-000004000000}"/>
    <cellStyle name="Normal 2" xfId="5" xr:uid="{00000000-0005-0000-0000-000005000000}"/>
    <cellStyle name="Normal 2 2" xfId="7" xr:uid="{00000000-0005-0000-0000-000006000000}"/>
    <cellStyle name="Normal 2 2 2" xfId="8" xr:uid="{00000000-0005-0000-0000-000007000000}"/>
    <cellStyle name="Normal 2 3" xfId="9" xr:uid="{00000000-0005-0000-0000-000008000000}"/>
    <cellStyle name="Percent" xfId="2" builtinId="5"/>
  </cellStyles>
  <dxfs count="0"/>
  <tableStyles count="0" defaultTableStyle="TableStyleMedium2" defaultPivotStyle="PivotStyleLight16"/>
  <colors>
    <mruColors>
      <color rgb="FF948A54"/>
      <color rgb="FFF347A9"/>
      <color rgb="FF66FF33"/>
      <color rgb="FFFFFFFF"/>
      <color rgb="FF00FFFF"/>
      <color rgb="FF00B0F0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lack.com/files-pri/T7QCS7ELS-FLGCUKAVB/20190716_143149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842</xdr:row>
      <xdr:rowOff>0</xdr:rowOff>
    </xdr:from>
    <xdr:to>
      <xdr:col>14</xdr:col>
      <xdr:colOff>304800</xdr:colOff>
      <xdr:row>843</xdr:row>
      <xdr:rowOff>114300</xdr:rowOff>
    </xdr:to>
    <xdr:sp macro="" textlink="">
      <xdr:nvSpPr>
        <xdr:cNvPr id="7170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90E6E8-2DAD-4A14-9EF3-0D46EF9C020B}"/>
            </a:ext>
          </a:extLst>
        </xdr:cNvPr>
        <xdr:cNvSpPr>
          <a:spLocks noChangeAspect="1" noChangeArrowheads="1"/>
        </xdr:cNvSpPr>
      </xdr:nvSpPr>
      <xdr:spPr bwMode="auto">
        <a:xfrm>
          <a:off x="19631025" y="15220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0</xdr:colOff>
      <xdr:row>843</xdr:row>
      <xdr:rowOff>0</xdr:rowOff>
    </xdr:from>
    <xdr:ext cx="304800" cy="304800"/>
    <xdr:sp macro="" textlink="">
      <xdr:nvSpPr>
        <xdr:cNvPr id="5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6A2BBF31-9644-4B08-B264-41EDD999E5BD}"/>
            </a:ext>
          </a:extLst>
        </xdr:cNvPr>
        <xdr:cNvSpPr>
          <a:spLocks noChangeAspect="1" noChangeArrowheads="1"/>
        </xdr:cNvSpPr>
      </xdr:nvSpPr>
      <xdr:spPr bwMode="auto">
        <a:xfrm>
          <a:off x="21355050" y="15322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752475</xdr:colOff>
      <xdr:row>818</xdr:row>
      <xdr:rowOff>0</xdr:rowOff>
    </xdr:from>
    <xdr:ext cx="304800" cy="304800"/>
    <xdr:sp macro="" textlink="">
      <xdr:nvSpPr>
        <xdr:cNvPr id="6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80E9BC5-4023-4EF2-B5B4-DFD4324C07F4}"/>
            </a:ext>
          </a:extLst>
        </xdr:cNvPr>
        <xdr:cNvSpPr>
          <a:spLocks noChangeAspect="1" noChangeArrowheads="1"/>
        </xdr:cNvSpPr>
      </xdr:nvSpPr>
      <xdr:spPr bwMode="auto">
        <a:xfrm>
          <a:off x="230219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9525</xdr:colOff>
      <xdr:row>94</xdr:row>
      <xdr:rowOff>0</xdr:rowOff>
    </xdr:from>
    <xdr:ext cx="304800" cy="304800"/>
    <xdr:sp macro="" textlink="">
      <xdr:nvSpPr>
        <xdr:cNvPr id="7" name="AutoShape 1026" descr="20190716_143149.jpg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52B9CCB-7057-4F3F-A9DD-54661BFE0B46}"/>
            </a:ext>
          </a:extLst>
        </xdr:cNvPr>
        <xdr:cNvSpPr>
          <a:spLocks noChangeAspect="1" noChangeArrowheads="1"/>
        </xdr:cNvSpPr>
      </xdr:nvSpPr>
      <xdr:spPr bwMode="auto">
        <a:xfrm>
          <a:off x="235172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\\MDDB\Users$\acastellanos\documents\net%2032\NEW%20PRICE%20BREAKS\NEW%20PRICE%20BREAKS%206.05.2019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mc:AlternateContent xmlns:mc="http://schemas.openxmlformats.org/markup-compatibility/2006">
        <mc:Choice Requires="x14">
          <x14:oleItem name="!Sheet1!R3C6" advise="1">
            <x14:values>
              <value>
                <val>435</val>
              </value>
            </x14:values>
          </x14:oleItem>
        </mc:Choice>
        <mc:Fallback>
          <oleItem name="!Sheet1!R3C6" advise="1"/>
        </mc:Fallback>
      </mc:AlternateContent>
    </oleItems>
  </oleLin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mil Castellanos" id="{03397FAA-B525-4F72-BFF1-4F0EDD92F45C}" userId="S::amilc@mdbgroups.com::62c95898-f7f4-4c36-b086-ca034e9d46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92" dT="2019-10-04T20:40:15.53" personId="{03397FAA-B525-4F72-BFF1-4F0EDD92F45C}" id="{FBFECA13-38D0-47B7-83BE-30EB3AA8B782}">
    <text>2020-09</text>
  </threadedComment>
  <threadedComment ref="L892" dT="2019-11-01T17:44:21.46" personId="{03397FAA-B525-4F72-BFF1-4F0EDD92F45C}" id="{5452C820-B31E-4DA8-8544-9AABFCE7E299}" parentId="{FBFECA13-38D0-47B7-83BE-30EB3AA8B782}">
    <text>EXP: 2020-08</text>
  </threadedComment>
  <threadedComment ref="L900" dT="2019-11-01T17:44:37.57" personId="{03397FAA-B525-4F72-BFF1-4F0EDD92F45C}" id="{DB44D06A-8004-4A2F-B857-8EF25F3EB35B}">
    <text>EXP:2020-08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3498"/>
  <sheetViews>
    <sheetView tabSelected="1" topLeftCell="E1" zoomScaleNormal="100" workbookViewId="0">
      <pane ySplit="3" topLeftCell="A40" activePane="bottomLeft" state="frozen"/>
      <selection pane="bottomLeft" activeCell="L31" sqref="L31"/>
    </sheetView>
  </sheetViews>
  <sheetFormatPr defaultRowHeight="15" x14ac:dyDescent="0.25"/>
  <cols>
    <col min="1" max="1" width="22.85546875" style="9" bestFit="1" customWidth="1"/>
    <col min="2" max="2" width="22.85546875" style="212" customWidth="1"/>
    <col min="3" max="3" width="50" style="212" bestFit="1" customWidth="1"/>
    <col min="4" max="4" width="21.42578125" style="33" bestFit="1" customWidth="1"/>
    <col min="5" max="5" width="89.5703125" bestFit="1" customWidth="1"/>
    <col min="6" max="6" width="29.7109375" style="1" bestFit="1" customWidth="1"/>
    <col min="7" max="7" width="5.85546875" style="1" customWidth="1"/>
    <col min="8" max="8" width="8.7109375" style="226" customWidth="1"/>
    <col min="9" max="9" width="8.5703125" style="226" bestFit="1" customWidth="1"/>
    <col min="10" max="10" width="14.28515625" style="227" bestFit="1" customWidth="1"/>
    <col min="11" max="11" width="14.28515625" style="227" customWidth="1"/>
    <col min="12" max="12" width="14.28515625" style="3" bestFit="1" customWidth="1"/>
    <col min="13" max="13" width="13.42578125" bestFit="1" customWidth="1"/>
    <col min="14" max="14" width="12.5703125" style="3" customWidth="1"/>
    <col min="15" max="15" width="12.5703125" bestFit="1" customWidth="1"/>
    <col min="16" max="16" width="11.5703125" style="3" bestFit="1" customWidth="1"/>
    <col min="17" max="17" width="13.42578125" bestFit="1" customWidth="1"/>
    <col min="18" max="18" width="11.5703125" style="3" bestFit="1" customWidth="1"/>
    <col min="19" max="19" width="13.42578125" bestFit="1" customWidth="1"/>
    <col min="20" max="20" width="10.5703125" style="3" bestFit="1" customWidth="1"/>
    <col min="21" max="21" width="13.42578125" bestFit="1" customWidth="1"/>
    <col min="22" max="22" width="10.5703125" style="3" bestFit="1" customWidth="1"/>
    <col min="23" max="23" width="13.42578125" style="4" bestFit="1" customWidth="1"/>
    <col min="24" max="24" width="9.85546875" style="3" bestFit="1" customWidth="1"/>
    <col min="25" max="25" width="13.42578125" style="4" bestFit="1" customWidth="1"/>
    <col min="26" max="26" width="9.85546875" style="3" bestFit="1" customWidth="1"/>
    <col min="27" max="27" width="13.42578125" style="4" bestFit="1" customWidth="1"/>
    <col min="28" max="28" width="9.85546875" style="3" bestFit="1" customWidth="1"/>
    <col min="29" max="29" width="13.42578125" style="4" bestFit="1" customWidth="1"/>
    <col min="30" max="30" width="10.5703125" style="3" bestFit="1" customWidth="1"/>
    <col min="31" max="31" width="13.42578125" style="4" bestFit="1" customWidth="1"/>
    <col min="32" max="32" width="9.85546875" style="3" bestFit="1" customWidth="1"/>
    <col min="33" max="33" width="13.42578125" style="4" bestFit="1" customWidth="1"/>
    <col min="34" max="34" width="9.85546875" style="3" bestFit="1" customWidth="1"/>
    <col min="35" max="35" width="13.42578125" style="4" bestFit="1" customWidth="1"/>
    <col min="41" max="41" width="19" customWidth="1"/>
  </cols>
  <sheetData>
    <row r="1" spans="1:37" x14ac:dyDescent="0.25">
      <c r="E1" s="1"/>
      <c r="M1" s="1"/>
      <c r="O1" s="1"/>
      <c r="Q1" s="1"/>
      <c r="S1" s="1"/>
      <c r="U1" s="1"/>
    </row>
    <row r="2" spans="1:37" x14ac:dyDescent="0.25">
      <c r="E2" s="1"/>
      <c r="L2" s="404">
        <v>1</v>
      </c>
      <c r="M2" s="404"/>
      <c r="N2" s="404">
        <v>2</v>
      </c>
      <c r="O2" s="404"/>
      <c r="P2" s="404">
        <v>3</v>
      </c>
      <c r="Q2" s="404"/>
      <c r="R2" s="404">
        <v>4</v>
      </c>
      <c r="S2" s="404"/>
      <c r="T2" s="404">
        <v>5</v>
      </c>
      <c r="U2" s="404"/>
      <c r="V2" s="404">
        <v>6</v>
      </c>
      <c r="W2" s="404"/>
      <c r="X2" s="404">
        <v>7</v>
      </c>
      <c r="Y2" s="404"/>
      <c r="Z2" s="404">
        <v>8</v>
      </c>
      <c r="AA2" s="404"/>
      <c r="AB2" s="404">
        <v>9</v>
      </c>
      <c r="AC2" s="404"/>
      <c r="AD2" s="404">
        <v>10</v>
      </c>
      <c r="AE2" s="404"/>
      <c r="AF2" s="404">
        <v>15</v>
      </c>
      <c r="AG2" s="404"/>
      <c r="AH2" s="404">
        <v>20</v>
      </c>
      <c r="AI2" s="404"/>
      <c r="AJ2" s="402"/>
      <c r="AK2" s="403"/>
    </row>
    <row r="3" spans="1:37" s="8" customFormat="1" ht="15.75" thickBot="1" x14ac:dyDescent="0.3">
      <c r="A3" s="9" t="s">
        <v>876</v>
      </c>
      <c r="B3" s="212" t="s">
        <v>3617</v>
      </c>
      <c r="C3" s="212" t="s">
        <v>4912</v>
      </c>
      <c r="D3" s="32"/>
      <c r="E3" s="8" t="s">
        <v>877</v>
      </c>
      <c r="F3" s="8" t="s">
        <v>1675</v>
      </c>
      <c r="G3" s="8" t="s">
        <v>1964</v>
      </c>
      <c r="H3" s="226" t="s">
        <v>1672</v>
      </c>
      <c r="I3" s="226" t="s">
        <v>1673</v>
      </c>
      <c r="J3" s="227" t="s">
        <v>20</v>
      </c>
      <c r="K3" s="227" t="s">
        <v>5472</v>
      </c>
      <c r="L3" s="10" t="s">
        <v>18</v>
      </c>
      <c r="M3" s="11" t="s">
        <v>19</v>
      </c>
      <c r="N3" s="10" t="s">
        <v>18</v>
      </c>
      <c r="O3" s="11" t="s">
        <v>19</v>
      </c>
      <c r="P3" s="67" t="s">
        <v>18</v>
      </c>
      <c r="Q3" s="314" t="s">
        <v>19</v>
      </c>
      <c r="R3" s="10" t="s">
        <v>18</v>
      </c>
      <c r="S3" s="11" t="s">
        <v>19</v>
      </c>
      <c r="T3" s="10" t="s">
        <v>18</v>
      </c>
      <c r="U3" s="11" t="s">
        <v>19</v>
      </c>
      <c r="V3" s="10" t="s">
        <v>18</v>
      </c>
      <c r="W3" s="12" t="s">
        <v>19</v>
      </c>
      <c r="X3" s="10" t="s">
        <v>18</v>
      </c>
      <c r="Y3" s="12" t="s">
        <v>19</v>
      </c>
      <c r="Z3" s="10" t="s">
        <v>18</v>
      </c>
      <c r="AA3" s="12" t="s">
        <v>19</v>
      </c>
      <c r="AB3" s="10" t="s">
        <v>18</v>
      </c>
      <c r="AC3" s="12" t="s">
        <v>19</v>
      </c>
      <c r="AD3" s="10" t="s">
        <v>18</v>
      </c>
      <c r="AE3" s="12" t="s">
        <v>19</v>
      </c>
      <c r="AF3" s="10" t="s">
        <v>18</v>
      </c>
      <c r="AG3" s="12" t="s">
        <v>19</v>
      </c>
      <c r="AH3" s="10" t="s">
        <v>18</v>
      </c>
      <c r="AI3" s="12" t="s">
        <v>19</v>
      </c>
    </row>
    <row r="4" spans="1:37" s="16" customFormat="1" ht="15" customHeight="1" x14ac:dyDescent="0.25">
      <c r="A4" s="9" t="s">
        <v>409</v>
      </c>
      <c r="B4" s="309" t="e">
        <v>#N/A</v>
      </c>
      <c r="C4" s="212"/>
      <c r="D4" s="149" t="s">
        <v>2644</v>
      </c>
      <c r="E4" s="16" t="s">
        <v>2643</v>
      </c>
      <c r="H4" s="228" t="e">
        <v>#N/A</v>
      </c>
      <c r="I4" s="228" t="e">
        <v>#N/A</v>
      </c>
      <c r="J4" s="293" t="e">
        <v>#N/A</v>
      </c>
      <c r="K4" s="305"/>
      <c r="L4" s="214"/>
      <c r="M4" s="17"/>
      <c r="N4" s="10"/>
      <c r="O4" s="17"/>
      <c r="P4" s="112"/>
      <c r="Q4" s="113"/>
      <c r="R4" s="10"/>
      <c r="S4" s="311"/>
      <c r="T4" s="10"/>
      <c r="U4" s="311"/>
      <c r="V4" s="10"/>
      <c r="W4" s="12"/>
      <c r="X4" s="10"/>
      <c r="Y4" s="12"/>
      <c r="Z4" s="10"/>
      <c r="AA4" s="12"/>
      <c r="AB4" s="10"/>
      <c r="AC4" s="12"/>
      <c r="AD4" s="10"/>
      <c r="AE4" s="12"/>
      <c r="AF4" s="10"/>
      <c r="AG4" s="12"/>
      <c r="AH4" s="10"/>
      <c r="AI4" s="12"/>
    </row>
    <row r="5" spans="1:37" s="16" customFormat="1" ht="15" customHeight="1" thickBot="1" x14ac:dyDescent="0.3">
      <c r="A5" s="9" t="s">
        <v>409</v>
      </c>
      <c r="B5" s="304" t="s">
        <v>3618</v>
      </c>
      <c r="C5" s="212"/>
      <c r="D5" s="32" t="s">
        <v>2994</v>
      </c>
      <c r="E5" s="16" t="s">
        <v>2975</v>
      </c>
      <c r="H5" s="225">
        <v>0</v>
      </c>
      <c r="I5" s="225">
        <v>0</v>
      </c>
      <c r="J5" s="225">
        <v>299.76400000000001</v>
      </c>
      <c r="K5" s="225">
        <v>298.08999999999997</v>
      </c>
      <c r="L5" s="290"/>
      <c r="M5" s="17"/>
      <c r="N5" s="10"/>
      <c r="O5" s="17"/>
      <c r="P5" s="112"/>
      <c r="Q5" s="113"/>
      <c r="R5" s="10"/>
      <c r="S5" s="311"/>
      <c r="T5" s="10"/>
      <c r="U5" s="311"/>
      <c r="V5" s="10"/>
      <c r="W5" s="12"/>
      <c r="X5" s="10"/>
      <c r="Y5" s="12"/>
      <c r="Z5" s="10"/>
      <c r="AA5" s="12"/>
      <c r="AB5" s="10"/>
      <c r="AC5" s="12"/>
      <c r="AD5" s="10"/>
      <c r="AE5" s="12"/>
      <c r="AF5" s="10"/>
      <c r="AG5" s="12"/>
      <c r="AH5" s="10"/>
      <c r="AI5" s="12"/>
    </row>
    <row r="6" spans="1:37" s="16" customFormat="1" ht="15.75" customHeight="1" thickBot="1" x14ac:dyDescent="0.3">
      <c r="A6" s="9" t="s">
        <v>409</v>
      </c>
      <c r="B6" s="304">
        <v>12637</v>
      </c>
      <c r="C6" s="212"/>
      <c r="D6" s="149" t="s">
        <v>2480</v>
      </c>
      <c r="E6" s="16" t="s">
        <v>4738</v>
      </c>
      <c r="H6" s="225">
        <v>300</v>
      </c>
      <c r="I6" s="225">
        <v>300</v>
      </c>
      <c r="J6" s="225">
        <v>10.656167</v>
      </c>
      <c r="K6" s="225">
        <v>10.66</v>
      </c>
      <c r="L6" s="215">
        <v>25</v>
      </c>
      <c r="M6" s="17">
        <f>((((((L6*L$2))-((L6*L$2)*0.12+0.035)+4-13)-($J6*L$2))/($J6*L$2)))</f>
        <v>0.21666636793511213</v>
      </c>
      <c r="N6" s="10"/>
      <c r="O6" s="17"/>
      <c r="P6" s="372">
        <v>17.05</v>
      </c>
      <c r="Q6" s="17">
        <f>((((((P6*P$2))-((P6*P$2)*0.12+0.035)+4-13)-($J6*P$2))/($J6*P$2)))</f>
        <v>0.12538901964780907</v>
      </c>
      <c r="R6" s="129"/>
      <c r="S6" s="17"/>
      <c r="T6" s="129"/>
      <c r="U6" s="17"/>
      <c r="V6" s="129"/>
      <c r="W6" s="19"/>
      <c r="X6" s="10"/>
      <c r="Y6" s="12"/>
      <c r="Z6" s="10"/>
      <c r="AA6" s="12"/>
      <c r="AB6" s="10"/>
      <c r="AC6" s="12"/>
      <c r="AD6" s="129"/>
      <c r="AE6" s="17"/>
      <c r="AF6" s="10"/>
      <c r="AG6" s="12"/>
      <c r="AH6" s="10"/>
      <c r="AI6" s="12"/>
    </row>
    <row r="7" spans="1:37" ht="15" customHeight="1" x14ac:dyDescent="0.25">
      <c r="A7" s="9" t="s">
        <v>409</v>
      </c>
      <c r="B7" s="304" t="s">
        <v>3619</v>
      </c>
      <c r="D7" s="149" t="s">
        <v>633</v>
      </c>
      <c r="E7" s="283" t="s">
        <v>878</v>
      </c>
      <c r="F7" s="283" t="e">
        <v>#N/A</v>
      </c>
      <c r="G7" s="283"/>
      <c r="H7" s="225">
        <v>560</v>
      </c>
      <c r="I7" s="225">
        <v>560</v>
      </c>
      <c r="J7" s="225">
        <v>18.111539</v>
      </c>
      <c r="K7" s="225">
        <v>18.09</v>
      </c>
      <c r="L7" s="191">
        <v>34.99</v>
      </c>
      <c r="M7" s="17">
        <f>((((((L7*L$2))-((L7*L$2)*0.12+0.035)+4-13)-($J7*L$2))/($J7*L$2)))</f>
        <v>0.2012341966080298</v>
      </c>
      <c r="N7" s="31"/>
      <c r="O7" s="17"/>
      <c r="P7" s="245"/>
      <c r="Q7" s="17"/>
      <c r="R7" s="18"/>
      <c r="S7" s="17"/>
      <c r="T7" s="18"/>
      <c r="U7" s="17"/>
      <c r="V7" s="18"/>
      <c r="W7" s="19"/>
      <c r="X7" s="5"/>
      <c r="Y7" s="6"/>
      <c r="Z7" s="5"/>
      <c r="AA7" s="6"/>
      <c r="AB7" s="5"/>
      <c r="AC7" s="6"/>
      <c r="AD7" s="18"/>
      <c r="AE7" s="17"/>
      <c r="AF7" s="5"/>
      <c r="AG7" s="6"/>
      <c r="AH7" s="5"/>
      <c r="AI7" s="6"/>
    </row>
    <row r="8" spans="1:37" s="76" customFormat="1" ht="15" customHeight="1" x14ac:dyDescent="0.25">
      <c r="A8" s="9" t="s">
        <v>409</v>
      </c>
      <c r="B8" s="304" t="s">
        <v>3620</v>
      </c>
      <c r="C8" s="212"/>
      <c r="D8" s="149" t="s">
        <v>2799</v>
      </c>
      <c r="E8" s="283" t="s">
        <v>2227</v>
      </c>
      <c r="F8" s="283"/>
      <c r="G8" s="283"/>
      <c r="H8" s="225">
        <v>0</v>
      </c>
      <c r="I8" s="225">
        <v>0</v>
      </c>
      <c r="J8" s="225">
        <v>18.1114</v>
      </c>
      <c r="K8" s="225">
        <v>18.11</v>
      </c>
      <c r="L8" s="191"/>
      <c r="M8" s="19"/>
      <c r="N8" s="31"/>
      <c r="O8" s="19"/>
      <c r="P8" s="18"/>
      <c r="Q8" s="49"/>
      <c r="R8" s="18"/>
      <c r="S8" s="20"/>
      <c r="T8" s="5"/>
      <c r="U8" s="230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</row>
    <row r="9" spans="1:37" ht="15" customHeight="1" x14ac:dyDescent="0.25">
      <c r="A9" s="9" t="s">
        <v>409</v>
      </c>
      <c r="B9" s="304">
        <v>1954</v>
      </c>
      <c r="D9" s="149" t="s">
        <v>228</v>
      </c>
      <c r="E9" s="283" t="s">
        <v>879</v>
      </c>
      <c r="F9" s="283" t="s">
        <v>1676</v>
      </c>
      <c r="G9" s="283"/>
      <c r="H9" s="225">
        <v>25</v>
      </c>
      <c r="I9" s="225">
        <v>25</v>
      </c>
      <c r="J9" s="225">
        <v>14.294667</v>
      </c>
      <c r="K9" s="225">
        <v>14.29</v>
      </c>
      <c r="L9" s="190">
        <v>28.8</v>
      </c>
      <c r="M9" s="17">
        <f>((((((L9*L$2))-((L9*L$2)*0.12+0.035)+4-13)-($J9*L$2))/($J9*L$2)))</f>
        <v>0.14091499997866341</v>
      </c>
      <c r="N9" s="31">
        <v>26.45</v>
      </c>
      <c r="O9" s="17">
        <f>((((((N9*N$2))-((N9*N$2)*0.12+0.035)+4-13)-($J9*N$2))/($J9*N$2)))</f>
        <v>0.31227261187686273</v>
      </c>
      <c r="P9" s="31"/>
      <c r="Q9" s="17"/>
      <c r="R9" s="18"/>
      <c r="S9" s="19"/>
      <c r="T9" s="5"/>
      <c r="U9" s="230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</row>
    <row r="10" spans="1:37" ht="15.75" customHeight="1" thickBot="1" x14ac:dyDescent="0.3">
      <c r="A10" s="9" t="s">
        <v>409</v>
      </c>
      <c r="B10" s="304" t="s">
        <v>3621</v>
      </c>
      <c r="D10" s="149" t="s">
        <v>229</v>
      </c>
      <c r="E10" s="283" t="s">
        <v>880</v>
      </c>
      <c r="F10" s="283" t="s">
        <v>1677</v>
      </c>
      <c r="G10" s="283"/>
      <c r="H10" s="225">
        <v>0</v>
      </c>
      <c r="I10" s="225">
        <v>0</v>
      </c>
      <c r="J10" s="225">
        <v>14.294632999999999</v>
      </c>
      <c r="K10" s="225">
        <v>14.29</v>
      </c>
      <c r="L10" s="191"/>
      <c r="M10" s="17"/>
      <c r="N10" s="31"/>
      <c r="O10" s="17"/>
      <c r="P10" s="90"/>
      <c r="Q10" s="17"/>
      <c r="R10" s="18"/>
      <c r="S10" s="20"/>
      <c r="T10" s="5"/>
      <c r="U10" s="230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</row>
    <row r="11" spans="1:37" ht="15" customHeight="1" x14ac:dyDescent="0.25">
      <c r="A11" s="9" t="s">
        <v>409</v>
      </c>
      <c r="B11" s="304">
        <v>1956</v>
      </c>
      <c r="D11" s="198" t="s">
        <v>230</v>
      </c>
      <c r="E11" s="7" t="s">
        <v>881</v>
      </c>
      <c r="F11" s="7" t="s">
        <v>1678</v>
      </c>
      <c r="G11" s="7"/>
      <c r="H11" s="225">
        <v>2</v>
      </c>
      <c r="I11" s="225">
        <v>2</v>
      </c>
      <c r="J11" s="225">
        <v>20.256599999999999</v>
      </c>
      <c r="K11" s="225">
        <v>14.4</v>
      </c>
      <c r="L11" s="190">
        <v>38</v>
      </c>
      <c r="M11" s="17">
        <f t="shared" ref="M11:M16" si="0">((((((L11*L$2))-((L11*L$2)*0.12+0.035)+4-13)-($J11*L$2))/($J11*L$2)))</f>
        <v>0.20479251207014024</v>
      </c>
      <c r="N11" s="31"/>
      <c r="O11" s="17"/>
      <c r="P11" s="55"/>
      <c r="Q11" s="17"/>
      <c r="R11" s="5"/>
      <c r="S11" s="17"/>
      <c r="T11" s="5"/>
      <c r="U11" s="230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</row>
    <row r="12" spans="1:37" ht="15" customHeight="1" x14ac:dyDescent="0.25">
      <c r="A12" s="9" t="s">
        <v>409</v>
      </c>
      <c r="B12" s="304" t="s">
        <v>3622</v>
      </c>
      <c r="D12" s="149" t="s">
        <v>202</v>
      </c>
      <c r="E12" s="283" t="s">
        <v>882</v>
      </c>
      <c r="F12" s="283" t="s">
        <v>1679</v>
      </c>
      <c r="G12" s="283"/>
      <c r="H12" s="225">
        <v>1398</v>
      </c>
      <c r="I12" s="225">
        <v>1394</v>
      </c>
      <c r="J12" s="225">
        <v>18.4651</v>
      </c>
      <c r="K12" s="225">
        <v>18.47</v>
      </c>
      <c r="L12" s="190">
        <v>35</v>
      </c>
      <c r="M12" s="17">
        <f t="shared" si="0"/>
        <v>0.17871010717515751</v>
      </c>
      <c r="N12" s="5"/>
      <c r="O12" s="17"/>
      <c r="P12" s="18"/>
      <c r="Q12" s="17"/>
      <c r="R12" s="5"/>
      <c r="S12" s="230"/>
      <c r="T12" s="5"/>
      <c r="U12" s="230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</row>
    <row r="13" spans="1:37" ht="15" customHeight="1" x14ac:dyDescent="0.25">
      <c r="A13" s="9" t="s">
        <v>409</v>
      </c>
      <c r="B13" s="304" t="s">
        <v>3623</v>
      </c>
      <c r="D13" s="149" t="s">
        <v>203</v>
      </c>
      <c r="E13" s="283" t="s">
        <v>883</v>
      </c>
      <c r="F13" s="283" t="s">
        <v>1680</v>
      </c>
      <c r="G13" s="283"/>
      <c r="H13" s="225">
        <v>100</v>
      </c>
      <c r="I13" s="225">
        <v>96</v>
      </c>
      <c r="J13" s="225">
        <v>18.465119999999999</v>
      </c>
      <c r="K13" s="225">
        <v>15.94</v>
      </c>
      <c r="L13" s="190">
        <v>35</v>
      </c>
      <c r="M13" s="17">
        <f t="shared" si="0"/>
        <v>0.17870883048688566</v>
      </c>
      <c r="N13" s="5"/>
      <c r="O13" s="17"/>
      <c r="P13" s="18"/>
      <c r="Q13" s="17"/>
      <c r="R13" s="5"/>
      <c r="S13" s="230"/>
      <c r="T13" s="5"/>
      <c r="U13" s="230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</row>
    <row r="14" spans="1:37" ht="15" customHeight="1" x14ac:dyDescent="0.25">
      <c r="A14" s="9" t="s">
        <v>409</v>
      </c>
      <c r="B14" s="304" t="s">
        <v>3624</v>
      </c>
      <c r="D14" s="149" t="s">
        <v>570</v>
      </c>
      <c r="E14" s="283" t="s">
        <v>884</v>
      </c>
      <c r="F14" s="283" t="e">
        <v>#N/A</v>
      </c>
      <c r="G14" s="283"/>
      <c r="H14" s="225">
        <v>142</v>
      </c>
      <c r="I14" s="225">
        <v>138</v>
      </c>
      <c r="J14" s="225">
        <v>18.4651</v>
      </c>
      <c r="K14" s="225">
        <v>18.47</v>
      </c>
      <c r="L14" s="190">
        <v>35.000999999999998</v>
      </c>
      <c r="M14" s="17">
        <f t="shared" si="0"/>
        <v>0.17875776464790313</v>
      </c>
      <c r="N14" s="26"/>
      <c r="O14" s="17"/>
      <c r="P14" s="5"/>
      <c r="Q14" s="230"/>
      <c r="R14" s="5"/>
      <c r="S14" s="230"/>
      <c r="T14" s="5"/>
      <c r="U14" s="17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</row>
    <row r="15" spans="1:37" ht="15" customHeight="1" x14ac:dyDescent="0.25">
      <c r="A15" s="9" t="s">
        <v>409</v>
      </c>
      <c r="B15" s="304" t="s">
        <v>3625</v>
      </c>
      <c r="D15" s="149" t="s">
        <v>571</v>
      </c>
      <c r="E15" s="283" t="s">
        <v>885</v>
      </c>
      <c r="F15" s="283" t="e">
        <v>#N/A</v>
      </c>
      <c r="G15" s="283"/>
      <c r="H15" s="225">
        <v>57</v>
      </c>
      <c r="I15" s="225">
        <v>57</v>
      </c>
      <c r="J15" s="225">
        <v>18.4651</v>
      </c>
      <c r="K15" s="225">
        <v>15.95</v>
      </c>
      <c r="L15" s="190">
        <v>35</v>
      </c>
      <c r="M15" s="17">
        <f t="shared" si="0"/>
        <v>0.17871010717515751</v>
      </c>
      <c r="N15" s="18"/>
      <c r="O15" s="230"/>
      <c r="P15" s="5"/>
      <c r="Q15" s="230"/>
      <c r="R15" s="5"/>
      <c r="S15" s="230"/>
      <c r="T15" s="5"/>
      <c r="U15" s="230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</row>
    <row r="16" spans="1:37" ht="15" customHeight="1" x14ac:dyDescent="0.25">
      <c r="A16" s="9" t="s">
        <v>409</v>
      </c>
      <c r="B16" s="304" t="s">
        <v>3626</v>
      </c>
      <c r="D16" s="149" t="s">
        <v>572</v>
      </c>
      <c r="E16" s="283" t="s">
        <v>886</v>
      </c>
      <c r="F16" s="283" t="e">
        <v>#N/A</v>
      </c>
      <c r="G16" s="283"/>
      <c r="H16" s="225">
        <v>1015</v>
      </c>
      <c r="I16" s="225">
        <v>1014</v>
      </c>
      <c r="J16" s="225">
        <v>18.4651</v>
      </c>
      <c r="K16" s="225">
        <v>15.93</v>
      </c>
      <c r="L16" s="190">
        <v>35</v>
      </c>
      <c r="M16" s="17">
        <f t="shared" si="0"/>
        <v>0.17871010717515751</v>
      </c>
      <c r="N16" s="5"/>
      <c r="O16" s="17"/>
      <c r="P16" s="5"/>
      <c r="Q16" s="230"/>
      <c r="R16" s="5"/>
      <c r="S16" s="230"/>
      <c r="T16" s="5"/>
      <c r="U16" s="230"/>
      <c r="V16" s="5"/>
      <c r="W16" s="6"/>
      <c r="X16" s="5"/>
      <c r="Y16" s="6"/>
      <c r="Z16" s="5"/>
      <c r="AA16" s="6"/>
      <c r="AB16" s="5"/>
      <c r="AC16" s="6"/>
      <c r="AD16" s="5"/>
      <c r="AE16" s="6"/>
      <c r="AF16" s="5"/>
      <c r="AG16" s="6"/>
      <c r="AH16" s="5"/>
      <c r="AI16" s="6"/>
    </row>
    <row r="17" spans="1:35" ht="15" customHeight="1" x14ac:dyDescent="0.25">
      <c r="A17" s="9" t="s">
        <v>409</v>
      </c>
      <c r="B17" s="304" t="s">
        <v>3627</v>
      </c>
      <c r="D17" s="149" t="s">
        <v>204</v>
      </c>
      <c r="E17" s="283" t="s">
        <v>887</v>
      </c>
      <c r="F17" s="283" t="s">
        <v>1680</v>
      </c>
      <c r="G17" s="283"/>
      <c r="H17" s="225">
        <v>0</v>
      </c>
      <c r="I17" s="225">
        <v>0</v>
      </c>
      <c r="J17" s="225">
        <v>18.465133000000002</v>
      </c>
      <c r="K17" s="225">
        <v>19.95</v>
      </c>
      <c r="L17" s="190"/>
      <c r="M17" s="17"/>
      <c r="N17" s="5"/>
      <c r="O17" s="230"/>
      <c r="P17" s="5"/>
      <c r="Q17" s="230"/>
      <c r="R17" s="5"/>
      <c r="S17" s="230"/>
      <c r="T17" s="5"/>
      <c r="U17" s="230"/>
      <c r="V17" s="5"/>
      <c r="W17" s="6"/>
      <c r="X17" s="5"/>
      <c r="Y17" s="6"/>
      <c r="Z17" s="5"/>
      <c r="AA17" s="6"/>
      <c r="AB17" s="5"/>
      <c r="AC17" s="6"/>
      <c r="AD17" s="5"/>
      <c r="AE17" s="6"/>
      <c r="AF17" s="5"/>
      <c r="AG17" s="6"/>
      <c r="AH17" s="5"/>
      <c r="AI17" s="6"/>
    </row>
    <row r="18" spans="1:35" ht="15" customHeight="1" x14ac:dyDescent="0.25">
      <c r="A18" s="9" t="s">
        <v>409</v>
      </c>
      <c r="B18" s="304" t="s">
        <v>3628</v>
      </c>
      <c r="D18" s="149" t="s">
        <v>573</v>
      </c>
      <c r="E18" s="283" t="s">
        <v>888</v>
      </c>
      <c r="F18" s="283" t="e">
        <v>#N/A</v>
      </c>
      <c r="G18" s="283"/>
      <c r="H18" s="225">
        <v>65</v>
      </c>
      <c r="I18" s="225">
        <v>59</v>
      </c>
      <c r="J18" s="225">
        <v>18.4651</v>
      </c>
      <c r="K18" s="225">
        <v>18.54</v>
      </c>
      <c r="L18" s="190">
        <v>35</v>
      </c>
      <c r="M18" s="17">
        <f>((((((L18*L$2))-((L18*L$2)*0.12+0.035)+4-13)-($J18*L$2))/($J18*L$2)))</f>
        <v>0.17871010717515751</v>
      </c>
      <c r="N18" s="18"/>
      <c r="O18" s="17"/>
      <c r="P18" s="5"/>
      <c r="Q18" s="230"/>
      <c r="R18" s="5"/>
      <c r="S18" s="230"/>
      <c r="T18" s="5"/>
      <c r="U18" s="230"/>
      <c r="V18" s="5"/>
      <c r="W18" s="6"/>
      <c r="X18" s="5"/>
      <c r="Y18" s="6"/>
      <c r="Z18" s="5"/>
      <c r="AA18" s="6"/>
      <c r="AB18" s="5"/>
      <c r="AC18" s="6"/>
      <c r="AD18" s="5"/>
      <c r="AE18" s="6"/>
      <c r="AF18" s="5"/>
      <c r="AG18" s="6"/>
      <c r="AH18" s="5"/>
      <c r="AI18" s="6"/>
    </row>
    <row r="19" spans="1:35" ht="15" customHeight="1" x14ac:dyDescent="0.25">
      <c r="A19" s="9" t="s">
        <v>409</v>
      </c>
      <c r="B19" s="304" t="s">
        <v>3629</v>
      </c>
      <c r="D19" s="149" t="s">
        <v>205</v>
      </c>
      <c r="E19" s="283" t="s">
        <v>889</v>
      </c>
      <c r="F19" s="283" t="e">
        <v>#N/A</v>
      </c>
      <c r="G19" s="283"/>
      <c r="H19" s="225">
        <v>119</v>
      </c>
      <c r="I19" s="225">
        <v>117</v>
      </c>
      <c r="J19" s="225">
        <v>18.4651</v>
      </c>
      <c r="K19" s="225">
        <v>15.95</v>
      </c>
      <c r="L19" s="190">
        <v>35</v>
      </c>
      <c r="M19" s="17">
        <f>((((((L19*L$2))-((L19*L$2)*0.12+0.035)+4-13)-($J19*L$2))/($J19*L$2)))</f>
        <v>0.17871010717515751</v>
      </c>
      <c r="N19" s="5"/>
      <c r="O19" s="17"/>
      <c r="P19" s="18"/>
      <c r="Q19" s="17"/>
      <c r="R19" s="5"/>
      <c r="S19" s="230"/>
      <c r="T19" s="5"/>
      <c r="U19" s="230"/>
      <c r="V19" s="5"/>
      <c r="W19" s="6"/>
      <c r="X19" s="5"/>
      <c r="Y19" s="6"/>
      <c r="Z19" s="5"/>
      <c r="AA19" s="6"/>
      <c r="AB19" s="5"/>
      <c r="AC19" s="6"/>
      <c r="AD19" s="5"/>
      <c r="AE19" s="6"/>
      <c r="AF19" s="5"/>
      <c r="AG19" s="6"/>
      <c r="AH19" s="5"/>
      <c r="AI19" s="6"/>
    </row>
    <row r="20" spans="1:35" ht="15" customHeight="1" x14ac:dyDescent="0.25">
      <c r="A20" s="9" t="s">
        <v>409</v>
      </c>
      <c r="B20" s="304" t="s">
        <v>3630</v>
      </c>
      <c r="D20" s="149" t="s">
        <v>632</v>
      </c>
      <c r="E20" s="283" t="s">
        <v>2166</v>
      </c>
      <c r="F20" s="283" t="e">
        <v>#N/A</v>
      </c>
      <c r="G20" s="283"/>
      <c r="H20" s="225">
        <v>5</v>
      </c>
      <c r="I20" s="225">
        <v>5</v>
      </c>
      <c r="J20" s="225">
        <v>14.671429</v>
      </c>
      <c r="K20" s="225">
        <v>14.67</v>
      </c>
      <c r="L20" s="190">
        <v>30</v>
      </c>
      <c r="M20" s="17">
        <f>((((((L20*L$2))-((L20*L$2)*0.12+0.035)+4-13)-($J20*L$2))/($J20*L$2)))</f>
        <v>0.18359295471490897</v>
      </c>
      <c r="N20" s="31"/>
      <c r="O20" s="17"/>
      <c r="P20" s="317"/>
      <c r="Q20" s="17"/>
      <c r="R20" s="18"/>
      <c r="S20" s="17"/>
      <c r="T20" s="18"/>
      <c r="U20" s="17"/>
      <c r="V20" s="5"/>
      <c r="W20" s="17"/>
      <c r="X20" s="5"/>
      <c r="Y20" s="6"/>
      <c r="Z20" s="18"/>
      <c r="AA20" s="17"/>
      <c r="AB20" s="5"/>
      <c r="AC20" s="6"/>
      <c r="AD20" s="5"/>
      <c r="AE20" s="6"/>
      <c r="AF20" s="5"/>
      <c r="AG20" s="6"/>
      <c r="AH20" s="5"/>
      <c r="AI20" s="6"/>
    </row>
    <row r="21" spans="1:35" ht="15" customHeight="1" x14ac:dyDescent="0.25">
      <c r="A21" s="9" t="s">
        <v>409</v>
      </c>
      <c r="B21" s="304" t="s">
        <v>3631</v>
      </c>
      <c r="D21" s="149" t="s">
        <v>634</v>
      </c>
      <c r="E21" s="283" t="s">
        <v>890</v>
      </c>
      <c r="F21" s="283" t="e">
        <v>#N/A</v>
      </c>
      <c r="G21" s="283"/>
      <c r="H21" s="225">
        <v>84</v>
      </c>
      <c r="I21" s="225">
        <v>84</v>
      </c>
      <c r="J21" s="225">
        <v>9.0659460000000003</v>
      </c>
      <c r="K21" s="225">
        <v>0</v>
      </c>
      <c r="L21" s="189">
        <v>30</v>
      </c>
      <c r="M21" s="17">
        <f>((((((L21*L$2))-((L21*L$2)*0.12+0.035)+4-13)-($J21*L$2))/($J21*L$2)))</f>
        <v>0.91540959983657544</v>
      </c>
      <c r="N21" s="18">
        <v>16.989999999999998</v>
      </c>
      <c r="O21" s="17">
        <f>((((((N21*N$2))-((N21*N$2)*0.12+0.035)+4-13)-($J21*N$2))/($J21*N$2)))</f>
        <v>0.15086721231297848</v>
      </c>
      <c r="P21" s="18"/>
      <c r="Q21" s="17"/>
      <c r="R21" s="18"/>
      <c r="S21" s="17"/>
      <c r="T21" s="18"/>
      <c r="U21" s="17"/>
      <c r="V21" s="5"/>
      <c r="W21" s="6"/>
      <c r="X21" s="5"/>
      <c r="Y21" s="6"/>
      <c r="Z21" s="5"/>
      <c r="AA21" s="6"/>
      <c r="AB21" s="5"/>
      <c r="AC21" s="6"/>
      <c r="AD21" s="18">
        <v>12.5</v>
      </c>
      <c r="AE21" s="17">
        <f>((((((AD21*AD$2))-((AD21*AD$2)*0.12+0.035)+4-13)-($J21*AD$2))/($J21*AD$2)))</f>
        <v>0.11367307945580095</v>
      </c>
      <c r="AF21" s="5"/>
      <c r="AG21" s="6"/>
      <c r="AH21" s="5"/>
      <c r="AI21" s="6"/>
    </row>
    <row r="22" spans="1:35" ht="15" customHeight="1" x14ac:dyDescent="0.25">
      <c r="A22" s="9" t="s">
        <v>409</v>
      </c>
      <c r="B22" s="304">
        <v>2380</v>
      </c>
      <c r="D22" s="149" t="s">
        <v>213</v>
      </c>
      <c r="E22" s="283" t="s">
        <v>891</v>
      </c>
      <c r="F22" s="283" t="s">
        <v>1681</v>
      </c>
      <c r="G22" s="283"/>
      <c r="H22" s="225">
        <v>0</v>
      </c>
      <c r="I22" s="225">
        <v>0</v>
      </c>
      <c r="J22" s="225">
        <v>55.792000000000002</v>
      </c>
      <c r="K22" s="225">
        <v>55.79</v>
      </c>
      <c r="L22" s="191"/>
      <c r="M22" s="17"/>
      <c r="N22" s="18"/>
      <c r="O22" s="17"/>
      <c r="P22" s="5"/>
      <c r="Q22" s="230"/>
      <c r="R22" s="5"/>
      <c r="S22" s="230"/>
      <c r="T22" s="5"/>
      <c r="U22" s="230"/>
      <c r="V22" s="5"/>
      <c r="W22" s="6"/>
      <c r="X22" s="5"/>
      <c r="Y22" s="6"/>
      <c r="Z22" s="5"/>
      <c r="AA22" s="6"/>
      <c r="AB22" s="5"/>
      <c r="AC22" s="6"/>
      <c r="AD22" s="5"/>
      <c r="AE22" s="6"/>
      <c r="AF22" s="5"/>
      <c r="AG22" s="6"/>
      <c r="AH22" s="5"/>
      <c r="AI22" s="6"/>
    </row>
    <row r="23" spans="1:35" ht="15" customHeight="1" x14ac:dyDescent="0.25">
      <c r="A23" s="9" t="s">
        <v>409</v>
      </c>
      <c r="B23" s="304" t="s">
        <v>3632</v>
      </c>
      <c r="D23" s="149" t="s">
        <v>574</v>
      </c>
      <c r="E23" s="283" t="s">
        <v>882</v>
      </c>
      <c r="F23" s="283" t="e">
        <v>#N/A</v>
      </c>
      <c r="G23" s="283"/>
      <c r="H23" s="225">
        <v>0</v>
      </c>
      <c r="I23" s="225">
        <v>-110</v>
      </c>
      <c r="J23" s="225">
        <v>18.4651</v>
      </c>
      <c r="K23" s="225">
        <v>18.54</v>
      </c>
      <c r="L23" s="190"/>
      <c r="M23" s="17"/>
      <c r="N23" s="5"/>
      <c r="O23" s="17"/>
      <c r="P23" s="5"/>
      <c r="Q23" s="17"/>
      <c r="R23" s="5"/>
      <c r="S23" s="230"/>
      <c r="T23" s="5"/>
      <c r="U23" s="230"/>
      <c r="V23" s="5"/>
      <c r="W23" s="6"/>
      <c r="X23" s="5"/>
      <c r="Y23" s="6"/>
      <c r="Z23" s="5"/>
      <c r="AA23" s="6"/>
      <c r="AB23" s="5"/>
      <c r="AC23" s="6"/>
      <c r="AD23" s="5"/>
      <c r="AE23" s="6"/>
      <c r="AF23" s="5"/>
      <c r="AG23" s="6"/>
      <c r="AH23" s="5"/>
      <c r="AI23" s="6"/>
    </row>
    <row r="24" spans="1:35" ht="15" customHeight="1" x14ac:dyDescent="0.25">
      <c r="A24" s="9" t="s">
        <v>409</v>
      </c>
      <c r="B24" s="304" t="s">
        <v>3633</v>
      </c>
      <c r="D24" s="149" t="s">
        <v>206</v>
      </c>
      <c r="E24" s="283" t="s">
        <v>883</v>
      </c>
      <c r="F24" s="283" t="s">
        <v>1682</v>
      </c>
      <c r="G24" s="283"/>
      <c r="H24" s="225">
        <v>126</v>
      </c>
      <c r="I24" s="225">
        <v>126</v>
      </c>
      <c r="J24" s="225">
        <v>18.465140000000002</v>
      </c>
      <c r="K24" s="225">
        <v>15.93</v>
      </c>
      <c r="L24" s="190">
        <v>35</v>
      </c>
      <c r="M24" s="17">
        <f>((((((L24*L$2))-((L24*L$2)*0.12+0.035)+4-13)-($J24*L$2))/($J24*L$2)))</f>
        <v>0.17870755380137918</v>
      </c>
      <c r="N24" s="5"/>
      <c r="O24" s="230"/>
      <c r="P24" s="5"/>
      <c r="Q24" s="230"/>
      <c r="R24" s="5"/>
      <c r="S24" s="230"/>
      <c r="T24" s="5"/>
      <c r="U24" s="230"/>
      <c r="V24" s="5"/>
      <c r="W24" s="6"/>
      <c r="X24" s="5"/>
      <c r="Y24" s="6"/>
      <c r="Z24" s="5"/>
      <c r="AA24" s="6"/>
      <c r="AB24" s="5"/>
      <c r="AC24" s="6"/>
      <c r="AD24" s="5"/>
      <c r="AE24" s="6"/>
      <c r="AF24" s="5"/>
      <c r="AG24" s="6"/>
      <c r="AH24" s="5"/>
      <c r="AI24" s="6"/>
    </row>
    <row r="25" spans="1:35" ht="15" customHeight="1" x14ac:dyDescent="0.25">
      <c r="A25" s="9" t="s">
        <v>409</v>
      </c>
      <c r="B25" s="304" t="s">
        <v>3634</v>
      </c>
      <c r="D25" s="149" t="s">
        <v>575</v>
      </c>
      <c r="E25" s="283" t="s">
        <v>884</v>
      </c>
      <c r="F25" s="283" t="e">
        <v>#N/A</v>
      </c>
      <c r="G25" s="283"/>
      <c r="H25" s="225">
        <v>0</v>
      </c>
      <c r="I25" s="225">
        <v>-10</v>
      </c>
      <c r="J25" s="225">
        <v>18.465088000000002</v>
      </c>
      <c r="K25" s="225">
        <v>15.88</v>
      </c>
      <c r="L25" s="190"/>
      <c r="M25" s="17"/>
      <c r="N25" s="18"/>
      <c r="O25" s="17"/>
      <c r="P25" s="5"/>
      <c r="Q25" s="230"/>
      <c r="R25" s="5"/>
      <c r="S25" s="230"/>
      <c r="T25" s="5"/>
      <c r="U25" s="230"/>
      <c r="V25" s="5"/>
      <c r="W25" s="6"/>
      <c r="X25" s="5"/>
      <c r="Y25" s="6"/>
      <c r="Z25" s="5"/>
      <c r="AA25" s="6"/>
      <c r="AB25" s="5"/>
      <c r="AC25" s="6"/>
      <c r="AD25" s="5"/>
      <c r="AE25" s="6"/>
      <c r="AF25" s="5"/>
      <c r="AG25" s="6"/>
      <c r="AH25" s="5"/>
      <c r="AI25" s="6"/>
    </row>
    <row r="26" spans="1:35" ht="15" customHeight="1" x14ac:dyDescent="0.25">
      <c r="A26" s="9" t="s">
        <v>409</v>
      </c>
      <c r="B26" s="304" t="s">
        <v>3635</v>
      </c>
      <c r="D26" s="149" t="s">
        <v>207</v>
      </c>
      <c r="E26" s="283" t="s">
        <v>885</v>
      </c>
      <c r="F26" s="283" t="s">
        <v>1683</v>
      </c>
      <c r="G26" s="283"/>
      <c r="H26" s="225">
        <v>141</v>
      </c>
      <c r="I26" s="225">
        <v>141</v>
      </c>
      <c r="J26" s="225">
        <v>18.465125</v>
      </c>
      <c r="K26" s="225">
        <v>15.95</v>
      </c>
      <c r="L26" s="190">
        <v>35</v>
      </c>
      <c r="M26" s="17">
        <f>((((((L26*L$2))-((L26*L$2)*0.12+0.035)+4-13)-($J26*L$2))/($J26*L$2)))</f>
        <v>0.1787085113152497</v>
      </c>
      <c r="N26" s="5"/>
      <c r="O26" s="17"/>
      <c r="P26" s="5"/>
      <c r="Q26" s="230"/>
      <c r="R26" s="5"/>
      <c r="S26" s="230"/>
      <c r="T26" s="5"/>
      <c r="U26" s="230"/>
      <c r="V26" s="5"/>
      <c r="W26" s="6"/>
      <c r="X26" s="5"/>
      <c r="Y26" s="6"/>
      <c r="Z26" s="5"/>
      <c r="AA26" s="6"/>
      <c r="AB26" s="5"/>
      <c r="AC26" s="6"/>
      <c r="AD26" s="5"/>
      <c r="AE26" s="6"/>
      <c r="AF26" s="5"/>
      <c r="AG26" s="6"/>
      <c r="AH26" s="5"/>
      <c r="AI26" s="6"/>
    </row>
    <row r="27" spans="1:35" ht="15" customHeight="1" x14ac:dyDescent="0.25">
      <c r="A27" s="9" t="s">
        <v>409</v>
      </c>
      <c r="B27" s="304" t="s">
        <v>3636</v>
      </c>
      <c r="D27" s="149" t="s">
        <v>576</v>
      </c>
      <c r="E27" s="283" t="s">
        <v>886</v>
      </c>
      <c r="F27" s="283" t="e">
        <v>#N/A</v>
      </c>
      <c r="G27" s="283"/>
      <c r="H27" s="225">
        <v>683</v>
      </c>
      <c r="I27" s="225">
        <v>673</v>
      </c>
      <c r="J27" s="225">
        <v>18.465102999999999</v>
      </c>
      <c r="K27" s="225">
        <v>15.88</v>
      </c>
      <c r="L27" s="190">
        <v>35</v>
      </c>
      <c r="M27" s="17">
        <f>((((((L27*L$2))-((L27*L$2)*0.12+0.035)+4-13)-($J27*L$2))/($J27*L$2)))</f>
        <v>0.17870991567174044</v>
      </c>
      <c r="N27" s="5"/>
      <c r="O27" s="17"/>
      <c r="P27" s="18"/>
      <c r="Q27" s="17"/>
      <c r="R27" s="5"/>
      <c r="S27" s="230"/>
      <c r="T27" s="5"/>
      <c r="U27" s="230"/>
      <c r="V27" s="5"/>
      <c r="W27" s="6"/>
      <c r="X27" s="5"/>
      <c r="Y27" s="6"/>
      <c r="Z27" s="5"/>
      <c r="AA27" s="6"/>
      <c r="AB27" s="5"/>
      <c r="AC27" s="6"/>
      <c r="AD27" s="5"/>
      <c r="AE27" s="6"/>
      <c r="AF27" s="5"/>
      <c r="AG27" s="6"/>
      <c r="AH27" s="5"/>
      <c r="AI27" s="6"/>
    </row>
    <row r="28" spans="1:35" ht="15" customHeight="1" thickBot="1" x14ac:dyDescent="0.3">
      <c r="A28" s="9" t="s">
        <v>409</v>
      </c>
      <c r="B28" s="304" t="s">
        <v>3637</v>
      </c>
      <c r="D28" s="149" t="s">
        <v>208</v>
      </c>
      <c r="E28" s="283" t="s">
        <v>887</v>
      </c>
      <c r="F28" s="283" t="s">
        <v>1684</v>
      </c>
      <c r="G28" s="283"/>
      <c r="H28" s="225">
        <v>0</v>
      </c>
      <c r="I28" s="225">
        <v>-123</v>
      </c>
      <c r="J28" s="225">
        <v>18.465116999999999</v>
      </c>
      <c r="K28" s="225">
        <v>15.94</v>
      </c>
      <c r="L28" s="190"/>
      <c r="M28" s="17"/>
      <c r="N28" s="5"/>
      <c r="O28" s="17"/>
      <c r="P28" s="50"/>
      <c r="Q28" s="17"/>
      <c r="R28" s="5"/>
      <c r="S28" s="230"/>
      <c r="T28" s="5"/>
      <c r="U28" s="230"/>
      <c r="V28" s="5"/>
      <c r="W28" s="6"/>
      <c r="X28" s="5"/>
      <c r="Y28" s="6"/>
      <c r="Z28" s="5"/>
      <c r="AA28" s="6"/>
      <c r="AB28" s="5"/>
      <c r="AC28" s="6"/>
      <c r="AD28" s="5"/>
      <c r="AE28" s="6"/>
      <c r="AF28" s="5"/>
      <c r="AG28" s="6"/>
      <c r="AH28" s="5"/>
      <c r="AI28" s="6"/>
    </row>
    <row r="29" spans="1:35" ht="15.75" customHeight="1" thickBot="1" x14ac:dyDescent="0.3">
      <c r="A29" s="9" t="s">
        <v>409</v>
      </c>
      <c r="B29" s="304" t="s">
        <v>3638</v>
      </c>
      <c r="D29" s="149" t="s">
        <v>577</v>
      </c>
      <c r="E29" s="283" t="s">
        <v>888</v>
      </c>
      <c r="F29" s="283" t="e">
        <v>#N/A</v>
      </c>
      <c r="G29" s="283"/>
      <c r="H29" s="225">
        <v>69</v>
      </c>
      <c r="I29" s="225">
        <v>69</v>
      </c>
      <c r="J29" s="225">
        <v>18.465104</v>
      </c>
      <c r="K29" s="225">
        <v>18.54</v>
      </c>
      <c r="L29" s="190">
        <v>34.97</v>
      </c>
      <c r="M29" s="17">
        <f>((((((L29*L$2))-((L29*L$2)*0.12+0.035)+4-13)-($J29*L$2))/($J29*L$2)))</f>
        <v>0.17728012796461898</v>
      </c>
      <c r="N29" s="5"/>
      <c r="O29" s="71"/>
      <c r="P29" s="56">
        <v>32.979999999999997</v>
      </c>
      <c r="Q29" s="17">
        <f>((((((P29*P$2))-((P29*P$2)*0.12+0.035)+4-13)-($J29*P$2))/($J29*P$2)))</f>
        <v>0.40864266636859087</v>
      </c>
      <c r="R29" s="5"/>
      <c r="S29" s="230"/>
      <c r="T29" s="5"/>
      <c r="U29" s="230"/>
      <c r="V29" s="5"/>
      <c r="W29" s="6"/>
      <c r="X29" s="5"/>
      <c r="Y29" s="6"/>
      <c r="Z29" s="5"/>
      <c r="AA29" s="6"/>
      <c r="AB29" s="5"/>
      <c r="AC29" s="6"/>
      <c r="AD29" s="5"/>
      <c r="AE29" s="6"/>
      <c r="AF29" s="5"/>
      <c r="AG29" s="6"/>
      <c r="AH29" s="5"/>
      <c r="AI29" s="6"/>
    </row>
    <row r="30" spans="1:35" ht="15" customHeight="1" x14ac:dyDescent="0.25">
      <c r="A30" s="9" t="s">
        <v>409</v>
      </c>
      <c r="B30" s="304" t="s">
        <v>3639</v>
      </c>
      <c r="D30" s="149" t="s">
        <v>578</v>
      </c>
      <c r="E30" s="283" t="s">
        <v>889</v>
      </c>
      <c r="F30" s="283" t="e">
        <v>#N/A</v>
      </c>
      <c r="G30" s="283"/>
      <c r="H30" s="225">
        <v>0</v>
      </c>
      <c r="I30" s="225">
        <v>-50</v>
      </c>
      <c r="J30" s="225">
        <v>18.4651</v>
      </c>
      <c r="K30" s="225">
        <v>18.54</v>
      </c>
      <c r="L30" s="191"/>
      <c r="M30" s="17"/>
      <c r="N30" s="18"/>
      <c r="O30" s="17"/>
      <c r="P30" s="55"/>
      <c r="Q30" s="17"/>
      <c r="R30" s="5"/>
      <c r="S30" s="230"/>
      <c r="T30" s="5"/>
      <c r="U30" s="230"/>
      <c r="V30" s="5"/>
      <c r="W30" s="6"/>
      <c r="X30" s="5"/>
      <c r="Y30" s="6"/>
      <c r="Z30" s="5"/>
      <c r="AA30" s="6"/>
      <c r="AB30" s="5"/>
      <c r="AC30" s="6"/>
      <c r="AD30" s="5"/>
      <c r="AE30" s="6"/>
      <c r="AF30" s="5"/>
      <c r="AG30" s="6"/>
      <c r="AH30" s="5"/>
      <c r="AI30" s="6"/>
    </row>
    <row r="31" spans="1:35" s="76" customFormat="1" ht="15" customHeight="1" x14ac:dyDescent="0.25">
      <c r="A31" s="9" t="s">
        <v>409</v>
      </c>
      <c r="B31" s="304">
        <v>30102</v>
      </c>
      <c r="C31" s="212" t="s">
        <v>5703</v>
      </c>
      <c r="D31" s="198" t="s">
        <v>2517</v>
      </c>
      <c r="E31" s="7" t="s">
        <v>2222</v>
      </c>
      <c r="F31" s="7"/>
      <c r="G31" s="7"/>
      <c r="H31" s="225">
        <v>27</v>
      </c>
      <c r="I31" s="225">
        <v>27</v>
      </c>
      <c r="J31" s="225">
        <v>187.65466699999999</v>
      </c>
      <c r="K31" s="225">
        <v>187.65</v>
      </c>
      <c r="L31" s="389">
        <v>218.5</v>
      </c>
      <c r="M31" s="17">
        <f>((((((L31*L$2))-((L31*L$2)*0.12+0.035)+4-13)-($J31*L$2))/($J31*L$2)))</f>
        <v>-2.3498840026184825E-2</v>
      </c>
      <c r="N31" s="18"/>
      <c r="O31" s="17"/>
      <c r="P31" s="55"/>
      <c r="Q31" s="17"/>
      <c r="R31" s="5"/>
      <c r="S31" s="230"/>
      <c r="T31" s="5"/>
      <c r="U31" s="230"/>
      <c r="V31" s="5"/>
      <c r="W31" s="6"/>
      <c r="X31" s="5"/>
      <c r="Y31" s="6"/>
      <c r="Z31" s="5"/>
      <c r="AA31" s="6"/>
      <c r="AB31" s="5"/>
      <c r="AC31" s="6"/>
      <c r="AD31" s="5"/>
      <c r="AE31" s="6"/>
      <c r="AF31" s="5"/>
      <c r="AG31" s="6"/>
      <c r="AH31" s="5"/>
      <c r="AI31" s="6"/>
    </row>
    <row r="32" spans="1:35" s="104" customFormat="1" ht="15" customHeight="1" x14ac:dyDescent="0.25">
      <c r="A32" s="9" t="s">
        <v>409</v>
      </c>
      <c r="B32" s="304">
        <v>30412</v>
      </c>
      <c r="C32" s="212"/>
      <c r="D32" s="198" t="s">
        <v>2471</v>
      </c>
      <c r="E32" s="7" t="s">
        <v>2472</v>
      </c>
      <c r="F32" s="283"/>
      <c r="G32" s="283"/>
      <c r="H32" s="225">
        <v>0</v>
      </c>
      <c r="I32" s="225">
        <v>0</v>
      </c>
      <c r="J32" s="225">
        <v>100.889</v>
      </c>
      <c r="K32" s="225">
        <v>104.9</v>
      </c>
      <c r="L32" s="191"/>
      <c r="M32" s="17"/>
      <c r="N32" s="18"/>
      <c r="O32" s="17"/>
      <c r="P32" s="55"/>
      <c r="Q32" s="17"/>
      <c r="R32" s="5"/>
      <c r="S32" s="230"/>
      <c r="T32" s="5"/>
      <c r="U32" s="230"/>
      <c r="V32" s="5"/>
      <c r="W32" s="6"/>
      <c r="X32" s="5"/>
      <c r="Y32" s="6"/>
      <c r="Z32" s="5"/>
      <c r="AA32" s="6"/>
      <c r="AB32" s="5"/>
      <c r="AC32" s="6"/>
      <c r="AD32" s="5"/>
      <c r="AE32" s="6"/>
      <c r="AF32" s="5"/>
      <c r="AG32" s="6"/>
      <c r="AH32" s="5"/>
      <c r="AI32" s="6"/>
    </row>
    <row r="33" spans="1:35" ht="15" customHeight="1" x14ac:dyDescent="0.25">
      <c r="A33" s="9" t="s">
        <v>409</v>
      </c>
      <c r="B33" s="304">
        <v>30600</v>
      </c>
      <c r="D33" s="149" t="s">
        <v>847</v>
      </c>
      <c r="E33" s="283" t="s">
        <v>892</v>
      </c>
      <c r="F33" s="283" t="e">
        <v>#N/A</v>
      </c>
      <c r="G33" s="283"/>
      <c r="H33" s="225">
        <v>0</v>
      </c>
      <c r="I33" s="225">
        <v>0</v>
      </c>
      <c r="J33" s="225">
        <v>13.384874999999999</v>
      </c>
      <c r="K33" s="225">
        <v>13.5</v>
      </c>
      <c r="L33" s="190"/>
      <c r="M33" s="17"/>
      <c r="N33" s="18"/>
      <c r="O33" s="17"/>
      <c r="P33" s="18"/>
      <c r="Q33" s="17"/>
      <c r="R33" s="18"/>
      <c r="S33" s="17"/>
      <c r="T33" s="31"/>
      <c r="U33" s="17"/>
      <c r="V33" s="18"/>
      <c r="W33" s="17"/>
      <c r="X33" s="5"/>
      <c r="Y33" s="6"/>
      <c r="Z33" s="5"/>
      <c r="AA33" s="6"/>
      <c r="AB33" s="5"/>
      <c r="AC33" s="6"/>
      <c r="AD33" s="18"/>
      <c r="AE33" s="17"/>
      <c r="AF33" s="5"/>
      <c r="AG33" s="6"/>
      <c r="AH33" s="5"/>
      <c r="AI33" s="6"/>
    </row>
    <row r="34" spans="1:35" ht="15" customHeight="1" x14ac:dyDescent="0.25">
      <c r="A34" s="9" t="s">
        <v>409</v>
      </c>
      <c r="B34" s="304">
        <v>31644</v>
      </c>
      <c r="D34" s="149" t="s">
        <v>733</v>
      </c>
      <c r="E34" s="283" t="s">
        <v>893</v>
      </c>
      <c r="F34" s="283" t="e">
        <v>#N/A</v>
      </c>
      <c r="G34" s="283"/>
      <c r="H34" s="225">
        <v>53</v>
      </c>
      <c r="I34" s="225">
        <v>53</v>
      </c>
      <c r="J34" s="225">
        <v>154.79040000000001</v>
      </c>
      <c r="K34" s="225">
        <v>153.69999999999999</v>
      </c>
      <c r="L34" s="191">
        <v>210</v>
      </c>
      <c r="M34" s="17">
        <f>((((((L34*L$2))-((L34*L$2)*0.12+0.035)+4-13)-($J34*L$2))/($J34*L$2)))</f>
        <v>0.13550323534276015</v>
      </c>
      <c r="N34" s="391">
        <v>190.85</v>
      </c>
      <c r="O34" s="17">
        <f>((((((N34*N$2))-((N34*N$2)*0.12+0.035)+4-13)-($J34*N$2))/($J34*N$2)))</f>
        <v>5.5818061068386604E-2</v>
      </c>
      <c r="P34" s="50"/>
      <c r="Q34" s="17"/>
      <c r="R34" s="18">
        <v>191.99</v>
      </c>
      <c r="S34" s="17">
        <f>((((((R34*R$2))-((R34*R$2)*0.12+0.035)+4-13)-($J34*R$2))/($J34*R$2)))</f>
        <v>7.6891396365666109E-2</v>
      </c>
      <c r="T34" s="388">
        <v>189.99</v>
      </c>
      <c r="U34" s="17">
        <f>((((((T34*T$2))-((T34*T$2)*0.12+0.035)+4-13)-($J34*T$2))/($J34*T$2)))</f>
        <v>6.8439644835855518E-2</v>
      </c>
      <c r="V34" s="5"/>
      <c r="W34" s="6"/>
      <c r="X34" s="5"/>
      <c r="Y34" s="6"/>
      <c r="Z34" s="5"/>
      <c r="AA34" s="17"/>
      <c r="AB34" s="5"/>
      <c r="AC34" s="6"/>
      <c r="AD34" s="5"/>
      <c r="AE34" s="6"/>
      <c r="AF34" s="5"/>
      <c r="AG34" s="6"/>
      <c r="AH34" s="5"/>
      <c r="AI34" s="6"/>
    </row>
    <row r="35" spans="1:35" s="104" customFormat="1" ht="15" customHeight="1" x14ac:dyDescent="0.25">
      <c r="A35" s="9" t="s">
        <v>409</v>
      </c>
      <c r="B35" s="304">
        <v>31710</v>
      </c>
      <c r="C35" s="212"/>
      <c r="D35" s="149" t="s">
        <v>732</v>
      </c>
      <c r="E35" s="283" t="s">
        <v>894</v>
      </c>
      <c r="F35" s="283" t="e">
        <v>#N/A</v>
      </c>
      <c r="G35" s="283"/>
      <c r="H35" s="225">
        <v>25</v>
      </c>
      <c r="I35" s="225">
        <v>25</v>
      </c>
      <c r="J35" s="225">
        <v>66.997467</v>
      </c>
      <c r="K35" s="225">
        <v>67</v>
      </c>
      <c r="L35" s="191">
        <v>95</v>
      </c>
      <c r="M35" s="17">
        <f>((((((L35*L$2))-((L35*L$2)*0.12+0.035)+4-13)-($J35*L$2))/($J35*L$2)))</f>
        <v>0.11295252401109429</v>
      </c>
      <c r="N35" s="18"/>
      <c r="O35" s="17"/>
      <c r="P35" s="390">
        <v>83.4</v>
      </c>
      <c r="Q35" s="17">
        <f>((((((P35*P$2))-((P35*P$2)*0.12+0.035)+4-13)-($J35*P$2))/($J35*P$2)))</f>
        <v>5.049245120466031E-2</v>
      </c>
      <c r="R35" s="31"/>
      <c r="S35" s="17"/>
      <c r="T35" s="18"/>
      <c r="U35" s="17"/>
      <c r="V35" s="5"/>
      <c r="W35" s="6"/>
      <c r="X35" s="5"/>
      <c r="Y35" s="6"/>
      <c r="Z35" s="5"/>
      <c r="AA35" s="6"/>
      <c r="AB35" s="5"/>
      <c r="AC35" s="6"/>
      <c r="AD35" s="5"/>
      <c r="AE35" s="6"/>
      <c r="AF35" s="5"/>
      <c r="AG35" s="6"/>
      <c r="AH35" s="5"/>
      <c r="AI35" s="6"/>
    </row>
    <row r="36" spans="1:35" s="104" customFormat="1" ht="15" customHeight="1" x14ac:dyDescent="0.25">
      <c r="A36" s="9" t="s">
        <v>409</v>
      </c>
      <c r="B36" s="304">
        <v>31730</v>
      </c>
      <c r="C36" s="212"/>
      <c r="D36" s="198" t="s">
        <v>734</v>
      </c>
      <c r="E36" s="7" t="s">
        <v>895</v>
      </c>
      <c r="F36" s="7" t="e">
        <v>#N/A</v>
      </c>
      <c r="G36" s="7"/>
      <c r="H36" s="225">
        <v>13</v>
      </c>
      <c r="I36" s="225">
        <v>13</v>
      </c>
      <c r="J36" s="225">
        <v>154.79060000000001</v>
      </c>
      <c r="K36" s="225">
        <v>156.08000000000001</v>
      </c>
      <c r="L36" s="191">
        <v>195.9</v>
      </c>
      <c r="M36" s="17">
        <f>((((((L36*L$2))-((L36*L$2)*0.12+0.035)+4-13)-($J36*L$2))/($J36*L$2)))</f>
        <v>5.5341861844323798E-2</v>
      </c>
      <c r="N36" s="18"/>
      <c r="O36" s="17"/>
      <c r="P36" s="18"/>
      <c r="Q36" s="17"/>
      <c r="R36" s="18"/>
      <c r="S36" s="17"/>
      <c r="T36" s="5"/>
      <c r="U36" s="17"/>
      <c r="V36" s="5"/>
      <c r="W36" s="6"/>
      <c r="X36" s="5"/>
      <c r="Y36" s="6"/>
      <c r="Z36" s="5"/>
      <c r="AA36" s="6"/>
      <c r="AB36" s="5"/>
      <c r="AC36" s="6"/>
      <c r="AD36" s="5"/>
      <c r="AE36" s="6"/>
      <c r="AF36" s="5"/>
      <c r="AG36" s="6"/>
      <c r="AH36" s="5"/>
      <c r="AI36" s="6"/>
    </row>
    <row r="37" spans="1:35" s="283" customFormat="1" ht="15" customHeight="1" x14ac:dyDescent="0.25">
      <c r="A37" s="9" t="s">
        <v>409</v>
      </c>
      <c r="B37" s="304">
        <v>31731</v>
      </c>
      <c r="C37" s="212"/>
      <c r="D37" s="198" t="s">
        <v>5718</v>
      </c>
      <c r="E37" s="7" t="s">
        <v>895</v>
      </c>
      <c r="F37" s="7"/>
      <c r="G37" s="7"/>
      <c r="H37" s="225" t="e">
        <v>#N/A</v>
      </c>
      <c r="I37" s="225" t="e">
        <v>#N/A</v>
      </c>
      <c r="J37" s="225" t="e">
        <v>#N/A</v>
      </c>
      <c r="K37" s="225">
        <v>154.79</v>
      </c>
      <c r="L37" s="389">
        <v>342.5</v>
      </c>
      <c r="M37" s="17" t="e">
        <f>((((((L37*L$2))-((L37*L$2)*0.12+0.035)+4-13)-($J37*L$2))/($J37*L$2)))</f>
        <v>#N/A</v>
      </c>
      <c r="N37" s="18"/>
      <c r="O37" s="17"/>
      <c r="P37" s="79"/>
      <c r="Q37" s="374"/>
      <c r="R37" s="18"/>
      <c r="S37" s="17"/>
      <c r="T37" s="5"/>
      <c r="U37" s="17"/>
      <c r="V37" s="5"/>
      <c r="W37" s="6"/>
      <c r="X37" s="5"/>
      <c r="Y37" s="6"/>
      <c r="Z37" s="5"/>
      <c r="AA37" s="6"/>
      <c r="AB37" s="5"/>
      <c r="AC37" s="6"/>
      <c r="AD37" s="5"/>
      <c r="AE37" s="6"/>
      <c r="AF37" s="5"/>
      <c r="AG37" s="6"/>
      <c r="AH37" s="5"/>
      <c r="AI37" s="6"/>
    </row>
    <row r="38" spans="1:35" ht="15.75" customHeight="1" thickBot="1" x14ac:dyDescent="0.3">
      <c r="A38" s="9" t="s">
        <v>409</v>
      </c>
      <c r="B38" s="304">
        <v>31751</v>
      </c>
      <c r="D38" s="198" t="s">
        <v>2508</v>
      </c>
      <c r="E38" s="7" t="s">
        <v>2509</v>
      </c>
      <c r="F38" s="7"/>
      <c r="G38" s="7"/>
      <c r="H38" s="225">
        <v>5</v>
      </c>
      <c r="I38" s="225">
        <v>5</v>
      </c>
      <c r="J38" s="225">
        <v>76.596999999999994</v>
      </c>
      <c r="K38" s="225">
        <v>77.260000000000005</v>
      </c>
      <c r="L38" s="191">
        <v>104.99</v>
      </c>
      <c r="M38" s="17">
        <f>((((((L38*L$2))-((L38*L$2)*0.12+0.035)+4-13)-($J38*L$2))/($J38*L$2)))</f>
        <v>8.8243664895492083E-2</v>
      </c>
      <c r="N38" s="31"/>
      <c r="O38" s="17"/>
      <c r="P38" s="211"/>
      <c r="Q38" s="374"/>
      <c r="R38" s="5"/>
      <c r="S38" s="230"/>
      <c r="T38" s="5"/>
      <c r="U38" s="230"/>
      <c r="V38" s="5"/>
      <c r="W38" s="6"/>
      <c r="X38" s="5"/>
      <c r="Y38" s="6"/>
      <c r="Z38" s="5"/>
      <c r="AA38" s="6"/>
      <c r="AB38" s="5"/>
      <c r="AC38" s="6"/>
      <c r="AD38" s="5"/>
      <c r="AE38" s="6"/>
      <c r="AF38" s="5"/>
      <c r="AG38" s="6"/>
      <c r="AH38" s="5"/>
      <c r="AI38" s="6"/>
    </row>
    <row r="39" spans="1:35" ht="15" customHeight="1" x14ac:dyDescent="0.25">
      <c r="A39" s="9" t="s">
        <v>409</v>
      </c>
      <c r="B39" s="304">
        <v>31764</v>
      </c>
      <c r="D39" s="149" t="s">
        <v>2645</v>
      </c>
      <c r="E39" s="283" t="s">
        <v>2484</v>
      </c>
      <c r="F39" s="283"/>
      <c r="G39" s="283"/>
      <c r="H39" s="225">
        <v>0</v>
      </c>
      <c r="I39" s="225">
        <v>0</v>
      </c>
      <c r="J39" s="225">
        <v>156.62</v>
      </c>
      <c r="K39" s="225">
        <v>156.62</v>
      </c>
      <c r="L39" s="191"/>
      <c r="M39" s="17"/>
      <c r="N39" s="31"/>
      <c r="O39" s="17"/>
      <c r="P39" s="55"/>
      <c r="Q39" s="17"/>
      <c r="R39" s="18"/>
      <c r="S39" s="17"/>
      <c r="T39" s="5"/>
      <c r="U39" s="230"/>
      <c r="V39" s="5"/>
      <c r="W39" s="6"/>
      <c r="X39" s="5"/>
      <c r="Y39" s="6"/>
      <c r="Z39" s="5"/>
      <c r="AA39" s="6"/>
      <c r="AB39" s="5"/>
      <c r="AC39" s="6"/>
      <c r="AD39" s="5"/>
      <c r="AE39" s="6"/>
      <c r="AF39" s="5"/>
      <c r="AG39" s="6"/>
      <c r="AH39" s="5"/>
      <c r="AI39" s="6"/>
    </row>
    <row r="40" spans="1:35" s="183" customFormat="1" ht="15" customHeight="1" x14ac:dyDescent="0.25">
      <c r="A40" s="9" t="s">
        <v>409</v>
      </c>
      <c r="B40" s="304">
        <v>3515</v>
      </c>
      <c r="C40" s="212"/>
      <c r="D40" s="149" t="s">
        <v>467</v>
      </c>
      <c r="E40" s="283" t="s">
        <v>896</v>
      </c>
      <c r="F40" s="283"/>
      <c r="G40" s="283"/>
      <c r="H40" s="225">
        <v>0</v>
      </c>
      <c r="I40" s="225">
        <v>0</v>
      </c>
      <c r="J40" s="225">
        <v>43.176900000000003</v>
      </c>
      <c r="K40" s="225">
        <v>43.18</v>
      </c>
      <c r="L40" s="191"/>
      <c r="M40" s="17"/>
      <c r="N40" s="31"/>
      <c r="O40" s="17"/>
      <c r="P40" s="55"/>
      <c r="Q40" s="17"/>
      <c r="R40" s="5"/>
      <c r="S40" s="230"/>
      <c r="T40" s="5"/>
      <c r="U40" s="230"/>
      <c r="V40" s="5"/>
      <c r="W40" s="6"/>
      <c r="X40" s="5"/>
      <c r="Y40" s="6"/>
      <c r="Z40" s="5"/>
      <c r="AA40" s="6"/>
      <c r="AB40" s="5"/>
      <c r="AC40" s="6"/>
      <c r="AD40" s="5"/>
      <c r="AE40" s="6"/>
      <c r="AF40" s="5"/>
      <c r="AG40" s="6"/>
      <c r="AH40" s="5"/>
      <c r="AI40" s="6"/>
    </row>
    <row r="41" spans="1:35" s="283" customFormat="1" ht="15" customHeight="1" x14ac:dyDescent="0.25">
      <c r="A41" s="9" t="s">
        <v>409</v>
      </c>
      <c r="B41" s="304">
        <v>3505</v>
      </c>
      <c r="C41" s="212"/>
      <c r="D41" s="149" t="s">
        <v>5706</v>
      </c>
      <c r="E41" s="283" t="s">
        <v>896</v>
      </c>
      <c r="H41" s="225" t="e">
        <v>#N/A</v>
      </c>
      <c r="I41" s="225" t="e">
        <v>#N/A</v>
      </c>
      <c r="J41" s="225" t="e">
        <v>#N/A</v>
      </c>
      <c r="K41" s="225"/>
      <c r="L41" s="191"/>
      <c r="M41" s="17"/>
      <c r="N41" s="31"/>
      <c r="O41" s="17"/>
      <c r="P41" s="55"/>
      <c r="Q41" s="17"/>
      <c r="R41" s="5"/>
      <c r="S41" s="230"/>
      <c r="T41" s="5"/>
      <c r="U41" s="230"/>
      <c r="V41" s="5"/>
      <c r="W41" s="6"/>
      <c r="X41" s="5"/>
      <c r="Y41" s="6"/>
      <c r="Z41" s="5"/>
      <c r="AA41" s="6"/>
      <c r="AB41" s="5"/>
      <c r="AC41" s="6"/>
      <c r="AD41" s="5"/>
      <c r="AE41" s="6"/>
      <c r="AF41" s="5"/>
      <c r="AG41" s="6"/>
      <c r="AH41" s="5"/>
      <c r="AI41" s="6"/>
    </row>
    <row r="42" spans="1:35" ht="15" customHeight="1" x14ac:dyDescent="0.25">
      <c r="A42" s="9" t="s">
        <v>409</v>
      </c>
      <c r="B42" s="304" t="e">
        <v>#N/A</v>
      </c>
      <c r="D42" s="198" t="s">
        <v>3432</v>
      </c>
      <c r="E42" s="7" t="s">
        <v>896</v>
      </c>
      <c r="F42" s="7" t="e">
        <v>#N/A</v>
      </c>
      <c r="G42" s="7"/>
      <c r="H42" s="225" t="e">
        <v>#N/A</v>
      </c>
      <c r="I42" s="225" t="e">
        <v>#N/A</v>
      </c>
      <c r="J42" s="225" t="e">
        <v>#N/A</v>
      </c>
      <c r="K42" s="225" t="e">
        <v>#N/A</v>
      </c>
      <c r="L42" s="191"/>
      <c r="M42" s="17"/>
      <c r="N42" s="18"/>
      <c r="O42" s="17"/>
      <c r="P42" s="18"/>
      <c r="Q42" s="17"/>
      <c r="R42" s="18"/>
      <c r="S42" s="17"/>
      <c r="T42" s="5"/>
      <c r="U42" s="230"/>
      <c r="V42" s="5"/>
      <c r="W42" s="6"/>
      <c r="X42" s="5"/>
      <c r="Y42" s="6"/>
      <c r="Z42" s="5"/>
      <c r="AA42" s="6"/>
      <c r="AB42" s="5"/>
      <c r="AC42" s="6"/>
      <c r="AD42" s="5"/>
      <c r="AE42" s="6"/>
      <c r="AF42" s="5"/>
      <c r="AG42" s="6"/>
      <c r="AH42" s="5"/>
      <c r="AI42" s="6"/>
    </row>
    <row r="43" spans="1:35" ht="15" customHeight="1" x14ac:dyDescent="0.25">
      <c r="A43" s="9" t="s">
        <v>409</v>
      </c>
      <c r="B43" s="304" t="s">
        <v>3640</v>
      </c>
      <c r="D43" s="198" t="s">
        <v>468</v>
      </c>
      <c r="E43" s="7" t="s">
        <v>897</v>
      </c>
      <c r="F43" s="7" t="e">
        <v>#N/A</v>
      </c>
      <c r="G43" s="7"/>
      <c r="H43" s="225">
        <v>0</v>
      </c>
      <c r="I43" s="225">
        <v>0</v>
      </c>
      <c r="J43" s="225">
        <v>0</v>
      </c>
      <c r="K43" s="225">
        <v>0</v>
      </c>
      <c r="L43" s="190"/>
      <c r="M43" s="17"/>
      <c r="N43" s="5"/>
      <c r="O43" s="230"/>
      <c r="P43" s="5"/>
      <c r="Q43" s="230"/>
      <c r="R43" s="5"/>
      <c r="S43" s="230"/>
      <c r="T43" s="5"/>
      <c r="U43" s="230"/>
      <c r="V43" s="5"/>
      <c r="W43" s="6"/>
      <c r="X43" s="5"/>
      <c r="Y43" s="6"/>
      <c r="Z43" s="5"/>
      <c r="AA43" s="6"/>
      <c r="AB43" s="5"/>
      <c r="AC43" s="6"/>
      <c r="AD43" s="5"/>
      <c r="AE43" s="6"/>
      <c r="AF43" s="5"/>
      <c r="AG43" s="6"/>
      <c r="AH43" s="5"/>
      <c r="AI43" s="6"/>
    </row>
    <row r="44" spans="1:35" ht="15" customHeight="1" x14ac:dyDescent="0.25">
      <c r="A44" s="9" t="s">
        <v>409</v>
      </c>
      <c r="B44" s="304" t="e">
        <v>#N/A</v>
      </c>
      <c r="D44" s="198" t="s">
        <v>469</v>
      </c>
      <c r="E44" s="7" t="s">
        <v>897</v>
      </c>
      <c r="F44" s="7" t="e">
        <v>#N/A</v>
      </c>
      <c r="G44" s="7"/>
      <c r="H44" s="225" t="e">
        <v>#N/A</v>
      </c>
      <c r="I44" s="225" t="e">
        <v>#N/A</v>
      </c>
      <c r="J44" s="225" t="e">
        <v>#N/A</v>
      </c>
      <c r="K44" s="225">
        <v>0</v>
      </c>
      <c r="L44" s="190"/>
      <c r="M44" s="17"/>
      <c r="N44" s="5"/>
      <c r="O44" s="230"/>
      <c r="P44" s="5"/>
      <c r="Q44" s="230"/>
      <c r="R44" s="5"/>
      <c r="S44" s="230"/>
      <c r="T44" s="5"/>
      <c r="U44" s="230"/>
      <c r="V44" s="5"/>
      <c r="W44" s="6"/>
      <c r="X44" s="5"/>
      <c r="Y44" s="6"/>
      <c r="Z44" s="5"/>
      <c r="AA44" s="6"/>
      <c r="AB44" s="5"/>
      <c r="AC44" s="6"/>
      <c r="AD44" s="5"/>
      <c r="AE44" s="6"/>
      <c r="AF44" s="5"/>
      <c r="AG44" s="6"/>
      <c r="AH44" s="5"/>
      <c r="AI44" s="6"/>
    </row>
    <row r="45" spans="1:35" ht="15" customHeight="1" x14ac:dyDescent="0.25">
      <c r="A45" s="9" t="s">
        <v>4525</v>
      </c>
      <c r="B45" s="304" t="e">
        <v>#N/A</v>
      </c>
      <c r="C45" s="212" t="s">
        <v>5047</v>
      </c>
      <c r="D45" s="149" t="s">
        <v>4529</v>
      </c>
      <c r="E45" s="283" t="s">
        <v>4526</v>
      </c>
      <c r="F45" s="283"/>
      <c r="G45" s="283"/>
      <c r="H45" s="225" t="e">
        <v>#N/A</v>
      </c>
      <c r="I45" s="225" t="e">
        <v>#N/A</v>
      </c>
      <c r="J45" s="225" t="e">
        <v>#N/A</v>
      </c>
      <c r="K45" s="225">
        <v>64.88</v>
      </c>
      <c r="L45" s="189"/>
      <c r="M45" s="17"/>
      <c r="N45" s="31"/>
      <c r="O45" s="17"/>
      <c r="P45" s="31"/>
      <c r="Q45" s="17"/>
      <c r="R45" s="18"/>
      <c r="S45" s="17"/>
      <c r="T45" s="5"/>
      <c r="U45" s="17"/>
      <c r="V45" s="5"/>
      <c r="W45" s="6"/>
      <c r="X45" s="5"/>
      <c r="Y45" s="6"/>
      <c r="Z45" s="5"/>
      <c r="AA45" s="6"/>
      <c r="AB45" s="5"/>
      <c r="AC45" s="6"/>
      <c r="AD45" s="5"/>
      <c r="AE45" s="6"/>
      <c r="AF45" s="5"/>
      <c r="AG45" s="6"/>
      <c r="AH45" s="5"/>
      <c r="AI45" s="6"/>
    </row>
    <row r="46" spans="1:35" s="183" customFormat="1" ht="15" customHeight="1" x14ac:dyDescent="0.25">
      <c r="A46" s="9" t="s">
        <v>409</v>
      </c>
      <c r="B46" s="304" t="s">
        <v>5708</v>
      </c>
      <c r="C46" s="212"/>
      <c r="D46" s="198" t="s">
        <v>129</v>
      </c>
      <c r="E46" s="7" t="s">
        <v>898</v>
      </c>
      <c r="F46" s="7" t="s">
        <v>1685</v>
      </c>
      <c r="G46" s="7"/>
      <c r="H46" s="225">
        <v>0</v>
      </c>
      <c r="I46" s="225">
        <v>0</v>
      </c>
      <c r="J46" s="225">
        <v>75.238414000000006</v>
      </c>
      <c r="K46" s="225">
        <v>61.92</v>
      </c>
      <c r="L46" s="189"/>
      <c r="M46" s="17"/>
      <c r="N46" s="31"/>
      <c r="O46" s="17"/>
      <c r="P46" s="31"/>
      <c r="Q46" s="17"/>
      <c r="R46" s="18"/>
      <c r="S46" s="17"/>
      <c r="T46" s="5"/>
      <c r="U46" s="17"/>
      <c r="V46" s="5"/>
      <c r="W46" s="6"/>
      <c r="X46" s="5"/>
      <c r="Y46" s="6"/>
      <c r="Z46" s="5"/>
      <c r="AA46" s="6"/>
      <c r="AB46" s="5"/>
      <c r="AC46" s="6"/>
      <c r="AD46" s="5"/>
      <c r="AE46" s="6"/>
      <c r="AF46" s="5"/>
      <c r="AG46" s="6"/>
      <c r="AH46" s="5"/>
      <c r="AI46" s="6"/>
    </row>
    <row r="47" spans="1:35" s="183" customFormat="1" ht="15" customHeight="1" x14ac:dyDescent="0.25">
      <c r="A47" s="9" t="s">
        <v>4525</v>
      </c>
      <c r="B47" s="304" t="s">
        <v>5709</v>
      </c>
      <c r="C47" s="212"/>
      <c r="D47" s="198" t="s">
        <v>5048</v>
      </c>
      <c r="E47" s="283" t="s">
        <v>4528</v>
      </c>
      <c r="F47" s="283"/>
      <c r="G47" s="283"/>
      <c r="H47" s="225" t="e">
        <v>#N/A</v>
      </c>
      <c r="I47" s="225" t="e">
        <v>#N/A</v>
      </c>
      <c r="J47" s="225" t="e">
        <v>#N/A</v>
      </c>
      <c r="K47" s="225">
        <v>30.96</v>
      </c>
      <c r="L47" s="189"/>
      <c r="M47" s="17"/>
      <c r="N47" s="31"/>
      <c r="O47" s="17"/>
      <c r="P47" s="31"/>
      <c r="Q47" s="17"/>
      <c r="R47" s="18"/>
      <c r="S47" s="17"/>
      <c r="T47" s="5"/>
      <c r="U47" s="17"/>
      <c r="V47" s="5"/>
      <c r="W47" s="6"/>
      <c r="X47" s="5"/>
      <c r="Y47" s="6"/>
      <c r="Z47" s="5"/>
      <c r="AA47" s="6"/>
      <c r="AB47" s="5"/>
      <c r="AC47" s="6"/>
      <c r="AD47" s="5"/>
      <c r="AE47" s="6"/>
      <c r="AF47" s="5"/>
      <c r="AG47" s="6"/>
      <c r="AH47" s="5"/>
      <c r="AI47" s="6"/>
    </row>
    <row r="48" spans="1:35" s="104" customFormat="1" ht="15" customHeight="1" x14ac:dyDescent="0.25">
      <c r="A48" s="9" t="s">
        <v>409</v>
      </c>
      <c r="B48" s="304">
        <v>3536</v>
      </c>
      <c r="C48" s="212"/>
      <c r="D48" s="198" t="s">
        <v>2474</v>
      </c>
      <c r="E48" s="7" t="s">
        <v>2475</v>
      </c>
      <c r="F48" s="7"/>
      <c r="G48" s="7"/>
      <c r="H48" s="225">
        <v>0</v>
      </c>
      <c r="I48" s="225">
        <v>0</v>
      </c>
      <c r="J48" s="225">
        <v>0</v>
      </c>
      <c r="K48" s="225">
        <v>0</v>
      </c>
      <c r="L48" s="216"/>
      <c r="M48" s="17"/>
      <c r="N48" s="80"/>
      <c r="O48" s="125"/>
      <c r="P48" s="80"/>
      <c r="Q48" s="17"/>
      <c r="R48" s="5"/>
      <c r="S48" s="17"/>
      <c r="T48" s="5"/>
      <c r="U48" s="17"/>
      <c r="V48" s="5"/>
      <c r="W48" s="6"/>
      <c r="X48" s="5"/>
      <c r="Y48" s="6"/>
      <c r="Z48" s="5"/>
      <c r="AA48" s="6"/>
      <c r="AB48" s="5"/>
      <c r="AC48" s="6"/>
      <c r="AD48" s="5"/>
      <c r="AE48" s="6"/>
      <c r="AF48" s="5"/>
      <c r="AG48" s="6"/>
      <c r="AH48" s="5"/>
      <c r="AI48" s="6"/>
    </row>
    <row r="49" spans="1:35" s="283" customFormat="1" ht="15" customHeight="1" x14ac:dyDescent="0.25">
      <c r="A49" s="9" t="s">
        <v>409</v>
      </c>
      <c r="B49" s="304" t="s">
        <v>5412</v>
      </c>
      <c r="C49" s="212"/>
      <c r="D49" s="198" t="s">
        <v>4527</v>
      </c>
      <c r="E49" s="7" t="s">
        <v>5707</v>
      </c>
      <c r="F49" s="7"/>
      <c r="G49" s="7"/>
      <c r="H49" s="225">
        <v>0.5</v>
      </c>
      <c r="I49" s="225">
        <v>0.5</v>
      </c>
      <c r="J49" s="225">
        <v>61.92</v>
      </c>
      <c r="K49" s="225"/>
      <c r="L49" s="216"/>
      <c r="M49" s="17"/>
      <c r="N49" s="80"/>
      <c r="O49" s="125"/>
      <c r="P49" s="80"/>
      <c r="Q49" s="17"/>
      <c r="R49" s="5"/>
      <c r="S49" s="17"/>
      <c r="T49" s="5"/>
      <c r="U49" s="17"/>
      <c r="V49" s="5"/>
      <c r="W49" s="6"/>
      <c r="X49" s="5"/>
      <c r="Y49" s="6"/>
      <c r="Z49" s="5"/>
      <c r="AA49" s="6"/>
      <c r="AB49" s="5"/>
      <c r="AC49" s="6"/>
      <c r="AD49" s="5"/>
      <c r="AE49" s="6"/>
      <c r="AF49" s="5"/>
      <c r="AG49" s="6"/>
      <c r="AH49" s="5"/>
      <c r="AI49" s="6"/>
    </row>
    <row r="50" spans="1:35" ht="15" customHeight="1" x14ac:dyDescent="0.25">
      <c r="A50" s="9" t="s">
        <v>409</v>
      </c>
      <c r="B50" s="304">
        <v>37010</v>
      </c>
      <c r="D50" s="149" t="s">
        <v>184</v>
      </c>
      <c r="E50" s="283" t="s">
        <v>899</v>
      </c>
      <c r="F50" s="283" t="s">
        <v>1686</v>
      </c>
      <c r="G50" s="283"/>
      <c r="H50" s="225">
        <v>2</v>
      </c>
      <c r="I50" s="225">
        <v>2</v>
      </c>
      <c r="J50" s="225">
        <v>85.721999999999994</v>
      </c>
      <c r="K50" s="225">
        <v>85.72</v>
      </c>
      <c r="L50" s="191">
        <v>130</v>
      </c>
      <c r="M50" s="17">
        <f>((((((L50*L$2))-((L50*L$2)*0.12+0.035)+4-13)-($J50*L$2))/($J50*L$2)))</f>
        <v>0.2291477100394298</v>
      </c>
      <c r="N50" s="31"/>
      <c r="O50" s="17"/>
      <c r="P50" s="18"/>
      <c r="Q50" s="17"/>
      <c r="R50" s="5"/>
      <c r="S50" s="17"/>
      <c r="T50" s="5"/>
      <c r="U50" s="230"/>
      <c r="V50" s="5"/>
      <c r="W50" s="6"/>
      <c r="X50" s="5"/>
      <c r="Y50" s="6"/>
      <c r="Z50" s="5"/>
      <c r="AA50" s="6"/>
      <c r="AB50" s="5"/>
      <c r="AC50" s="6"/>
      <c r="AD50" s="5"/>
      <c r="AE50" s="6"/>
      <c r="AF50" s="5"/>
      <c r="AG50" s="6"/>
      <c r="AH50" s="5"/>
      <c r="AI50" s="6"/>
    </row>
    <row r="51" spans="1:35" ht="15" customHeight="1" x14ac:dyDescent="0.25">
      <c r="A51" s="9" t="s">
        <v>409</v>
      </c>
      <c r="B51" s="304">
        <v>37230</v>
      </c>
      <c r="D51" s="149" t="s">
        <v>130</v>
      </c>
      <c r="E51" s="283" t="s">
        <v>900</v>
      </c>
      <c r="F51" s="283" t="s">
        <v>1687</v>
      </c>
      <c r="G51" s="283"/>
      <c r="H51" s="225">
        <v>196</v>
      </c>
      <c r="I51" s="225">
        <v>196</v>
      </c>
      <c r="J51" s="225">
        <v>82.205828999999994</v>
      </c>
      <c r="K51" s="225">
        <v>86.87</v>
      </c>
      <c r="L51" s="191">
        <v>117.5</v>
      </c>
      <c r="M51" s="17">
        <f>((((((L51*L$2))-((L51*L$2)*0.12+0.035)+4-13)-($J51*L$2))/($J51*L$2)))</f>
        <v>0.14791129957463237</v>
      </c>
      <c r="N51" s="18">
        <v>110</v>
      </c>
      <c r="O51" s="17">
        <f>((((((N51*N$2))-((N51*N$2)*0.12+0.035)+4-13)-($J51*N$2))/($J51*N$2)))</f>
        <v>0.12257854610285611</v>
      </c>
      <c r="P51" s="388">
        <v>104.7</v>
      </c>
      <c r="Q51" s="17">
        <f>((((((P51*P$2))-((P51*P$2)*0.12+0.035)+4-13)-($J51*P$2))/($J51*P$2)))</f>
        <v>8.4160751342016824E-2</v>
      </c>
      <c r="R51" s="5"/>
      <c r="S51" s="17"/>
      <c r="T51" s="5"/>
      <c r="U51" s="230"/>
      <c r="V51" s="5"/>
      <c r="W51" s="6"/>
      <c r="X51" s="5"/>
      <c r="Y51" s="6"/>
      <c r="Z51" s="5"/>
      <c r="AA51" s="6"/>
      <c r="AB51" s="5"/>
      <c r="AC51" s="6"/>
      <c r="AD51" s="5"/>
      <c r="AE51" s="6"/>
      <c r="AF51" s="5"/>
      <c r="AG51" s="6"/>
      <c r="AH51" s="5"/>
      <c r="AI51" s="6"/>
    </row>
    <row r="52" spans="1:35" ht="15" customHeight="1" x14ac:dyDescent="0.25">
      <c r="A52" s="9" t="s">
        <v>409</v>
      </c>
      <c r="B52" s="304">
        <v>38216</v>
      </c>
      <c r="D52" s="149" t="s">
        <v>131</v>
      </c>
      <c r="E52" s="283" t="s">
        <v>901</v>
      </c>
      <c r="F52" s="283" t="s">
        <v>1688</v>
      </c>
      <c r="G52" s="283"/>
      <c r="H52" s="225">
        <v>0</v>
      </c>
      <c r="I52" s="225">
        <v>0</v>
      </c>
      <c r="J52" s="225">
        <v>12.095800000000001</v>
      </c>
      <c r="K52" s="225">
        <v>12.31</v>
      </c>
      <c r="L52" s="190"/>
      <c r="M52" s="17"/>
      <c r="N52" s="18"/>
      <c r="O52" s="17"/>
      <c r="P52" s="18"/>
      <c r="Q52" s="17"/>
      <c r="R52" s="18"/>
      <c r="S52" s="17"/>
      <c r="T52" s="5"/>
      <c r="U52" s="230"/>
      <c r="V52" s="5"/>
      <c r="W52" s="6"/>
      <c r="X52" s="5"/>
      <c r="Y52" s="6"/>
      <c r="Z52" s="5"/>
      <c r="AA52" s="6"/>
      <c r="AB52" s="5"/>
      <c r="AC52" s="6"/>
      <c r="AD52" s="5"/>
      <c r="AE52" s="6"/>
      <c r="AF52" s="5"/>
      <c r="AG52" s="6"/>
      <c r="AH52" s="5"/>
      <c r="AI52" s="6"/>
    </row>
    <row r="53" spans="1:35" ht="15" customHeight="1" x14ac:dyDescent="0.25">
      <c r="A53" s="9" t="s">
        <v>409</v>
      </c>
      <c r="B53" s="304">
        <v>38236</v>
      </c>
      <c r="D53" s="198" t="s">
        <v>132</v>
      </c>
      <c r="E53" s="7" t="s">
        <v>902</v>
      </c>
      <c r="F53" s="7" t="s">
        <v>1689</v>
      </c>
      <c r="G53" s="7"/>
      <c r="H53" s="225">
        <v>0</v>
      </c>
      <c r="I53" s="225">
        <v>0</v>
      </c>
      <c r="J53" s="225">
        <v>23.5</v>
      </c>
      <c r="K53" s="225">
        <v>23.49</v>
      </c>
      <c r="L53" s="189"/>
      <c r="M53" s="17"/>
      <c r="N53" s="18"/>
      <c r="O53" s="17"/>
      <c r="P53" s="18"/>
      <c r="Q53" s="17"/>
      <c r="R53" s="5"/>
      <c r="S53" s="230"/>
      <c r="T53" s="5"/>
      <c r="U53" s="230"/>
      <c r="V53" s="5"/>
      <c r="W53" s="6"/>
      <c r="X53" s="5"/>
      <c r="Y53" s="6"/>
      <c r="Z53" s="5"/>
      <c r="AA53" s="6"/>
      <c r="AB53" s="5"/>
      <c r="AC53" s="6"/>
      <c r="AD53" s="5"/>
      <c r="AE53" s="6"/>
      <c r="AF53" s="5"/>
      <c r="AG53" s="6"/>
      <c r="AH53" s="5"/>
      <c r="AI53" s="6"/>
    </row>
    <row r="54" spans="1:35" ht="15" customHeight="1" x14ac:dyDescent="0.25">
      <c r="A54" s="9" t="s">
        <v>409</v>
      </c>
      <c r="B54" s="304">
        <v>38265</v>
      </c>
      <c r="D54" s="198" t="s">
        <v>133</v>
      </c>
      <c r="E54" s="283" t="s">
        <v>903</v>
      </c>
      <c r="F54" s="283" t="s">
        <v>1690</v>
      </c>
      <c r="G54" s="283"/>
      <c r="H54" s="225">
        <v>0</v>
      </c>
      <c r="I54" s="225">
        <v>0</v>
      </c>
      <c r="J54" s="225">
        <v>38.485500000000002</v>
      </c>
      <c r="K54" s="225">
        <v>38.49</v>
      </c>
      <c r="L54" s="189"/>
      <c r="M54" s="17"/>
      <c r="N54" s="31"/>
      <c r="O54" s="17"/>
      <c r="P54" s="18"/>
      <c r="Q54" s="17"/>
      <c r="R54" s="18"/>
      <c r="S54" s="17"/>
      <c r="T54" s="5"/>
      <c r="U54" s="230"/>
      <c r="V54" s="5"/>
      <c r="W54" s="17"/>
      <c r="X54" s="5"/>
      <c r="Y54" s="6"/>
      <c r="Z54" s="5"/>
      <c r="AA54" s="6"/>
      <c r="AB54" s="5"/>
      <c r="AC54" s="6"/>
      <c r="AD54" s="5"/>
      <c r="AE54" s="6"/>
      <c r="AF54" s="5"/>
      <c r="AG54" s="6"/>
      <c r="AH54" s="5"/>
      <c r="AI54" s="6"/>
    </row>
    <row r="55" spans="1:35" s="76" customFormat="1" ht="15" customHeight="1" x14ac:dyDescent="0.25">
      <c r="A55" s="9" t="s">
        <v>409</v>
      </c>
      <c r="B55" s="304">
        <v>41258</v>
      </c>
      <c r="C55" s="212"/>
      <c r="D55" s="149" t="s">
        <v>2525</v>
      </c>
      <c r="E55" s="283" t="s">
        <v>2221</v>
      </c>
      <c r="F55" s="283"/>
      <c r="G55" s="283"/>
      <c r="H55" s="225">
        <v>299</v>
      </c>
      <c r="I55" s="225">
        <v>299</v>
      </c>
      <c r="J55" s="225">
        <v>64.229366999999996</v>
      </c>
      <c r="K55" s="225">
        <v>64.23</v>
      </c>
      <c r="L55" s="392">
        <v>91.99</v>
      </c>
      <c r="M55" s="17">
        <f>((((((L55*L$2))-((L55*L$2)*0.12+0.035)+4-13)-($J55*L$2))/($J55*L$2)))</f>
        <v>0.11967785701515644</v>
      </c>
      <c r="N55" s="18"/>
      <c r="O55" s="17"/>
      <c r="P55" s="18"/>
      <c r="Q55" s="17"/>
      <c r="R55" s="18"/>
      <c r="S55" s="17"/>
      <c r="T55" s="18"/>
      <c r="U55" s="17"/>
      <c r="V55" s="5"/>
      <c r="W55" s="17"/>
      <c r="X55" s="5"/>
      <c r="Y55" s="6"/>
      <c r="Z55" s="5"/>
      <c r="AA55" s="6"/>
      <c r="AB55" s="5"/>
      <c r="AC55" s="6"/>
      <c r="AD55" s="5"/>
      <c r="AE55" s="6"/>
      <c r="AF55" s="5"/>
      <c r="AG55" s="6"/>
      <c r="AH55" s="5"/>
      <c r="AI55" s="6"/>
    </row>
    <row r="56" spans="1:35" s="104" customFormat="1" ht="15" customHeight="1" x14ac:dyDescent="0.25">
      <c r="A56" s="9" t="s">
        <v>409</v>
      </c>
      <c r="B56" s="304">
        <v>41282</v>
      </c>
      <c r="C56" s="212"/>
      <c r="D56" s="198" t="s">
        <v>2866</v>
      </c>
      <c r="E56" s="7" t="s">
        <v>2526</v>
      </c>
      <c r="F56" s="7"/>
      <c r="G56" s="7"/>
      <c r="H56" s="225">
        <v>12</v>
      </c>
      <c r="I56" s="225">
        <v>12</v>
      </c>
      <c r="J56" s="225">
        <v>30</v>
      </c>
      <c r="K56" s="225">
        <v>30</v>
      </c>
      <c r="L56" s="189">
        <v>50</v>
      </c>
      <c r="M56" s="17">
        <f>((((((L56*L$2))-((L56*L$2)*0.12+0.035)+4-13)-($J56*L$2))/($J56*L$2)))</f>
        <v>0.16550000000000012</v>
      </c>
      <c r="N56" s="18">
        <v>43.99</v>
      </c>
      <c r="O56" s="17">
        <f>((((((N56*N$2))-((N56*N$2)*0.12+0.035)+4-13)-($J56*N$2))/($J56*N$2)))</f>
        <v>0.13979</v>
      </c>
      <c r="P56" s="18">
        <v>40.99</v>
      </c>
      <c r="Q56" s="17">
        <f>((((((P56*P$2))-((P56*P$2)*0.12+0.035)+4-13)-($J56*P$2))/($J56*P$2)))</f>
        <v>0.10198444444444447</v>
      </c>
      <c r="R56" s="18"/>
      <c r="S56" s="17"/>
      <c r="T56" s="18"/>
      <c r="U56" s="17"/>
      <c r="V56" s="18"/>
      <c r="W56" s="17"/>
      <c r="X56" s="5"/>
      <c r="Y56" s="6"/>
      <c r="Z56" s="5"/>
      <c r="AA56" s="6"/>
      <c r="AB56" s="5"/>
      <c r="AC56" s="6"/>
      <c r="AD56" s="5"/>
      <c r="AE56" s="6"/>
      <c r="AF56" s="5"/>
      <c r="AG56" s="6"/>
      <c r="AH56" s="5"/>
      <c r="AI56" s="6"/>
    </row>
    <row r="57" spans="1:35" s="183" customFormat="1" ht="15" customHeight="1" x14ac:dyDescent="0.25">
      <c r="A57" s="9" t="s">
        <v>409</v>
      </c>
      <c r="B57" s="304">
        <v>41263</v>
      </c>
      <c r="C57" s="212"/>
      <c r="D57" s="198" t="s">
        <v>4292</v>
      </c>
      <c r="E57" s="7" t="s">
        <v>4287</v>
      </c>
      <c r="F57" s="7"/>
      <c r="G57" s="7"/>
      <c r="H57" s="225">
        <v>18</v>
      </c>
      <c r="I57" s="225">
        <v>18</v>
      </c>
      <c r="J57" s="225">
        <v>27.314</v>
      </c>
      <c r="K57" s="225">
        <v>27.31</v>
      </c>
      <c r="L57" s="189">
        <v>49.99</v>
      </c>
      <c r="M57" s="17">
        <f>((((((L57*L$2))-((L57*L$2)*0.12+0.035)+4-13)-($J57*L$2))/($J57*L$2)))</f>
        <v>0.27979058358351039</v>
      </c>
      <c r="N57" s="18">
        <v>39.99</v>
      </c>
      <c r="O57" s="17">
        <f>((((((N57*N$2))-((N57*N$2)*0.12+0.035)+4-13)-($J57*N$2))/($J57*N$2)))</f>
        <v>0.12300285567840681</v>
      </c>
      <c r="P57" s="18"/>
      <c r="Q57" s="17"/>
      <c r="R57" s="18"/>
      <c r="S57" s="17"/>
      <c r="T57" s="18"/>
      <c r="U57" s="17"/>
      <c r="V57" s="5"/>
      <c r="W57" s="17"/>
      <c r="X57" s="5"/>
      <c r="Y57" s="6"/>
      <c r="Z57" s="5"/>
      <c r="AA57" s="6"/>
      <c r="AB57" s="5"/>
      <c r="AC57" s="6"/>
      <c r="AD57" s="5"/>
      <c r="AE57" s="6"/>
      <c r="AF57" s="5"/>
      <c r="AG57" s="6"/>
      <c r="AH57" s="5"/>
      <c r="AI57" s="6"/>
    </row>
    <row r="58" spans="1:35" ht="15" customHeight="1" x14ac:dyDescent="0.25">
      <c r="A58" s="9" t="s">
        <v>409</v>
      </c>
      <c r="B58" s="304">
        <v>41926</v>
      </c>
      <c r="D58" s="149" t="s">
        <v>85</v>
      </c>
      <c r="E58" s="283" t="s">
        <v>904</v>
      </c>
      <c r="F58" s="1" t="s">
        <v>1691</v>
      </c>
      <c r="H58" s="225">
        <v>0</v>
      </c>
      <c r="I58" s="225">
        <v>0</v>
      </c>
      <c r="J58" s="225">
        <v>83.01885</v>
      </c>
      <c r="K58" s="225">
        <v>83.02</v>
      </c>
      <c r="L58" s="191"/>
      <c r="M58" s="17"/>
      <c r="N58" s="18"/>
      <c r="O58" s="17"/>
      <c r="P58" s="18"/>
      <c r="Q58" s="17"/>
      <c r="R58" s="18"/>
      <c r="S58" s="17"/>
      <c r="T58" s="5"/>
      <c r="U58" s="230"/>
      <c r="V58" s="5"/>
      <c r="W58" s="6"/>
      <c r="X58" s="5"/>
      <c r="Y58" s="6"/>
      <c r="Z58" s="5"/>
      <c r="AA58" s="6"/>
      <c r="AB58" s="5"/>
      <c r="AC58" s="6"/>
      <c r="AD58" s="5"/>
      <c r="AE58" s="6"/>
      <c r="AF58" s="5"/>
      <c r="AG58" s="6"/>
      <c r="AH58" s="5"/>
      <c r="AI58" s="6"/>
    </row>
    <row r="59" spans="1:35" ht="15" customHeight="1" thickBot="1" x14ac:dyDescent="0.3">
      <c r="A59" s="9" t="s">
        <v>409</v>
      </c>
      <c r="B59" s="304" t="e">
        <v>#N/A</v>
      </c>
      <c r="D59" s="198" t="s">
        <v>5496</v>
      </c>
      <c r="E59" s="7" t="s">
        <v>904</v>
      </c>
      <c r="F59" s="7" t="e">
        <v>#N/A</v>
      </c>
      <c r="G59" s="7"/>
      <c r="H59" s="225" t="e">
        <v>#N/A</v>
      </c>
      <c r="I59" s="225" t="e">
        <v>#N/A</v>
      </c>
      <c r="J59" s="225" t="e">
        <v>#N/A</v>
      </c>
      <c r="K59" s="225">
        <v>0</v>
      </c>
      <c r="L59" s="191"/>
      <c r="M59" s="17"/>
      <c r="N59" s="18"/>
      <c r="O59" s="17"/>
      <c r="P59" s="5"/>
      <c r="Q59" s="230"/>
      <c r="R59" s="52"/>
      <c r="S59" s="230"/>
      <c r="T59" s="5"/>
      <c r="U59" s="230"/>
      <c r="V59" s="5"/>
      <c r="W59" s="6"/>
      <c r="X59" s="5"/>
      <c r="Y59" s="6"/>
      <c r="Z59" s="5"/>
      <c r="AA59" s="6"/>
      <c r="AB59" s="5"/>
      <c r="AC59" s="6"/>
      <c r="AD59" s="5"/>
      <c r="AE59" s="6"/>
      <c r="AF59" s="5"/>
      <c r="AG59" s="6"/>
      <c r="AH59" s="5"/>
      <c r="AI59" s="6"/>
    </row>
    <row r="60" spans="1:35" ht="15.75" customHeight="1" thickBot="1" x14ac:dyDescent="0.3">
      <c r="A60" s="9" t="s">
        <v>409</v>
      </c>
      <c r="B60" s="304">
        <v>44130</v>
      </c>
      <c r="D60" s="198" t="s">
        <v>839</v>
      </c>
      <c r="E60" s="283" t="s">
        <v>905</v>
      </c>
      <c r="F60" s="283" t="e">
        <v>#N/A</v>
      </c>
      <c r="G60" s="283"/>
      <c r="H60" s="225">
        <v>0</v>
      </c>
      <c r="I60" s="225">
        <v>0</v>
      </c>
      <c r="J60" s="225">
        <v>5.0671879999999998</v>
      </c>
      <c r="K60" s="225">
        <v>6.28</v>
      </c>
      <c r="L60" s="190"/>
      <c r="M60" s="17"/>
      <c r="N60" s="31"/>
      <c r="O60" s="17"/>
      <c r="P60" s="18"/>
      <c r="Q60" s="17"/>
      <c r="R60" s="56"/>
      <c r="S60" s="17"/>
      <c r="T60" s="5"/>
      <c r="U60" s="49"/>
      <c r="V60" s="5"/>
      <c r="W60" s="6"/>
      <c r="X60" s="5"/>
      <c r="Y60" s="6"/>
      <c r="Z60" s="18"/>
      <c r="AA60" s="49"/>
      <c r="AB60" s="5"/>
      <c r="AC60" s="6"/>
      <c r="AD60" s="5"/>
      <c r="AE60" s="6"/>
      <c r="AF60" s="5"/>
      <c r="AG60" s="6"/>
      <c r="AH60" s="5"/>
      <c r="AI60" s="6"/>
    </row>
    <row r="61" spans="1:35" ht="15" customHeight="1" x14ac:dyDescent="0.25">
      <c r="A61" s="9" t="s">
        <v>409</v>
      </c>
      <c r="B61" s="304">
        <v>44313</v>
      </c>
      <c r="D61" s="149" t="s">
        <v>840</v>
      </c>
      <c r="E61" s="283" t="s">
        <v>906</v>
      </c>
      <c r="F61" s="283" t="s">
        <v>1692</v>
      </c>
      <c r="G61" s="283"/>
      <c r="H61" s="225">
        <v>42</v>
      </c>
      <c r="I61" s="225">
        <v>32</v>
      </c>
      <c r="J61" s="225">
        <v>5.3108329999999997</v>
      </c>
      <c r="K61" s="225">
        <v>5.46</v>
      </c>
      <c r="L61" s="190">
        <v>18</v>
      </c>
      <c r="M61" s="17">
        <f>((((((L61*L$2))-((L61*L$2)*0.12+0.035)+4-13)-($J61*L$2))/($J61*L$2)))</f>
        <v>0.2813432469068412</v>
      </c>
      <c r="N61" s="18"/>
      <c r="O61" s="17"/>
      <c r="P61" s="5"/>
      <c r="Q61" s="17"/>
      <c r="R61" s="51"/>
      <c r="S61" s="17"/>
      <c r="T61" s="18"/>
      <c r="U61" s="17"/>
      <c r="V61" s="391">
        <v>8.51</v>
      </c>
      <c r="W61" s="17">
        <f>((((((V61*V$2))-((V61*V$2)*0.12+0.035)+4-13)-($J61*V$2))/($J61*V$2)))</f>
        <v>0.12655899115386746</v>
      </c>
      <c r="X61" s="5"/>
      <c r="Y61" s="17"/>
      <c r="Z61" s="5"/>
      <c r="AA61" s="17"/>
      <c r="AB61" s="5"/>
      <c r="AC61" s="6"/>
      <c r="AD61" s="18">
        <v>8.5</v>
      </c>
      <c r="AE61" s="17">
        <f>((((((AD61*AD$2))-((AD61*AD$2)*0.12+0.035)+4-13)-($J61*AD$2))/($J61*AD$2)))</f>
        <v>0.23831798137881585</v>
      </c>
      <c r="AF61" s="5"/>
      <c r="AG61" s="6"/>
      <c r="AH61" s="5"/>
      <c r="AI61" s="6"/>
    </row>
    <row r="62" spans="1:35" s="104" customFormat="1" ht="15" customHeight="1" x14ac:dyDescent="0.25">
      <c r="A62" s="9" t="s">
        <v>409</v>
      </c>
      <c r="B62" s="304">
        <v>46954</v>
      </c>
      <c r="C62" s="212"/>
      <c r="D62" s="198" t="s">
        <v>828</v>
      </c>
      <c r="E62" s="283" t="s">
        <v>907</v>
      </c>
      <c r="F62" s="283" t="e">
        <v>#N/A</v>
      </c>
      <c r="G62" s="283"/>
      <c r="H62" s="225">
        <v>0</v>
      </c>
      <c r="I62" s="225">
        <v>0</v>
      </c>
      <c r="J62" s="225">
        <v>54.870399999999997</v>
      </c>
      <c r="K62" s="225">
        <v>61.29</v>
      </c>
      <c r="L62" s="189"/>
      <c r="M62" s="17"/>
      <c r="N62" s="72"/>
      <c r="O62" s="17"/>
      <c r="P62" s="18"/>
      <c r="Q62" s="17"/>
      <c r="R62" s="51"/>
      <c r="S62" s="17"/>
      <c r="T62" s="5"/>
      <c r="U62" s="230"/>
      <c r="V62" s="5"/>
      <c r="W62" s="6"/>
      <c r="X62" s="5"/>
      <c r="Y62" s="6"/>
      <c r="Z62" s="5"/>
      <c r="AA62" s="6"/>
      <c r="AB62" s="5"/>
      <c r="AC62" s="6"/>
      <c r="AD62" s="5"/>
      <c r="AE62" s="6"/>
      <c r="AF62" s="5"/>
      <c r="AG62" s="6"/>
      <c r="AH62" s="5"/>
      <c r="AI62" s="6"/>
    </row>
    <row r="63" spans="1:35" s="104" customFormat="1" ht="15" customHeight="1" x14ac:dyDescent="0.25">
      <c r="A63" s="9" t="s">
        <v>409</v>
      </c>
      <c r="B63" s="304">
        <v>46956</v>
      </c>
      <c r="C63" s="212"/>
      <c r="D63" s="149" t="s">
        <v>829</v>
      </c>
      <c r="E63" s="283" t="s">
        <v>908</v>
      </c>
      <c r="F63" s="283" t="e">
        <v>#N/A</v>
      </c>
      <c r="G63" s="283"/>
      <c r="H63" s="225">
        <v>0</v>
      </c>
      <c r="I63" s="225">
        <v>0</v>
      </c>
      <c r="J63" s="225">
        <v>53.874000000000002</v>
      </c>
      <c r="K63" s="225">
        <v>53.87</v>
      </c>
      <c r="L63" s="191"/>
      <c r="M63" s="17"/>
      <c r="N63" s="72"/>
      <c r="O63" s="17"/>
      <c r="P63" s="31"/>
      <c r="Q63" s="17"/>
      <c r="R63" s="68"/>
      <c r="S63" s="17"/>
      <c r="T63" s="5"/>
      <c r="U63" s="230"/>
      <c r="V63" s="5"/>
      <c r="W63" s="6"/>
      <c r="X63" s="5"/>
      <c r="Y63" s="6"/>
      <c r="Z63" s="5"/>
      <c r="AA63" s="6"/>
      <c r="AB63" s="5"/>
      <c r="AC63" s="6"/>
      <c r="AD63" s="5"/>
      <c r="AE63" s="6"/>
      <c r="AF63" s="5"/>
      <c r="AG63" s="6"/>
      <c r="AH63" s="5"/>
      <c r="AI63" s="6"/>
    </row>
    <row r="64" spans="1:35" ht="15" customHeight="1" thickBot="1" x14ac:dyDescent="0.3">
      <c r="A64" s="9" t="s">
        <v>409</v>
      </c>
      <c r="B64" s="304">
        <v>46957</v>
      </c>
      <c r="D64" s="149" t="s">
        <v>830</v>
      </c>
      <c r="E64" s="283" t="s">
        <v>909</v>
      </c>
      <c r="F64" s="283" t="e">
        <v>#N/A</v>
      </c>
      <c r="G64" s="283"/>
      <c r="H64" s="225">
        <v>0</v>
      </c>
      <c r="I64" s="225">
        <v>0</v>
      </c>
      <c r="J64" s="225">
        <v>52.392308</v>
      </c>
      <c r="K64" s="225">
        <v>52.37</v>
      </c>
      <c r="L64" s="189"/>
      <c r="M64" s="17"/>
      <c r="N64" s="50"/>
      <c r="O64" s="17"/>
      <c r="P64" s="31"/>
      <c r="Q64" s="17"/>
      <c r="R64" s="18"/>
      <c r="S64" s="17"/>
      <c r="T64" s="5"/>
      <c r="U64" s="230"/>
      <c r="V64" s="5"/>
      <c r="W64" s="6"/>
      <c r="X64" s="5"/>
      <c r="Y64" s="6"/>
      <c r="Z64" s="5"/>
      <c r="AA64" s="6"/>
      <c r="AB64" s="5"/>
      <c r="AC64" s="6"/>
      <c r="AD64" s="5"/>
      <c r="AE64" s="6"/>
      <c r="AF64" s="5"/>
      <c r="AG64" s="6"/>
      <c r="AH64" s="5"/>
      <c r="AI64" s="6"/>
    </row>
    <row r="65" spans="1:35" ht="15.75" customHeight="1" thickBot="1" x14ac:dyDescent="0.3">
      <c r="A65" s="9" t="s">
        <v>409</v>
      </c>
      <c r="B65" s="304" t="s">
        <v>3641</v>
      </c>
      <c r="D65" s="149" t="s">
        <v>140</v>
      </c>
      <c r="E65" s="283" t="s">
        <v>910</v>
      </c>
      <c r="F65" s="283" t="s">
        <v>1693</v>
      </c>
      <c r="G65" s="283"/>
      <c r="H65" s="225">
        <v>88</v>
      </c>
      <c r="I65" s="225">
        <v>88</v>
      </c>
      <c r="J65" s="225">
        <v>15.202500000000001</v>
      </c>
      <c r="K65" s="225">
        <v>15.2</v>
      </c>
      <c r="L65" s="190">
        <v>30</v>
      </c>
      <c r="M65" s="17">
        <f>((((((L65*L$2))-((L65*L$2)*0.12+0.035)+4-13)-($J65*L$2))/($J65*L$2)))</f>
        <v>0.14224634106232537</v>
      </c>
      <c r="N65" s="56"/>
      <c r="O65" s="17"/>
      <c r="P65" s="18"/>
      <c r="Q65" s="17"/>
      <c r="R65" s="18">
        <v>21.25</v>
      </c>
      <c r="S65" s="17">
        <f>((((((R65*R$2))-((R65*R$2)*0.12+0.035)+4-13)-($J65*R$2))/($J65*R$2)))</f>
        <v>8.1483308666337739E-2</v>
      </c>
      <c r="T65" s="18"/>
      <c r="U65" s="17"/>
      <c r="V65" s="5"/>
      <c r="W65" s="6"/>
      <c r="X65" s="5"/>
      <c r="Y65" s="6"/>
      <c r="Z65" s="5"/>
      <c r="AA65" s="6"/>
      <c r="AB65" s="5"/>
      <c r="AC65" s="6"/>
      <c r="AD65" s="388">
        <v>20.85</v>
      </c>
      <c r="AE65" s="17">
        <f>((((((AD65*AD$2))-((AD65*AD$2)*0.12+0.035)+4-13)-($J65*AD$2))/($J65*AD$2)))</f>
        <v>0.14747574412103265</v>
      </c>
      <c r="AF65" s="5"/>
      <c r="AG65" s="6"/>
      <c r="AH65" s="5"/>
      <c r="AI65" s="6"/>
    </row>
    <row r="66" spans="1:35" ht="15" customHeight="1" x14ac:dyDescent="0.25">
      <c r="A66" s="9" t="s">
        <v>409</v>
      </c>
      <c r="B66" s="304" t="s">
        <v>3642</v>
      </c>
      <c r="D66" s="198" t="s">
        <v>481</v>
      </c>
      <c r="E66" s="7" t="s">
        <v>911</v>
      </c>
      <c r="F66" s="7" t="e">
        <v>#N/A</v>
      </c>
      <c r="G66" s="7"/>
      <c r="H66" s="225">
        <v>0</v>
      </c>
      <c r="I66" s="225">
        <v>0</v>
      </c>
      <c r="J66" s="225">
        <v>15.17625</v>
      </c>
      <c r="K66" s="225">
        <v>15.12</v>
      </c>
      <c r="L66" s="190"/>
      <c r="M66" s="17"/>
      <c r="N66" s="55"/>
      <c r="O66" s="17"/>
      <c r="P66" s="18"/>
      <c r="Q66" s="17"/>
      <c r="R66" s="18"/>
      <c r="S66" s="17"/>
      <c r="T66" s="18"/>
      <c r="U66" s="17"/>
      <c r="V66" s="5"/>
      <c r="W66" s="6"/>
      <c r="X66" s="18"/>
      <c r="Y66" s="17"/>
      <c r="Z66" s="5"/>
      <c r="AA66" s="6"/>
      <c r="AB66" s="5"/>
      <c r="AC66" s="6"/>
      <c r="AD66" s="18"/>
      <c r="AE66" s="17"/>
      <c r="AF66" s="5"/>
      <c r="AG66" s="6"/>
      <c r="AH66" s="5"/>
      <c r="AI66" s="6"/>
    </row>
    <row r="67" spans="1:35" ht="15" customHeight="1" thickBot="1" x14ac:dyDescent="0.3">
      <c r="A67" s="9" t="s">
        <v>409</v>
      </c>
      <c r="B67" s="304" t="s">
        <v>3643</v>
      </c>
      <c r="D67" s="198" t="s">
        <v>2255</v>
      </c>
      <c r="E67" s="283" t="s">
        <v>2289</v>
      </c>
      <c r="F67" s="283"/>
      <c r="G67" s="283"/>
      <c r="H67" s="225">
        <v>0</v>
      </c>
      <c r="I67" s="225">
        <v>0</v>
      </c>
      <c r="J67" s="225">
        <v>15.323</v>
      </c>
      <c r="K67" s="225">
        <v>15.32</v>
      </c>
      <c r="L67" s="189"/>
      <c r="M67" s="17"/>
      <c r="N67" s="50"/>
      <c r="O67" s="17"/>
      <c r="P67" s="5"/>
      <c r="Q67" s="230"/>
      <c r="R67" s="5"/>
      <c r="S67" s="230"/>
      <c r="T67" s="5"/>
      <c r="U67" s="230"/>
      <c r="V67" s="5"/>
      <c r="W67" s="6"/>
      <c r="X67" s="5"/>
      <c r="Y67" s="6"/>
      <c r="Z67" s="5"/>
      <c r="AA67" s="6"/>
      <c r="AB67" s="5"/>
      <c r="AC67" s="6"/>
      <c r="AD67" s="5"/>
      <c r="AE67" s="6"/>
      <c r="AF67" s="5"/>
      <c r="AG67" s="6"/>
      <c r="AH67" s="5"/>
      <c r="AI67" s="6"/>
    </row>
    <row r="68" spans="1:35" ht="15.75" customHeight="1" thickBot="1" x14ac:dyDescent="0.3">
      <c r="A68" s="9" t="s">
        <v>409</v>
      </c>
      <c r="B68" s="304" t="s">
        <v>3644</v>
      </c>
      <c r="D68" s="198" t="s">
        <v>2868</v>
      </c>
      <c r="E68" s="7" t="s">
        <v>2869</v>
      </c>
      <c r="F68" s="7"/>
      <c r="G68" s="7"/>
      <c r="H68" s="225">
        <v>0</v>
      </c>
      <c r="I68" s="225">
        <v>0</v>
      </c>
      <c r="J68" s="225">
        <v>33.206667000000003</v>
      </c>
      <c r="K68" s="225">
        <v>33.21</v>
      </c>
      <c r="L68" s="189"/>
      <c r="M68" s="48"/>
      <c r="N68" s="56"/>
      <c r="O68" s="48"/>
      <c r="P68" s="5"/>
      <c r="Q68" s="49"/>
      <c r="R68" s="5"/>
      <c r="S68" s="49"/>
      <c r="T68" s="5"/>
      <c r="U68" s="17"/>
      <c r="V68" s="31"/>
      <c r="W68" s="17"/>
      <c r="X68" s="5"/>
      <c r="Y68" s="17"/>
      <c r="Z68" s="5"/>
      <c r="AA68" s="17"/>
      <c r="AB68" s="5"/>
      <c r="AC68" s="6"/>
      <c r="AD68" s="18"/>
      <c r="AE68" s="17"/>
      <c r="AF68" s="5"/>
      <c r="AG68" s="6"/>
      <c r="AH68" s="5"/>
      <c r="AI68" s="6"/>
    </row>
    <row r="69" spans="1:35" s="183" customFormat="1" ht="15" customHeight="1" x14ac:dyDescent="0.25">
      <c r="A69" s="9" t="s">
        <v>409</v>
      </c>
      <c r="B69" s="304" t="s">
        <v>3645</v>
      </c>
      <c r="C69" s="212"/>
      <c r="D69" s="237" t="s">
        <v>3419</v>
      </c>
      <c r="E69" s="283" t="s">
        <v>3420</v>
      </c>
      <c r="F69" s="283"/>
      <c r="G69" s="283"/>
      <c r="H69" s="225">
        <v>0</v>
      </c>
      <c r="I69" s="225">
        <v>0</v>
      </c>
      <c r="J69" s="225">
        <v>45.186</v>
      </c>
      <c r="K69" s="225">
        <v>45.18</v>
      </c>
      <c r="L69" s="191"/>
      <c r="M69" s="48"/>
      <c r="N69" s="55"/>
      <c r="O69" s="48"/>
      <c r="P69" s="5"/>
      <c r="Q69" s="17"/>
      <c r="R69" s="5"/>
      <c r="S69" s="17"/>
      <c r="T69" s="5"/>
      <c r="U69" s="17"/>
      <c r="V69" s="31"/>
      <c r="W69" s="17"/>
      <c r="X69" s="5"/>
      <c r="Y69" s="17"/>
      <c r="Z69" s="5"/>
      <c r="AA69" s="17"/>
      <c r="AB69" s="5"/>
      <c r="AC69" s="6"/>
      <c r="AD69" s="18"/>
      <c r="AE69" s="17"/>
      <c r="AF69" s="5"/>
      <c r="AG69" s="6"/>
      <c r="AH69" s="5"/>
      <c r="AI69" s="6"/>
    </row>
    <row r="70" spans="1:35" ht="15" customHeight="1" x14ac:dyDescent="0.25">
      <c r="A70" s="9" t="s">
        <v>409</v>
      </c>
      <c r="B70" s="304">
        <v>51202</v>
      </c>
      <c r="D70" s="149" t="s">
        <v>436</v>
      </c>
      <c r="E70" s="283" t="s">
        <v>912</v>
      </c>
      <c r="F70" s="283" t="e">
        <v>#N/A</v>
      </c>
      <c r="G70" s="283"/>
      <c r="H70" s="225">
        <v>0</v>
      </c>
      <c r="I70" s="225">
        <v>0</v>
      </c>
      <c r="J70" s="225">
        <v>24.283846</v>
      </c>
      <c r="K70" s="225">
        <v>24.28</v>
      </c>
      <c r="L70" s="190"/>
      <c r="M70" s="48"/>
      <c r="N70" s="18"/>
      <c r="O70" s="48"/>
      <c r="P70" s="31"/>
      <c r="Q70" s="48"/>
      <c r="R70" s="31"/>
      <c r="S70" s="48"/>
      <c r="T70" s="18"/>
      <c r="U70" s="48"/>
      <c r="V70" s="18"/>
      <c r="W70" s="48"/>
      <c r="X70" s="5"/>
      <c r="Y70" s="6"/>
      <c r="Z70" s="5"/>
      <c r="AA70" s="6"/>
      <c r="AB70" s="5"/>
      <c r="AC70" s="6"/>
      <c r="AD70" s="18"/>
      <c r="AE70" s="48"/>
      <c r="AF70" s="5"/>
      <c r="AG70" s="6"/>
      <c r="AH70" s="5"/>
      <c r="AI70" s="6"/>
    </row>
    <row r="71" spans="1:35" s="76" customFormat="1" ht="15" customHeight="1" x14ac:dyDescent="0.25">
      <c r="A71" s="9" t="s">
        <v>409</v>
      </c>
      <c r="B71" s="304">
        <v>56060</v>
      </c>
      <c r="C71" s="212"/>
      <c r="D71" s="149" t="s">
        <v>2253</v>
      </c>
      <c r="E71" s="283" t="s">
        <v>2254</v>
      </c>
      <c r="F71" s="283"/>
      <c r="G71" s="283"/>
      <c r="H71" s="225">
        <v>20</v>
      </c>
      <c r="I71" s="225">
        <v>20</v>
      </c>
      <c r="J71" s="225">
        <v>68.367333000000002</v>
      </c>
      <c r="K71" s="225">
        <v>68.36</v>
      </c>
      <c r="L71" s="191">
        <v>99.99</v>
      </c>
      <c r="M71" s="48">
        <f>((((((L71*L$2))-((L71*L$2)*0.12+0.035)+4-13)-($J71*L$2))/($J71*L$2)))</f>
        <v>0.15488196680130836</v>
      </c>
      <c r="N71" s="18">
        <v>88.99</v>
      </c>
      <c r="O71" s="48">
        <f>((((((N71*N$2))-((N71*N$2)*0.12+0.035)+4-13)-($J71*N$2))/($J71*N$2)))</f>
        <v>7.9370757376187234E-2</v>
      </c>
      <c r="P71" s="31"/>
      <c r="Q71" s="48"/>
      <c r="R71" s="31"/>
      <c r="S71" s="48"/>
      <c r="T71" s="18"/>
      <c r="U71" s="17"/>
      <c r="V71" s="5"/>
      <c r="W71" s="6"/>
      <c r="X71" s="5"/>
      <c r="Y71" s="6"/>
      <c r="Z71" s="5"/>
      <c r="AA71" s="6"/>
      <c r="AB71" s="5"/>
      <c r="AC71" s="6"/>
      <c r="AD71" s="18"/>
      <c r="AE71" s="17"/>
      <c r="AF71" s="5"/>
      <c r="AG71" s="6"/>
      <c r="AH71" s="5"/>
      <c r="AI71" s="6"/>
    </row>
    <row r="72" spans="1:35" s="183" customFormat="1" ht="15" customHeight="1" x14ac:dyDescent="0.25">
      <c r="A72" s="9" t="s">
        <v>409</v>
      </c>
      <c r="B72" s="304">
        <v>56660</v>
      </c>
      <c r="C72" s="212"/>
      <c r="D72" s="149" t="s">
        <v>4608</v>
      </c>
      <c r="E72" s="283" t="s">
        <v>4544</v>
      </c>
      <c r="F72" s="283"/>
      <c r="G72" s="283"/>
      <c r="H72" s="225">
        <v>0</v>
      </c>
      <c r="I72" s="225">
        <v>0</v>
      </c>
      <c r="J72" s="225">
        <v>14.862632</v>
      </c>
      <c r="K72" s="225">
        <v>14.86</v>
      </c>
      <c r="L72" s="191"/>
      <c r="M72" s="48"/>
      <c r="N72" s="18"/>
      <c r="O72" s="48"/>
      <c r="P72" s="31"/>
      <c r="Q72" s="17"/>
      <c r="R72" s="31"/>
      <c r="S72" s="17"/>
      <c r="T72" s="18"/>
      <c r="U72" s="17"/>
      <c r="V72" s="5"/>
      <c r="W72" s="6"/>
      <c r="X72" s="5"/>
      <c r="Y72" s="6"/>
      <c r="Z72" s="5"/>
      <c r="AA72" s="6"/>
      <c r="AB72" s="5"/>
      <c r="AC72" s="6"/>
      <c r="AD72" s="18"/>
      <c r="AE72" s="17"/>
      <c r="AF72" s="5"/>
      <c r="AG72" s="6"/>
      <c r="AH72" s="5"/>
      <c r="AI72" s="6"/>
    </row>
    <row r="73" spans="1:35" ht="15" customHeight="1" x14ac:dyDescent="0.25">
      <c r="A73" s="9" t="s">
        <v>409</v>
      </c>
      <c r="B73" s="304">
        <v>56816</v>
      </c>
      <c r="D73" s="237" t="s">
        <v>470</v>
      </c>
      <c r="E73" s="7" t="s">
        <v>913</v>
      </c>
      <c r="F73" s="7" t="e">
        <v>#N/A</v>
      </c>
      <c r="G73" s="7"/>
      <c r="H73" s="225">
        <v>0</v>
      </c>
      <c r="I73" s="225">
        <v>0</v>
      </c>
      <c r="J73" s="225">
        <v>198.72900000000001</v>
      </c>
      <c r="K73" s="225">
        <v>198.99</v>
      </c>
      <c r="L73" s="189"/>
      <c r="M73" s="17"/>
      <c r="N73" s="18"/>
      <c r="O73" s="17"/>
      <c r="P73" s="18"/>
      <c r="Q73" s="17"/>
      <c r="R73" s="5"/>
      <c r="S73" s="230"/>
      <c r="T73" s="5"/>
      <c r="U73" s="230"/>
      <c r="V73" s="5"/>
      <c r="W73" s="6"/>
      <c r="X73" s="5"/>
      <c r="Y73" s="6"/>
      <c r="Z73" s="5"/>
      <c r="AA73" s="6"/>
      <c r="AB73" s="5"/>
      <c r="AC73" s="6"/>
      <c r="AD73" s="5"/>
      <c r="AE73" s="6"/>
      <c r="AF73" s="5"/>
      <c r="AG73" s="6"/>
      <c r="AH73" s="5"/>
      <c r="AI73" s="6"/>
    </row>
    <row r="74" spans="1:35" ht="15" customHeight="1" x14ac:dyDescent="0.25">
      <c r="A74" s="9" t="s">
        <v>409</v>
      </c>
      <c r="B74" s="304">
        <v>56818</v>
      </c>
      <c r="D74" s="198" t="s">
        <v>471</v>
      </c>
      <c r="E74" s="283" t="s">
        <v>914</v>
      </c>
      <c r="F74" s="283" t="e">
        <v>#N/A</v>
      </c>
      <c r="G74" s="283"/>
      <c r="H74" s="225">
        <v>0</v>
      </c>
      <c r="I74" s="225">
        <v>0</v>
      </c>
      <c r="J74" s="225">
        <v>193.62350000000001</v>
      </c>
      <c r="K74" s="225">
        <v>193.66</v>
      </c>
      <c r="L74" s="189"/>
      <c r="M74" s="17"/>
      <c r="N74" s="18"/>
      <c r="O74" s="17"/>
      <c r="P74" s="5"/>
      <c r="Q74" s="17"/>
      <c r="R74" s="5"/>
      <c r="S74" s="230"/>
      <c r="T74" s="5"/>
      <c r="U74" s="230"/>
      <c r="V74" s="5"/>
      <c r="W74" s="6"/>
      <c r="X74" s="5"/>
      <c r="Y74" s="6"/>
      <c r="Z74" s="5"/>
      <c r="AA74" s="6"/>
      <c r="AB74" s="5"/>
      <c r="AC74" s="6"/>
      <c r="AD74" s="5"/>
      <c r="AE74" s="6"/>
      <c r="AF74" s="5"/>
      <c r="AG74" s="6"/>
      <c r="AH74" s="5"/>
      <c r="AI74" s="6"/>
    </row>
    <row r="75" spans="1:35" s="104" customFormat="1" ht="15" customHeight="1" x14ac:dyDescent="0.25">
      <c r="A75" s="9" t="s">
        <v>409</v>
      </c>
      <c r="B75" s="304">
        <v>56819</v>
      </c>
      <c r="C75" s="212"/>
      <c r="D75" s="198" t="s">
        <v>2522</v>
      </c>
      <c r="E75" s="7" t="s">
        <v>2523</v>
      </c>
      <c r="F75" s="7"/>
      <c r="G75" s="7"/>
      <c r="H75" s="225">
        <v>0</v>
      </c>
      <c r="I75" s="225">
        <v>0</v>
      </c>
      <c r="J75" s="225">
        <v>85.161332999999999</v>
      </c>
      <c r="K75" s="225">
        <v>85.17</v>
      </c>
      <c r="L75" s="191"/>
      <c r="M75" s="17"/>
      <c r="N75" s="31"/>
      <c r="O75" s="17"/>
      <c r="P75" s="31"/>
      <c r="Q75" s="17"/>
      <c r="R75" s="18"/>
      <c r="S75" s="17"/>
      <c r="T75" s="5"/>
      <c r="U75" s="230"/>
      <c r="V75" s="5"/>
      <c r="W75" s="6"/>
      <c r="X75" s="5"/>
      <c r="Y75" s="6"/>
      <c r="Z75" s="5"/>
      <c r="AA75" s="6"/>
      <c r="AB75" s="5"/>
      <c r="AC75" s="6"/>
      <c r="AD75" s="5"/>
      <c r="AE75" s="6"/>
      <c r="AF75" s="5"/>
      <c r="AG75" s="6"/>
      <c r="AH75" s="5"/>
      <c r="AI75" s="6"/>
    </row>
    <row r="76" spans="1:35" s="104" customFormat="1" ht="15" customHeight="1" x14ac:dyDescent="0.25">
      <c r="A76" s="9" t="s">
        <v>409</v>
      </c>
      <c r="B76" s="304">
        <v>56846</v>
      </c>
      <c r="C76" s="212"/>
      <c r="D76" s="149" t="s">
        <v>2511</v>
      </c>
      <c r="E76" s="283" t="s">
        <v>2512</v>
      </c>
      <c r="F76" s="283"/>
      <c r="G76" s="283"/>
      <c r="H76" s="225">
        <v>0</v>
      </c>
      <c r="I76" s="225">
        <v>0</v>
      </c>
      <c r="J76" s="225">
        <v>75.593999999999994</v>
      </c>
      <c r="K76" s="225">
        <v>75.55</v>
      </c>
      <c r="L76" s="191"/>
      <c r="M76" s="17"/>
      <c r="N76" s="18"/>
      <c r="O76" s="17"/>
      <c r="P76" s="18"/>
      <c r="Q76" s="17"/>
      <c r="R76" s="18"/>
      <c r="S76" s="17"/>
      <c r="T76" s="5"/>
      <c r="U76" s="230"/>
      <c r="V76" s="5"/>
      <c r="W76" s="6"/>
      <c r="X76" s="5"/>
      <c r="Y76" s="6"/>
      <c r="Z76" s="5"/>
      <c r="AA76" s="6"/>
      <c r="AB76" s="5"/>
      <c r="AC76" s="6"/>
      <c r="AD76" s="5"/>
      <c r="AE76" s="6"/>
      <c r="AF76" s="5"/>
      <c r="AG76" s="6"/>
      <c r="AH76" s="5"/>
      <c r="AI76" s="6"/>
    </row>
    <row r="77" spans="1:35" s="104" customFormat="1" ht="15" customHeight="1" x14ac:dyDescent="0.25">
      <c r="A77" s="9" t="s">
        <v>409</v>
      </c>
      <c r="B77" s="304">
        <v>56848</v>
      </c>
      <c r="C77" s="212"/>
      <c r="D77" s="149" t="s">
        <v>2535</v>
      </c>
      <c r="E77" s="283" t="s">
        <v>2536</v>
      </c>
      <c r="F77" s="283"/>
      <c r="G77" s="283"/>
      <c r="H77" s="225">
        <v>0</v>
      </c>
      <c r="I77" s="225">
        <v>0</v>
      </c>
      <c r="J77" s="225">
        <v>75.549881999999997</v>
      </c>
      <c r="K77" s="225">
        <v>75.55</v>
      </c>
      <c r="L77" s="191"/>
      <c r="M77" s="17"/>
      <c r="N77" s="256"/>
      <c r="O77" s="17"/>
      <c r="P77" s="18"/>
      <c r="Q77" s="17"/>
      <c r="R77" s="18"/>
      <c r="S77" s="17"/>
      <c r="T77" s="5"/>
      <c r="U77" s="230"/>
      <c r="V77" s="5"/>
      <c r="W77" s="6"/>
      <c r="X77" s="5"/>
      <c r="Y77" s="6"/>
      <c r="Z77" s="5"/>
      <c r="AA77" s="6"/>
      <c r="AB77" s="5"/>
      <c r="AC77" s="6"/>
      <c r="AD77" s="5"/>
      <c r="AE77" s="6"/>
      <c r="AF77" s="5"/>
      <c r="AG77" s="6"/>
      <c r="AH77" s="5"/>
      <c r="AI77" s="6"/>
    </row>
    <row r="78" spans="1:35" s="104" customFormat="1" ht="15" customHeight="1" x14ac:dyDescent="0.25">
      <c r="A78" s="9" t="s">
        <v>409</v>
      </c>
      <c r="B78" s="304">
        <v>56849</v>
      </c>
      <c r="C78" s="212"/>
      <c r="D78" s="149" t="s">
        <v>2456</v>
      </c>
      <c r="E78" s="283" t="s">
        <v>2457</v>
      </c>
      <c r="F78" s="283"/>
      <c r="G78" s="283"/>
      <c r="H78" s="225">
        <v>0</v>
      </c>
      <c r="I78" s="225">
        <v>0</v>
      </c>
      <c r="J78" s="225">
        <v>174.166087</v>
      </c>
      <c r="K78" s="225">
        <v>174.16</v>
      </c>
      <c r="L78" s="189"/>
      <c r="M78" s="48"/>
      <c r="N78" s="18"/>
      <c r="O78" s="17"/>
      <c r="P78" s="18"/>
      <c r="Q78" s="17"/>
      <c r="R78" s="18"/>
      <c r="S78" s="17"/>
      <c r="T78" s="5"/>
      <c r="U78" s="230"/>
      <c r="V78" s="5"/>
      <c r="W78" s="6"/>
      <c r="X78" s="5"/>
      <c r="Y78" s="6"/>
      <c r="Z78" s="5"/>
      <c r="AA78" s="6"/>
      <c r="AB78" s="5"/>
      <c r="AC78" s="6"/>
      <c r="AD78" s="5"/>
      <c r="AE78" s="6"/>
      <c r="AF78" s="5"/>
      <c r="AG78" s="6"/>
      <c r="AH78" s="5"/>
      <c r="AI78" s="6"/>
    </row>
    <row r="79" spans="1:35" s="104" customFormat="1" ht="15" customHeight="1" x14ac:dyDescent="0.25">
      <c r="A79" s="9" t="s">
        <v>409</v>
      </c>
      <c r="B79" s="304">
        <v>56861</v>
      </c>
      <c r="C79" s="212"/>
      <c r="D79" s="198" t="s">
        <v>2495</v>
      </c>
      <c r="E79" s="7" t="s">
        <v>2496</v>
      </c>
      <c r="F79" s="7"/>
      <c r="G79" s="7"/>
      <c r="H79" s="225">
        <v>0</v>
      </c>
      <c r="I79" s="225">
        <v>0</v>
      </c>
      <c r="J79" s="225">
        <v>80.907273000000004</v>
      </c>
      <c r="K79" s="225">
        <v>84.04</v>
      </c>
      <c r="L79" s="191"/>
      <c r="M79" s="17"/>
      <c r="N79" s="18"/>
      <c r="O79" s="17"/>
      <c r="P79" s="5"/>
      <c r="Q79" s="17"/>
      <c r="R79" s="5"/>
      <c r="S79" s="230"/>
      <c r="T79" s="5"/>
      <c r="U79" s="230"/>
      <c r="V79" s="5"/>
      <c r="W79" s="6"/>
      <c r="X79" s="5"/>
      <c r="Y79" s="6"/>
      <c r="Z79" s="5"/>
      <c r="AA79" s="6"/>
      <c r="AB79" s="5"/>
      <c r="AC79" s="6"/>
      <c r="AD79" s="5"/>
      <c r="AE79" s="6"/>
      <c r="AF79" s="5"/>
      <c r="AG79" s="6"/>
      <c r="AH79" s="5"/>
      <c r="AI79" s="6"/>
    </row>
    <row r="80" spans="1:35" s="104" customFormat="1" ht="15" customHeight="1" x14ac:dyDescent="0.25">
      <c r="A80" s="9" t="s">
        <v>409</v>
      </c>
      <c r="B80" s="304">
        <v>56872</v>
      </c>
      <c r="C80" s="212"/>
      <c r="D80" s="198" t="s">
        <v>2489</v>
      </c>
      <c r="E80" s="7" t="s">
        <v>2490</v>
      </c>
      <c r="F80" s="7"/>
      <c r="G80" s="7"/>
      <c r="H80" s="225">
        <v>15</v>
      </c>
      <c r="I80" s="225">
        <v>15</v>
      </c>
      <c r="J80" s="225">
        <v>80.907894999999996</v>
      </c>
      <c r="K80" s="225">
        <v>80.91</v>
      </c>
      <c r="L80" s="189">
        <v>115</v>
      </c>
      <c r="M80" s="17">
        <f>((((((L80*L$2))-((L80*L$2)*0.12+0.035)+4-13)-($J80*L$2))/($J80*L$2)))</f>
        <v>0.13913481496459659</v>
      </c>
      <c r="N80" s="18"/>
      <c r="O80" s="17"/>
      <c r="P80" s="5"/>
      <c r="Q80" s="17"/>
      <c r="R80" s="5"/>
      <c r="S80" s="230"/>
      <c r="T80" s="5"/>
      <c r="U80" s="230"/>
      <c r="V80" s="5"/>
      <c r="W80" s="6"/>
      <c r="X80" s="5"/>
      <c r="Y80" s="6"/>
      <c r="Z80" s="5"/>
      <c r="AA80" s="6"/>
      <c r="AB80" s="5"/>
      <c r="AC80" s="6"/>
      <c r="AD80" s="5"/>
      <c r="AE80" s="6"/>
      <c r="AF80" s="5"/>
      <c r="AG80" s="6"/>
      <c r="AH80" s="5"/>
      <c r="AI80" s="6"/>
    </row>
    <row r="81" spans="1:35" s="15" customFormat="1" ht="15" customHeight="1" x14ac:dyDescent="0.25">
      <c r="A81" s="9" t="s">
        <v>409</v>
      </c>
      <c r="B81" s="304">
        <v>56877</v>
      </c>
      <c r="C81" s="212"/>
      <c r="D81" s="149" t="s">
        <v>472</v>
      </c>
      <c r="E81" s="283" t="s">
        <v>915</v>
      </c>
      <c r="F81" s="283" t="e">
        <v>#N/A</v>
      </c>
      <c r="G81" s="283"/>
      <c r="H81" s="225">
        <v>0</v>
      </c>
      <c r="I81" s="225">
        <v>0</v>
      </c>
      <c r="J81" s="225">
        <v>39.193072000000001</v>
      </c>
      <c r="K81" s="225">
        <v>39.19</v>
      </c>
      <c r="L81" s="189"/>
      <c r="M81" s="17"/>
      <c r="N81" s="18"/>
      <c r="O81" s="17"/>
      <c r="P81" s="31"/>
      <c r="Q81" s="17"/>
      <c r="R81" s="5"/>
      <c r="S81" s="230"/>
      <c r="T81" s="5"/>
      <c r="U81" s="230"/>
      <c r="V81" s="5"/>
      <c r="W81" s="6"/>
      <c r="X81" s="5"/>
      <c r="Y81" s="6"/>
      <c r="Z81" s="5"/>
      <c r="AA81" s="6"/>
      <c r="AB81" s="5"/>
      <c r="AC81" s="6"/>
      <c r="AD81" s="5"/>
      <c r="AE81" s="6"/>
      <c r="AF81" s="5"/>
      <c r="AG81" s="6"/>
      <c r="AH81" s="5"/>
      <c r="AI81" s="6"/>
    </row>
    <row r="82" spans="1:35" ht="15" customHeight="1" x14ac:dyDescent="0.25">
      <c r="A82" s="9" t="s">
        <v>409</v>
      </c>
      <c r="B82" s="304">
        <v>56878</v>
      </c>
      <c r="D82" s="149" t="s">
        <v>2034</v>
      </c>
      <c r="E82" s="283" t="s">
        <v>2844</v>
      </c>
      <c r="F82" s="24">
        <v>43435</v>
      </c>
      <c r="G82" s="283"/>
      <c r="H82" s="225">
        <v>0</v>
      </c>
      <c r="I82" s="225">
        <v>0</v>
      </c>
      <c r="J82" s="225">
        <v>39.192962999999999</v>
      </c>
      <c r="K82" s="225">
        <v>39.19</v>
      </c>
      <c r="L82" s="191"/>
      <c r="M82" s="17"/>
      <c r="N82" s="18"/>
      <c r="O82" s="17"/>
      <c r="P82" s="18"/>
      <c r="Q82" s="17"/>
      <c r="R82" s="5"/>
      <c r="S82" s="230"/>
      <c r="T82" s="5"/>
      <c r="U82" s="230"/>
      <c r="V82" s="5"/>
      <c r="W82" s="6"/>
      <c r="X82" s="5"/>
      <c r="Y82" s="6"/>
      <c r="Z82" s="5"/>
      <c r="AA82" s="6"/>
      <c r="AB82" s="5"/>
      <c r="AC82" s="6"/>
      <c r="AD82" s="5"/>
      <c r="AE82" s="6"/>
      <c r="AF82" s="5"/>
      <c r="AG82" s="6"/>
      <c r="AH82" s="5"/>
      <c r="AI82" s="6"/>
    </row>
    <row r="83" spans="1:35" s="104" customFormat="1" ht="15" customHeight="1" x14ac:dyDescent="0.25">
      <c r="A83" s="9" t="s">
        <v>409</v>
      </c>
      <c r="B83" s="304">
        <v>56890</v>
      </c>
      <c r="C83" s="212"/>
      <c r="D83" s="149" t="s">
        <v>2500</v>
      </c>
      <c r="E83" s="283" t="s">
        <v>2501</v>
      </c>
      <c r="F83" s="24"/>
      <c r="G83" s="283"/>
      <c r="H83" s="225">
        <v>0</v>
      </c>
      <c r="I83" s="225">
        <v>0</v>
      </c>
      <c r="J83" s="225">
        <v>110.9896</v>
      </c>
      <c r="K83" s="225">
        <v>111.01</v>
      </c>
      <c r="L83" s="191"/>
      <c r="M83" s="17"/>
      <c r="N83" s="18"/>
      <c r="O83" s="17"/>
      <c r="P83" s="18"/>
      <c r="Q83" s="17"/>
      <c r="R83" s="5"/>
      <c r="S83" s="230"/>
      <c r="T83" s="5"/>
      <c r="U83" s="230"/>
      <c r="V83" s="5"/>
      <c r="W83" s="6"/>
      <c r="X83" s="5"/>
      <c r="Y83" s="6"/>
      <c r="Z83" s="5"/>
      <c r="AA83" s="6"/>
      <c r="AB83" s="5"/>
      <c r="AC83" s="6"/>
      <c r="AD83" s="5"/>
      <c r="AE83" s="6"/>
      <c r="AF83" s="5"/>
      <c r="AG83" s="6"/>
      <c r="AH83" s="5"/>
      <c r="AI83" s="6"/>
    </row>
    <row r="84" spans="1:35" s="104" customFormat="1" ht="15" customHeight="1" x14ac:dyDescent="0.25">
      <c r="A84" s="9" t="s">
        <v>409</v>
      </c>
      <c r="B84" s="304">
        <v>56944</v>
      </c>
      <c r="C84" s="212"/>
      <c r="D84" s="149" t="s">
        <v>2486</v>
      </c>
      <c r="E84" s="104" t="s">
        <v>2487</v>
      </c>
      <c r="F84" s="24"/>
      <c r="H84" s="225">
        <v>0</v>
      </c>
      <c r="I84" s="225">
        <v>0</v>
      </c>
      <c r="J84" s="225">
        <v>42.759500000000003</v>
      </c>
      <c r="K84" s="225">
        <v>42.76</v>
      </c>
      <c r="L84" s="191"/>
      <c r="M84" s="17"/>
      <c r="N84" s="18"/>
      <c r="O84" s="17"/>
      <c r="P84" s="18"/>
      <c r="Q84" s="17"/>
      <c r="R84" s="5"/>
      <c r="S84" s="230"/>
      <c r="T84" s="5"/>
      <c r="U84" s="230"/>
      <c r="V84" s="5"/>
      <c r="W84" s="6"/>
      <c r="X84" s="5"/>
      <c r="Y84" s="6"/>
      <c r="Z84" s="5"/>
      <c r="AA84" s="6"/>
      <c r="AB84" s="5"/>
      <c r="AC84" s="6"/>
      <c r="AD84" s="5"/>
      <c r="AE84" s="6"/>
      <c r="AF84" s="5"/>
      <c r="AG84" s="6"/>
      <c r="AH84" s="5"/>
      <c r="AI84" s="6"/>
    </row>
    <row r="85" spans="1:35" ht="15" customHeight="1" x14ac:dyDescent="0.25">
      <c r="A85" s="9" t="s">
        <v>409</v>
      </c>
      <c r="B85" s="304" t="s">
        <v>3646</v>
      </c>
      <c r="D85" s="149" t="s">
        <v>2220</v>
      </c>
      <c r="E85" s="283" t="s">
        <v>916</v>
      </c>
      <c r="F85" s="283" t="s">
        <v>1694</v>
      </c>
      <c r="G85" s="283"/>
      <c r="H85" s="225">
        <v>10</v>
      </c>
      <c r="I85" s="225">
        <v>10</v>
      </c>
      <c r="J85" s="225">
        <v>10.76</v>
      </c>
      <c r="K85" s="225">
        <v>11.26</v>
      </c>
      <c r="L85" s="190">
        <v>25</v>
      </c>
      <c r="M85" s="17">
        <f>((((((L85*L$2))-((L85*L$2)*0.12+0.035)+4-13)-($J85*L$2))/($J85*L$2)))</f>
        <v>0.20492565055762083</v>
      </c>
      <c r="N85" s="18"/>
      <c r="O85" s="17"/>
      <c r="P85" s="391">
        <v>16.82</v>
      </c>
      <c r="Q85" s="17">
        <f>((((((P85*P$2))-((P85*P$2)*0.12+0.035)+4-13)-($J85*P$2))/($J85*P$2)))</f>
        <v>9.5718711276331997E-2</v>
      </c>
      <c r="R85" s="18"/>
      <c r="S85" s="17"/>
      <c r="T85" s="18"/>
      <c r="U85" s="17"/>
      <c r="V85" s="5"/>
      <c r="W85" s="6"/>
      <c r="X85" s="5"/>
      <c r="Y85" s="6"/>
      <c r="Z85" s="5"/>
      <c r="AA85" s="6"/>
      <c r="AB85" s="5"/>
      <c r="AC85" s="6"/>
      <c r="AD85" s="5"/>
      <c r="AE85" s="6"/>
      <c r="AF85" s="5"/>
      <c r="AG85" s="6"/>
      <c r="AH85" s="5"/>
      <c r="AI85" s="6"/>
    </row>
    <row r="86" spans="1:35" ht="15" customHeight="1" thickBot="1" x14ac:dyDescent="0.3">
      <c r="A86" s="9" t="s">
        <v>409</v>
      </c>
      <c r="B86" s="304" t="s">
        <v>3647</v>
      </c>
      <c r="D86" s="149" t="s">
        <v>482</v>
      </c>
      <c r="E86" s="283" t="s">
        <v>917</v>
      </c>
      <c r="F86" s="283" t="s">
        <v>1695</v>
      </c>
      <c r="G86" s="283"/>
      <c r="H86" s="225">
        <v>0</v>
      </c>
      <c r="I86" s="225">
        <v>0</v>
      </c>
      <c r="J86" s="225">
        <v>10.377292000000001</v>
      </c>
      <c r="K86" s="225">
        <v>10.37</v>
      </c>
      <c r="L86" s="190"/>
      <c r="M86" s="17"/>
      <c r="N86" s="18"/>
      <c r="O86" s="19"/>
      <c r="P86" s="50"/>
      <c r="Q86" s="19"/>
      <c r="R86" s="18"/>
      <c r="S86" s="17"/>
      <c r="T86" s="5"/>
      <c r="U86" s="230"/>
      <c r="V86" s="5"/>
      <c r="W86" s="6"/>
      <c r="X86" s="5"/>
      <c r="Y86" s="6"/>
      <c r="Z86" s="5"/>
      <c r="AA86" s="17"/>
      <c r="AB86" s="5"/>
      <c r="AC86" s="6"/>
      <c r="AD86" s="18"/>
      <c r="AE86" s="17"/>
      <c r="AF86" s="5"/>
      <c r="AG86" s="6"/>
      <c r="AH86" s="5"/>
      <c r="AI86" s="6"/>
    </row>
    <row r="87" spans="1:35" ht="15.75" customHeight="1" thickBot="1" x14ac:dyDescent="0.3">
      <c r="A87" s="9" t="s">
        <v>409</v>
      </c>
      <c r="B87" s="304" t="s">
        <v>3648</v>
      </c>
      <c r="D87" s="149" t="s">
        <v>483</v>
      </c>
      <c r="E87" s="283" t="s">
        <v>918</v>
      </c>
      <c r="F87" s="283" t="s">
        <v>1696</v>
      </c>
      <c r="G87" s="283"/>
      <c r="H87" s="225">
        <v>0</v>
      </c>
      <c r="I87" s="225">
        <v>0</v>
      </c>
      <c r="J87" s="225">
        <v>10.377222</v>
      </c>
      <c r="K87" s="225">
        <v>12.23</v>
      </c>
      <c r="L87" s="190"/>
      <c r="M87" s="17"/>
      <c r="N87" s="50"/>
      <c r="O87" s="17"/>
      <c r="P87" s="56"/>
      <c r="Q87" s="17"/>
      <c r="R87" s="31"/>
      <c r="S87" s="17"/>
      <c r="T87" s="5"/>
      <c r="U87" s="230"/>
      <c r="V87" s="5"/>
      <c r="W87" s="6"/>
      <c r="X87" s="5"/>
      <c r="Y87" s="6"/>
      <c r="Z87" s="5"/>
      <c r="AA87" s="6"/>
      <c r="AB87" s="5"/>
      <c r="AC87" s="6"/>
      <c r="AD87" s="5"/>
      <c r="AE87" s="6"/>
      <c r="AF87" s="5"/>
      <c r="AG87" s="6"/>
      <c r="AH87" s="5"/>
      <c r="AI87" s="6"/>
    </row>
    <row r="88" spans="1:35" ht="15.75" customHeight="1" thickBot="1" x14ac:dyDescent="0.3">
      <c r="A88" s="9" t="s">
        <v>409</v>
      </c>
      <c r="B88" s="304" t="s">
        <v>3649</v>
      </c>
      <c r="D88" s="149" t="s">
        <v>2147</v>
      </c>
      <c r="E88" s="283" t="s">
        <v>919</v>
      </c>
      <c r="F88" s="283" t="s">
        <v>1697</v>
      </c>
      <c r="G88" s="283"/>
      <c r="H88" s="225">
        <v>0</v>
      </c>
      <c r="I88" s="225">
        <v>0</v>
      </c>
      <c r="J88" s="225">
        <v>10.376666999999999</v>
      </c>
      <c r="K88" s="225">
        <v>12.26</v>
      </c>
      <c r="L88" s="190"/>
      <c r="M88" s="17"/>
      <c r="N88" s="56"/>
      <c r="O88" s="17"/>
      <c r="P88" s="68"/>
      <c r="Q88" s="17"/>
      <c r="R88" s="18"/>
      <c r="S88" s="17"/>
      <c r="T88" s="18"/>
      <c r="U88" s="17"/>
      <c r="V88" s="5"/>
      <c r="W88" s="6"/>
      <c r="X88" s="5"/>
      <c r="Y88" s="6"/>
      <c r="Z88" s="5"/>
      <c r="AA88" s="6"/>
      <c r="AB88" s="5"/>
      <c r="AC88" s="6"/>
      <c r="AD88" s="5"/>
      <c r="AE88" s="6"/>
      <c r="AF88" s="5"/>
      <c r="AG88" s="6"/>
      <c r="AH88" s="5"/>
      <c r="AI88" s="6"/>
    </row>
    <row r="89" spans="1:35" ht="15" customHeight="1" x14ac:dyDescent="0.25">
      <c r="A89" s="9" t="s">
        <v>409</v>
      </c>
      <c r="B89" s="304" t="s">
        <v>3650</v>
      </c>
      <c r="D89" s="149" t="s">
        <v>141</v>
      </c>
      <c r="E89" s="283" t="s">
        <v>920</v>
      </c>
      <c r="F89" s="283" t="e">
        <v>#N/A</v>
      </c>
      <c r="G89" s="283"/>
      <c r="H89" s="225">
        <v>0</v>
      </c>
      <c r="I89" s="225">
        <v>0</v>
      </c>
      <c r="J89" s="225">
        <v>15.484500000000001</v>
      </c>
      <c r="K89" s="225">
        <v>15.48</v>
      </c>
      <c r="L89" s="190"/>
      <c r="M89" s="17"/>
      <c r="N89" s="51"/>
      <c r="O89" s="230"/>
      <c r="P89" s="5"/>
      <c r="Q89" s="230"/>
      <c r="R89" s="5"/>
      <c r="S89" s="230"/>
      <c r="T89" s="5"/>
      <c r="U89" s="230"/>
      <c r="V89" s="5"/>
      <c r="W89" s="6"/>
      <c r="X89" s="5"/>
      <c r="Y89" s="6"/>
      <c r="Z89" s="5"/>
      <c r="AA89" s="6"/>
      <c r="AB89" s="5"/>
      <c r="AC89" s="6"/>
      <c r="AD89" s="5"/>
      <c r="AE89" s="6"/>
      <c r="AF89" s="5"/>
      <c r="AG89" s="6"/>
      <c r="AH89" s="5"/>
      <c r="AI89" s="6"/>
    </row>
    <row r="90" spans="1:35" s="81" customFormat="1" ht="15" customHeight="1" x14ac:dyDescent="0.25">
      <c r="A90" s="9" t="s">
        <v>409</v>
      </c>
      <c r="B90" s="304" t="s">
        <v>3651</v>
      </c>
      <c r="C90" s="212" t="s">
        <v>4913</v>
      </c>
      <c r="D90" s="149" t="s">
        <v>2800</v>
      </c>
      <c r="E90" s="283" t="s">
        <v>2256</v>
      </c>
      <c r="F90" s="283"/>
      <c r="G90" s="283"/>
      <c r="H90" s="225">
        <v>3</v>
      </c>
      <c r="I90" s="225">
        <v>3</v>
      </c>
      <c r="J90" s="225">
        <v>12.257999999999999</v>
      </c>
      <c r="K90" s="225">
        <v>12.26</v>
      </c>
      <c r="L90" s="392">
        <v>24.5</v>
      </c>
      <c r="M90" s="17">
        <f>((((((L90*L$2))-((L90*L$2)*0.12+0.035)+4-13)-($J90*L$2))/($J90*L$2)))</f>
        <v>2.1781693587860945E-2</v>
      </c>
      <c r="N90" s="55">
        <v>20</v>
      </c>
      <c r="O90" s="17">
        <f>((((((N90*N$2))-((N90*N$2)*0.12+0.035)+4-13)-($J90*N$2))/($J90*N$2)))</f>
        <v>6.7262196116821715E-2</v>
      </c>
      <c r="P90" s="18">
        <v>17.75</v>
      </c>
      <c r="Q90" s="17">
        <f>((((((P90*P$2))-((P90*P$2)*0.12+0.035)+4-13)-($J90*P$2))/($J90*P$2)))</f>
        <v>2.8579974982324521E-2</v>
      </c>
      <c r="R90" s="5"/>
      <c r="S90" s="230"/>
      <c r="T90" s="5"/>
      <c r="U90" s="230"/>
      <c r="V90" s="5"/>
      <c r="W90" s="6"/>
      <c r="X90" s="5"/>
      <c r="Y90" s="6"/>
      <c r="Z90" s="5"/>
      <c r="AA90" s="6"/>
      <c r="AB90" s="5"/>
      <c r="AC90" s="6"/>
      <c r="AD90" s="5"/>
      <c r="AE90" s="6"/>
      <c r="AF90" s="5"/>
      <c r="AG90" s="6"/>
      <c r="AH90" s="5"/>
      <c r="AI90" s="6"/>
    </row>
    <row r="91" spans="1:35" s="13" customFormat="1" ht="15" customHeight="1" x14ac:dyDescent="0.25">
      <c r="A91" s="9" t="s">
        <v>409</v>
      </c>
      <c r="B91" s="304" t="s">
        <v>3652</v>
      </c>
      <c r="C91" s="212"/>
      <c r="D91" s="198" t="s">
        <v>484</v>
      </c>
      <c r="E91" s="128" t="s">
        <v>921</v>
      </c>
      <c r="F91" s="128" t="s">
        <v>1698</v>
      </c>
      <c r="G91" s="128"/>
      <c r="H91" s="225">
        <v>135</v>
      </c>
      <c r="I91" s="225">
        <v>135</v>
      </c>
      <c r="J91" s="225">
        <v>27.925999999999998</v>
      </c>
      <c r="K91" s="225">
        <v>27.93</v>
      </c>
      <c r="L91" s="191">
        <v>46</v>
      </c>
      <c r="M91" s="17">
        <f>((((((L91*L$2))-((L91*L$2)*0.12+0.035)+4-13)-($J91*L$2))/($J91*L$2)))</f>
        <v>0.12601160209124121</v>
      </c>
      <c r="N91" s="31">
        <v>42</v>
      </c>
      <c r="O91" s="17">
        <f>((((((N91*N$2))-((N91*N$2)*0.12+0.035)+4-13)-($J91*N$2))/($J91*N$2)))</f>
        <v>0.16173100336603899</v>
      </c>
      <c r="P91" s="18"/>
      <c r="Q91" s="17"/>
      <c r="R91" s="80"/>
      <c r="S91" s="17"/>
      <c r="T91" s="18"/>
      <c r="U91" s="17"/>
      <c r="V91" s="18"/>
      <c r="W91" s="17"/>
      <c r="X91" s="18"/>
      <c r="Y91" s="21"/>
      <c r="Z91" s="18"/>
      <c r="AA91" s="21"/>
      <c r="AB91" s="18"/>
      <c r="AC91" s="21"/>
      <c r="AD91" s="18"/>
      <c r="AE91" s="17"/>
      <c r="AF91" s="18"/>
      <c r="AG91" s="21"/>
      <c r="AH91" s="18"/>
      <c r="AI91" s="21"/>
    </row>
    <row r="92" spans="1:35" ht="15" customHeight="1" x14ac:dyDescent="0.25">
      <c r="A92" s="9" t="s">
        <v>409</v>
      </c>
      <c r="B92" s="304" t="s">
        <v>3653</v>
      </c>
      <c r="D92" s="149" t="s">
        <v>485</v>
      </c>
      <c r="E92" s="283" t="s">
        <v>922</v>
      </c>
      <c r="F92" s="283" t="s">
        <v>1699</v>
      </c>
      <c r="G92" s="283"/>
      <c r="H92" s="225">
        <v>96</v>
      </c>
      <c r="I92" s="225">
        <v>96</v>
      </c>
      <c r="J92" s="225">
        <v>27.983450000000001</v>
      </c>
      <c r="K92" s="225">
        <v>27.93</v>
      </c>
      <c r="L92" s="191">
        <v>45</v>
      </c>
      <c r="M92" s="17">
        <f>((((((L92*L$2))-((L92*L$2)*0.12+0.035)+4-13)-($J92*L$2))/($J92*L$2)))</f>
        <v>9.2252742245863051E-2</v>
      </c>
      <c r="N92" s="31">
        <v>40.9</v>
      </c>
      <c r="O92" s="17">
        <f>((((((N92*N$2))-((N92*N$2)*0.12+0.035)+4-13)-($J92*N$2))/($J92*N$2)))</f>
        <v>0.12475409572443703</v>
      </c>
      <c r="P92" s="18">
        <v>38.6</v>
      </c>
      <c r="Q92" s="17">
        <f>((((((P92*P$2))-((P92*P$2)*0.12+0.035)+4-13)-($J92*P$2))/($J92*P$2)))</f>
        <v>0.10623719853461021</v>
      </c>
      <c r="R92" s="18">
        <v>37.99</v>
      </c>
      <c r="S92" s="17">
        <f>((((((R92*R$2))-((R92*R$2)*0.12+0.035)+4-13)-($J92*R$2))/($J92*R$2)))</f>
        <v>0.11396021577039298</v>
      </c>
      <c r="T92" s="18"/>
      <c r="U92" s="17"/>
      <c r="V92" s="31"/>
      <c r="W92" s="17"/>
      <c r="X92" s="5"/>
      <c r="Y92" s="6"/>
      <c r="Z92" s="5"/>
      <c r="AA92" s="6"/>
      <c r="AB92" s="5"/>
      <c r="AC92" s="6"/>
      <c r="AD92" s="18"/>
      <c r="AE92" s="17"/>
      <c r="AF92" s="5"/>
      <c r="AG92" s="6"/>
      <c r="AH92" s="5"/>
      <c r="AI92" s="6"/>
    </row>
    <row r="93" spans="1:35" ht="15" customHeight="1" x14ac:dyDescent="0.25">
      <c r="A93" s="9" t="s">
        <v>409</v>
      </c>
      <c r="B93" s="304" t="s">
        <v>3654</v>
      </c>
      <c r="D93" s="149" t="s">
        <v>142</v>
      </c>
      <c r="E93" s="283" t="s">
        <v>923</v>
      </c>
      <c r="F93" s="283" t="s">
        <v>1700</v>
      </c>
      <c r="G93" s="283"/>
      <c r="H93" s="225">
        <v>128</v>
      </c>
      <c r="I93" s="225">
        <v>128</v>
      </c>
      <c r="J93" s="225">
        <v>27.9834</v>
      </c>
      <c r="K93" s="225">
        <v>27.96</v>
      </c>
      <c r="L93" s="189">
        <v>47</v>
      </c>
      <c r="M93" s="17">
        <f>((((((L93*L$2))-((L93*L$2)*0.12+0.035)+4-13)-($J93*L$2))/($J93*L$2)))</f>
        <v>0.15514912412358767</v>
      </c>
      <c r="N93" s="31">
        <v>41</v>
      </c>
      <c r="O93" s="17">
        <f>((((((N93*N$2))-((N93*N$2)*0.12+0.035)+4-13)-($J93*N$2))/($J93*N$2)))</f>
        <v>0.12790082691881616</v>
      </c>
      <c r="P93" s="31"/>
      <c r="Q93" s="17"/>
      <c r="R93" s="31">
        <v>36.99</v>
      </c>
      <c r="S93" s="17">
        <f>((((((R93*R$2))-((R93*R$2)*0.12+0.035)+4-13)-($J93*R$2))/($J93*R$2)))</f>
        <v>8.2514991030396695E-2</v>
      </c>
      <c r="T93" s="5"/>
      <c r="U93" s="230"/>
      <c r="V93" s="18"/>
      <c r="W93" s="17"/>
      <c r="X93" s="5"/>
      <c r="Y93" s="6"/>
      <c r="Z93" s="5"/>
      <c r="AA93" s="6"/>
      <c r="AB93" s="5"/>
      <c r="AC93" s="6"/>
      <c r="AD93" s="5"/>
      <c r="AE93" s="6"/>
      <c r="AF93" s="5"/>
      <c r="AG93" s="6"/>
      <c r="AH93" s="5"/>
      <c r="AI93" s="6"/>
    </row>
    <row r="94" spans="1:35" ht="15" customHeight="1" x14ac:dyDescent="0.25">
      <c r="A94" s="9" t="s">
        <v>409</v>
      </c>
      <c r="B94" s="304" t="s">
        <v>3655</v>
      </c>
      <c r="D94" s="149" t="s">
        <v>486</v>
      </c>
      <c r="E94" s="283" t="s">
        <v>924</v>
      </c>
      <c r="F94" s="283" t="e">
        <v>#N/A</v>
      </c>
      <c r="G94" s="283"/>
      <c r="H94" s="225">
        <v>35</v>
      </c>
      <c r="I94" s="225">
        <v>35</v>
      </c>
      <c r="J94" s="225">
        <v>27.983332999999998</v>
      </c>
      <c r="K94" s="225">
        <v>27.97</v>
      </c>
      <c r="L94" s="191">
        <v>46</v>
      </c>
      <c r="M94" s="17">
        <f>((((((L94*L$2))-((L94*L$2)*0.12+0.035)+4-13)-($J94*L$2))/($J94*L$2)))</f>
        <v>0.12370459944853611</v>
      </c>
      <c r="N94" s="388">
        <v>39.979999999999997</v>
      </c>
      <c r="O94" s="17">
        <f>((((((N94*N$2))-((N94*N$2)*0.12+0.035)+4-13)-($J94*N$2))/($J94*N$2)))</f>
        <v>9.5827291195083791E-2</v>
      </c>
      <c r="P94" s="18"/>
      <c r="Q94" s="17"/>
      <c r="R94" s="5"/>
      <c r="S94" s="17"/>
      <c r="T94" s="5"/>
      <c r="U94" s="230"/>
      <c r="V94" s="18"/>
      <c r="W94" s="17"/>
      <c r="X94" s="5"/>
      <c r="Y94" s="6"/>
      <c r="Z94" s="5"/>
      <c r="AA94" s="6"/>
      <c r="AB94" s="5"/>
      <c r="AC94" s="6"/>
      <c r="AD94" s="5"/>
      <c r="AE94" s="6"/>
      <c r="AF94" s="5"/>
      <c r="AG94" s="6"/>
      <c r="AH94" s="5"/>
      <c r="AI94" s="6"/>
    </row>
    <row r="95" spans="1:35" ht="15" customHeight="1" x14ac:dyDescent="0.25">
      <c r="A95" s="9" t="s">
        <v>409</v>
      </c>
      <c r="B95" s="304" t="s">
        <v>3656</v>
      </c>
      <c r="D95" s="149" t="s">
        <v>487</v>
      </c>
      <c r="E95" s="283" t="s">
        <v>925</v>
      </c>
      <c r="F95" s="283" t="e">
        <v>#N/A</v>
      </c>
      <c r="G95" s="283"/>
      <c r="H95" s="225">
        <v>0</v>
      </c>
      <c r="I95" s="225">
        <v>0</v>
      </c>
      <c r="J95" s="225">
        <v>12.784000000000001</v>
      </c>
      <c r="K95" s="225">
        <v>23.85</v>
      </c>
      <c r="L95" s="190"/>
      <c r="M95" s="17"/>
      <c r="N95" s="5"/>
      <c r="O95" s="230"/>
      <c r="P95" s="5"/>
      <c r="Q95" s="230"/>
      <c r="R95" s="5"/>
      <c r="S95" s="230"/>
      <c r="T95" s="5"/>
      <c r="U95" s="230"/>
      <c r="V95" s="5"/>
      <c r="W95" s="6"/>
      <c r="X95" s="5"/>
      <c r="Y95" s="6"/>
      <c r="Z95" s="5"/>
      <c r="AA95" s="6"/>
      <c r="AB95" s="5"/>
      <c r="AC95" s="6"/>
      <c r="AD95" s="5"/>
      <c r="AE95" s="6"/>
      <c r="AF95" s="5"/>
      <c r="AG95" s="6"/>
      <c r="AH95" s="5"/>
      <c r="AI95" s="6"/>
    </row>
    <row r="96" spans="1:35" ht="15" customHeight="1" x14ac:dyDescent="0.25">
      <c r="A96" s="9" t="s">
        <v>409</v>
      </c>
      <c r="B96" s="304" t="s">
        <v>3657</v>
      </c>
      <c r="D96" s="149" t="s">
        <v>488</v>
      </c>
      <c r="E96" s="266" t="s">
        <v>926</v>
      </c>
      <c r="F96" s="266" t="e">
        <v>#N/A</v>
      </c>
      <c r="G96" s="266"/>
      <c r="H96" s="225">
        <v>0</v>
      </c>
      <c r="I96" s="225">
        <v>0</v>
      </c>
      <c r="J96" s="225">
        <v>12.784286</v>
      </c>
      <c r="K96" s="225">
        <v>1</v>
      </c>
      <c r="L96" s="190"/>
      <c r="M96" s="17"/>
      <c r="N96" s="5"/>
      <c r="O96" s="230"/>
      <c r="P96" s="5"/>
      <c r="Q96" s="230"/>
      <c r="R96" s="5"/>
      <c r="S96" s="230"/>
      <c r="T96" s="5"/>
      <c r="U96" s="230"/>
      <c r="V96" s="5"/>
      <c r="W96" s="6"/>
      <c r="X96" s="5"/>
      <c r="Y96" s="6"/>
      <c r="Z96" s="5"/>
      <c r="AA96" s="6"/>
      <c r="AB96" s="5"/>
      <c r="AC96" s="6"/>
      <c r="AD96" s="5"/>
      <c r="AE96" s="6"/>
      <c r="AF96" s="5"/>
      <c r="AG96" s="6"/>
      <c r="AH96" s="5"/>
      <c r="AI96" s="6"/>
    </row>
    <row r="97" spans="1:35" s="76" customFormat="1" ht="15" customHeight="1" x14ac:dyDescent="0.25">
      <c r="A97" s="9" t="s">
        <v>409</v>
      </c>
      <c r="B97" s="304" t="s">
        <v>3658</v>
      </c>
      <c r="C97" s="212"/>
      <c r="D97" s="149" t="s">
        <v>2801</v>
      </c>
      <c r="E97" s="283" t="s">
        <v>2228</v>
      </c>
      <c r="F97" s="283"/>
      <c r="G97" s="283"/>
      <c r="H97" s="225">
        <v>0</v>
      </c>
      <c r="I97" s="225">
        <v>0</v>
      </c>
      <c r="J97" s="225">
        <v>12.786</v>
      </c>
      <c r="K97" s="225">
        <v>12.79</v>
      </c>
      <c r="L97" s="191"/>
      <c r="M97" s="48"/>
      <c r="N97" s="5"/>
      <c r="O97" s="230"/>
      <c r="P97" s="5"/>
      <c r="Q97" s="230"/>
      <c r="R97" s="5"/>
      <c r="S97" s="230"/>
      <c r="T97" s="5"/>
      <c r="U97" s="230"/>
      <c r="V97" s="5"/>
      <c r="W97" s="6"/>
      <c r="X97" s="5"/>
      <c r="Y97" s="6"/>
      <c r="Z97" s="5"/>
      <c r="AA97" s="6"/>
      <c r="AB97" s="5"/>
      <c r="AC97" s="6"/>
      <c r="AD97" s="5"/>
      <c r="AE97" s="6"/>
      <c r="AF97" s="5"/>
      <c r="AG97" s="6"/>
      <c r="AH97" s="5"/>
      <c r="AI97" s="6"/>
    </row>
    <row r="98" spans="1:35" s="47" customFormat="1" ht="15" customHeight="1" x14ac:dyDescent="0.25">
      <c r="A98" s="9" t="s">
        <v>409</v>
      </c>
      <c r="B98" s="304" t="s">
        <v>3659</v>
      </c>
      <c r="C98" s="212"/>
      <c r="D98" s="149" t="s">
        <v>2116</v>
      </c>
      <c r="E98" s="283" t="s">
        <v>2117</v>
      </c>
      <c r="F98" s="283"/>
      <c r="G98" s="283"/>
      <c r="H98" s="225">
        <v>9</v>
      </c>
      <c r="I98" s="225">
        <v>9</v>
      </c>
      <c r="J98" s="225">
        <v>20.384</v>
      </c>
      <c r="K98" s="225" t="e">
        <v>#N/A</v>
      </c>
      <c r="L98" s="190"/>
      <c r="M98" s="17"/>
      <c r="N98" s="5"/>
      <c r="O98" s="17"/>
      <c r="P98" s="5"/>
      <c r="Q98" s="230"/>
      <c r="R98" s="5"/>
      <c r="S98" s="17"/>
      <c r="T98" s="5"/>
      <c r="U98" s="230"/>
      <c r="V98" s="5"/>
      <c r="W98" s="6"/>
      <c r="X98" s="5"/>
      <c r="Y98" s="6"/>
      <c r="Z98" s="5"/>
      <c r="AA98" s="6"/>
      <c r="AB98" s="5"/>
      <c r="AC98" s="6"/>
      <c r="AD98" s="5"/>
      <c r="AE98" s="6"/>
      <c r="AF98" s="5"/>
      <c r="AG98" s="6"/>
      <c r="AH98" s="5"/>
      <c r="AI98" s="6"/>
    </row>
    <row r="99" spans="1:35" s="47" customFormat="1" ht="15" customHeight="1" x14ac:dyDescent="0.25">
      <c r="A99" s="9" t="s">
        <v>409</v>
      </c>
      <c r="B99" s="304" t="s">
        <v>3660</v>
      </c>
      <c r="C99" s="212"/>
      <c r="D99" s="149" t="s">
        <v>489</v>
      </c>
      <c r="E99" s="283" t="s">
        <v>927</v>
      </c>
      <c r="F99" s="283" t="e">
        <v>#N/A</v>
      </c>
      <c r="G99" s="283"/>
      <c r="H99" s="225">
        <v>0</v>
      </c>
      <c r="I99" s="225">
        <v>0</v>
      </c>
      <c r="J99" s="225">
        <v>14.1655</v>
      </c>
      <c r="K99" s="225">
        <v>14.16</v>
      </c>
      <c r="L99" s="190"/>
      <c r="M99" s="17"/>
      <c r="N99" s="31"/>
      <c r="O99" s="17"/>
      <c r="P99" s="31"/>
      <c r="Q99" s="17"/>
      <c r="R99" s="18"/>
      <c r="S99" s="17"/>
      <c r="T99" s="5"/>
      <c r="U99" s="230"/>
      <c r="V99" s="5"/>
      <c r="W99" s="6"/>
      <c r="X99" s="5"/>
      <c r="Y99" s="6"/>
      <c r="Z99" s="5"/>
      <c r="AA99" s="6"/>
      <c r="AB99" s="5"/>
      <c r="AC99" s="6"/>
      <c r="AD99" s="5"/>
      <c r="AE99" s="6"/>
      <c r="AF99" s="5"/>
      <c r="AG99" s="6"/>
      <c r="AH99" s="5"/>
      <c r="AI99" s="6"/>
    </row>
    <row r="100" spans="1:35" s="47" customFormat="1" ht="15" customHeight="1" x14ac:dyDescent="0.25">
      <c r="A100" s="9" t="s">
        <v>409</v>
      </c>
      <c r="B100" s="304" t="s">
        <v>3661</v>
      </c>
      <c r="C100" s="212"/>
      <c r="D100" s="198" t="s">
        <v>2802</v>
      </c>
      <c r="E100" s="283" t="s">
        <v>2118</v>
      </c>
      <c r="F100" s="283"/>
      <c r="G100" s="283"/>
      <c r="H100" s="225">
        <v>302</v>
      </c>
      <c r="I100" s="225">
        <v>302</v>
      </c>
      <c r="J100" s="225">
        <v>20.383407999999999</v>
      </c>
      <c r="K100" s="225">
        <v>40.25</v>
      </c>
      <c r="L100" s="190"/>
      <c r="M100" s="48"/>
      <c r="N100" s="5"/>
      <c r="O100" s="17"/>
      <c r="P100" s="5"/>
      <c r="Q100" s="17"/>
      <c r="R100" s="5"/>
      <c r="S100" s="230"/>
      <c r="T100" s="5"/>
      <c r="U100" s="230"/>
      <c r="V100" s="5"/>
      <c r="W100" s="6"/>
      <c r="X100" s="5"/>
      <c r="Y100" s="6"/>
      <c r="Z100" s="5"/>
      <c r="AA100" s="6"/>
      <c r="AB100" s="5"/>
      <c r="AC100" s="6"/>
      <c r="AD100" s="5"/>
      <c r="AE100" s="6"/>
      <c r="AF100" s="5"/>
      <c r="AG100" s="6"/>
      <c r="AH100" s="5"/>
      <c r="AI100" s="6"/>
    </row>
    <row r="101" spans="1:35" s="47" customFormat="1" ht="15" customHeight="1" x14ac:dyDescent="0.25">
      <c r="A101" s="9" t="s">
        <v>409</v>
      </c>
      <c r="B101" s="304" t="s">
        <v>3662</v>
      </c>
      <c r="C101" s="212"/>
      <c r="D101" s="149" t="s">
        <v>143</v>
      </c>
      <c r="E101" s="283" t="s">
        <v>928</v>
      </c>
      <c r="F101" s="283" t="s">
        <v>1701</v>
      </c>
      <c r="G101" s="283"/>
      <c r="H101" s="225">
        <v>0</v>
      </c>
      <c r="I101" s="225">
        <v>0</v>
      </c>
      <c r="J101" s="225">
        <v>14.1655</v>
      </c>
      <c r="K101" s="225">
        <v>14.11</v>
      </c>
      <c r="L101" s="190"/>
      <c r="M101" s="17"/>
      <c r="N101" s="31"/>
      <c r="O101" s="17"/>
      <c r="P101" s="31"/>
      <c r="Q101" s="17"/>
      <c r="R101" s="18"/>
      <c r="S101" s="17"/>
      <c r="T101" s="31"/>
      <c r="U101" s="17"/>
      <c r="V101" s="5"/>
      <c r="W101" s="6"/>
      <c r="X101" s="5"/>
      <c r="Y101" s="6"/>
      <c r="Z101" s="5"/>
      <c r="AA101" s="6"/>
      <c r="AB101" s="5"/>
      <c r="AC101" s="6"/>
      <c r="AD101" s="5"/>
      <c r="AE101" s="6"/>
      <c r="AF101" s="5"/>
      <c r="AG101" s="6"/>
      <c r="AH101" s="5"/>
      <c r="AI101" s="6"/>
    </row>
    <row r="102" spans="1:35" s="47" customFormat="1" ht="15" customHeight="1" x14ac:dyDescent="0.25">
      <c r="A102" s="9" t="s">
        <v>409</v>
      </c>
      <c r="B102" s="304" t="s">
        <v>3663</v>
      </c>
      <c r="C102" s="212"/>
      <c r="D102" s="149" t="s">
        <v>2803</v>
      </c>
      <c r="E102" s="283" t="s">
        <v>2119</v>
      </c>
      <c r="F102" s="283"/>
      <c r="G102" s="283"/>
      <c r="H102" s="225">
        <v>29</v>
      </c>
      <c r="I102" s="225">
        <v>29</v>
      </c>
      <c r="J102" s="225">
        <v>20.383400000000002</v>
      </c>
      <c r="K102" s="225">
        <v>20.41</v>
      </c>
      <c r="L102" s="190"/>
      <c r="M102" s="17"/>
      <c r="N102" s="5"/>
      <c r="O102" s="17"/>
      <c r="P102" s="5"/>
      <c r="Q102" s="230"/>
      <c r="R102" s="5"/>
      <c r="S102" s="230"/>
      <c r="T102" s="5"/>
      <c r="U102" s="230"/>
      <c r="V102" s="5"/>
      <c r="W102" s="6"/>
      <c r="X102" s="5"/>
      <c r="Y102" s="6"/>
      <c r="Z102" s="5"/>
      <c r="AA102" s="6"/>
      <c r="AB102" s="5"/>
      <c r="AC102" s="6"/>
      <c r="AD102" s="5"/>
      <c r="AE102" s="6"/>
      <c r="AF102" s="5"/>
      <c r="AG102" s="6"/>
      <c r="AH102" s="5"/>
      <c r="AI102" s="6"/>
    </row>
    <row r="103" spans="1:35" s="47" customFormat="1" ht="15" customHeight="1" x14ac:dyDescent="0.25">
      <c r="A103" s="9" t="s">
        <v>409</v>
      </c>
      <c r="B103" s="304" t="s">
        <v>3664</v>
      </c>
      <c r="C103" s="212"/>
      <c r="D103" s="149" t="s">
        <v>144</v>
      </c>
      <c r="E103" s="283" t="s">
        <v>2119</v>
      </c>
      <c r="F103" s="283" t="s">
        <v>1702</v>
      </c>
      <c r="G103" s="283"/>
      <c r="H103" s="225">
        <v>108</v>
      </c>
      <c r="I103" s="225">
        <v>108</v>
      </c>
      <c r="J103" s="225">
        <v>14.165486</v>
      </c>
      <c r="K103" s="225">
        <v>14</v>
      </c>
      <c r="L103" s="190">
        <v>28</v>
      </c>
      <c r="M103" s="17">
        <f>((((((L103*L$2))-((L103*L$2)*0.12+0.035)+4-13)-($J103*L$2))/($J103*L$2)))</f>
        <v>0.10162122217338684</v>
      </c>
      <c r="N103" s="31"/>
      <c r="O103" s="17"/>
      <c r="P103" s="31">
        <v>20.75</v>
      </c>
      <c r="Q103" s="17">
        <f>((((((P103*P$2))-((P103*P$2)*0.12+0.035)+4-13)-($J103*P$2))/($J103*P$2)))</f>
        <v>7.6442653173589212E-2</v>
      </c>
      <c r="R103" s="18"/>
      <c r="S103" s="17"/>
      <c r="T103" s="18">
        <v>20.65</v>
      </c>
      <c r="U103" s="17">
        <f>((((((T103*T$2))-((T103*T$2)*0.12+0.035)+4-13)-($J103*T$2))/($J103*T$2)))</f>
        <v>0.15527275237856311</v>
      </c>
      <c r="V103" s="5"/>
      <c r="W103" s="6"/>
      <c r="X103" s="5"/>
      <c r="Y103" s="6"/>
      <c r="Z103" s="5"/>
      <c r="AA103" s="6"/>
      <c r="AB103" s="5"/>
      <c r="AC103" s="6"/>
      <c r="AD103" s="18"/>
      <c r="AE103" s="17"/>
      <c r="AF103" s="5"/>
      <c r="AG103" s="6"/>
      <c r="AH103" s="5"/>
      <c r="AI103" s="6"/>
    </row>
    <row r="104" spans="1:35" ht="15" customHeight="1" x14ac:dyDescent="0.25">
      <c r="A104" s="9" t="s">
        <v>409</v>
      </c>
      <c r="B104" s="304" t="s">
        <v>3665</v>
      </c>
      <c r="D104" s="149" t="s">
        <v>2804</v>
      </c>
      <c r="E104" s="283" t="s">
        <v>2120</v>
      </c>
      <c r="F104" s="283"/>
      <c r="G104" s="283"/>
      <c r="H104" s="225">
        <v>10</v>
      </c>
      <c r="I104" s="225">
        <v>10</v>
      </c>
      <c r="J104" s="225">
        <v>20.38</v>
      </c>
      <c r="K104" s="225" t="e">
        <v>#N/A</v>
      </c>
      <c r="L104" s="190"/>
      <c r="M104" s="48"/>
      <c r="N104" s="5"/>
      <c r="O104" s="48"/>
      <c r="P104" s="5"/>
      <c r="Q104" s="230"/>
      <c r="R104" s="5"/>
      <c r="S104" s="230"/>
      <c r="T104" s="5"/>
      <c r="U104" s="230"/>
      <c r="V104" s="5"/>
      <c r="W104" s="6"/>
      <c r="X104" s="5"/>
      <c r="Y104" s="6"/>
      <c r="Z104" s="5"/>
      <c r="AA104" s="6"/>
      <c r="AB104" s="5"/>
      <c r="AC104" s="6"/>
      <c r="AD104" s="5"/>
      <c r="AE104" s="6"/>
      <c r="AF104" s="5"/>
      <c r="AG104" s="6"/>
      <c r="AH104" s="5"/>
      <c r="AI104" s="6"/>
    </row>
    <row r="105" spans="1:35" ht="15" customHeight="1" x14ac:dyDescent="0.25">
      <c r="A105" s="9" t="s">
        <v>409</v>
      </c>
      <c r="B105" s="304" t="s">
        <v>3666</v>
      </c>
      <c r="D105" s="149" t="s">
        <v>490</v>
      </c>
      <c r="E105" s="283" t="s">
        <v>929</v>
      </c>
      <c r="F105" s="283" t="e">
        <v>#N/A</v>
      </c>
      <c r="G105" s="283"/>
      <c r="H105" s="225">
        <v>0</v>
      </c>
      <c r="I105" s="225">
        <v>0</v>
      </c>
      <c r="J105" s="225">
        <v>14.1655</v>
      </c>
      <c r="K105" s="225">
        <v>14.09</v>
      </c>
      <c r="L105" s="191"/>
      <c r="M105" s="17"/>
      <c r="N105" s="31"/>
      <c r="O105" s="17"/>
      <c r="P105" s="31"/>
      <c r="Q105" s="17"/>
      <c r="R105" s="5"/>
      <c r="S105" s="230"/>
      <c r="T105" s="5"/>
      <c r="U105" s="230"/>
      <c r="V105" s="5"/>
      <c r="W105" s="6"/>
      <c r="X105" s="5"/>
      <c r="Y105" s="6"/>
      <c r="Z105" s="5"/>
      <c r="AA105" s="6"/>
      <c r="AB105" s="5"/>
      <c r="AC105" s="6"/>
      <c r="AD105" s="5"/>
      <c r="AE105" s="6"/>
      <c r="AF105" s="5"/>
      <c r="AG105" s="6"/>
      <c r="AH105" s="5"/>
      <c r="AI105" s="6"/>
    </row>
    <row r="106" spans="1:35" ht="15" customHeight="1" x14ac:dyDescent="0.25">
      <c r="A106" s="9" t="s">
        <v>409</v>
      </c>
      <c r="B106" s="304" t="s">
        <v>3667</v>
      </c>
      <c r="D106" s="149" t="s">
        <v>2805</v>
      </c>
      <c r="E106" s="283" t="s">
        <v>2121</v>
      </c>
      <c r="F106" s="283"/>
      <c r="G106" s="283"/>
      <c r="H106" s="225">
        <v>0</v>
      </c>
      <c r="I106" s="225">
        <v>0</v>
      </c>
      <c r="J106" s="225">
        <v>20.383500000000002</v>
      </c>
      <c r="K106" s="225">
        <v>23.37</v>
      </c>
      <c r="L106" s="190"/>
      <c r="M106" s="17"/>
      <c r="N106" s="18"/>
      <c r="O106" s="17"/>
      <c r="P106" s="18"/>
      <c r="Q106" s="17"/>
      <c r="R106" s="18"/>
      <c r="S106" s="17"/>
      <c r="T106" s="5"/>
      <c r="U106" s="230"/>
      <c r="V106" s="5"/>
      <c r="W106" s="6"/>
      <c r="X106" s="5"/>
      <c r="Y106" s="6"/>
      <c r="Z106" s="5"/>
      <c r="AA106" s="6"/>
      <c r="AB106" s="5"/>
      <c r="AC106" s="6"/>
      <c r="AD106" s="5"/>
      <c r="AE106" s="6"/>
      <c r="AF106" s="5"/>
      <c r="AG106" s="6"/>
      <c r="AH106" s="5"/>
      <c r="AI106" s="6"/>
    </row>
    <row r="107" spans="1:35" ht="15" customHeight="1" x14ac:dyDescent="0.25">
      <c r="A107" s="9" t="s">
        <v>409</v>
      </c>
      <c r="B107" s="304" t="s">
        <v>3668</v>
      </c>
      <c r="D107" s="149" t="s">
        <v>491</v>
      </c>
      <c r="E107" s="283" t="s">
        <v>930</v>
      </c>
      <c r="F107" s="283" t="e">
        <v>#N/A</v>
      </c>
      <c r="G107" s="283"/>
      <c r="H107" s="225">
        <v>0</v>
      </c>
      <c r="I107" s="225">
        <v>0</v>
      </c>
      <c r="J107" s="225">
        <v>14.165333</v>
      </c>
      <c r="K107" s="225">
        <v>14.27</v>
      </c>
      <c r="L107" s="191"/>
      <c r="M107" s="17"/>
      <c r="N107" s="31"/>
      <c r="O107" s="17"/>
      <c r="P107" s="5"/>
      <c r="Q107" s="17"/>
      <c r="R107" s="5"/>
      <c r="S107" s="230"/>
      <c r="T107" s="5"/>
      <c r="U107" s="230"/>
      <c r="V107" s="5"/>
      <c r="W107" s="6"/>
      <c r="X107" s="5"/>
      <c r="Y107" s="6"/>
      <c r="Z107" s="5"/>
      <c r="AA107" s="6"/>
      <c r="AB107" s="5"/>
      <c r="AC107" s="6"/>
      <c r="AD107" s="5"/>
      <c r="AE107" s="6"/>
      <c r="AF107" s="5"/>
      <c r="AG107" s="6"/>
      <c r="AH107" s="5"/>
      <c r="AI107" s="6"/>
    </row>
    <row r="108" spans="1:35" ht="15" customHeight="1" x14ac:dyDescent="0.25">
      <c r="A108" s="9" t="s">
        <v>409</v>
      </c>
      <c r="B108" s="304" t="s">
        <v>3669</v>
      </c>
      <c r="D108" s="149" t="s">
        <v>2806</v>
      </c>
      <c r="E108" s="283" t="s">
        <v>2122</v>
      </c>
      <c r="F108" s="283"/>
      <c r="G108" s="283"/>
      <c r="H108" s="225">
        <v>60</v>
      </c>
      <c r="I108" s="225">
        <v>60</v>
      </c>
      <c r="J108" s="225">
        <v>20.383375000000001</v>
      </c>
      <c r="K108" s="225" t="e">
        <v>#N/A</v>
      </c>
      <c r="L108" s="190"/>
      <c r="M108" s="48"/>
      <c r="N108" s="5"/>
      <c r="O108" s="48"/>
      <c r="P108" s="5"/>
      <c r="Q108" s="48"/>
      <c r="R108" s="5"/>
      <c r="S108" s="48"/>
      <c r="T108" s="5"/>
      <c r="U108" s="230"/>
      <c r="V108" s="5"/>
      <c r="W108" s="6"/>
      <c r="X108" s="5"/>
      <c r="Y108" s="6"/>
      <c r="Z108" s="5"/>
      <c r="AA108" s="6"/>
      <c r="AB108" s="5"/>
      <c r="AC108" s="6"/>
      <c r="AD108" s="5"/>
      <c r="AE108" s="6"/>
      <c r="AF108" s="5"/>
      <c r="AG108" s="6"/>
      <c r="AH108" s="5"/>
      <c r="AI108" s="6"/>
    </row>
    <row r="109" spans="1:35" ht="15" customHeight="1" x14ac:dyDescent="0.25">
      <c r="A109" s="9" t="s">
        <v>409</v>
      </c>
      <c r="B109" s="304" t="s">
        <v>3670</v>
      </c>
      <c r="D109" s="198" t="s">
        <v>492</v>
      </c>
      <c r="E109" s="7" t="s">
        <v>931</v>
      </c>
      <c r="F109" s="7" t="e">
        <v>#N/A</v>
      </c>
      <c r="G109" s="7"/>
      <c r="H109" s="225">
        <v>23</v>
      </c>
      <c r="I109" s="225">
        <v>23</v>
      </c>
      <c r="J109" s="225">
        <v>14.188889</v>
      </c>
      <c r="K109" s="225">
        <v>14</v>
      </c>
      <c r="L109" s="191">
        <v>30</v>
      </c>
      <c r="M109" s="17">
        <f>((((((L109*L$2))-((L109*L$2)*0.12+0.035)+4-13)-($J109*L$2))/($J109*L$2)))</f>
        <v>0.2238449395157015</v>
      </c>
      <c r="N109" s="391">
        <v>23.1</v>
      </c>
      <c r="O109" s="17">
        <f>((((((N109*N$2))-((N109*N$2)*0.12+0.035)+4-13)-($J109*N$2))/($J109*N$2)))</f>
        <v>0.11428738359994228</v>
      </c>
      <c r="P109" s="18"/>
      <c r="Q109" s="17"/>
      <c r="R109" s="5"/>
      <c r="S109" s="230"/>
      <c r="T109" s="5"/>
      <c r="U109" s="230"/>
      <c r="V109" s="5"/>
      <c r="W109" s="6"/>
      <c r="X109" s="5"/>
      <c r="Y109" s="6"/>
      <c r="Z109" s="5"/>
      <c r="AA109" s="6"/>
      <c r="AB109" s="5"/>
      <c r="AC109" s="6"/>
      <c r="AD109" s="5"/>
      <c r="AE109" s="6"/>
      <c r="AF109" s="5"/>
      <c r="AG109" s="6"/>
      <c r="AH109" s="5"/>
      <c r="AI109" s="6"/>
    </row>
    <row r="110" spans="1:35" ht="15" customHeight="1" x14ac:dyDescent="0.25">
      <c r="A110" s="9" t="s">
        <v>409</v>
      </c>
      <c r="B110" s="304" t="s">
        <v>3671</v>
      </c>
      <c r="D110" s="149" t="s">
        <v>2807</v>
      </c>
      <c r="E110" s="283" t="s">
        <v>2146</v>
      </c>
      <c r="F110" s="283"/>
      <c r="G110" s="283"/>
      <c r="H110" s="225">
        <v>0</v>
      </c>
      <c r="I110" s="225">
        <v>0</v>
      </c>
      <c r="J110" s="225">
        <v>23.370667000000001</v>
      </c>
      <c r="K110" s="225" t="e">
        <v>#N/A</v>
      </c>
      <c r="L110" s="190"/>
      <c r="M110" s="17"/>
      <c r="N110" s="31"/>
      <c r="O110" s="17"/>
      <c r="P110" s="18"/>
      <c r="Q110" s="19"/>
      <c r="R110" s="5"/>
      <c r="S110" s="230"/>
      <c r="T110" s="5"/>
      <c r="U110" s="230"/>
      <c r="V110" s="5"/>
      <c r="W110" s="6"/>
      <c r="X110" s="5"/>
      <c r="Y110" s="6"/>
      <c r="Z110" s="5"/>
      <c r="AA110" s="6"/>
      <c r="AB110" s="5"/>
      <c r="AC110" s="6"/>
      <c r="AD110" s="5"/>
      <c r="AE110" s="6"/>
      <c r="AF110" s="5"/>
      <c r="AG110" s="6"/>
      <c r="AH110" s="5"/>
      <c r="AI110" s="6"/>
    </row>
    <row r="111" spans="1:35" s="60" customFormat="1" ht="15" customHeight="1" x14ac:dyDescent="0.25">
      <c r="A111" s="9" t="s">
        <v>409</v>
      </c>
      <c r="B111" s="304" t="s">
        <v>3672</v>
      </c>
      <c r="C111" s="212" t="s">
        <v>5654</v>
      </c>
      <c r="D111" s="149" t="s">
        <v>493</v>
      </c>
      <c r="E111" s="283" t="s">
        <v>932</v>
      </c>
      <c r="F111" s="283" t="s">
        <v>1703</v>
      </c>
      <c r="G111" s="283"/>
      <c r="H111" s="225">
        <v>0</v>
      </c>
      <c r="I111" s="225">
        <v>0</v>
      </c>
      <c r="J111" s="225">
        <v>10.135</v>
      </c>
      <c r="K111" s="225">
        <v>14.08</v>
      </c>
      <c r="L111" s="191"/>
      <c r="M111" s="17"/>
      <c r="N111" s="18"/>
      <c r="O111" s="17"/>
      <c r="P111" s="18"/>
      <c r="Q111" s="19"/>
      <c r="R111" s="5"/>
      <c r="S111" s="230"/>
      <c r="T111" s="5"/>
      <c r="U111" s="230"/>
      <c r="V111" s="5"/>
      <c r="W111" s="6"/>
      <c r="X111" s="5"/>
      <c r="Y111" s="6"/>
      <c r="Z111" s="5"/>
      <c r="AA111" s="6"/>
      <c r="AB111" s="5"/>
      <c r="AC111" s="6"/>
      <c r="AD111" s="5"/>
      <c r="AE111" s="6"/>
      <c r="AF111" s="5"/>
      <c r="AG111" s="6"/>
      <c r="AH111" s="5"/>
      <c r="AI111" s="6"/>
    </row>
    <row r="112" spans="1:35" ht="15" customHeight="1" x14ac:dyDescent="0.25">
      <c r="A112" s="9" t="s">
        <v>409</v>
      </c>
      <c r="B112" s="304" t="s">
        <v>5413</v>
      </c>
      <c r="D112" s="149" t="s">
        <v>3298</v>
      </c>
      <c r="E112" s="183" t="s">
        <v>4204</v>
      </c>
      <c r="F112" s="183"/>
      <c r="G112" s="183"/>
      <c r="H112" s="225">
        <v>0</v>
      </c>
      <c r="I112" s="225">
        <v>0</v>
      </c>
      <c r="J112" s="225">
        <v>23.370999999999999</v>
      </c>
      <c r="K112" s="225">
        <v>23.37</v>
      </c>
      <c r="L112" s="191"/>
      <c r="M112" s="17"/>
      <c r="N112" s="18"/>
      <c r="O112" s="17"/>
      <c r="P112" s="18"/>
      <c r="Q112" s="20"/>
      <c r="R112" s="5"/>
      <c r="S112" s="230"/>
      <c r="T112" s="5"/>
      <c r="U112" s="230"/>
      <c r="V112" s="5"/>
      <c r="W112" s="6"/>
      <c r="X112" s="5"/>
      <c r="Y112" s="6"/>
      <c r="Z112" s="5"/>
      <c r="AA112" s="6"/>
      <c r="AB112" s="5"/>
      <c r="AC112" s="6"/>
      <c r="AD112" s="5"/>
      <c r="AE112" s="6"/>
      <c r="AF112" s="5"/>
      <c r="AG112" s="6"/>
      <c r="AH112" s="5"/>
      <c r="AI112" s="6"/>
    </row>
    <row r="113" spans="1:35" s="183" customFormat="1" ht="15" customHeight="1" x14ac:dyDescent="0.25">
      <c r="A113" s="9" t="s">
        <v>409</v>
      </c>
      <c r="B113" s="304" t="s">
        <v>5414</v>
      </c>
      <c r="C113" s="212"/>
      <c r="D113" s="149" t="s">
        <v>3300</v>
      </c>
      <c r="E113" s="283" t="s">
        <v>933</v>
      </c>
      <c r="F113" s="283"/>
      <c r="G113" s="283"/>
      <c r="H113" s="225">
        <v>6</v>
      </c>
      <c r="I113" s="225">
        <v>6</v>
      </c>
      <c r="J113" s="225">
        <v>23.370999999999999</v>
      </c>
      <c r="K113" s="225" t="e">
        <v>#N/A</v>
      </c>
      <c r="L113" s="190"/>
      <c r="M113" s="48"/>
      <c r="N113" s="18"/>
      <c r="O113" s="48"/>
      <c r="P113" s="18"/>
      <c r="Q113" s="236"/>
      <c r="R113" s="5"/>
      <c r="S113" s="230"/>
      <c r="T113" s="5"/>
      <c r="U113" s="71"/>
      <c r="V113" s="5"/>
      <c r="W113" s="6"/>
      <c r="X113" s="5"/>
      <c r="Y113" s="6"/>
      <c r="Z113" s="5"/>
      <c r="AA113" s="6"/>
      <c r="AB113" s="5"/>
      <c r="AC113" s="6"/>
      <c r="AD113" s="5"/>
      <c r="AE113" s="6"/>
      <c r="AF113" s="5"/>
      <c r="AG113" s="6"/>
      <c r="AH113" s="5"/>
      <c r="AI113" s="6"/>
    </row>
    <row r="114" spans="1:35" s="183" customFormat="1" ht="15" customHeight="1" x14ac:dyDescent="0.25">
      <c r="A114" s="9" t="s">
        <v>409</v>
      </c>
      <c r="B114" s="304" t="s">
        <v>3673</v>
      </c>
      <c r="C114" s="212"/>
      <c r="D114" s="149" t="s">
        <v>494</v>
      </c>
      <c r="E114" s="283" t="s">
        <v>933</v>
      </c>
      <c r="F114" s="283" t="e">
        <v>#N/A</v>
      </c>
      <c r="G114" s="283"/>
      <c r="H114" s="225">
        <v>16</v>
      </c>
      <c r="I114" s="225">
        <v>16</v>
      </c>
      <c r="J114" s="225">
        <v>14.078889</v>
      </c>
      <c r="K114" s="225">
        <v>14.08</v>
      </c>
      <c r="L114" s="190">
        <v>30</v>
      </c>
      <c r="M114" s="48">
        <f>((((((L114*L$2))-((L114*L$2)*0.12+0.035)+4-13)-($J114*L$2))/($J114*L$2)))</f>
        <v>0.23340698261063084</v>
      </c>
      <c r="N114" s="18">
        <v>21.99</v>
      </c>
      <c r="O114" s="48">
        <f>((((((N114*N$2))-((N114*N$2)*0.12+0.035)+4-13)-($J114*N$2))/($J114*N$2)))</f>
        <v>5.3612966193568264E-2</v>
      </c>
      <c r="P114" s="235">
        <v>21.4</v>
      </c>
      <c r="Q114" s="48">
        <f>((((((P114*P$2))-((P114*P$2)*0.12+0.035)+4-13)-($J114*P$2))/($J114*P$2)))</f>
        <v>0.12369188600985004</v>
      </c>
      <c r="R114" s="5"/>
      <c r="S114" s="230"/>
      <c r="T114" s="5"/>
      <c r="U114" s="71"/>
      <c r="V114" s="5"/>
      <c r="W114" s="6"/>
      <c r="X114" s="5"/>
      <c r="Y114" s="6"/>
      <c r="Z114" s="5"/>
      <c r="AA114" s="6"/>
      <c r="AB114" s="5"/>
      <c r="AC114" s="6"/>
      <c r="AD114" s="5"/>
      <c r="AE114" s="6"/>
      <c r="AF114" s="5"/>
      <c r="AG114" s="6"/>
      <c r="AH114" s="5"/>
      <c r="AI114" s="6"/>
    </row>
    <row r="115" spans="1:35" s="61" customFormat="1" ht="15" customHeight="1" x14ac:dyDescent="0.25">
      <c r="A115" s="9" t="s">
        <v>409</v>
      </c>
      <c r="B115" s="304" t="s">
        <v>3674</v>
      </c>
      <c r="C115" s="212"/>
      <c r="D115" s="149" t="s">
        <v>145</v>
      </c>
      <c r="E115" s="284" t="s">
        <v>2107</v>
      </c>
      <c r="F115" s="284" t="s">
        <v>1704</v>
      </c>
      <c r="G115" s="284">
        <v>1</v>
      </c>
      <c r="H115" s="225">
        <v>0</v>
      </c>
      <c r="I115" s="225">
        <v>-18</v>
      </c>
      <c r="J115" s="225">
        <v>35.4724</v>
      </c>
      <c r="K115" s="225">
        <v>40.25</v>
      </c>
      <c r="L115" s="191"/>
      <c r="M115" s="48"/>
      <c r="N115" s="31"/>
      <c r="O115" s="48"/>
      <c r="P115" s="31"/>
      <c r="Q115" s="48"/>
      <c r="R115" s="31"/>
      <c r="S115" s="53"/>
      <c r="T115" s="18"/>
      <c r="U115" s="48"/>
      <c r="V115" s="18"/>
      <c r="W115" s="21"/>
      <c r="X115" s="18"/>
      <c r="Y115" s="21"/>
      <c r="Z115" s="18"/>
      <c r="AA115" s="21"/>
      <c r="AB115" s="18"/>
      <c r="AC115" s="21"/>
      <c r="AD115" s="18"/>
      <c r="AE115" s="48"/>
      <c r="AF115" s="18"/>
      <c r="AG115" s="48"/>
      <c r="AH115" s="18"/>
      <c r="AI115" s="21"/>
    </row>
    <row r="116" spans="1:35" ht="15" customHeight="1" x14ac:dyDescent="0.25">
      <c r="A116" s="9" t="s">
        <v>409</v>
      </c>
      <c r="B116" s="304" t="s">
        <v>3675</v>
      </c>
      <c r="D116" s="149" t="s">
        <v>146</v>
      </c>
      <c r="E116" s="283" t="s">
        <v>934</v>
      </c>
      <c r="F116" s="283" t="s">
        <v>1705</v>
      </c>
      <c r="G116" s="283"/>
      <c r="H116" s="225">
        <v>0</v>
      </c>
      <c r="I116" s="225">
        <v>0</v>
      </c>
      <c r="J116" s="225">
        <v>40.247428999999997</v>
      </c>
      <c r="K116" s="225">
        <v>40.25</v>
      </c>
      <c r="L116" s="190"/>
      <c r="M116" s="48"/>
      <c r="N116" s="18"/>
      <c r="O116" s="48"/>
      <c r="P116" s="18"/>
      <c r="Q116" s="48"/>
      <c r="R116" s="31"/>
      <c r="S116" s="48"/>
      <c r="T116" s="31"/>
      <c r="U116" s="393"/>
      <c r="V116" s="5"/>
      <c r="W116" s="6"/>
      <c r="X116" s="5"/>
      <c r="Y116" s="48"/>
      <c r="Z116" s="5"/>
      <c r="AA116" s="6"/>
      <c r="AB116" s="5"/>
      <c r="AC116" s="6"/>
      <c r="AD116" s="18"/>
      <c r="AE116" s="48"/>
      <c r="AF116" s="5"/>
      <c r="AG116" s="48"/>
      <c r="AH116" s="5"/>
      <c r="AI116" s="6"/>
    </row>
    <row r="117" spans="1:35" ht="15" customHeight="1" x14ac:dyDescent="0.25">
      <c r="A117" s="9" t="s">
        <v>409</v>
      </c>
      <c r="B117" s="304" t="s">
        <v>3676</v>
      </c>
      <c r="D117" s="149" t="s">
        <v>147</v>
      </c>
      <c r="E117" s="283" t="s">
        <v>935</v>
      </c>
      <c r="F117" s="283" t="s">
        <v>1706</v>
      </c>
      <c r="G117" s="283"/>
      <c r="H117" s="225">
        <v>306</v>
      </c>
      <c r="I117" s="225">
        <v>306</v>
      </c>
      <c r="J117" s="225">
        <v>40.247399999999999</v>
      </c>
      <c r="K117" s="225">
        <v>40.25</v>
      </c>
      <c r="L117" s="190">
        <v>62</v>
      </c>
      <c r="M117" s="48">
        <f>((((((L117*L$2))-((L117*L$2)*0.12+0.035)+4-13)-($J117*L$2))/($J117*L$2)))</f>
        <v>0.13112896733702054</v>
      </c>
      <c r="N117" s="31">
        <v>55</v>
      </c>
      <c r="O117" s="48">
        <f>((((((N117*N$2))-((N117*N$2)*0.12+0.035)+4-13)-($J117*N$2))/($J117*N$2)))</f>
        <v>9.0318877741170894E-2</v>
      </c>
      <c r="P117" s="31">
        <v>51.5</v>
      </c>
      <c r="Q117" s="48">
        <f>((((((P117*P$2))-((P117*P$2)*0.12+0.035)+4-13)-($J117*P$2))/($J117*P$2)))</f>
        <v>5.1206620386244531E-2</v>
      </c>
      <c r="R117" s="18">
        <v>51.2</v>
      </c>
      <c r="S117" s="48">
        <f>((((((R117*R$2))-((R117*R$2)*0.12+0.035)+4-13)-($J117*R$2))/($J117*R$2)))</f>
        <v>6.3354403017337926E-2</v>
      </c>
      <c r="T117" s="18"/>
      <c r="U117" s="48"/>
      <c r="V117" s="5"/>
      <c r="W117" s="48"/>
      <c r="X117" s="5"/>
      <c r="Y117" s="6"/>
      <c r="Z117" s="5"/>
      <c r="AA117" s="6"/>
      <c r="AB117" s="5"/>
      <c r="AC117" s="6"/>
      <c r="AD117" s="18"/>
      <c r="AE117" s="48"/>
      <c r="AF117" s="5"/>
      <c r="AG117" s="48"/>
      <c r="AH117" s="5"/>
      <c r="AI117" s="6"/>
    </row>
    <row r="118" spans="1:35" ht="15" customHeight="1" x14ac:dyDescent="0.25">
      <c r="A118" s="9" t="s">
        <v>409</v>
      </c>
      <c r="B118" s="304" t="s">
        <v>3677</v>
      </c>
      <c r="D118" s="149" t="s">
        <v>148</v>
      </c>
      <c r="E118" s="283" t="s">
        <v>936</v>
      </c>
      <c r="F118" s="283" t="s">
        <v>1707</v>
      </c>
      <c r="G118" s="283"/>
      <c r="H118" s="225">
        <v>0</v>
      </c>
      <c r="I118" s="225">
        <v>0</v>
      </c>
      <c r="J118" s="225">
        <v>35.472667000000001</v>
      </c>
      <c r="K118" s="225">
        <v>40.25</v>
      </c>
      <c r="L118" s="191"/>
      <c r="M118" s="48"/>
      <c r="N118" s="31"/>
      <c r="O118" s="48"/>
      <c r="P118" s="18"/>
      <c r="Q118" s="48"/>
      <c r="R118" s="55"/>
      <c r="S118" s="48"/>
      <c r="T118" s="18"/>
      <c r="U118" s="17"/>
      <c r="V118" s="5"/>
      <c r="W118" s="6"/>
      <c r="X118" s="5"/>
      <c r="Y118" s="6"/>
      <c r="Z118" s="5"/>
      <c r="AA118" s="6"/>
      <c r="AB118" s="5"/>
      <c r="AC118" s="6"/>
      <c r="AD118" s="5"/>
      <c r="AE118" s="6"/>
      <c r="AF118" s="5"/>
      <c r="AG118" s="6"/>
      <c r="AH118" s="5"/>
      <c r="AI118" s="6"/>
    </row>
    <row r="119" spans="1:35" ht="15" customHeight="1" x14ac:dyDescent="0.25">
      <c r="A119" s="9" t="s">
        <v>409</v>
      </c>
      <c r="B119" s="304" t="s">
        <v>3678</v>
      </c>
      <c r="D119" s="198" t="s">
        <v>495</v>
      </c>
      <c r="E119" s="283" t="s">
        <v>937</v>
      </c>
      <c r="F119" s="283" t="e">
        <v>#N/A</v>
      </c>
      <c r="G119" s="283"/>
      <c r="H119" s="225">
        <v>38</v>
      </c>
      <c r="I119" s="225">
        <v>38</v>
      </c>
      <c r="J119" s="225">
        <v>35.472614999999998</v>
      </c>
      <c r="K119" s="225">
        <v>35.47</v>
      </c>
      <c r="L119" s="392">
        <v>58</v>
      </c>
      <c r="M119" s="48">
        <f>((((((L119*L$2))-((L119*L$2)*0.12+0.035)+4-13)-($J119*L$2))/($J119*L$2)))</f>
        <v>0.18415290217538249</v>
      </c>
      <c r="N119" s="18"/>
      <c r="O119" s="48"/>
      <c r="P119" s="18">
        <v>47.6</v>
      </c>
      <c r="Q119" s="48">
        <f>((((((P119*P$2))-((P119*P$2)*0.12+0.035)+4-13)-($J119*P$2))/($J119*P$2)))</f>
        <v>9.5953408941893345E-2</v>
      </c>
      <c r="R119" s="18"/>
      <c r="S119" s="48"/>
      <c r="T119" s="5"/>
      <c r="U119" s="230"/>
      <c r="V119" s="5"/>
      <c r="W119" s="6"/>
      <c r="X119" s="5"/>
      <c r="Y119" s="6"/>
      <c r="Z119" s="5"/>
      <c r="AA119" s="6"/>
      <c r="AB119" s="5"/>
      <c r="AC119" s="6"/>
      <c r="AD119" s="5"/>
      <c r="AE119" s="6"/>
      <c r="AF119" s="5"/>
      <c r="AG119" s="6"/>
      <c r="AH119" s="5"/>
      <c r="AI119" s="6"/>
    </row>
    <row r="120" spans="1:35" ht="15" customHeight="1" thickBot="1" x14ac:dyDescent="0.3">
      <c r="A120" s="9" t="s">
        <v>409</v>
      </c>
      <c r="B120" s="304" t="s">
        <v>3679</v>
      </c>
      <c r="D120" s="149" t="s">
        <v>149</v>
      </c>
      <c r="E120" s="283" t="s">
        <v>938</v>
      </c>
      <c r="F120" s="283" t="s">
        <v>1708</v>
      </c>
      <c r="G120" s="283"/>
      <c r="H120" s="225">
        <v>25</v>
      </c>
      <c r="I120" s="225">
        <v>25</v>
      </c>
      <c r="J120" s="225">
        <v>35.472250000000003</v>
      </c>
      <c r="K120" s="225">
        <v>40.24</v>
      </c>
      <c r="L120" s="191">
        <v>65</v>
      </c>
      <c r="M120" s="48">
        <f>((((((L120*L$2))-((L120*L$2)*0.12+0.035)+4-13)-($J120*L$2))/($J120*L$2)))</f>
        <v>0.35782195941898232</v>
      </c>
      <c r="N120" s="395">
        <v>48.9</v>
      </c>
      <c r="O120" s="48">
        <f>((((((N120*N$2))-((N120*N$2)*0.12+0.035)+4-13)-($J120*N$2))/($J120*N$2)))</f>
        <v>8.5764224147044391E-2</v>
      </c>
      <c r="P120" s="31"/>
      <c r="Q120" s="48"/>
      <c r="R120" s="18"/>
      <c r="S120" s="48"/>
      <c r="T120" s="18"/>
      <c r="U120" s="17"/>
      <c r="V120" s="5"/>
      <c r="W120" s="6"/>
      <c r="X120" s="5"/>
      <c r="Y120" s="6"/>
      <c r="Z120" s="5"/>
      <c r="AA120" s="6"/>
      <c r="AB120" s="5"/>
      <c r="AC120" s="6"/>
      <c r="AD120" s="5"/>
      <c r="AE120" s="6"/>
      <c r="AF120" s="5"/>
      <c r="AG120" s="6"/>
      <c r="AH120" s="5"/>
      <c r="AI120" s="6"/>
    </row>
    <row r="121" spans="1:35" ht="15.75" customHeight="1" thickBot="1" x14ac:dyDescent="0.3">
      <c r="A121" s="9" t="s">
        <v>409</v>
      </c>
      <c r="B121" s="304" t="s">
        <v>3680</v>
      </c>
      <c r="D121" s="149" t="s">
        <v>150</v>
      </c>
      <c r="E121" s="283" t="s">
        <v>939</v>
      </c>
      <c r="F121" s="283" t="s">
        <v>1709</v>
      </c>
      <c r="G121" s="283"/>
      <c r="H121" s="225">
        <v>13</v>
      </c>
      <c r="I121" s="225">
        <v>13</v>
      </c>
      <c r="J121" s="225">
        <v>35.472667000000001</v>
      </c>
      <c r="K121" s="225">
        <v>36.380000000000003</v>
      </c>
      <c r="L121" s="191">
        <v>54.9</v>
      </c>
      <c r="M121" s="48">
        <f>((((((L121*L$2))-((L121*L$2)*0.12+0.035)+4-13)-($J121*L$2))/($J121*L$2)))</f>
        <v>0.10724688391769358</v>
      </c>
      <c r="N121" s="396">
        <v>50.3</v>
      </c>
      <c r="O121" s="48">
        <f>((((((N121*N$2))-((N121*N$2)*0.12+0.035)+4-13)-($J121*N$2))/($J121*N$2)))</f>
        <v>0.12048242665261104</v>
      </c>
      <c r="P121" s="18"/>
      <c r="Q121" s="48"/>
      <c r="R121" s="5"/>
      <c r="S121" s="230"/>
      <c r="T121" s="18"/>
      <c r="U121" s="17"/>
      <c r="V121" s="5"/>
      <c r="W121" s="6"/>
      <c r="X121" s="5"/>
      <c r="Y121" s="6"/>
      <c r="Z121" s="5"/>
      <c r="AA121" s="6"/>
      <c r="AB121" s="5"/>
      <c r="AC121" s="6"/>
      <c r="AD121" s="5"/>
      <c r="AE121" s="6"/>
      <c r="AF121" s="5"/>
      <c r="AG121" s="6"/>
      <c r="AH121" s="5"/>
      <c r="AI121" s="6"/>
    </row>
    <row r="122" spans="1:35" s="76" customFormat="1" ht="15" customHeight="1" x14ac:dyDescent="0.25">
      <c r="A122" s="9" t="s">
        <v>409</v>
      </c>
      <c r="B122" s="304" t="s">
        <v>3681</v>
      </c>
      <c r="C122" s="212"/>
      <c r="D122" s="149" t="s">
        <v>2229</v>
      </c>
      <c r="E122" s="283" t="s">
        <v>2230</v>
      </c>
      <c r="F122" s="283"/>
      <c r="G122" s="283"/>
      <c r="H122" s="225">
        <v>0</v>
      </c>
      <c r="I122" s="225">
        <v>0</v>
      </c>
      <c r="J122" s="225">
        <v>35.472499999999997</v>
      </c>
      <c r="K122" s="225">
        <v>36.75</v>
      </c>
      <c r="L122" s="189"/>
      <c r="M122" s="48"/>
      <c r="N122" s="79"/>
      <c r="O122" s="62"/>
      <c r="P122" s="5"/>
      <c r="Q122" s="230"/>
      <c r="R122" s="5"/>
      <c r="S122" s="230"/>
      <c r="T122" s="18"/>
      <c r="U122" s="17"/>
      <c r="V122" s="5"/>
      <c r="W122" s="6"/>
      <c r="X122" s="5"/>
      <c r="Y122" s="6"/>
      <c r="Z122" s="5"/>
      <c r="AA122" s="6"/>
      <c r="AB122" s="5"/>
      <c r="AC122" s="6"/>
      <c r="AD122" s="5"/>
      <c r="AE122" s="6"/>
      <c r="AF122" s="5"/>
      <c r="AG122" s="6"/>
      <c r="AH122" s="5"/>
      <c r="AI122" s="6"/>
    </row>
    <row r="123" spans="1:35" s="76" customFormat="1" ht="15" customHeight="1" x14ac:dyDescent="0.25">
      <c r="A123" s="9" t="s">
        <v>409</v>
      </c>
      <c r="B123" s="304" t="s">
        <v>3682</v>
      </c>
      <c r="C123" s="212"/>
      <c r="D123" s="149" t="s">
        <v>2808</v>
      </c>
      <c r="E123" s="283" t="s">
        <v>2231</v>
      </c>
      <c r="F123" s="283"/>
      <c r="G123" s="283"/>
      <c r="H123" s="225">
        <v>0</v>
      </c>
      <c r="I123" s="225">
        <v>0</v>
      </c>
      <c r="J123" s="225">
        <v>36.756</v>
      </c>
      <c r="K123" s="225">
        <v>36.75</v>
      </c>
      <c r="L123" s="191"/>
      <c r="M123" s="19"/>
      <c r="N123" s="79"/>
      <c r="O123" s="62"/>
      <c r="P123" s="5"/>
      <c r="Q123" s="230"/>
      <c r="R123" s="5"/>
      <c r="S123" s="230"/>
      <c r="T123" s="18"/>
      <c r="U123" s="17"/>
      <c r="V123" s="5"/>
      <c r="W123" s="6"/>
      <c r="X123" s="5"/>
      <c r="Y123" s="6"/>
      <c r="Z123" s="5"/>
      <c r="AA123" s="6"/>
      <c r="AB123" s="5"/>
      <c r="AC123" s="6"/>
      <c r="AD123" s="5"/>
      <c r="AE123" s="6"/>
      <c r="AF123" s="5"/>
      <c r="AG123" s="6"/>
      <c r="AH123" s="5"/>
      <c r="AI123" s="6"/>
    </row>
    <row r="124" spans="1:35" ht="15" customHeight="1" x14ac:dyDescent="0.25">
      <c r="A124" s="9" t="s">
        <v>409</v>
      </c>
      <c r="B124" s="304" t="s">
        <v>3683</v>
      </c>
      <c r="D124" s="149" t="s">
        <v>154</v>
      </c>
      <c r="E124" s="283" t="s">
        <v>940</v>
      </c>
      <c r="F124" s="283" t="s">
        <v>1710</v>
      </c>
      <c r="G124" s="283"/>
      <c r="H124" s="225">
        <v>0</v>
      </c>
      <c r="I124" s="225">
        <v>0</v>
      </c>
      <c r="J124" s="225">
        <v>18.643809999999998</v>
      </c>
      <c r="K124" s="225">
        <v>18.64</v>
      </c>
      <c r="L124" s="191"/>
      <c r="M124" s="19"/>
      <c r="N124" s="55"/>
      <c r="O124" s="42"/>
      <c r="P124" s="5"/>
      <c r="Q124" s="230"/>
      <c r="R124" s="5"/>
      <c r="S124" s="230"/>
      <c r="T124" s="5"/>
      <c r="U124" s="230"/>
      <c r="V124" s="5"/>
      <c r="W124" s="6"/>
      <c r="X124" s="5"/>
      <c r="Y124" s="6"/>
      <c r="Z124" s="5"/>
      <c r="AA124" s="6"/>
      <c r="AB124" s="5"/>
      <c r="AC124" s="6"/>
      <c r="AD124" s="5"/>
      <c r="AE124" s="6"/>
      <c r="AF124" s="5"/>
      <c r="AG124" s="6"/>
      <c r="AH124" s="5"/>
      <c r="AI124" s="6"/>
    </row>
    <row r="125" spans="1:35" ht="15" customHeight="1" x14ac:dyDescent="0.25">
      <c r="A125" s="9" t="s">
        <v>409</v>
      </c>
      <c r="B125" s="304" t="s">
        <v>3684</v>
      </c>
      <c r="D125" s="149" t="s">
        <v>155</v>
      </c>
      <c r="E125" s="283" t="s">
        <v>941</v>
      </c>
      <c r="F125" s="283" t="s">
        <v>1711</v>
      </c>
      <c r="G125" s="283"/>
      <c r="H125" s="225">
        <v>0</v>
      </c>
      <c r="I125" s="225">
        <v>0</v>
      </c>
      <c r="J125" s="225">
        <v>18.643571000000001</v>
      </c>
      <c r="K125" s="225">
        <v>18.64</v>
      </c>
      <c r="L125" s="190"/>
      <c r="M125" s="17"/>
      <c r="N125" s="18"/>
      <c r="O125" s="17"/>
      <c r="P125" s="5"/>
      <c r="Q125" s="230"/>
      <c r="R125" s="5"/>
      <c r="S125" s="230"/>
      <c r="T125" s="5"/>
      <c r="U125" s="230"/>
      <c r="V125" s="5"/>
      <c r="W125" s="6"/>
      <c r="X125" s="5"/>
      <c r="Y125" s="6"/>
      <c r="Z125" s="5"/>
      <c r="AA125" s="6"/>
      <c r="AB125" s="5"/>
      <c r="AC125" s="6"/>
      <c r="AD125" s="5"/>
      <c r="AE125" s="6"/>
      <c r="AF125" s="5"/>
      <c r="AG125" s="6"/>
      <c r="AH125" s="5"/>
      <c r="AI125" s="6"/>
    </row>
    <row r="126" spans="1:35" ht="15" customHeight="1" x14ac:dyDescent="0.25">
      <c r="A126" s="9" t="s">
        <v>409</v>
      </c>
      <c r="B126" s="304" t="s">
        <v>3685</v>
      </c>
      <c r="D126" s="149" t="s">
        <v>156</v>
      </c>
      <c r="E126" s="283" t="s">
        <v>942</v>
      </c>
      <c r="F126" s="283" t="s">
        <v>1712</v>
      </c>
      <c r="G126" s="283"/>
      <c r="H126" s="225">
        <v>0</v>
      </c>
      <c r="I126" s="225">
        <v>0</v>
      </c>
      <c r="J126" s="225">
        <v>18.643999999999998</v>
      </c>
      <c r="K126" s="225">
        <v>18.64</v>
      </c>
      <c r="L126" s="190"/>
      <c r="M126" s="230"/>
      <c r="N126" s="18"/>
      <c r="O126" s="17"/>
      <c r="P126" s="18"/>
      <c r="Q126" s="17"/>
      <c r="R126" s="5"/>
      <c r="S126" s="230"/>
      <c r="T126" s="5"/>
      <c r="U126" s="230"/>
      <c r="V126" s="5"/>
      <c r="W126" s="6"/>
      <c r="X126" s="5"/>
      <c r="Y126" s="6"/>
      <c r="Z126" s="5"/>
      <c r="AA126" s="6"/>
      <c r="AB126" s="5"/>
      <c r="AC126" s="6"/>
      <c r="AD126" s="5"/>
      <c r="AE126" s="6"/>
      <c r="AF126" s="5"/>
      <c r="AG126" s="6"/>
      <c r="AH126" s="5"/>
      <c r="AI126" s="6"/>
    </row>
    <row r="127" spans="1:35" ht="15" customHeight="1" x14ac:dyDescent="0.25">
      <c r="A127" s="9" t="s">
        <v>409</v>
      </c>
      <c r="B127" s="304" t="s">
        <v>3686</v>
      </c>
      <c r="D127" s="149" t="s">
        <v>497</v>
      </c>
      <c r="E127" s="283" t="s">
        <v>943</v>
      </c>
      <c r="F127" s="283" t="e">
        <v>#N/A</v>
      </c>
      <c r="G127" s="283"/>
      <c r="H127" s="225">
        <v>0</v>
      </c>
      <c r="I127" s="225">
        <v>0</v>
      </c>
      <c r="J127" s="225">
        <v>35.755713999999998</v>
      </c>
      <c r="K127" s="225">
        <v>0</v>
      </c>
      <c r="L127" s="190"/>
      <c r="M127" s="62"/>
      <c r="N127" s="5"/>
      <c r="O127" s="230"/>
      <c r="P127" s="5"/>
      <c r="Q127" s="230"/>
      <c r="R127" s="5"/>
      <c r="S127" s="230"/>
      <c r="T127" s="5"/>
      <c r="U127" s="230"/>
      <c r="V127" s="5"/>
      <c r="W127" s="6"/>
      <c r="X127" s="5"/>
      <c r="Y127" s="6"/>
      <c r="Z127" s="5"/>
      <c r="AA127" s="6"/>
      <c r="AB127" s="5"/>
      <c r="AC127" s="6"/>
      <c r="AD127" s="5"/>
      <c r="AE127" s="6"/>
      <c r="AF127" s="5"/>
      <c r="AG127" s="6"/>
      <c r="AH127" s="5"/>
      <c r="AI127" s="6"/>
    </row>
    <row r="128" spans="1:35" ht="15" customHeight="1" x14ac:dyDescent="0.25">
      <c r="A128" s="9" t="s">
        <v>409</v>
      </c>
      <c r="B128" s="304" t="s">
        <v>3687</v>
      </c>
      <c r="D128" s="149" t="s">
        <v>151</v>
      </c>
      <c r="E128" s="283" t="s">
        <v>943</v>
      </c>
      <c r="F128" s="283" t="s">
        <v>1713</v>
      </c>
      <c r="G128" s="283"/>
      <c r="H128" s="225">
        <v>50</v>
      </c>
      <c r="I128" s="225">
        <v>19</v>
      </c>
      <c r="J128" s="225">
        <v>46.012</v>
      </c>
      <c r="K128" s="225">
        <v>55.77</v>
      </c>
      <c r="L128" s="191">
        <v>70</v>
      </c>
      <c r="M128" s="48">
        <f>((((((L128*L$2))-((L128*L$2)*0.12+0.035)+4-13)-($J128*L$2))/($J128*L$2)))</f>
        <v>0.14241936886029724</v>
      </c>
      <c r="N128" s="18"/>
      <c r="O128" s="48"/>
      <c r="P128" s="18"/>
      <c r="Q128" s="48"/>
      <c r="R128" s="5"/>
      <c r="S128" s="230"/>
      <c r="T128" s="5"/>
      <c r="U128" s="230"/>
      <c r="V128" s="5"/>
      <c r="W128" s="6"/>
      <c r="X128" s="5"/>
      <c r="Y128" s="6"/>
      <c r="Z128" s="5"/>
      <c r="AA128" s="6"/>
      <c r="AB128" s="5"/>
      <c r="AC128" s="6"/>
      <c r="AD128" s="5"/>
      <c r="AE128" s="6"/>
      <c r="AF128" s="5"/>
      <c r="AG128" s="6"/>
      <c r="AH128" s="5"/>
      <c r="AI128" s="6"/>
    </row>
    <row r="129" spans="1:35" s="283" customFormat="1" ht="15" customHeight="1" x14ac:dyDescent="0.25">
      <c r="A129" s="9" t="s">
        <v>409</v>
      </c>
      <c r="B129" s="304" t="s">
        <v>3687</v>
      </c>
      <c r="C129" s="212"/>
      <c r="D129" s="149" t="s">
        <v>5568</v>
      </c>
      <c r="E129" s="283" t="s">
        <v>943</v>
      </c>
      <c r="H129" s="225" t="e">
        <v>#N/A</v>
      </c>
      <c r="I129" s="225" t="e">
        <v>#N/A</v>
      </c>
      <c r="J129" s="225" t="e">
        <v>#N/A</v>
      </c>
      <c r="K129" s="225"/>
      <c r="L129" s="191"/>
      <c r="M129" s="48"/>
      <c r="N129" s="18"/>
      <c r="O129" s="48"/>
      <c r="P129" s="18"/>
      <c r="Q129" s="48"/>
      <c r="R129" s="5"/>
      <c r="S129" s="230"/>
      <c r="T129" s="5"/>
      <c r="U129" s="230"/>
      <c r="V129" s="5"/>
      <c r="W129" s="6"/>
      <c r="X129" s="5"/>
      <c r="Y129" s="6"/>
      <c r="Z129" s="5"/>
      <c r="AA129" s="6"/>
      <c r="AB129" s="5"/>
      <c r="AC129" s="6"/>
      <c r="AD129" s="5"/>
      <c r="AE129" s="6"/>
      <c r="AF129" s="5"/>
      <c r="AG129" s="6"/>
      <c r="AH129" s="5"/>
      <c r="AI129" s="6"/>
    </row>
    <row r="130" spans="1:35" ht="15" customHeight="1" x14ac:dyDescent="0.25">
      <c r="A130" s="9" t="s">
        <v>409</v>
      </c>
      <c r="B130" s="304" t="s">
        <v>3688</v>
      </c>
      <c r="D130" s="149" t="s">
        <v>157</v>
      </c>
      <c r="E130" s="283" t="s">
        <v>944</v>
      </c>
      <c r="F130" s="283" t="s">
        <v>1714</v>
      </c>
      <c r="G130" s="283"/>
      <c r="H130" s="225">
        <v>0</v>
      </c>
      <c r="I130" s="225">
        <v>0</v>
      </c>
      <c r="J130" s="225">
        <v>33.578626999999997</v>
      </c>
      <c r="K130" s="225">
        <v>36.75</v>
      </c>
      <c r="L130" s="191"/>
      <c r="M130" s="19"/>
      <c r="N130" s="18"/>
      <c r="O130" s="19"/>
      <c r="P130" s="18"/>
      <c r="Q130" s="19"/>
      <c r="R130" s="5"/>
      <c r="S130" s="230"/>
      <c r="T130" s="5"/>
      <c r="U130" s="230"/>
      <c r="V130" s="5"/>
      <c r="W130" s="6"/>
      <c r="X130" s="5"/>
      <c r="Y130" s="6"/>
      <c r="Z130" s="5"/>
      <c r="AA130" s="6"/>
      <c r="AB130" s="5"/>
      <c r="AC130" s="6"/>
      <c r="AD130" s="5"/>
      <c r="AE130" s="6"/>
      <c r="AF130" s="5"/>
      <c r="AG130" s="6"/>
      <c r="AH130" s="5"/>
      <c r="AI130" s="6"/>
    </row>
    <row r="131" spans="1:35" ht="15" customHeight="1" x14ac:dyDescent="0.25">
      <c r="A131" s="9" t="s">
        <v>409</v>
      </c>
      <c r="B131" s="304" t="s">
        <v>3689</v>
      </c>
      <c r="D131" s="149" t="s">
        <v>152</v>
      </c>
      <c r="E131" s="283" t="s">
        <v>944</v>
      </c>
      <c r="F131" s="283" t="s">
        <v>1715</v>
      </c>
      <c r="G131" s="283"/>
      <c r="H131" s="225">
        <v>105</v>
      </c>
      <c r="I131" s="225">
        <v>73</v>
      </c>
      <c r="J131" s="225">
        <v>46.011333</v>
      </c>
      <c r="K131" s="225">
        <v>46.01</v>
      </c>
      <c r="L131" s="191">
        <v>75</v>
      </c>
      <c r="M131" s="48">
        <f>((((((L131*L$2))-((L131*L$2)*0.12+0.035)+4-13)-($J131*L$2))/($J131*L$2)))</f>
        <v>0.23806454379402575</v>
      </c>
      <c r="N131" s="18">
        <v>61.7</v>
      </c>
      <c r="O131" s="48">
        <f>((((((N131*N$2))-((N131*N$2)*0.12+0.035)+4-13)-($J131*N$2))/($J131*N$2)))</f>
        <v>8.1874763332764139E-2</v>
      </c>
      <c r="P131" s="31"/>
      <c r="Q131" s="19"/>
      <c r="R131" s="18"/>
      <c r="S131" s="19"/>
      <c r="T131" s="5"/>
      <c r="U131" s="230"/>
      <c r="V131" s="5"/>
      <c r="W131" s="6"/>
      <c r="X131" s="5"/>
      <c r="Y131" s="6"/>
      <c r="Z131" s="5"/>
      <c r="AA131" s="6"/>
      <c r="AB131" s="5"/>
      <c r="AC131" s="6"/>
      <c r="AD131" s="5"/>
      <c r="AE131" s="6"/>
      <c r="AF131" s="5"/>
      <c r="AG131" s="6"/>
      <c r="AH131" s="5"/>
      <c r="AI131" s="6"/>
    </row>
    <row r="132" spans="1:35" ht="15" customHeight="1" x14ac:dyDescent="0.25">
      <c r="A132" s="9" t="s">
        <v>409</v>
      </c>
      <c r="B132" s="304" t="s">
        <v>3690</v>
      </c>
      <c r="D132" s="149" t="s">
        <v>498</v>
      </c>
      <c r="E132" s="283" t="s">
        <v>945</v>
      </c>
      <c r="F132" s="283" t="e">
        <v>#N/A</v>
      </c>
      <c r="G132" s="283"/>
      <c r="H132" s="225">
        <v>0</v>
      </c>
      <c r="I132" s="225">
        <v>0</v>
      </c>
      <c r="J132" s="225">
        <v>35.758000000000003</v>
      </c>
      <c r="K132" s="225">
        <v>0</v>
      </c>
      <c r="L132" s="190"/>
      <c r="M132" s="17"/>
      <c r="N132" s="5"/>
      <c r="O132" s="230"/>
      <c r="P132" s="5"/>
      <c r="Q132" s="230"/>
      <c r="R132" s="5"/>
      <c r="S132" s="230"/>
      <c r="T132" s="5"/>
      <c r="U132" s="230"/>
      <c r="V132" s="5"/>
      <c r="W132" s="6"/>
      <c r="X132" s="5"/>
      <c r="Y132" s="6"/>
      <c r="Z132" s="5"/>
      <c r="AA132" s="6"/>
      <c r="AB132" s="5"/>
      <c r="AC132" s="6"/>
      <c r="AD132" s="5"/>
      <c r="AE132" s="6"/>
      <c r="AF132" s="5"/>
      <c r="AG132" s="6"/>
      <c r="AH132" s="5"/>
      <c r="AI132" s="6"/>
    </row>
    <row r="133" spans="1:35" ht="15" customHeight="1" x14ac:dyDescent="0.25">
      <c r="A133" s="9" t="s">
        <v>409</v>
      </c>
      <c r="B133" s="304" t="s">
        <v>3691</v>
      </c>
      <c r="D133" s="149" t="s">
        <v>496</v>
      </c>
      <c r="E133" s="283" t="s">
        <v>945</v>
      </c>
      <c r="F133" s="283" t="e">
        <v>#N/A</v>
      </c>
      <c r="G133" s="283"/>
      <c r="H133" s="225">
        <v>0</v>
      </c>
      <c r="I133" s="225">
        <v>0</v>
      </c>
      <c r="J133" s="225">
        <v>0</v>
      </c>
      <c r="K133" s="225">
        <v>0</v>
      </c>
      <c r="L133" s="190"/>
      <c r="M133" s="17"/>
      <c r="N133" s="5"/>
      <c r="O133" s="230"/>
      <c r="P133" s="5"/>
      <c r="Q133" s="230"/>
      <c r="R133" s="5"/>
      <c r="S133" s="230"/>
      <c r="T133" s="5"/>
      <c r="U133" s="230"/>
      <c r="V133" s="5"/>
      <c r="W133" s="6"/>
      <c r="X133" s="5"/>
      <c r="Y133" s="6"/>
      <c r="Z133" s="5"/>
      <c r="AA133" s="6"/>
      <c r="AB133" s="5"/>
      <c r="AC133" s="6"/>
      <c r="AD133" s="5"/>
      <c r="AE133" s="6"/>
      <c r="AF133" s="5"/>
      <c r="AG133" s="6"/>
      <c r="AH133" s="5"/>
      <c r="AI133" s="6"/>
    </row>
    <row r="134" spans="1:35" ht="15" customHeight="1" x14ac:dyDescent="0.25">
      <c r="A134" s="9" t="s">
        <v>409</v>
      </c>
      <c r="B134" s="304" t="s">
        <v>3692</v>
      </c>
      <c r="D134" s="149" t="s">
        <v>499</v>
      </c>
      <c r="E134" s="283" t="s">
        <v>946</v>
      </c>
      <c r="F134" s="283" t="e">
        <v>#N/A</v>
      </c>
      <c r="G134" s="283"/>
      <c r="H134" s="225">
        <v>0</v>
      </c>
      <c r="I134" s="225">
        <v>0</v>
      </c>
      <c r="J134" s="225">
        <v>35.756</v>
      </c>
      <c r="K134" s="225">
        <v>0</v>
      </c>
      <c r="L134" s="190"/>
      <c r="M134" s="19"/>
      <c r="N134" s="5"/>
      <c r="O134" s="19"/>
      <c r="P134" s="5"/>
      <c r="Q134" s="230"/>
      <c r="R134" s="5"/>
      <c r="S134" s="230"/>
      <c r="T134" s="5"/>
      <c r="U134" s="230"/>
      <c r="V134" s="5"/>
      <c r="W134" s="6"/>
      <c r="X134" s="5"/>
      <c r="Y134" s="6"/>
      <c r="Z134" s="5"/>
      <c r="AA134" s="6"/>
      <c r="AB134" s="5"/>
      <c r="AC134" s="6"/>
      <c r="AD134" s="5"/>
      <c r="AE134" s="6"/>
      <c r="AF134" s="5"/>
      <c r="AG134" s="6"/>
      <c r="AH134" s="5"/>
      <c r="AI134" s="6"/>
    </row>
    <row r="135" spans="1:35" ht="15" customHeight="1" x14ac:dyDescent="0.25">
      <c r="A135" s="9" t="s">
        <v>409</v>
      </c>
      <c r="B135" s="304" t="s">
        <v>3693</v>
      </c>
      <c r="D135" s="149" t="s">
        <v>153</v>
      </c>
      <c r="E135" s="283" t="s">
        <v>946</v>
      </c>
      <c r="F135" s="283" t="s">
        <v>1716</v>
      </c>
      <c r="G135" s="283"/>
      <c r="H135" s="225">
        <v>0</v>
      </c>
      <c r="I135" s="225">
        <v>-10</v>
      </c>
      <c r="J135" s="225">
        <v>46.011800000000001</v>
      </c>
      <c r="K135" s="225">
        <v>58.78</v>
      </c>
      <c r="L135" s="191"/>
      <c r="M135" s="48"/>
      <c r="N135" s="18"/>
      <c r="O135" s="48"/>
      <c r="P135" s="18"/>
      <c r="Q135" s="19"/>
      <c r="R135" s="5"/>
      <c r="S135" s="230"/>
      <c r="T135" s="5"/>
      <c r="U135" s="230"/>
      <c r="V135" s="5"/>
      <c r="W135" s="6"/>
      <c r="X135" s="5"/>
      <c r="Y135" s="6"/>
      <c r="Z135" s="5"/>
      <c r="AA135" s="6"/>
      <c r="AB135" s="5"/>
      <c r="AC135" s="6"/>
      <c r="AD135" s="5"/>
      <c r="AE135" s="6"/>
      <c r="AF135" s="5"/>
      <c r="AG135" s="6"/>
      <c r="AH135" s="5"/>
      <c r="AI135" s="6"/>
    </row>
    <row r="136" spans="1:35" s="283" customFormat="1" ht="15" customHeight="1" x14ac:dyDescent="0.25">
      <c r="A136" s="9" t="s">
        <v>409</v>
      </c>
      <c r="B136" s="304" t="s">
        <v>5570</v>
      </c>
      <c r="C136" s="212" t="s">
        <v>5571</v>
      </c>
      <c r="D136" s="149" t="s">
        <v>5569</v>
      </c>
      <c r="E136" s="283" t="s">
        <v>946</v>
      </c>
      <c r="H136" s="225" t="e">
        <v>#N/A</v>
      </c>
      <c r="I136" s="225" t="e">
        <v>#N/A</v>
      </c>
      <c r="J136" s="225" t="e">
        <v>#N/A</v>
      </c>
      <c r="K136" s="225"/>
      <c r="L136" s="191"/>
      <c r="M136" s="48"/>
      <c r="N136" s="18"/>
      <c r="O136" s="48"/>
      <c r="P136" s="18"/>
      <c r="Q136" s="19"/>
      <c r="R136" s="5"/>
      <c r="S136" s="230"/>
      <c r="T136" s="5"/>
      <c r="U136" s="230"/>
      <c r="V136" s="5"/>
      <c r="W136" s="6"/>
      <c r="X136" s="5"/>
      <c r="Y136" s="6"/>
      <c r="Z136" s="5"/>
      <c r="AA136" s="6"/>
      <c r="AB136" s="5"/>
      <c r="AC136" s="6"/>
      <c r="AD136" s="5"/>
      <c r="AE136" s="6"/>
      <c r="AF136" s="5"/>
      <c r="AG136" s="6"/>
      <c r="AH136" s="5"/>
      <c r="AI136" s="6"/>
    </row>
    <row r="137" spans="1:35" ht="15" customHeight="1" x14ac:dyDescent="0.25">
      <c r="A137" s="9" t="s">
        <v>409</v>
      </c>
      <c r="B137" s="304" t="s">
        <v>3694</v>
      </c>
      <c r="D137" s="149" t="s">
        <v>500</v>
      </c>
      <c r="E137" s="283" t="s">
        <v>947</v>
      </c>
      <c r="F137" s="283" t="e">
        <v>#N/A</v>
      </c>
      <c r="G137" s="283"/>
      <c r="H137" s="225">
        <v>0</v>
      </c>
      <c r="I137" s="225">
        <v>0</v>
      </c>
      <c r="J137" s="225">
        <v>35.753999999999998</v>
      </c>
      <c r="K137" s="225">
        <v>0</v>
      </c>
      <c r="L137" s="190"/>
      <c r="M137" s="17"/>
      <c r="N137" s="5"/>
      <c r="O137" s="230"/>
      <c r="P137" s="5"/>
      <c r="Q137" s="230"/>
      <c r="R137" s="5"/>
      <c r="S137" s="230"/>
      <c r="T137" s="5"/>
      <c r="U137" s="230"/>
      <c r="V137" s="5"/>
      <c r="W137" s="6"/>
      <c r="X137" s="5"/>
      <c r="Y137" s="6"/>
      <c r="Z137" s="5"/>
      <c r="AA137" s="6"/>
      <c r="AB137" s="5"/>
      <c r="AC137" s="6"/>
      <c r="AD137" s="5"/>
      <c r="AE137" s="6"/>
      <c r="AF137" s="5"/>
      <c r="AG137" s="6"/>
      <c r="AH137" s="5"/>
      <c r="AI137" s="6"/>
    </row>
    <row r="138" spans="1:35" s="13" customFormat="1" ht="15" customHeight="1" x14ac:dyDescent="0.25">
      <c r="A138" s="9" t="s">
        <v>409</v>
      </c>
      <c r="B138" s="304" t="s">
        <v>3695</v>
      </c>
      <c r="C138" s="212"/>
      <c r="D138" s="149" t="s">
        <v>501</v>
      </c>
      <c r="E138" s="283" t="s">
        <v>948</v>
      </c>
      <c r="F138" s="283" t="e">
        <v>#N/A</v>
      </c>
      <c r="G138" s="283"/>
      <c r="H138" s="225">
        <v>0</v>
      </c>
      <c r="I138" s="225">
        <v>0</v>
      </c>
      <c r="J138" s="225">
        <v>35.756</v>
      </c>
      <c r="K138" s="225">
        <v>0</v>
      </c>
      <c r="L138" s="190"/>
      <c r="M138" s="19"/>
      <c r="N138" s="5"/>
      <c r="O138" s="230"/>
      <c r="P138" s="5"/>
      <c r="Q138" s="230"/>
      <c r="R138" s="5"/>
      <c r="S138" s="230"/>
      <c r="T138" s="5"/>
      <c r="U138" s="230"/>
      <c r="V138" s="5"/>
      <c r="W138" s="6"/>
      <c r="X138" s="5"/>
      <c r="Y138" s="6"/>
      <c r="Z138" s="5"/>
      <c r="AA138" s="6"/>
      <c r="AB138" s="5"/>
      <c r="AC138" s="6"/>
      <c r="AD138" s="5"/>
      <c r="AE138" s="6"/>
      <c r="AF138" s="5"/>
      <c r="AG138" s="6"/>
      <c r="AH138" s="5"/>
      <c r="AI138" s="6"/>
    </row>
    <row r="139" spans="1:35" s="61" customFormat="1" ht="15" customHeight="1" x14ac:dyDescent="0.25">
      <c r="A139" s="9" t="s">
        <v>409</v>
      </c>
      <c r="B139" s="304" t="s">
        <v>3696</v>
      </c>
      <c r="C139" s="212"/>
      <c r="D139" s="149" t="s">
        <v>2514</v>
      </c>
      <c r="E139" s="283" t="s">
        <v>2515</v>
      </c>
      <c r="F139" s="283"/>
      <c r="G139" s="283"/>
      <c r="H139" s="225">
        <v>0</v>
      </c>
      <c r="I139" s="225">
        <v>0</v>
      </c>
      <c r="J139" s="225">
        <v>42.814999999999998</v>
      </c>
      <c r="K139" s="225">
        <v>44.47</v>
      </c>
      <c r="L139" s="190"/>
      <c r="M139" s="19"/>
      <c r="N139" s="18"/>
      <c r="O139" s="19"/>
      <c r="P139" s="5"/>
      <c r="Q139" s="19"/>
      <c r="R139" s="5"/>
      <c r="S139" s="19"/>
      <c r="T139" s="5"/>
      <c r="U139" s="230"/>
      <c r="V139" s="5"/>
      <c r="W139" s="6"/>
      <c r="X139" s="5"/>
      <c r="Y139" s="6"/>
      <c r="Z139" s="5"/>
      <c r="AA139" s="6"/>
      <c r="AB139" s="5"/>
      <c r="AC139" s="6"/>
      <c r="AD139" s="5"/>
      <c r="AE139" s="6"/>
      <c r="AF139" s="5"/>
      <c r="AG139" s="6"/>
      <c r="AH139" s="5"/>
      <c r="AI139" s="6"/>
    </row>
    <row r="140" spans="1:35" s="61" customFormat="1" ht="15" customHeight="1" x14ac:dyDescent="0.25">
      <c r="A140" s="9" t="s">
        <v>409</v>
      </c>
      <c r="B140" s="304" t="s">
        <v>3697</v>
      </c>
      <c r="C140" s="212"/>
      <c r="D140" s="149" t="s">
        <v>2492</v>
      </c>
      <c r="E140" s="283" t="s">
        <v>2493</v>
      </c>
      <c r="F140" s="283"/>
      <c r="G140" s="283"/>
      <c r="H140" s="225">
        <v>0</v>
      </c>
      <c r="I140" s="225">
        <v>0</v>
      </c>
      <c r="J140" s="225">
        <v>42.815600000000003</v>
      </c>
      <c r="K140" s="225">
        <v>42.82</v>
      </c>
      <c r="L140" s="191"/>
      <c r="M140" s="19"/>
      <c r="N140" s="5"/>
      <c r="O140" s="19"/>
      <c r="P140" s="5"/>
      <c r="Q140" s="230"/>
      <c r="R140" s="5"/>
      <c r="S140" s="230"/>
      <c r="T140" s="5"/>
      <c r="U140" s="230"/>
      <c r="V140" s="5"/>
      <c r="W140" s="6"/>
      <c r="X140" s="5"/>
      <c r="Y140" s="6"/>
      <c r="Z140" s="5"/>
      <c r="AA140" s="6"/>
      <c r="AB140" s="5"/>
      <c r="AC140" s="6"/>
      <c r="AD140" s="5"/>
      <c r="AE140" s="6"/>
      <c r="AF140" s="5"/>
      <c r="AG140" s="6"/>
      <c r="AH140" s="5"/>
      <c r="AI140" s="6"/>
    </row>
    <row r="141" spans="1:35" ht="15" customHeight="1" x14ac:dyDescent="0.25">
      <c r="A141" s="9" t="s">
        <v>409</v>
      </c>
      <c r="B141" s="304" t="s">
        <v>3698</v>
      </c>
      <c r="D141" s="32" t="s">
        <v>337</v>
      </c>
      <c r="E141" s="284" t="s">
        <v>949</v>
      </c>
      <c r="F141" s="284" t="s">
        <v>1717</v>
      </c>
      <c r="G141" s="284"/>
      <c r="H141" s="225">
        <v>0</v>
      </c>
      <c r="I141" s="225">
        <v>0</v>
      </c>
      <c r="J141" s="225">
        <v>10.237</v>
      </c>
      <c r="K141" s="225">
        <v>10.23</v>
      </c>
      <c r="L141" s="191"/>
      <c r="M141" s="19"/>
      <c r="N141" s="18"/>
      <c r="O141" s="19"/>
      <c r="P141" s="18"/>
      <c r="Q141" s="19"/>
      <c r="R141" s="18"/>
      <c r="S141" s="20"/>
      <c r="T141" s="18"/>
      <c r="U141" s="20"/>
      <c r="V141" s="18"/>
      <c r="W141" s="21"/>
      <c r="X141" s="18"/>
      <c r="Y141" s="21"/>
      <c r="Z141" s="18"/>
      <c r="AA141" s="21"/>
      <c r="AB141" s="18"/>
      <c r="AC141" s="21"/>
      <c r="AD141" s="18"/>
      <c r="AE141" s="21"/>
      <c r="AF141" s="18"/>
      <c r="AG141" s="21"/>
      <c r="AH141" s="18"/>
      <c r="AI141" s="21"/>
    </row>
    <row r="142" spans="1:35" ht="15" customHeight="1" x14ac:dyDescent="0.25">
      <c r="A142" s="9" t="s">
        <v>409</v>
      </c>
      <c r="B142" s="304" t="s">
        <v>3699</v>
      </c>
      <c r="D142" s="149" t="s">
        <v>338</v>
      </c>
      <c r="E142" s="283" t="s">
        <v>949</v>
      </c>
      <c r="F142" s="283" t="s">
        <v>1718</v>
      </c>
      <c r="G142" s="283"/>
      <c r="H142" s="225">
        <v>0</v>
      </c>
      <c r="I142" s="225">
        <v>0</v>
      </c>
      <c r="J142" s="225">
        <v>10.448333</v>
      </c>
      <c r="K142" s="225">
        <v>10.06</v>
      </c>
      <c r="L142" s="190"/>
      <c r="M142" s="17"/>
      <c r="N142" s="31"/>
      <c r="O142" s="17"/>
      <c r="P142" s="18"/>
      <c r="Q142" s="17"/>
      <c r="R142" s="18"/>
      <c r="S142" s="17"/>
      <c r="T142" s="5"/>
      <c r="U142" s="17"/>
      <c r="V142" s="5"/>
      <c r="W142" s="6"/>
      <c r="X142" s="5"/>
      <c r="Y142" s="6"/>
      <c r="Z142" s="5"/>
      <c r="AA142" s="6"/>
      <c r="AB142" s="5"/>
      <c r="AC142" s="6"/>
      <c r="AD142" s="5"/>
      <c r="AE142" s="6"/>
      <c r="AF142" s="5"/>
      <c r="AG142" s="6"/>
      <c r="AH142" s="5"/>
      <c r="AI142" s="6"/>
    </row>
    <row r="143" spans="1:35" ht="15" customHeight="1" x14ac:dyDescent="0.25">
      <c r="A143" s="9" t="s">
        <v>409</v>
      </c>
      <c r="B143" s="304" t="s">
        <v>3700</v>
      </c>
      <c r="D143" s="32" t="s">
        <v>339</v>
      </c>
      <c r="E143" s="283" t="s">
        <v>949</v>
      </c>
      <c r="F143" s="283" t="s">
        <v>1719</v>
      </c>
      <c r="G143" s="283"/>
      <c r="H143" s="225">
        <v>0</v>
      </c>
      <c r="I143" s="225">
        <v>0</v>
      </c>
      <c r="J143" s="225">
        <v>10.23625</v>
      </c>
      <c r="K143" s="225">
        <v>10.23</v>
      </c>
      <c r="L143" s="190"/>
      <c r="M143" s="17"/>
      <c r="N143" s="18"/>
      <c r="O143" s="17"/>
      <c r="P143" s="18"/>
      <c r="Q143" s="17"/>
      <c r="R143" s="5"/>
      <c r="S143" s="230"/>
      <c r="T143" s="5"/>
      <c r="U143" s="230"/>
      <c r="V143" s="5"/>
      <c r="W143" s="6"/>
      <c r="X143" s="5"/>
      <c r="Y143" s="6"/>
      <c r="Z143" s="5"/>
      <c r="AA143" s="6"/>
      <c r="AB143" s="5"/>
      <c r="AC143" s="6"/>
      <c r="AD143" s="5"/>
      <c r="AE143" s="6"/>
      <c r="AF143" s="5"/>
      <c r="AG143" s="6"/>
      <c r="AH143" s="5"/>
      <c r="AI143" s="6"/>
    </row>
    <row r="144" spans="1:35" ht="15" customHeight="1" x14ac:dyDescent="0.25">
      <c r="A144" s="9" t="s">
        <v>409</v>
      </c>
      <c r="B144" s="304" t="s">
        <v>3701</v>
      </c>
      <c r="D144" s="149" t="s">
        <v>340</v>
      </c>
      <c r="E144" s="283" t="s">
        <v>949</v>
      </c>
      <c r="F144" s="283" t="s">
        <v>1720</v>
      </c>
      <c r="G144" s="283"/>
      <c r="H144" s="225">
        <v>0</v>
      </c>
      <c r="I144" s="225">
        <v>0</v>
      </c>
      <c r="J144" s="225">
        <v>10.233333</v>
      </c>
      <c r="K144" s="225">
        <v>10.23</v>
      </c>
      <c r="L144" s="190"/>
      <c r="M144" s="17"/>
      <c r="N144" s="18"/>
      <c r="O144" s="17"/>
      <c r="P144" s="5"/>
      <c r="Q144" s="230"/>
      <c r="R144" s="5"/>
      <c r="S144" s="230"/>
      <c r="T144" s="5"/>
      <c r="U144" s="230"/>
      <c r="V144" s="5"/>
      <c r="W144" s="6"/>
      <c r="X144" s="5"/>
      <c r="Y144" s="6"/>
      <c r="Z144" s="5"/>
      <c r="AA144" s="6"/>
      <c r="AB144" s="5"/>
      <c r="AC144" s="6"/>
      <c r="AD144" s="5"/>
      <c r="AE144" s="6"/>
      <c r="AF144" s="5"/>
      <c r="AG144" s="6"/>
      <c r="AH144" s="5"/>
      <c r="AI144" s="6"/>
    </row>
    <row r="145" spans="1:35" s="104" customFormat="1" ht="15" customHeight="1" x14ac:dyDescent="0.25">
      <c r="A145" s="9" t="s">
        <v>409</v>
      </c>
      <c r="B145" s="304" t="s">
        <v>3702</v>
      </c>
      <c r="C145" s="212"/>
      <c r="D145" s="32" t="s">
        <v>3097</v>
      </c>
      <c r="E145" s="283" t="s">
        <v>2564</v>
      </c>
      <c r="F145" s="283"/>
      <c r="G145" s="283"/>
      <c r="H145" s="225">
        <v>0</v>
      </c>
      <c r="I145" s="225">
        <v>0</v>
      </c>
      <c r="J145" s="225">
        <v>10.066922999999999</v>
      </c>
      <c r="K145" s="225">
        <v>10.07</v>
      </c>
      <c r="L145" s="191"/>
      <c r="M145" s="17"/>
      <c r="N145" s="18"/>
      <c r="O145" s="17"/>
      <c r="P145" s="5"/>
      <c r="Q145" s="230"/>
      <c r="R145" s="5"/>
      <c r="S145" s="230"/>
      <c r="T145" s="5"/>
      <c r="U145" s="230"/>
      <c r="V145" s="5"/>
      <c r="W145" s="6"/>
      <c r="X145" s="5"/>
      <c r="Y145" s="6"/>
      <c r="Z145" s="5"/>
      <c r="AA145" s="6"/>
      <c r="AB145" s="5"/>
      <c r="AC145" s="6"/>
      <c r="AD145" s="5"/>
      <c r="AE145" s="6"/>
      <c r="AF145" s="5"/>
      <c r="AG145" s="6"/>
      <c r="AH145" s="5"/>
      <c r="AI145" s="6"/>
    </row>
    <row r="146" spans="1:35" ht="15" customHeight="1" x14ac:dyDescent="0.25">
      <c r="A146" s="9" t="s">
        <v>409</v>
      </c>
      <c r="B146" s="304" t="s">
        <v>3703</v>
      </c>
      <c r="D146" s="149" t="s">
        <v>765</v>
      </c>
      <c r="E146" s="283" t="s">
        <v>949</v>
      </c>
      <c r="F146" s="283" t="e">
        <v>#N/A</v>
      </c>
      <c r="G146" s="283"/>
      <c r="H146" s="225">
        <v>0</v>
      </c>
      <c r="I146" s="225">
        <v>0</v>
      </c>
      <c r="J146" s="225">
        <v>10.778</v>
      </c>
      <c r="K146" s="225" t="e">
        <v>#N/A</v>
      </c>
      <c r="L146" s="190"/>
      <c r="M146" s="17"/>
      <c r="N146" s="5"/>
      <c r="O146" s="230"/>
      <c r="P146" s="5"/>
      <c r="Q146" s="230"/>
      <c r="R146" s="5"/>
      <c r="S146" s="230"/>
      <c r="T146" s="5"/>
      <c r="U146" s="230"/>
      <c r="V146" s="5"/>
      <c r="W146" s="6"/>
      <c r="X146" s="5"/>
      <c r="Y146" s="6"/>
      <c r="Z146" s="5"/>
      <c r="AA146" s="6"/>
      <c r="AB146" s="5"/>
      <c r="AC146" s="6"/>
      <c r="AD146" s="5"/>
      <c r="AE146" s="6"/>
      <c r="AF146" s="5"/>
      <c r="AG146" s="6"/>
      <c r="AH146" s="5"/>
      <c r="AI146" s="6"/>
    </row>
    <row r="147" spans="1:35" ht="15" customHeight="1" x14ac:dyDescent="0.25">
      <c r="A147" s="9" t="s">
        <v>409</v>
      </c>
      <c r="B147" s="304" t="s">
        <v>3704</v>
      </c>
      <c r="D147" s="149" t="s">
        <v>766</v>
      </c>
      <c r="E147" s="183" t="s">
        <v>949</v>
      </c>
      <c r="F147" s="183" t="e">
        <v>#N/A</v>
      </c>
      <c r="G147" s="183"/>
      <c r="H147" s="225">
        <v>0</v>
      </c>
      <c r="I147" s="225">
        <v>0</v>
      </c>
      <c r="J147" s="225">
        <v>10.778888999999999</v>
      </c>
      <c r="K147" s="225" t="e">
        <v>#N/A</v>
      </c>
      <c r="L147" s="190"/>
      <c r="M147" s="17"/>
      <c r="N147" s="5"/>
      <c r="O147" s="230"/>
      <c r="P147" s="5"/>
      <c r="Q147" s="230"/>
      <c r="R147" s="5"/>
      <c r="S147" s="230"/>
      <c r="T147" s="5"/>
      <c r="U147" s="230"/>
      <c r="V147" s="5"/>
      <c r="W147" s="6"/>
      <c r="X147" s="5"/>
      <c r="Y147" s="6"/>
      <c r="Z147" s="5"/>
      <c r="AA147" s="6"/>
      <c r="AB147" s="5"/>
      <c r="AC147" s="6"/>
      <c r="AD147" s="5"/>
      <c r="AE147" s="6"/>
      <c r="AF147" s="5"/>
      <c r="AG147" s="6"/>
      <c r="AH147" s="5"/>
      <c r="AI147" s="6"/>
    </row>
    <row r="148" spans="1:35" ht="15" customHeight="1" x14ac:dyDescent="0.25">
      <c r="A148" s="9" t="s">
        <v>409</v>
      </c>
      <c r="B148" s="304" t="s">
        <v>3705</v>
      </c>
      <c r="D148" s="149" t="s">
        <v>767</v>
      </c>
      <c r="E148" s="44" t="s">
        <v>949</v>
      </c>
      <c r="F148" s="44" t="e">
        <v>#N/A</v>
      </c>
      <c r="G148" s="44"/>
      <c r="H148" s="225">
        <v>0</v>
      </c>
      <c r="I148" s="225">
        <v>0</v>
      </c>
      <c r="J148" s="225">
        <v>10.778421</v>
      </c>
      <c r="K148" s="225">
        <v>10.78</v>
      </c>
      <c r="L148" s="190"/>
      <c r="M148" s="17"/>
      <c r="N148" s="5"/>
      <c r="O148" s="230"/>
      <c r="P148" s="5"/>
      <c r="Q148" s="230"/>
      <c r="R148" s="5"/>
      <c r="S148" s="230"/>
      <c r="T148" s="5"/>
      <c r="U148" s="230"/>
      <c r="V148" s="5"/>
      <c r="W148" s="6"/>
      <c r="X148" s="5"/>
      <c r="Y148" s="6"/>
      <c r="Z148" s="5"/>
      <c r="AA148" s="6"/>
      <c r="AB148" s="5"/>
      <c r="AC148" s="6"/>
      <c r="AD148" s="5"/>
      <c r="AE148" s="6"/>
      <c r="AF148" s="5"/>
      <c r="AG148" s="6"/>
      <c r="AH148" s="5"/>
      <c r="AI148" s="6"/>
    </row>
    <row r="149" spans="1:35" s="13" customFormat="1" ht="15" customHeight="1" x14ac:dyDescent="0.25">
      <c r="A149" s="9" t="s">
        <v>409</v>
      </c>
      <c r="B149" s="304" t="s">
        <v>3706</v>
      </c>
      <c r="C149" s="212"/>
      <c r="D149" s="32" t="s">
        <v>3099</v>
      </c>
      <c r="E149" s="283" t="s">
        <v>949</v>
      </c>
      <c r="F149" s="283" t="e">
        <v>#N/A</v>
      </c>
      <c r="G149" s="283"/>
      <c r="H149" s="225">
        <v>0</v>
      </c>
      <c r="I149" s="225">
        <v>0</v>
      </c>
      <c r="J149" s="225">
        <v>10.066316</v>
      </c>
      <c r="K149" s="225" t="e">
        <v>#N/A</v>
      </c>
      <c r="L149" s="191"/>
      <c r="M149" s="17"/>
      <c r="N149" s="18"/>
      <c r="O149" s="17"/>
      <c r="P149" s="18"/>
      <c r="Q149" s="17"/>
      <c r="R149" s="5"/>
      <c r="S149" s="230"/>
      <c r="T149" s="5"/>
      <c r="U149" s="230"/>
      <c r="V149" s="5"/>
      <c r="W149" s="6"/>
      <c r="X149" s="5"/>
      <c r="Y149" s="6"/>
      <c r="Z149" s="5"/>
      <c r="AA149" s="6"/>
      <c r="AB149" s="5"/>
      <c r="AC149" s="6"/>
      <c r="AD149" s="5"/>
      <c r="AE149" s="6"/>
      <c r="AF149" s="5"/>
      <c r="AG149" s="6"/>
      <c r="AH149" s="5"/>
      <c r="AI149" s="6"/>
    </row>
    <row r="150" spans="1:35" s="61" customFormat="1" ht="15" customHeight="1" x14ac:dyDescent="0.25">
      <c r="A150" s="9" t="s">
        <v>409</v>
      </c>
      <c r="B150" s="304" t="s">
        <v>3707</v>
      </c>
      <c r="C150" s="212"/>
      <c r="D150" s="32" t="s">
        <v>3100</v>
      </c>
      <c r="E150" s="183" t="s">
        <v>2564</v>
      </c>
      <c r="F150" s="183"/>
      <c r="G150" s="183"/>
      <c r="H150" s="225">
        <v>0</v>
      </c>
      <c r="I150" s="225">
        <v>0</v>
      </c>
      <c r="J150" s="225">
        <v>10.066000000000001</v>
      </c>
      <c r="K150" s="225">
        <v>10.06</v>
      </c>
      <c r="L150" s="190"/>
      <c r="M150" s="17"/>
      <c r="N150" s="18"/>
      <c r="O150" s="17"/>
      <c r="P150" s="5"/>
      <c r="Q150" s="230"/>
      <c r="R150" s="5"/>
      <c r="S150" s="230"/>
      <c r="T150" s="5"/>
      <c r="U150" s="230"/>
      <c r="V150" s="5"/>
      <c r="W150" s="6"/>
      <c r="X150" s="5"/>
      <c r="Y150" s="6"/>
      <c r="Z150" s="5"/>
      <c r="AA150" s="6"/>
      <c r="AB150" s="5"/>
      <c r="AC150" s="6"/>
      <c r="AD150" s="5"/>
      <c r="AE150" s="6"/>
      <c r="AF150" s="5"/>
      <c r="AG150" s="6"/>
      <c r="AH150" s="5"/>
      <c r="AI150" s="6"/>
    </row>
    <row r="151" spans="1:35" s="167" customFormat="1" ht="15" customHeight="1" x14ac:dyDescent="0.25">
      <c r="A151" s="9" t="s">
        <v>4525</v>
      </c>
      <c r="B151" s="304" t="s">
        <v>5415</v>
      </c>
      <c r="C151" s="212"/>
      <c r="D151" s="32" t="s">
        <v>4588</v>
      </c>
      <c r="E151" s="283" t="s">
        <v>4589</v>
      </c>
      <c r="F151" s="283"/>
      <c r="G151" s="283"/>
      <c r="H151" s="225">
        <v>0</v>
      </c>
      <c r="I151" s="225">
        <v>-200</v>
      </c>
      <c r="J151" s="225">
        <v>0</v>
      </c>
      <c r="K151" s="225">
        <v>0</v>
      </c>
      <c r="L151" s="191"/>
      <c r="M151" s="17"/>
      <c r="N151" s="18"/>
      <c r="O151" s="17"/>
      <c r="P151" s="5"/>
      <c r="Q151" s="230"/>
      <c r="R151" s="5"/>
      <c r="S151" s="230"/>
      <c r="T151" s="5"/>
      <c r="U151" s="230"/>
      <c r="V151" s="5"/>
      <c r="W151" s="6"/>
      <c r="X151" s="5"/>
      <c r="Y151" s="6"/>
      <c r="Z151" s="5"/>
      <c r="AA151" s="6"/>
      <c r="AB151" s="5"/>
      <c r="AC151" s="6"/>
      <c r="AD151" s="5"/>
      <c r="AE151" s="6"/>
      <c r="AF151" s="5"/>
      <c r="AG151" s="6"/>
      <c r="AH151" s="5"/>
      <c r="AI151" s="6"/>
    </row>
    <row r="152" spans="1:35" s="13" customFormat="1" ht="15" customHeight="1" x14ac:dyDescent="0.25">
      <c r="A152" s="9" t="s">
        <v>409</v>
      </c>
      <c r="B152" s="304" t="s">
        <v>3708</v>
      </c>
      <c r="C152" s="212"/>
      <c r="D152" s="149" t="s">
        <v>139</v>
      </c>
      <c r="E152" s="284" t="s">
        <v>950</v>
      </c>
      <c r="F152" s="284" t="s">
        <v>1721</v>
      </c>
      <c r="G152" s="284"/>
      <c r="H152" s="225">
        <v>136</v>
      </c>
      <c r="I152" s="225">
        <v>36</v>
      </c>
      <c r="J152" s="225">
        <v>40.539934000000002</v>
      </c>
      <c r="K152" s="225">
        <v>40.31</v>
      </c>
      <c r="L152" s="392">
        <v>62.25</v>
      </c>
      <c r="M152" s="17">
        <f>((((((L152*L$2))-((L152*L$2)*0.12+0.035)+4-13)-($J152*L$2))/($J152*L$2)))</f>
        <v>0.12839354893868341</v>
      </c>
      <c r="N152" s="31"/>
      <c r="O152" s="17"/>
      <c r="P152" s="18"/>
      <c r="Q152" s="17"/>
      <c r="R152" s="18">
        <v>64.5</v>
      </c>
      <c r="S152" s="17">
        <f>((((((R152*R$2))-((R152*R$2)*0.12+0.035)+4-13)-($J152*R$2))/($J152*R$2)))</f>
        <v>0.34438428044801445</v>
      </c>
      <c r="T152" s="18"/>
      <c r="U152" s="20"/>
      <c r="V152" s="18"/>
      <c r="W152" s="21"/>
      <c r="X152" s="18"/>
      <c r="Y152" s="21"/>
      <c r="Z152" s="18"/>
      <c r="AA152" s="21"/>
      <c r="AB152" s="18"/>
      <c r="AC152" s="21"/>
      <c r="AD152" s="18"/>
      <c r="AE152" s="21"/>
      <c r="AF152" s="18"/>
      <c r="AG152" s="21"/>
      <c r="AH152" s="18"/>
      <c r="AI152" s="21"/>
    </row>
    <row r="153" spans="1:35" ht="15" customHeight="1" x14ac:dyDescent="0.25">
      <c r="A153" s="9" t="s">
        <v>409</v>
      </c>
      <c r="B153" s="304" t="s">
        <v>3709</v>
      </c>
      <c r="D153" s="149" t="s">
        <v>2043</v>
      </c>
      <c r="E153" s="25" t="s">
        <v>2044</v>
      </c>
      <c r="F153" s="284"/>
      <c r="G153" s="284"/>
      <c r="H153" s="225">
        <v>158</v>
      </c>
      <c r="I153" s="225">
        <v>158</v>
      </c>
      <c r="J153" s="225">
        <v>42.566994000000001</v>
      </c>
      <c r="K153" s="225">
        <v>42.5</v>
      </c>
      <c r="L153" s="189">
        <v>105</v>
      </c>
      <c r="M153" s="17">
        <f>((((((L153*L$2))-((L153*L$2)*0.12+0.035)+4-13)-($J153*L$2))/($J153*L$2)))</f>
        <v>0.95844226162646096</v>
      </c>
      <c r="N153" s="18"/>
      <c r="O153" s="17"/>
      <c r="P153" s="31"/>
      <c r="Q153" s="17"/>
      <c r="R153" s="18"/>
      <c r="S153" s="20"/>
      <c r="T153" s="18"/>
      <c r="U153" s="20"/>
      <c r="V153" s="18"/>
      <c r="W153" s="21"/>
      <c r="X153" s="18"/>
      <c r="Y153" s="21"/>
      <c r="Z153" s="18"/>
      <c r="AA153" s="21"/>
      <c r="AB153" s="18"/>
      <c r="AC153" s="21"/>
      <c r="AD153" s="18"/>
      <c r="AE153" s="21"/>
      <c r="AF153" s="18"/>
      <c r="AG153" s="21"/>
      <c r="AH153" s="18"/>
      <c r="AI153" s="21"/>
    </row>
    <row r="154" spans="1:35" s="104" customFormat="1" ht="15" customHeight="1" x14ac:dyDescent="0.25">
      <c r="A154" s="9" t="s">
        <v>409</v>
      </c>
      <c r="B154" s="304">
        <v>71210</v>
      </c>
      <c r="C154" s="212"/>
      <c r="D154" s="149" t="s">
        <v>2993</v>
      </c>
      <c r="E154" s="25" t="s">
        <v>2973</v>
      </c>
      <c r="F154" s="284"/>
      <c r="G154" s="284"/>
      <c r="H154" s="225">
        <v>0</v>
      </c>
      <c r="I154" s="225">
        <v>0</v>
      </c>
      <c r="J154" s="225">
        <v>37.340667000000003</v>
      </c>
      <c r="K154" s="225">
        <v>37.340000000000003</v>
      </c>
      <c r="L154" s="189"/>
      <c r="M154" s="17"/>
      <c r="N154" s="18"/>
      <c r="O154" s="17"/>
      <c r="P154" s="31"/>
      <c r="Q154" s="17"/>
      <c r="R154" s="18"/>
      <c r="S154" s="20"/>
      <c r="T154" s="18"/>
      <c r="U154" s="20"/>
      <c r="V154" s="18"/>
      <c r="W154" s="21"/>
      <c r="X154" s="18"/>
      <c r="Y154" s="21"/>
      <c r="Z154" s="18"/>
      <c r="AA154" s="21"/>
      <c r="AB154" s="18"/>
      <c r="AC154" s="21"/>
      <c r="AD154" s="18"/>
      <c r="AE154" s="21"/>
      <c r="AF154" s="18"/>
      <c r="AG154" s="21"/>
      <c r="AH154" s="18"/>
      <c r="AI154" s="21"/>
    </row>
    <row r="155" spans="1:35" s="104" customFormat="1" ht="15" customHeight="1" x14ac:dyDescent="0.25">
      <c r="A155" s="9" t="s">
        <v>409</v>
      </c>
      <c r="B155" s="304">
        <v>71225</v>
      </c>
      <c r="C155" s="212"/>
      <c r="D155" s="149" t="s">
        <v>2477</v>
      </c>
      <c r="E155" s="25" t="s">
        <v>2478</v>
      </c>
      <c r="F155" s="284"/>
      <c r="G155" s="284"/>
      <c r="H155" s="225">
        <v>12</v>
      </c>
      <c r="I155" s="225">
        <v>12</v>
      </c>
      <c r="J155" s="225">
        <v>10.484999999999999</v>
      </c>
      <c r="K155" s="225">
        <v>10.49</v>
      </c>
      <c r="L155" s="189">
        <v>25</v>
      </c>
      <c r="M155" s="17">
        <f>((((((L155*L$2))-((L155*L$2)*0.12+0.035)+4-13)-($J155*L$2))/($J155*L$2)))</f>
        <v>0.23652837386742973</v>
      </c>
      <c r="N155" s="18"/>
      <c r="O155" s="17"/>
      <c r="P155" s="31"/>
      <c r="Q155" s="17"/>
      <c r="R155" s="18"/>
      <c r="S155" s="17"/>
      <c r="T155" s="18"/>
      <c r="U155" s="17"/>
      <c r="V155" s="18"/>
      <c r="W155" s="17"/>
      <c r="X155" s="18"/>
      <c r="Y155" s="21"/>
      <c r="Z155" s="18"/>
      <c r="AA155" s="21"/>
      <c r="AB155" s="18"/>
      <c r="AC155" s="21"/>
      <c r="AD155" s="18"/>
      <c r="AE155" s="21"/>
      <c r="AF155" s="18"/>
      <c r="AG155" s="21"/>
      <c r="AH155" s="18"/>
      <c r="AI155" s="21"/>
    </row>
    <row r="156" spans="1:35" s="104" customFormat="1" ht="15" customHeight="1" x14ac:dyDescent="0.25">
      <c r="A156" s="9" t="s">
        <v>409</v>
      </c>
      <c r="B156" s="304">
        <v>71521</v>
      </c>
      <c r="C156" s="212"/>
      <c r="D156" s="237" t="s">
        <v>2520</v>
      </c>
      <c r="E156" s="200" t="s">
        <v>2521</v>
      </c>
      <c r="F156" s="128"/>
      <c r="G156" s="128"/>
      <c r="H156" s="225">
        <v>0</v>
      </c>
      <c r="I156" s="225">
        <v>0</v>
      </c>
      <c r="J156" s="225">
        <v>57.760333000000003</v>
      </c>
      <c r="K156" s="225">
        <v>60</v>
      </c>
      <c r="L156" s="189"/>
      <c r="M156" s="17"/>
      <c r="N156" s="18"/>
      <c r="O156" s="17"/>
      <c r="P156" s="31"/>
      <c r="Q156" s="17"/>
      <c r="R156" s="18"/>
      <c r="S156" s="20"/>
      <c r="T156" s="18"/>
      <c r="U156" s="20"/>
      <c r="V156" s="18"/>
      <c r="W156" s="21"/>
      <c r="X156" s="18"/>
      <c r="Y156" s="21"/>
      <c r="Z156" s="18"/>
      <c r="AA156" s="21"/>
      <c r="AB156" s="18"/>
      <c r="AC156" s="21"/>
      <c r="AD156" s="18"/>
      <c r="AE156" s="21"/>
      <c r="AF156" s="18"/>
      <c r="AG156" s="21"/>
      <c r="AH156" s="18"/>
      <c r="AI156" s="21"/>
    </row>
    <row r="157" spans="1:35" s="104" customFormat="1" ht="15" customHeight="1" x14ac:dyDescent="0.25">
      <c r="A157" s="9" t="s">
        <v>409</v>
      </c>
      <c r="B157" s="304">
        <v>71522</v>
      </c>
      <c r="C157" s="212"/>
      <c r="D157" s="198" t="s">
        <v>2497</v>
      </c>
      <c r="E157" s="200" t="s">
        <v>2498</v>
      </c>
      <c r="F157" s="128"/>
      <c r="G157" s="7"/>
      <c r="H157" s="225">
        <v>14</v>
      </c>
      <c r="I157" s="225">
        <v>14</v>
      </c>
      <c r="J157" s="225">
        <v>52.954374999999999</v>
      </c>
      <c r="K157" s="225">
        <v>52.95</v>
      </c>
      <c r="L157" s="189">
        <v>78.5</v>
      </c>
      <c r="M157" s="17">
        <f>((((((L157*L$2))-((L157*L$2)*0.12+0.035)+4-13)-($J157*L$2))/($J157*L$2)))</f>
        <v>0.13390064560293655</v>
      </c>
      <c r="N157" s="18">
        <v>70.7</v>
      </c>
      <c r="O157" s="17">
        <f>((((((N157*N$2))-((N157*N$2)*0.12+0.035)+4-13)-($J157*N$2))/($J157*N$2)))</f>
        <v>8.9588914985777798E-2</v>
      </c>
      <c r="P157" s="31"/>
      <c r="Q157" s="17"/>
      <c r="R157" s="18"/>
      <c r="S157" s="17"/>
      <c r="T157" s="18"/>
      <c r="U157" s="17"/>
      <c r="V157" s="18"/>
      <c r="W157" s="21"/>
      <c r="X157" s="18"/>
      <c r="Y157" s="21"/>
      <c r="Z157" s="18"/>
      <c r="AA157" s="21"/>
      <c r="AB157" s="18"/>
      <c r="AC157" s="21"/>
      <c r="AD157" s="18"/>
      <c r="AE157" s="21"/>
      <c r="AF157" s="18"/>
      <c r="AG157" s="21"/>
      <c r="AH157" s="18"/>
      <c r="AI157" s="21"/>
    </row>
    <row r="158" spans="1:35" s="283" customFormat="1" ht="15" customHeight="1" x14ac:dyDescent="0.25">
      <c r="A158" s="9"/>
      <c r="B158" s="304"/>
      <c r="C158" s="212"/>
      <c r="D158" s="198" t="s">
        <v>389</v>
      </c>
      <c r="E158" s="200" t="s">
        <v>951</v>
      </c>
      <c r="F158" s="128"/>
      <c r="G158" s="7"/>
      <c r="H158" s="225">
        <v>29</v>
      </c>
      <c r="I158" s="225">
        <v>29</v>
      </c>
      <c r="J158" s="225">
        <v>27.468599999999999</v>
      </c>
      <c r="K158" s="225">
        <v>25.03</v>
      </c>
      <c r="L158" s="189"/>
      <c r="M158" s="17"/>
      <c r="N158" s="18"/>
      <c r="O158" s="17"/>
      <c r="P158" s="31"/>
      <c r="Q158" s="17"/>
      <c r="R158" s="18"/>
      <c r="S158" s="17"/>
      <c r="T158" s="18"/>
      <c r="U158" s="17"/>
      <c r="V158" s="18"/>
      <c r="W158" s="21"/>
      <c r="X158" s="18"/>
      <c r="Y158" s="21"/>
      <c r="Z158" s="18"/>
      <c r="AA158" s="21"/>
      <c r="AB158" s="18"/>
      <c r="AC158" s="21"/>
      <c r="AD158" s="18"/>
      <c r="AE158" s="21"/>
      <c r="AF158" s="18"/>
      <c r="AG158" s="21"/>
      <c r="AH158" s="18"/>
      <c r="AI158" s="21"/>
    </row>
    <row r="159" spans="1:35" ht="15" customHeight="1" x14ac:dyDescent="0.25">
      <c r="A159" s="9" t="s">
        <v>409</v>
      </c>
      <c r="B159" s="304">
        <v>7301</v>
      </c>
      <c r="D159" s="149" t="s">
        <v>5564</v>
      </c>
      <c r="E159" s="283" t="s">
        <v>951</v>
      </c>
      <c r="F159" s="283" t="s">
        <v>1722</v>
      </c>
      <c r="G159" s="283">
        <v>1</v>
      </c>
      <c r="H159" s="225" t="e">
        <v>#N/A</v>
      </c>
      <c r="I159" s="225" t="e">
        <v>#N/A</v>
      </c>
      <c r="J159" s="225">
        <v>54.92</v>
      </c>
      <c r="K159" s="225">
        <v>50.08</v>
      </c>
      <c r="L159" s="189">
        <v>80</v>
      </c>
      <c r="M159" s="17">
        <f>((((((L159*L$2))-((L159*L$2)*0.12+0.035)+4-13)-($J159*L$2))/($J159*L$2)))</f>
        <v>0.11735251274581196</v>
      </c>
      <c r="N159" s="31">
        <v>71.45</v>
      </c>
      <c r="O159" s="17">
        <f>((((((N159*N$2))-((N159*N$2)*0.12+0.035)+4-13)-($J159*N$2))/($J159*N$2)))</f>
        <v>6.2609249817917059E-2</v>
      </c>
      <c r="P159" s="31"/>
      <c r="Q159" s="17"/>
      <c r="R159" s="235">
        <v>68.5</v>
      </c>
      <c r="S159" s="17">
        <f>((((((R159*R$2))-((R159*R$2)*0.12+0.035)+4-13)-($J159*R$2))/($J159*R$2)))</f>
        <v>5.6468499635833946E-2</v>
      </c>
      <c r="T159" s="5"/>
      <c r="U159" s="230"/>
      <c r="V159" s="5"/>
      <c r="W159" s="6"/>
      <c r="X159" s="5"/>
      <c r="Y159" s="6"/>
      <c r="Z159" s="5"/>
      <c r="AA159" s="6"/>
      <c r="AB159" s="5"/>
      <c r="AC159" s="6"/>
      <c r="AD159" s="5"/>
      <c r="AE159" s="6"/>
      <c r="AF159" s="5"/>
      <c r="AG159" s="6"/>
      <c r="AH159" s="5"/>
      <c r="AI159" s="6"/>
    </row>
    <row r="160" spans="1:35" ht="15" customHeight="1" x14ac:dyDescent="0.25">
      <c r="A160" s="9" t="s">
        <v>409</v>
      </c>
      <c r="B160" s="304">
        <v>7302</v>
      </c>
      <c r="D160" s="149" t="s">
        <v>390</v>
      </c>
      <c r="E160" s="283" t="s">
        <v>952</v>
      </c>
      <c r="F160" s="283"/>
      <c r="G160" s="283"/>
      <c r="H160" s="225">
        <v>0</v>
      </c>
      <c r="I160" s="225">
        <v>0</v>
      </c>
      <c r="J160" s="225">
        <v>20.020833</v>
      </c>
      <c r="K160" s="225">
        <v>19.899999999999999</v>
      </c>
      <c r="L160" s="189"/>
      <c r="M160" s="17"/>
      <c r="N160" s="18"/>
      <c r="O160" s="17"/>
      <c r="P160" s="18"/>
      <c r="Q160" s="17"/>
      <c r="R160" s="5"/>
      <c r="S160" s="230"/>
      <c r="T160" s="5"/>
      <c r="U160" s="230"/>
      <c r="V160" s="5"/>
      <c r="W160" s="6"/>
      <c r="X160" s="5"/>
      <c r="Y160" s="6"/>
      <c r="Z160" s="5"/>
      <c r="AA160" s="6"/>
      <c r="AB160" s="5"/>
      <c r="AC160" s="6"/>
      <c r="AD160" s="5"/>
      <c r="AE160" s="6"/>
      <c r="AF160" s="5"/>
      <c r="AG160" s="6"/>
      <c r="AH160" s="5"/>
      <c r="AI160" s="6"/>
    </row>
    <row r="161" spans="1:35" s="183" customFormat="1" ht="15" customHeight="1" x14ac:dyDescent="0.25">
      <c r="A161" s="9" t="s">
        <v>409</v>
      </c>
      <c r="B161" s="304" t="e">
        <v>#N/A</v>
      </c>
      <c r="C161" s="212"/>
      <c r="D161" s="198" t="s">
        <v>5406</v>
      </c>
      <c r="E161" s="7" t="s">
        <v>952</v>
      </c>
      <c r="F161" s="7" t="s">
        <v>1723</v>
      </c>
      <c r="G161" s="7"/>
      <c r="H161" s="225" t="e">
        <v>#N/A</v>
      </c>
      <c r="I161" s="225" t="e">
        <v>#N/A</v>
      </c>
      <c r="J161" s="225" t="e">
        <v>#N/A</v>
      </c>
      <c r="K161" s="225">
        <v>39.799999999999997</v>
      </c>
      <c r="L161" s="189"/>
      <c r="M161" s="17"/>
      <c r="N161" s="31"/>
      <c r="O161" s="17"/>
      <c r="P161" s="18"/>
      <c r="Q161" s="17"/>
      <c r="R161" s="5"/>
      <c r="S161" s="230"/>
      <c r="T161" s="5"/>
      <c r="U161" s="230"/>
      <c r="V161" s="5"/>
      <c r="W161" s="6"/>
      <c r="X161" s="5"/>
      <c r="Y161" s="6"/>
      <c r="Z161" s="5"/>
      <c r="AA161" s="6"/>
      <c r="AB161" s="5"/>
      <c r="AC161" s="6"/>
      <c r="AD161" s="5"/>
      <c r="AE161" s="6"/>
      <c r="AF161" s="5"/>
      <c r="AG161" s="6"/>
      <c r="AH161" s="5"/>
      <c r="AI161" s="6"/>
    </row>
    <row r="162" spans="1:35" ht="15" customHeight="1" x14ac:dyDescent="0.25">
      <c r="A162" s="9" t="s">
        <v>409</v>
      </c>
      <c r="B162" s="304">
        <v>7307</v>
      </c>
      <c r="D162" s="198" t="s">
        <v>382</v>
      </c>
      <c r="E162" s="7" t="s">
        <v>953</v>
      </c>
      <c r="F162" s="7" t="s">
        <v>1724</v>
      </c>
      <c r="G162" s="7"/>
      <c r="H162" s="225">
        <v>0</v>
      </c>
      <c r="I162" s="225">
        <v>0</v>
      </c>
      <c r="J162" s="225">
        <v>13.504222</v>
      </c>
      <c r="K162" s="225">
        <v>13.5</v>
      </c>
      <c r="L162" s="190"/>
      <c r="M162" s="17"/>
      <c r="N162" s="18"/>
      <c r="O162" s="17"/>
      <c r="P162" s="18"/>
      <c r="Q162" s="17"/>
      <c r="R162" s="18"/>
      <c r="S162" s="17"/>
      <c r="T162" s="5"/>
      <c r="U162" s="17"/>
      <c r="V162" s="5"/>
      <c r="W162" s="17"/>
      <c r="X162" s="5"/>
      <c r="Y162" s="6"/>
      <c r="Z162" s="5"/>
      <c r="AA162" s="6"/>
      <c r="AB162" s="5"/>
      <c r="AC162" s="6"/>
      <c r="AD162" s="5"/>
      <c r="AE162" s="17"/>
      <c r="AF162" s="5"/>
      <c r="AG162" s="6"/>
      <c r="AH162" s="5"/>
      <c r="AI162" s="6"/>
    </row>
    <row r="163" spans="1:35" ht="15" customHeight="1" thickBot="1" x14ac:dyDescent="0.3">
      <c r="A163" s="9" t="s">
        <v>409</v>
      </c>
      <c r="B163" s="304">
        <v>7312</v>
      </c>
      <c r="D163" s="149" t="s">
        <v>850</v>
      </c>
      <c r="E163" s="283" t="s">
        <v>954</v>
      </c>
      <c r="F163" s="283" t="e">
        <v>#N/A</v>
      </c>
      <c r="G163" s="283"/>
      <c r="H163" s="225">
        <v>3</v>
      </c>
      <c r="I163" s="225">
        <v>3</v>
      </c>
      <c r="J163" s="225">
        <v>35.472450000000002</v>
      </c>
      <c r="K163" s="225">
        <v>35.47</v>
      </c>
      <c r="L163" s="191"/>
      <c r="M163" s="17"/>
      <c r="N163" s="72"/>
      <c r="O163" s="17"/>
      <c r="P163" s="18"/>
      <c r="Q163" s="17"/>
      <c r="R163" s="18"/>
      <c r="S163" s="17"/>
      <c r="T163" s="18">
        <v>46.15</v>
      </c>
      <c r="U163" s="17">
        <f>((((((T163*T$2))-((T163*T$2)*0.12+0.035)+4-13)-($J163*T$2))/($J163*T$2)))</f>
        <v>9.3947556483975514E-2</v>
      </c>
      <c r="V163" s="5"/>
      <c r="W163" s="6"/>
      <c r="X163" s="5"/>
      <c r="Y163" s="6"/>
      <c r="Z163" s="5"/>
      <c r="AA163" s="6"/>
      <c r="AB163" s="5"/>
      <c r="AC163" s="6"/>
      <c r="AD163" s="5"/>
      <c r="AE163" s="6"/>
      <c r="AF163" s="5"/>
      <c r="AG163" s="124"/>
      <c r="AH163" s="5"/>
      <c r="AI163" s="6"/>
    </row>
    <row r="164" spans="1:35" s="13" customFormat="1" ht="15.75" customHeight="1" thickBot="1" x14ac:dyDescent="0.3">
      <c r="A164" s="9" t="s">
        <v>409</v>
      </c>
      <c r="B164" s="304">
        <v>7322</v>
      </c>
      <c r="C164" s="212"/>
      <c r="D164" s="149" t="s">
        <v>391</v>
      </c>
      <c r="E164" s="283" t="s">
        <v>955</v>
      </c>
      <c r="F164" s="283" t="e">
        <v>#N/A</v>
      </c>
      <c r="G164" s="283"/>
      <c r="H164" s="225">
        <v>0</v>
      </c>
      <c r="I164" s="225">
        <v>0</v>
      </c>
      <c r="J164" s="225">
        <v>25.037500000000001</v>
      </c>
      <c r="K164" s="225">
        <v>24.56</v>
      </c>
      <c r="L164" s="190"/>
      <c r="M164" s="17"/>
      <c r="N164" s="56"/>
      <c r="O164" s="19"/>
      <c r="P164" s="18"/>
      <c r="Q164" s="230"/>
      <c r="R164" s="5"/>
      <c r="S164" s="230"/>
      <c r="T164" s="5"/>
      <c r="U164" s="230"/>
      <c r="V164" s="5"/>
      <c r="W164" s="6"/>
      <c r="X164" s="5"/>
      <c r="Y164" s="6"/>
      <c r="Z164" s="5"/>
      <c r="AA164" s="6"/>
      <c r="AB164" s="5"/>
      <c r="AC164" s="6"/>
      <c r="AD164" s="5"/>
      <c r="AE164" s="6"/>
      <c r="AF164" s="5"/>
      <c r="AG164" s="6"/>
      <c r="AH164" s="5"/>
      <c r="AI164" s="6"/>
    </row>
    <row r="165" spans="1:35" ht="15" customHeight="1" x14ac:dyDescent="0.25">
      <c r="A165" s="9" t="s">
        <v>409</v>
      </c>
      <c r="B165" s="304">
        <v>7510</v>
      </c>
      <c r="D165" s="149" t="s">
        <v>127</v>
      </c>
      <c r="E165" s="283" t="s">
        <v>956</v>
      </c>
      <c r="F165" s="283" t="s">
        <v>1725</v>
      </c>
      <c r="G165" s="283"/>
      <c r="H165" s="225">
        <v>84</v>
      </c>
      <c r="I165" s="225">
        <v>84</v>
      </c>
      <c r="J165" s="225">
        <v>30.171250000000001</v>
      </c>
      <c r="K165" s="225">
        <v>35</v>
      </c>
      <c r="L165" s="191">
        <v>46.99</v>
      </c>
      <c r="M165" s="17">
        <f>((((((L165*L$2))-((L165*L$2)*0.12+0.035)+4-13)-($J165*L$2))/($J165*L$2)))</f>
        <v>7.1092513568380547E-2</v>
      </c>
      <c r="N165" s="55">
        <v>44.7</v>
      </c>
      <c r="O165" s="17">
        <f>((((((N165*N$2))-((N165*N$2)*0.12+0.035)+4-13)-($J165*N$2))/($J165*N$2)))</f>
        <v>0.15402908397895346</v>
      </c>
      <c r="P165" s="18"/>
      <c r="Q165" s="17"/>
      <c r="R165" s="18"/>
      <c r="S165" s="17"/>
      <c r="T165" s="5"/>
      <c r="U165" s="230"/>
      <c r="V165" s="5"/>
      <c r="W165" s="6"/>
      <c r="X165" s="5"/>
      <c r="Y165" s="6"/>
      <c r="Z165" s="5"/>
      <c r="AA165" s="6"/>
      <c r="AB165" s="5"/>
      <c r="AC165" s="6"/>
      <c r="AD165" s="5"/>
      <c r="AE165" s="6"/>
      <c r="AF165" s="5"/>
      <c r="AG165" s="6"/>
      <c r="AH165" s="5"/>
      <c r="AI165" s="6"/>
    </row>
    <row r="166" spans="1:35" ht="15" customHeight="1" x14ac:dyDescent="0.25">
      <c r="A166" s="9" t="s">
        <v>409</v>
      </c>
      <c r="B166" s="304" t="s">
        <v>3710</v>
      </c>
      <c r="D166" s="149" t="s">
        <v>128</v>
      </c>
      <c r="E166" s="283" t="s">
        <v>957</v>
      </c>
      <c r="F166" s="283" t="s">
        <v>1726</v>
      </c>
      <c r="G166" s="283"/>
      <c r="H166" s="225">
        <v>0</v>
      </c>
      <c r="I166" s="225">
        <v>0</v>
      </c>
      <c r="J166" s="225">
        <v>25.624600000000001</v>
      </c>
      <c r="K166" s="225">
        <v>21.61</v>
      </c>
      <c r="L166" s="190"/>
      <c r="M166" s="17"/>
      <c r="N166" s="18"/>
      <c r="O166" s="17"/>
      <c r="P166" s="18"/>
      <c r="Q166" s="17"/>
      <c r="R166" s="18"/>
      <c r="S166" s="17"/>
      <c r="T166" s="5"/>
      <c r="U166" s="230"/>
      <c r="V166" s="5"/>
      <c r="W166" s="6"/>
      <c r="X166" s="5"/>
      <c r="Y166" s="6"/>
      <c r="Z166" s="5"/>
      <c r="AA166" s="6"/>
      <c r="AB166" s="5"/>
      <c r="AC166" s="6"/>
      <c r="AD166" s="5"/>
      <c r="AE166" s="6"/>
      <c r="AF166" s="5"/>
      <c r="AG166" s="6"/>
      <c r="AH166" s="5"/>
      <c r="AI166" s="6"/>
    </row>
    <row r="167" spans="1:35" ht="15" customHeight="1" x14ac:dyDescent="0.25">
      <c r="A167" s="9" t="s">
        <v>409</v>
      </c>
      <c r="B167" s="304">
        <v>7542</v>
      </c>
      <c r="D167" s="198" t="s">
        <v>4736</v>
      </c>
      <c r="E167" s="7" t="s">
        <v>2651</v>
      </c>
      <c r="F167" s="7"/>
      <c r="G167" s="7"/>
      <c r="H167" s="225">
        <v>36</v>
      </c>
      <c r="I167" s="225">
        <v>36</v>
      </c>
      <c r="J167" s="225">
        <v>97.019000000000005</v>
      </c>
      <c r="K167" s="225" t="e">
        <v>#N/A</v>
      </c>
      <c r="L167" s="392">
        <v>135</v>
      </c>
      <c r="M167" s="17">
        <f>((((((L167*L$2))-((L167*L$2)*0.12+0.035)+4-13)-($J167*L$2))/($J167*L$2)))</f>
        <v>0.13137632834805549</v>
      </c>
      <c r="N167" s="18"/>
      <c r="O167" s="17"/>
      <c r="P167" s="18"/>
      <c r="Q167" s="17"/>
      <c r="R167" s="18"/>
      <c r="S167" s="17"/>
      <c r="T167" s="18"/>
      <c r="U167" s="17"/>
      <c r="V167" s="5"/>
      <c r="W167" s="6"/>
      <c r="X167" s="5"/>
      <c r="Y167" s="6"/>
      <c r="Z167" s="5"/>
      <c r="AA167" s="6"/>
      <c r="AB167" s="5"/>
      <c r="AC167" s="6"/>
      <c r="AD167" s="5"/>
      <c r="AE167" s="6"/>
      <c r="AF167" s="5"/>
      <c r="AG167" s="6"/>
      <c r="AH167" s="5"/>
      <c r="AI167" s="6"/>
    </row>
    <row r="168" spans="1:35" s="266" customFormat="1" ht="15" customHeight="1" x14ac:dyDescent="0.25">
      <c r="A168" s="9" t="s">
        <v>409</v>
      </c>
      <c r="B168" s="304">
        <v>3008</v>
      </c>
      <c r="C168" s="212"/>
      <c r="D168" s="198" t="s">
        <v>437</v>
      </c>
      <c r="E168" s="7" t="s">
        <v>958</v>
      </c>
      <c r="F168" s="7" t="e">
        <v>#N/A</v>
      </c>
      <c r="G168" s="7"/>
      <c r="H168" s="225">
        <v>0</v>
      </c>
      <c r="I168" s="225">
        <v>0</v>
      </c>
      <c r="J168" s="225">
        <v>17.971</v>
      </c>
      <c r="K168" s="225">
        <v>17.97</v>
      </c>
      <c r="L168" s="189"/>
      <c r="M168" s="17"/>
      <c r="N168" s="18"/>
      <c r="O168" s="17"/>
      <c r="P168" s="18"/>
      <c r="Q168" s="17"/>
      <c r="R168" s="18"/>
      <c r="S168" s="17"/>
      <c r="T168" s="18"/>
      <c r="U168" s="17"/>
      <c r="V168" s="5"/>
      <c r="W168" s="6"/>
      <c r="X168" s="5"/>
      <c r="Y168" s="6"/>
      <c r="Z168" s="5"/>
      <c r="AA168" s="6"/>
      <c r="AB168" s="5"/>
      <c r="AC168" s="6"/>
      <c r="AD168" s="5"/>
      <c r="AE168" s="6"/>
      <c r="AF168" s="5"/>
      <c r="AG168" s="6"/>
      <c r="AH168" s="5"/>
      <c r="AI168" s="6"/>
    </row>
    <row r="169" spans="1:35" ht="15" customHeight="1" x14ac:dyDescent="0.25">
      <c r="A169" s="9" t="s">
        <v>409</v>
      </c>
      <c r="B169" s="304">
        <v>7543</v>
      </c>
      <c r="D169" s="198" t="s">
        <v>4766</v>
      </c>
      <c r="E169" s="7" t="s">
        <v>959</v>
      </c>
      <c r="F169" s="7" t="e">
        <v>#N/A</v>
      </c>
      <c r="G169" s="7"/>
      <c r="H169" s="225">
        <v>35</v>
      </c>
      <c r="I169" s="225">
        <v>35</v>
      </c>
      <c r="J169" s="225">
        <v>97.019122999999993</v>
      </c>
      <c r="K169" s="225" t="e">
        <v>#N/A</v>
      </c>
      <c r="L169" s="389">
        <v>135</v>
      </c>
      <c r="M169" s="17">
        <f>((((((L169*L$2))-((L169*L$2)*0.12+0.035)+4-13)-($J169*L$2))/($J169*L$2)))</f>
        <v>0.13137489399899036</v>
      </c>
      <c r="N169" s="18"/>
      <c r="O169" s="17"/>
      <c r="P169" s="18"/>
      <c r="Q169" s="17"/>
      <c r="R169" s="18"/>
      <c r="S169" s="17"/>
      <c r="T169" s="5"/>
      <c r="U169" s="17"/>
      <c r="V169" s="5"/>
      <c r="W169" s="6"/>
      <c r="X169" s="18"/>
      <c r="Y169" s="17"/>
      <c r="Z169" s="5"/>
      <c r="AA169" s="6"/>
      <c r="AB169" s="5"/>
      <c r="AC169" s="6"/>
      <c r="AD169" s="5"/>
      <c r="AE169" s="6"/>
      <c r="AF169" s="5"/>
      <c r="AG169" s="6"/>
      <c r="AH169" s="5"/>
      <c r="AI169" s="6"/>
    </row>
    <row r="170" spans="1:35" ht="15" customHeight="1" x14ac:dyDescent="0.25">
      <c r="A170" s="9" t="s">
        <v>409</v>
      </c>
      <c r="B170" s="304">
        <v>7572</v>
      </c>
      <c r="D170" s="149" t="s">
        <v>466</v>
      </c>
      <c r="E170" s="283" t="s">
        <v>960</v>
      </c>
      <c r="F170" s="283" t="e">
        <v>#N/A</v>
      </c>
      <c r="G170" s="283"/>
      <c r="H170" s="225">
        <v>0</v>
      </c>
      <c r="I170" s="225">
        <v>0</v>
      </c>
      <c r="J170" s="225">
        <v>147.3066</v>
      </c>
      <c r="K170" s="225">
        <v>147.31</v>
      </c>
      <c r="L170" s="189"/>
      <c r="M170" s="17"/>
      <c r="N170" s="31"/>
      <c r="O170" s="17"/>
      <c r="P170" s="5"/>
      <c r="Q170" s="230"/>
      <c r="R170" s="5"/>
      <c r="S170" s="230"/>
      <c r="T170" s="5"/>
      <c r="U170" s="230"/>
      <c r="V170" s="5"/>
      <c r="W170" s="6"/>
      <c r="X170" s="5"/>
      <c r="Y170" s="6"/>
      <c r="Z170" s="5"/>
      <c r="AA170" s="6"/>
      <c r="AB170" s="5"/>
      <c r="AC170" s="6"/>
      <c r="AD170" s="5"/>
      <c r="AE170" s="6"/>
      <c r="AF170" s="5"/>
      <c r="AG170" s="6"/>
      <c r="AH170" s="5"/>
      <c r="AI170" s="6"/>
    </row>
    <row r="171" spans="1:35" s="61" customFormat="1" ht="15" customHeight="1" x14ac:dyDescent="0.25">
      <c r="A171" s="9" t="s">
        <v>409</v>
      </c>
      <c r="B171" s="304">
        <v>77949</v>
      </c>
      <c r="C171" s="212"/>
      <c r="D171" s="149" t="s">
        <v>2809</v>
      </c>
      <c r="E171" s="284" t="s">
        <v>2223</v>
      </c>
      <c r="F171" s="284"/>
      <c r="G171" s="284"/>
      <c r="H171" s="225">
        <v>0</v>
      </c>
      <c r="I171" s="225">
        <v>0</v>
      </c>
      <c r="J171" s="225">
        <v>31.580400000000001</v>
      </c>
      <c r="K171" s="225">
        <v>31.58</v>
      </c>
      <c r="L171" s="191"/>
      <c r="M171" s="17"/>
      <c r="N171" s="18"/>
      <c r="O171" s="17"/>
      <c r="P171" s="18"/>
      <c r="Q171" s="20"/>
      <c r="R171" s="18"/>
      <c r="S171" s="20"/>
      <c r="T171" s="18"/>
      <c r="U171" s="20"/>
      <c r="V171" s="18"/>
      <c r="W171" s="21"/>
      <c r="X171" s="18"/>
      <c r="Y171" s="21"/>
      <c r="Z171" s="18"/>
      <c r="AA171" s="21"/>
      <c r="AB171" s="18"/>
      <c r="AC171" s="21"/>
      <c r="AD171" s="18"/>
      <c r="AE171" s="21"/>
      <c r="AF171" s="18"/>
      <c r="AG171" s="21"/>
      <c r="AH171" s="18"/>
      <c r="AI171" s="21"/>
    </row>
    <row r="172" spans="1:35" s="61" customFormat="1" ht="15" customHeight="1" x14ac:dyDescent="0.25">
      <c r="A172" s="9" t="s">
        <v>409</v>
      </c>
      <c r="B172" s="304" t="e">
        <v>#N/A</v>
      </c>
      <c r="C172" s="212"/>
      <c r="D172" s="149" t="s">
        <v>2810</v>
      </c>
      <c r="E172" s="284" t="s">
        <v>2251</v>
      </c>
      <c r="F172" s="284"/>
      <c r="G172" s="284"/>
      <c r="H172" s="225" t="e">
        <v>#N/A</v>
      </c>
      <c r="I172" s="225" t="e">
        <v>#N/A</v>
      </c>
      <c r="J172" s="225" t="e">
        <v>#N/A</v>
      </c>
      <c r="K172" s="225" t="e">
        <v>#N/A</v>
      </c>
      <c r="L172" s="191"/>
      <c r="M172" s="17"/>
      <c r="N172" s="18"/>
      <c r="O172" s="19"/>
      <c r="P172" s="18"/>
      <c r="Q172" s="20"/>
      <c r="R172" s="18"/>
      <c r="S172" s="20"/>
      <c r="T172" s="18"/>
      <c r="U172" s="20"/>
      <c r="V172" s="18"/>
      <c r="W172" s="21"/>
      <c r="X172" s="18"/>
      <c r="Y172" s="21"/>
      <c r="Z172" s="18"/>
      <c r="AA172" s="21"/>
      <c r="AB172" s="18"/>
      <c r="AC172" s="21"/>
      <c r="AD172" s="18"/>
      <c r="AE172" s="21"/>
      <c r="AF172" s="18"/>
      <c r="AG172" s="21"/>
      <c r="AH172" s="18"/>
      <c r="AI172" s="21"/>
    </row>
    <row r="173" spans="1:35" s="284" customFormat="1" ht="15" customHeight="1" x14ac:dyDescent="0.25">
      <c r="A173" s="9" t="s">
        <v>409</v>
      </c>
      <c r="B173" s="304">
        <v>907001</v>
      </c>
      <c r="C173" s="212"/>
      <c r="D173" s="32" t="s">
        <v>3476</v>
      </c>
      <c r="E173" s="284" t="s">
        <v>3477</v>
      </c>
      <c r="H173" s="225">
        <v>4</v>
      </c>
      <c r="I173" s="225">
        <v>4</v>
      </c>
      <c r="J173" s="225">
        <v>17.677499999999998</v>
      </c>
      <c r="K173" s="225" t="e">
        <v>#N/A</v>
      </c>
      <c r="L173" s="191">
        <v>35</v>
      </c>
      <c r="M173" s="19">
        <f>((((((L173*L$2))-((L173*L$2)*0.12+0.035)+4-13)-($J173*L$2))/($J173*L$2)))</f>
        <v>0.23122613491726784</v>
      </c>
      <c r="N173" s="18"/>
      <c r="O173" s="19"/>
      <c r="P173" s="18"/>
      <c r="Q173" s="19"/>
      <c r="R173" s="18"/>
      <c r="S173" s="19"/>
      <c r="T173" s="18"/>
      <c r="U173" s="20"/>
      <c r="V173" s="18"/>
      <c r="W173" s="21"/>
      <c r="X173" s="18"/>
      <c r="Y173" s="21"/>
      <c r="Z173" s="18"/>
      <c r="AA173" s="21"/>
      <c r="AB173" s="18"/>
      <c r="AC173" s="21"/>
      <c r="AD173" s="18"/>
      <c r="AE173" s="21"/>
      <c r="AF173" s="18"/>
      <c r="AG173" s="21"/>
      <c r="AH173" s="18"/>
      <c r="AI173" s="21"/>
    </row>
    <row r="174" spans="1:35" s="167" customFormat="1" ht="15" customHeight="1" x14ac:dyDescent="0.25">
      <c r="A174" s="9" t="s">
        <v>409</v>
      </c>
      <c r="B174" s="304">
        <v>907005</v>
      </c>
      <c r="C174" s="212"/>
      <c r="D174" s="149" t="s">
        <v>3479</v>
      </c>
      <c r="E174" s="284" t="s">
        <v>3480</v>
      </c>
      <c r="F174" s="284"/>
      <c r="G174" s="284"/>
      <c r="H174" s="225">
        <v>5</v>
      </c>
      <c r="I174" s="225">
        <v>5</v>
      </c>
      <c r="J174" s="225">
        <v>17.673999999999999</v>
      </c>
      <c r="K174" s="225" t="e">
        <v>#N/A</v>
      </c>
      <c r="L174" s="191">
        <v>35</v>
      </c>
      <c r="M174" s="17">
        <f>((((((L174*L$2))-((L174*L$2)*0.12+0.035)+4-13)-($J174*L$2))/($J174*L$2)))</f>
        <v>0.23146995586737587</v>
      </c>
      <c r="N174" s="18"/>
      <c r="O174" s="17"/>
      <c r="P174" s="18"/>
      <c r="Q174" s="17"/>
      <c r="R174" s="18"/>
      <c r="S174" s="20"/>
      <c r="T174" s="18"/>
      <c r="U174" s="20"/>
      <c r="V174" s="18"/>
      <c r="W174" s="21"/>
      <c r="X174" s="18"/>
      <c r="Y174" s="21"/>
      <c r="Z174" s="18"/>
      <c r="AA174" s="21"/>
      <c r="AB174" s="18"/>
      <c r="AC174" s="21"/>
      <c r="AD174" s="18"/>
      <c r="AE174" s="21"/>
      <c r="AF174" s="18"/>
      <c r="AG174" s="21"/>
      <c r="AH174" s="18"/>
      <c r="AI174" s="21"/>
    </row>
    <row r="175" spans="1:35" s="167" customFormat="1" ht="15" customHeight="1" x14ac:dyDescent="0.25">
      <c r="A175" s="9" t="s">
        <v>409</v>
      </c>
      <c r="B175" s="304">
        <v>907006</v>
      </c>
      <c r="C175" s="212"/>
      <c r="D175" s="149" t="s">
        <v>3481</v>
      </c>
      <c r="E175" s="284" t="s">
        <v>3482</v>
      </c>
      <c r="F175" s="284"/>
      <c r="G175" s="284"/>
      <c r="H175" s="225">
        <v>3</v>
      </c>
      <c r="I175" s="225">
        <v>3</v>
      </c>
      <c r="J175" s="225">
        <v>17.68</v>
      </c>
      <c r="K175" s="225" t="e">
        <v>#N/A</v>
      </c>
      <c r="L175" s="191">
        <v>35</v>
      </c>
      <c r="M175" s="17">
        <f>((((((L175*L$2))-((L175*L$2)*0.12+0.035)+4-13)-($J175*L$2))/($J175*L$2)))</f>
        <v>0.23105203619909506</v>
      </c>
      <c r="N175" s="18">
        <v>28</v>
      </c>
      <c r="O175" s="17">
        <f>((((((N175*N$2))-((N175*N$2)*0.12+0.035)+4-13)-($J175*N$2))/($J175*N$2)))</f>
        <v>0.13815045248868774</v>
      </c>
      <c r="P175" s="18"/>
      <c r="Q175" s="17"/>
      <c r="R175" s="18"/>
      <c r="S175" s="20"/>
      <c r="T175" s="18"/>
      <c r="U175" s="20"/>
      <c r="V175" s="18"/>
      <c r="W175" s="21"/>
      <c r="X175" s="18"/>
      <c r="Y175" s="21"/>
      <c r="Z175" s="18"/>
      <c r="AA175" s="21"/>
      <c r="AB175" s="18"/>
      <c r="AC175" s="21"/>
      <c r="AD175" s="18"/>
      <c r="AE175" s="21"/>
      <c r="AF175" s="18"/>
      <c r="AG175" s="21"/>
      <c r="AH175" s="18"/>
      <c r="AI175" s="21"/>
    </row>
    <row r="176" spans="1:35" s="167" customFormat="1" ht="15" customHeight="1" x14ac:dyDescent="0.25">
      <c r="A176" s="9" t="s">
        <v>409</v>
      </c>
      <c r="B176" s="304">
        <v>907011</v>
      </c>
      <c r="C176" s="212"/>
      <c r="D176" s="149" t="s">
        <v>3483</v>
      </c>
      <c r="E176" s="284" t="s">
        <v>3484</v>
      </c>
      <c r="F176" s="284"/>
      <c r="G176" s="284"/>
      <c r="H176" s="225">
        <v>0</v>
      </c>
      <c r="I176" s="225">
        <v>0</v>
      </c>
      <c r="J176" s="225">
        <v>17.675000000000001</v>
      </c>
      <c r="K176" s="225" t="e">
        <v>#N/A</v>
      </c>
      <c r="L176" s="191"/>
      <c r="M176" s="17"/>
      <c r="N176" s="18"/>
      <c r="O176" s="17"/>
      <c r="P176" s="18"/>
      <c r="Q176" s="19"/>
      <c r="R176" s="18"/>
      <c r="S176" s="20"/>
      <c r="T176" s="18"/>
      <c r="U176" s="20"/>
      <c r="V176" s="18"/>
      <c r="W176" s="21"/>
      <c r="X176" s="18"/>
      <c r="Y176" s="21"/>
      <c r="Z176" s="18"/>
      <c r="AA176" s="21"/>
      <c r="AB176" s="18"/>
      <c r="AC176" s="21"/>
      <c r="AD176" s="18"/>
      <c r="AE176" s="21"/>
      <c r="AF176" s="18"/>
      <c r="AG176" s="21"/>
      <c r="AH176" s="18"/>
      <c r="AI176" s="21"/>
    </row>
    <row r="177" spans="1:35" s="167" customFormat="1" ht="15" customHeight="1" x14ac:dyDescent="0.25">
      <c r="A177" s="9" t="s">
        <v>409</v>
      </c>
      <c r="B177" s="304">
        <v>907012</v>
      </c>
      <c r="C177" s="212"/>
      <c r="D177" s="149" t="s">
        <v>3485</v>
      </c>
      <c r="E177" s="284" t="s">
        <v>3486</v>
      </c>
      <c r="F177" s="284"/>
      <c r="G177" s="284"/>
      <c r="H177" s="225">
        <v>0</v>
      </c>
      <c r="I177" s="225">
        <v>0</v>
      </c>
      <c r="J177" s="225">
        <v>17.673333</v>
      </c>
      <c r="K177" s="225">
        <v>17.670000000000002</v>
      </c>
      <c r="L177" s="191"/>
      <c r="M177" s="17"/>
      <c r="N177" s="18"/>
      <c r="O177" s="17"/>
      <c r="P177" s="18"/>
      <c r="Q177" s="17"/>
      <c r="R177" s="18"/>
      <c r="S177" s="20"/>
      <c r="T177" s="18"/>
      <c r="U177" s="20"/>
      <c r="V177" s="18"/>
      <c r="W177" s="21"/>
      <c r="X177" s="18"/>
      <c r="Y177" s="21"/>
      <c r="Z177" s="18"/>
      <c r="AA177" s="21"/>
      <c r="AB177" s="18"/>
      <c r="AC177" s="21"/>
      <c r="AD177" s="18"/>
      <c r="AE177" s="21"/>
      <c r="AF177" s="18"/>
      <c r="AG177" s="21"/>
      <c r="AH177" s="18"/>
      <c r="AI177" s="21"/>
    </row>
    <row r="178" spans="1:35" s="167" customFormat="1" ht="15" customHeight="1" x14ac:dyDescent="0.25">
      <c r="A178" s="9" t="s">
        <v>409</v>
      </c>
      <c r="B178" s="304">
        <v>907014</v>
      </c>
      <c r="C178" s="212"/>
      <c r="D178" s="149" t="s">
        <v>3487</v>
      </c>
      <c r="E178" s="284" t="s">
        <v>3488</v>
      </c>
      <c r="F178" s="284"/>
      <c r="G178" s="284"/>
      <c r="H178" s="225">
        <v>0</v>
      </c>
      <c r="I178" s="225">
        <v>0</v>
      </c>
      <c r="J178" s="225">
        <v>17.675999999999998</v>
      </c>
      <c r="K178" s="225" t="e">
        <v>#N/A</v>
      </c>
      <c r="L178" s="191"/>
      <c r="M178" s="17"/>
      <c r="N178" s="18"/>
      <c r="O178" s="17"/>
      <c r="P178" s="18"/>
      <c r="Q178" s="19"/>
      <c r="R178" s="31"/>
      <c r="S178" s="19"/>
      <c r="T178" s="18"/>
      <c r="U178" s="20"/>
      <c r="V178" s="18"/>
      <c r="W178" s="21"/>
      <c r="X178" s="18"/>
      <c r="Y178" s="21"/>
      <c r="Z178" s="18"/>
      <c r="AA178" s="21"/>
      <c r="AB178" s="18"/>
      <c r="AC178" s="21"/>
      <c r="AD178" s="18"/>
      <c r="AE178" s="21"/>
      <c r="AF178" s="18"/>
      <c r="AG178" s="21"/>
      <c r="AH178" s="18"/>
      <c r="AI178" s="21"/>
    </row>
    <row r="179" spans="1:35" s="167" customFormat="1" ht="15" customHeight="1" x14ac:dyDescent="0.25">
      <c r="A179" s="9" t="s">
        <v>409</v>
      </c>
      <c r="B179" s="304">
        <v>907015</v>
      </c>
      <c r="C179" s="212"/>
      <c r="D179" s="149" t="s">
        <v>3489</v>
      </c>
      <c r="E179" s="284" t="s">
        <v>3490</v>
      </c>
      <c r="F179" s="284"/>
      <c r="G179" s="284"/>
      <c r="H179" s="225">
        <v>5</v>
      </c>
      <c r="I179" s="225">
        <v>5</v>
      </c>
      <c r="J179" s="225">
        <v>17.678000000000001</v>
      </c>
      <c r="K179" s="225" t="e">
        <v>#N/A</v>
      </c>
      <c r="L179" s="191">
        <v>35</v>
      </c>
      <c r="M179" s="17">
        <f t="shared" ref="M179:M189" si="1">((((((L179*L$2))-((L179*L$2)*0.12+0.035)+4-13)-($J179*L$2))/($J179*L$2)))</f>
        <v>0.2311913112343025</v>
      </c>
      <c r="N179" s="18">
        <v>28</v>
      </c>
      <c r="O179" s="17">
        <f>((((((N179*N$2))-((N179*N$2)*0.12+0.035)+4-13)-($J179*N$2))/($J179*N$2)))</f>
        <v>0.13827921710600735</v>
      </c>
      <c r="P179" s="18">
        <v>25.9</v>
      </c>
      <c r="Q179" s="17">
        <f>((((((P179*P$2))-((P179*P$2)*0.12+0.035)+4-13)-($J179*P$2))/($J179*P$2)))</f>
        <v>0.11892370931855012</v>
      </c>
      <c r="R179" s="18"/>
      <c r="S179" s="20"/>
      <c r="T179" s="18"/>
      <c r="U179" s="20"/>
      <c r="V179" s="18"/>
      <c r="W179" s="21"/>
      <c r="X179" s="18"/>
      <c r="Y179" s="21"/>
      <c r="Z179" s="18"/>
      <c r="AA179" s="21"/>
      <c r="AB179" s="18"/>
      <c r="AC179" s="21"/>
      <c r="AD179" s="18"/>
      <c r="AE179" s="21"/>
      <c r="AF179" s="18"/>
      <c r="AG179" s="21"/>
      <c r="AH179" s="18"/>
      <c r="AI179" s="21"/>
    </row>
    <row r="180" spans="1:35" s="167" customFormat="1" ht="15" customHeight="1" x14ac:dyDescent="0.25">
      <c r="A180" s="9" t="s">
        <v>409</v>
      </c>
      <c r="B180" s="304">
        <v>907016</v>
      </c>
      <c r="C180" s="212"/>
      <c r="D180" s="149" t="s">
        <v>3491</v>
      </c>
      <c r="E180" s="284" t="s">
        <v>3492</v>
      </c>
      <c r="F180" s="284"/>
      <c r="G180" s="284"/>
      <c r="H180" s="225">
        <v>3</v>
      </c>
      <c r="I180" s="225">
        <v>3</v>
      </c>
      <c r="J180" s="225">
        <v>17.676666999999998</v>
      </c>
      <c r="K180" s="225" t="e">
        <v>#N/A</v>
      </c>
      <c r="L180" s="191">
        <v>35</v>
      </c>
      <c r="M180" s="17">
        <f t="shared" si="1"/>
        <v>0.23128415554810206</v>
      </c>
      <c r="N180" s="18">
        <v>27</v>
      </c>
      <c r="O180" s="17">
        <f>((((((N180*N$2))-((N180*N$2)*0.12+0.035)+4-13)-($J180*N$2))/($J180*N$2)))</f>
        <v>8.8581914226251002E-2</v>
      </c>
      <c r="P180" s="235">
        <v>25.99</v>
      </c>
      <c r="Q180" s="17">
        <f>((((((P180*P$2))-((P180*P$2)*0.12+0.035)+4-13)-($J180*P$2))/($J180*P$2)))</f>
        <v>0.12348857017747361</v>
      </c>
      <c r="R180" s="18"/>
      <c r="S180" s="20"/>
      <c r="T180" s="18"/>
      <c r="U180" s="20"/>
      <c r="V180" s="18"/>
      <c r="W180" s="21"/>
      <c r="X180" s="18"/>
      <c r="Y180" s="21"/>
      <c r="Z180" s="18"/>
      <c r="AA180" s="21"/>
      <c r="AB180" s="18"/>
      <c r="AC180" s="21"/>
      <c r="AD180" s="18"/>
      <c r="AE180" s="21"/>
      <c r="AF180" s="18"/>
      <c r="AG180" s="21"/>
      <c r="AH180" s="18"/>
      <c r="AI180" s="21"/>
    </row>
    <row r="181" spans="1:35" s="61" customFormat="1" ht="15" customHeight="1" x14ac:dyDescent="0.25">
      <c r="A181" s="9" t="s">
        <v>409</v>
      </c>
      <c r="B181" s="304">
        <v>907021</v>
      </c>
      <c r="C181" s="212"/>
      <c r="D181" s="198" t="s">
        <v>2996</v>
      </c>
      <c r="E181" s="128" t="s">
        <v>3001</v>
      </c>
      <c r="F181" s="128"/>
      <c r="G181" s="128"/>
      <c r="H181" s="225">
        <v>44</v>
      </c>
      <c r="I181" s="225">
        <v>44</v>
      </c>
      <c r="J181" s="225">
        <v>17.675999999999998</v>
      </c>
      <c r="K181" s="225" t="e">
        <v>#N/A</v>
      </c>
      <c r="L181" s="191">
        <v>35</v>
      </c>
      <c r="M181" s="17">
        <f t="shared" si="1"/>
        <v>0.23133061778682976</v>
      </c>
      <c r="N181" s="18"/>
      <c r="O181" s="17"/>
      <c r="P181" s="31">
        <v>25.4</v>
      </c>
      <c r="Q181" s="17">
        <f>((((((P181*P$2))-((P181*P$2)*0.12+0.035)+4-13)-($J181*P$2))/($J181*P$2)))</f>
        <v>9.4157803424605793E-2</v>
      </c>
      <c r="R181" s="18"/>
      <c r="S181" s="17"/>
      <c r="T181" s="18"/>
      <c r="U181" s="20"/>
      <c r="V181" s="18"/>
      <c r="W181" s="21"/>
      <c r="X181" s="18"/>
      <c r="Y181" s="21"/>
      <c r="Z181" s="18"/>
      <c r="AA181" s="21"/>
      <c r="AB181" s="18"/>
      <c r="AC181" s="21"/>
      <c r="AD181" s="235">
        <v>23.2</v>
      </c>
      <c r="AE181" s="17">
        <f>((((((AD181*AD$2))-((AD181*AD$2)*0.12+0.035)+4-13)-($J181*AD$2))/($J181*AD$2)))</f>
        <v>0.10389794071056806</v>
      </c>
      <c r="AF181" s="18"/>
      <c r="AG181" s="21"/>
      <c r="AH181" s="18"/>
      <c r="AI181" s="21"/>
    </row>
    <row r="182" spans="1:35" s="167" customFormat="1" ht="15" customHeight="1" x14ac:dyDescent="0.25">
      <c r="A182" s="9" t="s">
        <v>409</v>
      </c>
      <c r="B182" s="304">
        <v>907022</v>
      </c>
      <c r="C182" s="212"/>
      <c r="D182" s="32" t="s">
        <v>3494</v>
      </c>
      <c r="E182" s="284" t="s">
        <v>3495</v>
      </c>
      <c r="F182" s="284"/>
      <c r="G182" s="284"/>
      <c r="H182" s="225">
        <v>5</v>
      </c>
      <c r="I182" s="225">
        <v>5</v>
      </c>
      <c r="J182" s="225">
        <v>17.675999999999998</v>
      </c>
      <c r="K182" s="225" t="e">
        <v>#N/A</v>
      </c>
      <c r="L182" s="191">
        <v>35</v>
      </c>
      <c r="M182" s="17">
        <f t="shared" si="1"/>
        <v>0.23133061778682976</v>
      </c>
      <c r="N182" s="18">
        <v>28</v>
      </c>
      <c r="O182" s="17">
        <f>((((((N182*N$2))-((N182*N$2)*0.12+0.035)+4-13)-($J182*N$2))/($J182*N$2)))</f>
        <v>0.13840801086218604</v>
      </c>
      <c r="P182" s="31"/>
      <c r="Q182" s="19"/>
      <c r="R182" s="18">
        <v>24.1</v>
      </c>
      <c r="S182" s="17">
        <f>((((((R182*R$2))-((R182*R$2)*0.12+0.035)+4-13)-($J182*R$2))/($J182*R$2)))</f>
        <v>7.203269970581605E-2</v>
      </c>
      <c r="T182" s="18"/>
      <c r="U182" s="19"/>
      <c r="V182" s="18"/>
      <c r="W182" s="21"/>
      <c r="X182" s="18"/>
      <c r="Y182" s="21"/>
      <c r="Z182" s="18"/>
      <c r="AA182" s="21"/>
      <c r="AB182" s="18"/>
      <c r="AC182" s="21"/>
      <c r="AD182" s="18"/>
      <c r="AE182" s="17"/>
      <c r="AF182" s="18"/>
      <c r="AG182" s="21"/>
      <c r="AH182" s="18"/>
      <c r="AI182" s="21"/>
    </row>
    <row r="183" spans="1:35" s="61" customFormat="1" ht="15" customHeight="1" x14ac:dyDescent="0.25">
      <c r="A183" s="9" t="s">
        <v>409</v>
      </c>
      <c r="B183" s="304">
        <v>907023</v>
      </c>
      <c r="C183" s="212"/>
      <c r="D183" s="149" t="s">
        <v>2997</v>
      </c>
      <c r="E183" s="284" t="s">
        <v>3002</v>
      </c>
      <c r="F183" s="284"/>
      <c r="G183" s="284"/>
      <c r="H183" s="225">
        <v>45</v>
      </c>
      <c r="I183" s="225">
        <v>45</v>
      </c>
      <c r="J183" s="225">
        <v>17.678000000000001</v>
      </c>
      <c r="K183" s="225" t="e">
        <v>#N/A</v>
      </c>
      <c r="L183" s="191">
        <v>35</v>
      </c>
      <c r="M183" s="17">
        <f t="shared" si="1"/>
        <v>0.2311913112343025</v>
      </c>
      <c r="N183" s="18">
        <v>27</v>
      </c>
      <c r="O183" s="17">
        <f>((((((N183*N$2))-((N183*N$2)*0.12+0.035)+4-13)-($J183*N$2))/($J183*N$2)))</f>
        <v>8.8499830297544907E-2</v>
      </c>
      <c r="P183" s="18"/>
      <c r="Q183" s="17"/>
      <c r="R183" s="18"/>
      <c r="S183" s="20"/>
      <c r="T183" s="235">
        <v>25.25</v>
      </c>
      <c r="U183" s="17">
        <f>((((((T183*T$2))-((T183*T$2)*0.12+0.035)+4-13)-($J183*T$2))/($J183*T$2)))</f>
        <v>0.15471207150130101</v>
      </c>
      <c r="V183" s="18"/>
      <c r="W183" s="21"/>
      <c r="X183" s="18"/>
      <c r="Y183" s="21"/>
      <c r="Z183" s="18"/>
      <c r="AA183" s="21"/>
      <c r="AB183" s="18"/>
      <c r="AC183" s="21"/>
      <c r="AD183" s="18"/>
      <c r="AE183" s="17"/>
      <c r="AF183" s="18"/>
      <c r="AG183" s="21"/>
      <c r="AH183" s="18"/>
      <c r="AI183" s="21"/>
    </row>
    <row r="184" spans="1:35" s="167" customFormat="1" ht="15" customHeight="1" x14ac:dyDescent="0.25">
      <c r="A184" s="9" t="s">
        <v>409</v>
      </c>
      <c r="B184" s="304">
        <v>907024</v>
      </c>
      <c r="C184" s="212"/>
      <c r="D184" s="246" t="s">
        <v>4414</v>
      </c>
      <c r="E184" s="284" t="s">
        <v>4415</v>
      </c>
      <c r="F184" s="284"/>
      <c r="G184" s="284"/>
      <c r="H184" s="225">
        <v>16</v>
      </c>
      <c r="I184" s="225">
        <v>16</v>
      </c>
      <c r="J184" s="225">
        <v>18.739999999999998</v>
      </c>
      <c r="K184" s="225">
        <v>18.739999999999998</v>
      </c>
      <c r="L184" s="191">
        <v>35</v>
      </c>
      <c r="M184" s="17">
        <f t="shared" si="1"/>
        <v>0.1614194236926362</v>
      </c>
      <c r="N184" s="18"/>
      <c r="O184" s="17"/>
      <c r="P184" s="18">
        <v>28</v>
      </c>
      <c r="Q184" s="17">
        <f>((((((P184*P$2))-((P184*P$2)*0.12+0.035)+4-13)-($J184*P$2))/($J184*P$2)))</f>
        <v>0.15412664532194958</v>
      </c>
      <c r="R184" s="18"/>
      <c r="S184" s="20"/>
      <c r="T184" s="18"/>
      <c r="U184" s="20"/>
      <c r="V184" s="18"/>
      <c r="W184" s="21"/>
      <c r="X184" s="18"/>
      <c r="Y184" s="21"/>
      <c r="Z184" s="18"/>
      <c r="AA184" s="21"/>
      <c r="AB184" s="18"/>
      <c r="AC184" s="21"/>
      <c r="AD184" s="18"/>
      <c r="AE184" s="21"/>
      <c r="AF184" s="18"/>
      <c r="AG184" s="21"/>
      <c r="AH184" s="18"/>
      <c r="AI184" s="21"/>
    </row>
    <row r="185" spans="1:35" s="167" customFormat="1" ht="15" customHeight="1" x14ac:dyDescent="0.25">
      <c r="A185" s="9" t="s">
        <v>409</v>
      </c>
      <c r="B185" s="304">
        <v>907025</v>
      </c>
      <c r="C185" s="212"/>
      <c r="D185" s="149" t="s">
        <v>3496</v>
      </c>
      <c r="E185" s="284" t="s">
        <v>3497</v>
      </c>
      <c r="F185" s="284"/>
      <c r="G185" s="284"/>
      <c r="H185" s="225">
        <v>0</v>
      </c>
      <c r="I185" s="225">
        <v>0</v>
      </c>
      <c r="J185" s="225">
        <v>17.675999999999998</v>
      </c>
      <c r="K185" s="225" t="e">
        <v>#N/A</v>
      </c>
      <c r="L185" s="191"/>
      <c r="M185" s="17"/>
      <c r="N185" s="18"/>
      <c r="O185" s="17"/>
      <c r="P185" s="18"/>
      <c r="Q185" s="19"/>
      <c r="R185" s="18"/>
      <c r="S185" s="19"/>
      <c r="T185" s="18"/>
      <c r="U185" s="20"/>
      <c r="V185" s="18"/>
      <c r="W185" s="21"/>
      <c r="X185" s="18"/>
      <c r="Y185" s="21"/>
      <c r="Z185" s="18"/>
      <c r="AA185" s="21"/>
      <c r="AB185" s="18"/>
      <c r="AC185" s="21"/>
      <c r="AD185" s="18"/>
      <c r="AE185" s="21"/>
      <c r="AF185" s="18"/>
      <c r="AG185" s="21"/>
      <c r="AH185" s="18"/>
      <c r="AI185" s="21"/>
    </row>
    <row r="186" spans="1:35" s="167" customFormat="1" ht="15" customHeight="1" x14ac:dyDescent="0.25">
      <c r="A186" s="9" t="s">
        <v>409</v>
      </c>
      <c r="B186" s="304">
        <v>907031</v>
      </c>
      <c r="C186" s="212"/>
      <c r="D186" s="149" t="s">
        <v>3498</v>
      </c>
      <c r="E186" s="284" t="s">
        <v>3499</v>
      </c>
      <c r="F186" s="284"/>
      <c r="G186" s="284"/>
      <c r="H186" s="225">
        <v>5</v>
      </c>
      <c r="I186" s="225">
        <v>5</v>
      </c>
      <c r="J186" s="225">
        <v>17.673999999999999</v>
      </c>
      <c r="K186" s="225" t="e">
        <v>#N/A</v>
      </c>
      <c r="L186" s="191">
        <v>35</v>
      </c>
      <c r="M186" s="17">
        <f t="shared" si="1"/>
        <v>0.23146995586737587</v>
      </c>
      <c r="N186" s="18">
        <v>28</v>
      </c>
      <c r="O186" s="17">
        <f>((((((N186*N$2))-((N186*N$2)*0.12+0.035)+4-13)-($J186*N$2))/($J186*N$2)))</f>
        <v>0.13853683376711551</v>
      </c>
      <c r="P186" s="18"/>
      <c r="Q186" s="17"/>
      <c r="R186" s="18"/>
      <c r="S186" s="17"/>
      <c r="T186" s="18"/>
      <c r="U186" s="17"/>
      <c r="V186" s="18"/>
      <c r="W186" s="21"/>
      <c r="X186" s="18"/>
      <c r="Y186" s="21"/>
      <c r="Z186" s="18"/>
      <c r="AA186" s="21"/>
      <c r="AB186" s="18"/>
      <c r="AC186" s="21"/>
      <c r="AD186" s="18"/>
      <c r="AE186" s="21"/>
      <c r="AF186" s="18"/>
      <c r="AG186" s="21"/>
      <c r="AH186" s="18"/>
      <c r="AI186" s="21"/>
    </row>
    <row r="187" spans="1:35" s="167" customFormat="1" ht="15" customHeight="1" x14ac:dyDescent="0.25">
      <c r="A187" s="9" t="s">
        <v>409</v>
      </c>
      <c r="B187" s="304">
        <v>907032</v>
      </c>
      <c r="C187" s="212"/>
      <c r="D187" s="149" t="s">
        <v>3500</v>
      </c>
      <c r="E187" s="284" t="s">
        <v>3501</v>
      </c>
      <c r="F187" s="284"/>
      <c r="G187" s="284"/>
      <c r="H187" s="225">
        <v>2</v>
      </c>
      <c r="I187" s="225">
        <v>2</v>
      </c>
      <c r="J187" s="225">
        <v>17.68</v>
      </c>
      <c r="K187" s="225" t="e">
        <v>#N/A</v>
      </c>
      <c r="L187" s="191">
        <v>35</v>
      </c>
      <c r="M187" s="17">
        <f t="shared" si="1"/>
        <v>0.23105203619909506</v>
      </c>
      <c r="N187" s="18">
        <v>28</v>
      </c>
      <c r="O187" s="17">
        <f>((((((N187*N$2))-((N187*N$2)*0.12+0.035)+4-13)-($J187*N$2))/($J187*N$2)))</f>
        <v>0.13815045248868774</v>
      </c>
      <c r="P187" s="18"/>
      <c r="Q187" s="17"/>
      <c r="R187" s="18"/>
      <c r="S187" s="17"/>
      <c r="T187" s="18"/>
      <c r="U187" s="20"/>
      <c r="V187" s="18"/>
      <c r="W187" s="21"/>
      <c r="X187" s="18"/>
      <c r="Y187" s="21"/>
      <c r="Z187" s="18"/>
      <c r="AA187" s="21"/>
      <c r="AB187" s="18"/>
      <c r="AC187" s="21"/>
      <c r="AD187" s="18"/>
      <c r="AE187" s="21"/>
      <c r="AF187" s="18"/>
      <c r="AG187" s="21"/>
      <c r="AH187" s="18"/>
      <c r="AI187" s="21"/>
    </row>
    <row r="188" spans="1:35" s="167" customFormat="1" ht="15" customHeight="1" x14ac:dyDescent="0.25">
      <c r="A188" s="9" t="s">
        <v>409</v>
      </c>
      <c r="B188" s="304">
        <v>907033</v>
      </c>
      <c r="C188" s="212"/>
      <c r="D188" s="149" t="s">
        <v>3502</v>
      </c>
      <c r="E188" s="284" t="s">
        <v>3503</v>
      </c>
      <c r="F188" s="284"/>
      <c r="G188" s="284"/>
      <c r="H188" s="225">
        <v>3</v>
      </c>
      <c r="I188" s="225">
        <v>3</v>
      </c>
      <c r="J188" s="225">
        <v>17.673999999999999</v>
      </c>
      <c r="K188" s="225">
        <v>17.670000000000002</v>
      </c>
      <c r="L188" s="191">
        <v>35</v>
      </c>
      <c r="M188" s="17">
        <f t="shared" si="1"/>
        <v>0.23146995586737587</v>
      </c>
      <c r="N188" s="18">
        <v>26.9</v>
      </c>
      <c r="O188" s="17">
        <f>((((((N188*N$2))-((N188*N$2)*0.12+0.035)+4-13)-($J188*N$2))/($J188*N$2)))</f>
        <v>8.3767115536946893E-2</v>
      </c>
      <c r="P188" s="18">
        <v>25.6</v>
      </c>
      <c r="Q188" s="17">
        <f>((((((P188*P$2))-((P188*P$2)*0.12+0.035)+4-13)-($J188*P$2))/($J188*P$2)))</f>
        <v>0.10423974953792781</v>
      </c>
      <c r="R188" s="18"/>
      <c r="S188" s="20"/>
      <c r="T188" s="18"/>
      <c r="U188" s="17"/>
      <c r="V188" s="18"/>
      <c r="W188" s="21"/>
      <c r="X188" s="18"/>
      <c r="Y188" s="21"/>
      <c r="Z188" s="18"/>
      <c r="AA188" s="21"/>
      <c r="AB188" s="18"/>
      <c r="AC188" s="21"/>
      <c r="AD188" s="18"/>
      <c r="AE188" s="21"/>
      <c r="AF188" s="18"/>
      <c r="AG188" s="21"/>
      <c r="AH188" s="18"/>
      <c r="AI188" s="21"/>
    </row>
    <row r="189" spans="1:35" s="167" customFormat="1" ht="15" customHeight="1" x14ac:dyDescent="0.25">
      <c r="A189" s="9" t="s">
        <v>409</v>
      </c>
      <c r="B189" s="304">
        <v>907036</v>
      </c>
      <c r="C189" s="212"/>
      <c r="D189" s="149" t="s">
        <v>3504</v>
      </c>
      <c r="E189" s="284" t="s">
        <v>3505</v>
      </c>
      <c r="F189" s="284"/>
      <c r="G189" s="284"/>
      <c r="H189" s="225">
        <v>5</v>
      </c>
      <c r="I189" s="225">
        <v>5</v>
      </c>
      <c r="J189" s="225">
        <v>17.68</v>
      </c>
      <c r="K189" s="225" t="e">
        <v>#N/A</v>
      </c>
      <c r="L189" s="191">
        <v>35</v>
      </c>
      <c r="M189" s="17">
        <f t="shared" si="1"/>
        <v>0.23105203619909506</v>
      </c>
      <c r="N189" s="18">
        <v>27</v>
      </c>
      <c r="O189" s="17">
        <f>((((((N189*N$2))-((N189*N$2)*0.12+0.035)+4-13)-($J189*N$2))/($J189*N$2)))</f>
        <v>8.8376696832579191E-2</v>
      </c>
      <c r="P189" s="18"/>
      <c r="Q189" s="17"/>
      <c r="R189" s="18"/>
      <c r="S189" s="20"/>
      <c r="T189" s="18"/>
      <c r="U189" s="20"/>
      <c r="V189" s="18"/>
      <c r="W189" s="21"/>
      <c r="X189" s="18"/>
      <c r="Y189" s="21"/>
      <c r="Z189" s="18"/>
      <c r="AA189" s="21"/>
      <c r="AB189" s="18"/>
      <c r="AC189" s="21"/>
      <c r="AD189" s="18"/>
      <c r="AE189" s="21"/>
      <c r="AF189" s="18"/>
      <c r="AG189" s="21"/>
      <c r="AH189" s="18"/>
      <c r="AI189" s="21"/>
    </row>
    <row r="190" spans="1:35" s="61" customFormat="1" ht="15" customHeight="1" x14ac:dyDescent="0.25">
      <c r="A190" s="9" t="s">
        <v>409</v>
      </c>
      <c r="B190" s="304">
        <v>907041</v>
      </c>
      <c r="C190" s="212"/>
      <c r="D190" s="32" t="s">
        <v>2995</v>
      </c>
      <c r="E190" s="284" t="s">
        <v>2998</v>
      </c>
      <c r="F190" s="284"/>
      <c r="G190" s="284"/>
      <c r="H190" s="225">
        <v>0</v>
      </c>
      <c r="I190" s="225">
        <v>0</v>
      </c>
      <c r="J190" s="225">
        <v>18.306000000000001</v>
      </c>
      <c r="K190" s="225">
        <v>18.309999999999999</v>
      </c>
      <c r="L190" s="191"/>
      <c r="M190" s="17"/>
      <c r="N190" s="18"/>
      <c r="O190" s="17"/>
      <c r="P190" s="18"/>
      <c r="Q190" s="17"/>
      <c r="R190" s="18"/>
      <c r="S190" s="20"/>
      <c r="T190" s="18"/>
      <c r="U190" s="17"/>
      <c r="V190" s="18"/>
      <c r="W190" s="21"/>
      <c r="X190" s="18"/>
      <c r="Y190" s="21"/>
      <c r="Z190" s="18"/>
      <c r="AA190" s="21"/>
      <c r="AB190" s="18"/>
      <c r="AC190" s="21"/>
      <c r="AD190" s="18"/>
      <c r="AE190" s="21"/>
      <c r="AF190" s="18"/>
      <c r="AG190" s="21"/>
      <c r="AH190" s="18"/>
      <c r="AI190" s="21"/>
    </row>
    <row r="191" spans="1:35" s="61" customFormat="1" ht="15" customHeight="1" x14ac:dyDescent="0.25">
      <c r="A191" s="9" t="s">
        <v>409</v>
      </c>
      <c r="B191" s="304">
        <v>907042</v>
      </c>
      <c r="C191" s="212"/>
      <c r="D191" s="32" t="s">
        <v>3106</v>
      </c>
      <c r="E191" s="284" t="s">
        <v>2999</v>
      </c>
      <c r="F191" s="284"/>
      <c r="G191" s="284"/>
      <c r="H191" s="225">
        <v>74</v>
      </c>
      <c r="I191" s="225">
        <v>74</v>
      </c>
      <c r="J191" s="225">
        <v>18.297142999999998</v>
      </c>
      <c r="K191" s="225">
        <v>17.690000000000001</v>
      </c>
      <c r="L191" s="191">
        <v>40</v>
      </c>
      <c r="M191" s="17">
        <f>((((((L191*L$2))-((L191*L$2)*0.12+0.035)+4-13)-($J191*L$2))/($J191*L$2)))</f>
        <v>0.43000467340720905</v>
      </c>
      <c r="N191" s="18">
        <v>30</v>
      </c>
      <c r="O191" s="17">
        <f>((((((N191*N$2))-((N191*N$2)*0.12+0.035)+4-13)-($J191*N$2))/($J191*N$2)))</f>
        <v>0.19595173956939629</v>
      </c>
      <c r="P191" s="18">
        <v>25.8</v>
      </c>
      <c r="Q191" s="17">
        <f>((((((P191*P$2))-((P191*P$2)*0.12+0.035)+4-13)-($J191*P$2))/($J191*P$2)))</f>
        <v>7.6251813375090002E-2</v>
      </c>
      <c r="R191" s="18"/>
      <c r="S191" s="17"/>
      <c r="T191" s="31"/>
      <c r="U191" s="17"/>
      <c r="V191" s="18"/>
      <c r="W191" s="21"/>
      <c r="X191" s="18"/>
      <c r="Y191" s="21"/>
      <c r="Z191" s="18"/>
      <c r="AA191" s="21"/>
      <c r="AB191" s="18"/>
      <c r="AC191" s="21"/>
      <c r="AD191" s="18"/>
      <c r="AE191" s="21"/>
      <c r="AF191" s="18"/>
      <c r="AG191" s="21"/>
      <c r="AH191" s="18"/>
      <c r="AI191" s="21"/>
    </row>
    <row r="192" spans="1:35" s="61" customFormat="1" ht="15" customHeight="1" x14ac:dyDescent="0.25">
      <c r="A192" s="9" t="s">
        <v>409</v>
      </c>
      <c r="B192" s="304">
        <v>907043</v>
      </c>
      <c r="C192" s="212"/>
      <c r="D192" s="149" t="s">
        <v>3108</v>
      </c>
      <c r="E192" s="284" t="s">
        <v>3000</v>
      </c>
      <c r="F192" s="284"/>
      <c r="G192" s="284"/>
      <c r="H192" s="225">
        <v>0</v>
      </c>
      <c r="I192" s="225">
        <v>0</v>
      </c>
      <c r="J192" s="225">
        <v>17.670000000000002</v>
      </c>
      <c r="K192" s="225">
        <v>17.649999999999999</v>
      </c>
      <c r="L192" s="191"/>
      <c r="M192" s="17"/>
      <c r="N192" s="18"/>
      <c r="O192" s="17"/>
      <c r="P192" s="18"/>
      <c r="Q192" s="17"/>
      <c r="R192" s="18"/>
      <c r="S192" s="17"/>
      <c r="T192" s="18"/>
      <c r="U192" s="17"/>
      <c r="V192" s="18"/>
      <c r="W192" s="21"/>
      <c r="X192" s="18"/>
      <c r="Y192" s="21"/>
      <c r="Z192" s="18"/>
      <c r="AA192" s="21"/>
      <c r="AB192" s="18"/>
      <c r="AC192" s="21"/>
      <c r="AD192" s="18"/>
      <c r="AE192" s="21"/>
      <c r="AF192" s="18"/>
      <c r="AG192" s="21"/>
      <c r="AH192" s="18"/>
      <c r="AI192" s="21"/>
    </row>
    <row r="193" spans="1:35" s="167" customFormat="1" ht="15" customHeight="1" x14ac:dyDescent="0.25">
      <c r="A193" s="9" t="s">
        <v>409</v>
      </c>
      <c r="B193" s="304">
        <v>907044</v>
      </c>
      <c r="C193" s="212"/>
      <c r="D193" s="149" t="s">
        <v>3509</v>
      </c>
      <c r="E193" s="284" t="s">
        <v>3510</v>
      </c>
      <c r="F193" s="284"/>
      <c r="G193" s="284"/>
      <c r="H193" s="225">
        <v>0</v>
      </c>
      <c r="I193" s="225">
        <v>0</v>
      </c>
      <c r="J193" s="225">
        <v>17.675713999999999</v>
      </c>
      <c r="K193" s="225" t="e">
        <v>#N/A</v>
      </c>
      <c r="L193" s="191"/>
      <c r="M193" s="17"/>
      <c r="N193" s="18"/>
      <c r="O193" s="17"/>
      <c r="P193" s="18"/>
      <c r="Q193" s="17"/>
      <c r="R193" s="18"/>
      <c r="S193" s="17"/>
      <c r="T193" s="18"/>
      <c r="U193" s="20"/>
      <c r="V193" s="18"/>
      <c r="W193" s="21"/>
      <c r="X193" s="18"/>
      <c r="Y193" s="21"/>
      <c r="Z193" s="18"/>
      <c r="AA193" s="21"/>
      <c r="AB193" s="18"/>
      <c r="AC193" s="21"/>
      <c r="AD193" s="18"/>
      <c r="AE193" s="21"/>
      <c r="AF193" s="18"/>
      <c r="AG193" s="21"/>
      <c r="AH193" s="18"/>
      <c r="AI193" s="21"/>
    </row>
    <row r="194" spans="1:35" s="167" customFormat="1" ht="15" customHeight="1" x14ac:dyDescent="0.25">
      <c r="A194" s="9" t="s">
        <v>409</v>
      </c>
      <c r="B194" s="304">
        <v>907045</v>
      </c>
      <c r="C194" s="212"/>
      <c r="D194" s="149" t="s">
        <v>3511</v>
      </c>
      <c r="E194" s="284" t="s">
        <v>3512</v>
      </c>
      <c r="F194" s="284"/>
      <c r="G194" s="284"/>
      <c r="H194" s="225">
        <v>0</v>
      </c>
      <c r="I194" s="225">
        <v>0</v>
      </c>
      <c r="J194" s="225">
        <v>17.68</v>
      </c>
      <c r="K194" s="225" t="e">
        <v>#N/A</v>
      </c>
      <c r="L194" s="191"/>
      <c r="M194" s="17"/>
      <c r="N194" s="18"/>
      <c r="O194" s="17"/>
      <c r="P194" s="18"/>
      <c r="Q194" s="20"/>
      <c r="R194" s="18"/>
      <c r="S194" s="20"/>
      <c r="T194" s="18"/>
      <c r="U194" s="20"/>
      <c r="V194" s="18"/>
      <c r="W194" s="21"/>
      <c r="X194" s="18"/>
      <c r="Y194" s="21"/>
      <c r="Z194" s="18"/>
      <c r="AA194" s="21"/>
      <c r="AB194" s="18"/>
      <c r="AC194" s="21"/>
      <c r="AD194" s="18"/>
      <c r="AE194" s="21"/>
      <c r="AF194" s="18"/>
      <c r="AG194" s="21"/>
      <c r="AH194" s="18"/>
      <c r="AI194" s="21"/>
    </row>
    <row r="195" spans="1:35" s="167" customFormat="1" ht="15" customHeight="1" x14ac:dyDescent="0.25">
      <c r="A195" s="9" t="s">
        <v>409</v>
      </c>
      <c r="B195" s="304">
        <v>907046</v>
      </c>
      <c r="C195" s="212"/>
      <c r="D195" s="149" t="s">
        <v>3513</v>
      </c>
      <c r="E195" s="284" t="s">
        <v>3514</v>
      </c>
      <c r="F195" s="284"/>
      <c r="G195" s="284"/>
      <c r="H195" s="225">
        <v>5</v>
      </c>
      <c r="I195" s="225">
        <v>5</v>
      </c>
      <c r="J195" s="225">
        <v>17.675999999999998</v>
      </c>
      <c r="K195" s="225" t="e">
        <v>#N/A</v>
      </c>
      <c r="L195" s="191">
        <v>35</v>
      </c>
      <c r="M195" s="17">
        <f>((((((L195*L$2))-((L195*L$2)*0.12+0.035)+4-13)-($J195*L$2))/($J195*L$2)))</f>
        <v>0.23133061778682976</v>
      </c>
      <c r="N195" s="18">
        <v>28</v>
      </c>
      <c r="O195" s="17">
        <f>((((((N195*N$2))-((N195*N$2)*0.12+0.035)+4-13)-($J195*N$2))/($J195*N$2)))</f>
        <v>0.13840801086218604</v>
      </c>
      <c r="P195" s="18"/>
      <c r="Q195" s="20"/>
      <c r="R195" s="18"/>
      <c r="S195" s="20"/>
      <c r="T195" s="18"/>
      <c r="U195" s="20"/>
      <c r="V195" s="18"/>
      <c r="W195" s="21"/>
      <c r="X195" s="18"/>
      <c r="Y195" s="21"/>
      <c r="Z195" s="18"/>
      <c r="AA195" s="21"/>
      <c r="AB195" s="18"/>
      <c r="AC195" s="21"/>
      <c r="AD195" s="18"/>
      <c r="AE195" s="21"/>
      <c r="AF195" s="18"/>
      <c r="AG195" s="21"/>
      <c r="AH195" s="18"/>
      <c r="AI195" s="21"/>
    </row>
    <row r="196" spans="1:35" s="167" customFormat="1" ht="15" customHeight="1" x14ac:dyDescent="0.25">
      <c r="A196" s="9" t="s">
        <v>409</v>
      </c>
      <c r="B196" s="304">
        <v>907051</v>
      </c>
      <c r="C196" s="212"/>
      <c r="D196" s="149" t="s">
        <v>3515</v>
      </c>
      <c r="E196" s="284" t="s">
        <v>3516</v>
      </c>
      <c r="F196" s="284"/>
      <c r="G196" s="284"/>
      <c r="H196" s="225">
        <v>3</v>
      </c>
      <c r="I196" s="225">
        <v>3</v>
      </c>
      <c r="J196" s="225">
        <v>17.676666999999998</v>
      </c>
      <c r="K196" s="225" t="e">
        <v>#N/A</v>
      </c>
      <c r="L196" s="191">
        <v>35</v>
      </c>
      <c r="M196" s="17">
        <f>((((((L196*L$2))-((L196*L$2)*0.12+0.035)+4-13)-($J196*L$2))/($J196*L$2)))</f>
        <v>0.23128415554810206</v>
      </c>
      <c r="N196" s="18">
        <v>28</v>
      </c>
      <c r="O196" s="17">
        <f>((((((N196*N$2))-((N196*N$2)*0.12+0.035)+4-13)-($J196*N$2))/($J196*N$2)))</f>
        <v>0.13836505490542989</v>
      </c>
      <c r="P196" s="235">
        <v>26.6</v>
      </c>
      <c r="Q196" s="17">
        <f>((((((P196*P$2))-((P196*P$2)*0.12+0.035)+4-13)-($J196*P$2))/($J196*P$2)))</f>
        <v>0.15385628599177301</v>
      </c>
      <c r="R196" s="18"/>
      <c r="S196" s="20"/>
      <c r="T196" s="18"/>
      <c r="U196" s="20"/>
      <c r="V196" s="18"/>
      <c r="W196" s="21"/>
      <c r="X196" s="18"/>
      <c r="Y196" s="21"/>
      <c r="Z196" s="18"/>
      <c r="AA196" s="21"/>
      <c r="AB196" s="18"/>
      <c r="AC196" s="21"/>
      <c r="AD196" s="18"/>
      <c r="AE196" s="21"/>
      <c r="AF196" s="18"/>
      <c r="AG196" s="21"/>
      <c r="AH196" s="18"/>
      <c r="AI196" s="21"/>
    </row>
    <row r="197" spans="1:35" s="167" customFormat="1" ht="15" customHeight="1" x14ac:dyDescent="0.25">
      <c r="A197" s="9" t="s">
        <v>409</v>
      </c>
      <c r="B197" s="304">
        <v>907054</v>
      </c>
      <c r="C197" s="212"/>
      <c r="D197" s="149" t="s">
        <v>3351</v>
      </c>
      <c r="E197" s="284" t="s">
        <v>3352</v>
      </c>
      <c r="F197" s="284"/>
      <c r="G197" s="284"/>
      <c r="H197" s="225">
        <v>9</v>
      </c>
      <c r="I197" s="225">
        <v>9</v>
      </c>
      <c r="J197" s="225">
        <v>18.297000000000001</v>
      </c>
      <c r="K197" s="225" t="e">
        <v>#N/A</v>
      </c>
      <c r="L197" s="191">
        <v>35</v>
      </c>
      <c r="M197" s="17">
        <f>((((((L197*L$2))-((L197*L$2)*0.12+0.035)+4-13)-($J197*L$2))/($J197*L$2)))</f>
        <v>0.18953926873257909</v>
      </c>
      <c r="N197" s="18">
        <v>28</v>
      </c>
      <c r="O197" s="17">
        <f>((((((N197*N$2))-((N197*N$2)*0.12+0.035)+4-13)-($J197*N$2))/($J197*N$2)))</f>
        <v>9.9770454172815104E-2</v>
      </c>
      <c r="P197" s="18"/>
      <c r="Q197" s="17"/>
      <c r="R197" s="18"/>
      <c r="S197" s="17"/>
      <c r="T197" s="18"/>
      <c r="U197" s="17"/>
      <c r="V197" s="18"/>
      <c r="W197" s="21"/>
      <c r="X197" s="18"/>
      <c r="Y197" s="21"/>
      <c r="Z197" s="18"/>
      <c r="AA197" s="21"/>
      <c r="AB197" s="18"/>
      <c r="AC197" s="21"/>
      <c r="AD197" s="18"/>
      <c r="AE197" s="21"/>
      <c r="AF197" s="18"/>
      <c r="AG197" s="21"/>
      <c r="AH197" s="18"/>
      <c r="AI197" s="21"/>
    </row>
    <row r="198" spans="1:35" s="167" customFormat="1" ht="15" customHeight="1" x14ac:dyDescent="0.25">
      <c r="A198" s="9" t="s">
        <v>409</v>
      </c>
      <c r="B198" s="304">
        <v>907056</v>
      </c>
      <c r="C198" s="212"/>
      <c r="D198" s="149" t="s">
        <v>3517</v>
      </c>
      <c r="E198" s="284" t="s">
        <v>3518</v>
      </c>
      <c r="F198" s="284"/>
      <c r="G198" s="284"/>
      <c r="H198" s="225">
        <v>4</v>
      </c>
      <c r="I198" s="225">
        <v>4</v>
      </c>
      <c r="J198" s="225">
        <v>17.677499999999998</v>
      </c>
      <c r="K198" s="225" t="e">
        <v>#N/A</v>
      </c>
      <c r="L198" s="191">
        <v>35</v>
      </c>
      <c r="M198" s="17">
        <f>((((((L198*L$2))-((L198*L$2)*0.12+0.035)+4-13)-($J198*L$2))/($J198*L$2)))</f>
        <v>0.23122613491726784</v>
      </c>
      <c r="N198" s="18">
        <v>27.5</v>
      </c>
      <c r="O198" s="17">
        <f>((((((N198*N$2))-((N198*N$2)*0.12+0.035)+4-13)-($J198*N$2))/($J198*N$2)))</f>
        <v>0.11342101541507582</v>
      </c>
      <c r="P198" s="18"/>
      <c r="Q198" s="17"/>
      <c r="R198" s="18"/>
      <c r="S198" s="20"/>
      <c r="T198" s="18"/>
      <c r="U198" s="20"/>
      <c r="V198" s="18"/>
      <c r="W198" s="21"/>
      <c r="X198" s="18"/>
      <c r="Y198" s="21"/>
      <c r="Z198" s="18"/>
      <c r="AA198" s="21"/>
      <c r="AB198" s="18"/>
      <c r="AC198" s="21"/>
      <c r="AD198" s="18"/>
      <c r="AE198" s="21"/>
      <c r="AF198" s="18"/>
      <c r="AG198" s="21"/>
      <c r="AH198" s="18"/>
      <c r="AI198" s="21"/>
    </row>
    <row r="199" spans="1:35" ht="15" customHeight="1" x14ac:dyDescent="0.25">
      <c r="A199" s="9" t="s">
        <v>409</v>
      </c>
      <c r="B199" s="304" t="s">
        <v>3711</v>
      </c>
      <c r="D199" s="149" t="s">
        <v>306</v>
      </c>
      <c r="E199" s="283" t="s">
        <v>961</v>
      </c>
      <c r="F199" s="283" t="s">
        <v>1727</v>
      </c>
      <c r="G199" s="283"/>
      <c r="H199" s="225">
        <v>8</v>
      </c>
      <c r="I199" s="225">
        <v>8</v>
      </c>
      <c r="J199" s="225">
        <v>156.13999999999999</v>
      </c>
      <c r="K199" s="225">
        <v>156.66</v>
      </c>
      <c r="L199" s="189">
        <v>330</v>
      </c>
      <c r="M199" s="17">
        <f>((((((L199*L$2))-((L199*L$2)*0.12+0.035)+4-13)-($J199*L$2))/($J199*L$2)))</f>
        <v>0.80200461124631761</v>
      </c>
      <c r="N199" s="5"/>
      <c r="O199" s="17"/>
      <c r="P199" s="18"/>
      <c r="Q199" s="19"/>
      <c r="R199" s="5"/>
      <c r="S199" s="230"/>
      <c r="T199" s="5"/>
      <c r="U199" s="230"/>
      <c r="V199" s="5"/>
      <c r="W199" s="6"/>
      <c r="X199" s="5"/>
      <c r="Y199" s="6"/>
      <c r="Z199" s="5"/>
      <c r="AA199" s="6"/>
      <c r="AB199" s="5"/>
      <c r="AC199" s="6"/>
      <c r="AD199" s="5"/>
      <c r="AE199" s="6"/>
      <c r="AF199" s="5"/>
      <c r="AG199" s="6"/>
      <c r="AH199" s="5"/>
      <c r="AI199" s="6"/>
    </row>
    <row r="200" spans="1:35" ht="15" customHeight="1" x14ac:dyDescent="0.25">
      <c r="A200" s="9" t="s">
        <v>409</v>
      </c>
      <c r="B200" s="304" t="s">
        <v>3712</v>
      </c>
      <c r="D200" s="149" t="s">
        <v>768</v>
      </c>
      <c r="E200" s="283" t="s">
        <v>949</v>
      </c>
      <c r="F200" s="283" t="e">
        <v>#N/A</v>
      </c>
      <c r="G200" s="283"/>
      <c r="H200" s="225">
        <v>0</v>
      </c>
      <c r="I200" s="225">
        <v>0</v>
      </c>
      <c r="J200" s="225">
        <v>14.938803999999999</v>
      </c>
      <c r="K200" s="225">
        <v>14.87</v>
      </c>
      <c r="L200" s="190"/>
      <c r="M200" s="17"/>
      <c r="N200" s="5"/>
      <c r="O200" s="17"/>
      <c r="P200" s="18"/>
      <c r="Q200" s="17"/>
      <c r="R200" s="18"/>
      <c r="S200" s="17"/>
      <c r="T200" s="5"/>
      <c r="U200" s="17"/>
      <c r="V200" s="5"/>
      <c r="W200" s="6"/>
      <c r="X200" s="5"/>
      <c r="Y200" s="6"/>
      <c r="Z200" s="5"/>
      <c r="AA200" s="6"/>
      <c r="AB200" s="5"/>
      <c r="AC200" s="6"/>
      <c r="AD200" s="5"/>
      <c r="AE200" s="6"/>
      <c r="AF200" s="5"/>
      <c r="AG200" s="6"/>
      <c r="AH200" s="5"/>
      <c r="AI200" s="6"/>
    </row>
    <row r="201" spans="1:35" ht="15" customHeight="1" x14ac:dyDescent="0.25">
      <c r="A201" s="9" t="s">
        <v>409</v>
      </c>
      <c r="B201" s="304" t="s">
        <v>3713</v>
      </c>
      <c r="D201" s="32" t="s">
        <v>769</v>
      </c>
      <c r="E201" s="283" t="s">
        <v>949</v>
      </c>
      <c r="F201" s="283" t="e">
        <v>#N/A</v>
      </c>
      <c r="G201" s="283"/>
      <c r="H201" s="225">
        <v>0</v>
      </c>
      <c r="I201" s="225">
        <v>0</v>
      </c>
      <c r="J201" s="225">
        <v>14.912000000000001</v>
      </c>
      <c r="K201" s="225">
        <v>10.01</v>
      </c>
      <c r="L201" s="190"/>
      <c r="M201" s="17"/>
      <c r="N201" s="5"/>
      <c r="O201" s="17"/>
      <c r="P201" s="18"/>
      <c r="Q201" s="17"/>
      <c r="R201" s="18"/>
      <c r="S201" s="17"/>
      <c r="T201" s="18"/>
      <c r="U201" s="17"/>
      <c r="V201" s="5"/>
      <c r="W201" s="17"/>
      <c r="X201" s="5"/>
      <c r="Y201" s="6"/>
      <c r="Z201" s="5"/>
      <c r="AA201" s="6"/>
      <c r="AB201" s="5"/>
      <c r="AC201" s="6"/>
      <c r="AD201" s="5"/>
      <c r="AE201" s="6"/>
      <c r="AF201" s="5"/>
      <c r="AG201" s="6"/>
      <c r="AH201" s="5"/>
      <c r="AI201" s="6"/>
    </row>
    <row r="202" spans="1:35" ht="15" customHeight="1" x14ac:dyDescent="0.25">
      <c r="A202" s="9" t="s">
        <v>409</v>
      </c>
      <c r="B202" s="304" t="s">
        <v>3714</v>
      </c>
      <c r="D202" s="32" t="s">
        <v>770</v>
      </c>
      <c r="E202" s="283" t="s">
        <v>949</v>
      </c>
      <c r="F202" s="283" t="e">
        <v>#N/A</v>
      </c>
      <c r="G202" s="283"/>
      <c r="H202" s="225">
        <v>0</v>
      </c>
      <c r="I202" s="225">
        <v>0</v>
      </c>
      <c r="J202" s="225">
        <v>14.911799999999999</v>
      </c>
      <c r="K202" s="225">
        <v>10.07</v>
      </c>
      <c r="L202" s="190"/>
      <c r="M202" s="17"/>
      <c r="N202" s="18"/>
      <c r="O202" s="17"/>
      <c r="P202" s="18"/>
      <c r="Q202" s="17"/>
      <c r="R202" s="18"/>
      <c r="S202" s="17"/>
      <c r="T202" s="5"/>
      <c r="U202" s="17"/>
      <c r="V202" s="185"/>
      <c r="W202" s="17"/>
      <c r="X202" s="5"/>
      <c r="Y202" s="6"/>
      <c r="Z202" s="5"/>
      <c r="AA202" s="6"/>
      <c r="AB202" s="5"/>
      <c r="AC202" s="6"/>
      <c r="AD202" s="5"/>
      <c r="AE202" s="6"/>
      <c r="AF202" s="5"/>
      <c r="AG202" s="6"/>
      <c r="AH202" s="5"/>
      <c r="AI202" s="6"/>
    </row>
    <row r="203" spans="1:35" ht="15" customHeight="1" x14ac:dyDescent="0.25">
      <c r="A203" s="9" t="s">
        <v>409</v>
      </c>
      <c r="B203" s="304" t="s">
        <v>3715</v>
      </c>
      <c r="D203" s="32" t="s">
        <v>771</v>
      </c>
      <c r="E203" s="283" t="s">
        <v>949</v>
      </c>
      <c r="F203" s="283" t="e">
        <v>#N/A</v>
      </c>
      <c r="G203" s="283"/>
      <c r="H203" s="225">
        <v>0</v>
      </c>
      <c r="I203" s="225">
        <v>0</v>
      </c>
      <c r="J203" s="225">
        <v>14.912000000000001</v>
      </c>
      <c r="K203" s="225">
        <v>10.07</v>
      </c>
      <c r="L203" s="190"/>
      <c r="M203" s="17"/>
      <c r="N203" s="18"/>
      <c r="O203" s="17"/>
      <c r="P203" s="18"/>
      <c r="Q203" s="17"/>
      <c r="R203" s="18"/>
      <c r="S203" s="17"/>
      <c r="T203" s="18"/>
      <c r="U203" s="17"/>
      <c r="V203" s="5"/>
      <c r="W203" s="6"/>
      <c r="X203" s="5"/>
      <c r="Y203" s="6"/>
      <c r="Z203" s="5"/>
      <c r="AA203" s="6"/>
      <c r="AB203" s="5"/>
      <c r="AC203" s="6"/>
      <c r="AD203" s="5"/>
      <c r="AE203" s="6"/>
      <c r="AF203" s="5"/>
      <c r="AG203" s="6"/>
      <c r="AH203" s="5"/>
      <c r="AI203" s="6"/>
    </row>
    <row r="204" spans="1:35" ht="15" customHeight="1" x14ac:dyDescent="0.25">
      <c r="A204" s="9" t="s">
        <v>409</v>
      </c>
      <c r="B204" s="304" t="s">
        <v>3716</v>
      </c>
      <c r="D204" s="32" t="s">
        <v>772</v>
      </c>
      <c r="E204" s="283" t="s">
        <v>949</v>
      </c>
      <c r="F204" s="283" t="e">
        <v>#N/A</v>
      </c>
      <c r="G204" s="283"/>
      <c r="H204" s="225">
        <v>0</v>
      </c>
      <c r="I204" s="225">
        <v>0</v>
      </c>
      <c r="J204" s="225">
        <v>14.938876</v>
      </c>
      <c r="K204" s="225">
        <v>14.87</v>
      </c>
      <c r="L204" s="190"/>
      <c r="M204" s="17"/>
      <c r="N204" s="18"/>
      <c r="O204" s="17"/>
      <c r="P204" s="18"/>
      <c r="Q204" s="17"/>
      <c r="R204" s="18"/>
      <c r="S204" s="17"/>
      <c r="T204" s="18"/>
      <c r="U204" s="17"/>
      <c r="V204" s="5"/>
      <c r="W204" s="6"/>
      <c r="X204" s="5"/>
      <c r="Y204" s="6"/>
      <c r="Z204" s="5"/>
      <c r="AA204" s="6"/>
      <c r="AB204" s="5"/>
      <c r="AC204" s="6"/>
      <c r="AD204" s="5"/>
      <c r="AE204" s="6"/>
      <c r="AF204" s="5"/>
      <c r="AG204" s="6"/>
      <c r="AH204" s="5"/>
      <c r="AI204" s="6"/>
    </row>
    <row r="205" spans="1:35" ht="15" customHeight="1" x14ac:dyDescent="0.25">
      <c r="A205" s="9" t="s">
        <v>409</v>
      </c>
      <c r="B205" s="304" t="s">
        <v>3717</v>
      </c>
      <c r="D205" s="149" t="s">
        <v>341</v>
      </c>
      <c r="E205" s="283" t="s">
        <v>949</v>
      </c>
      <c r="F205" s="283" t="s">
        <v>1728</v>
      </c>
      <c r="G205" s="283"/>
      <c r="H205" s="225">
        <v>0</v>
      </c>
      <c r="I205" s="225">
        <v>0</v>
      </c>
      <c r="J205" s="225">
        <v>14.938971</v>
      </c>
      <c r="K205" s="225" t="e">
        <v>#N/A</v>
      </c>
      <c r="L205" s="190"/>
      <c r="M205" s="17"/>
      <c r="N205" s="5"/>
      <c r="O205" s="17"/>
      <c r="P205" s="18"/>
      <c r="Q205" s="230"/>
      <c r="R205" s="5"/>
      <c r="S205" s="230"/>
      <c r="T205" s="5"/>
      <c r="U205" s="230"/>
      <c r="V205" s="5"/>
      <c r="W205" s="6"/>
      <c r="X205" s="5"/>
      <c r="Y205" s="6"/>
      <c r="Z205" s="5"/>
      <c r="AA205" s="6"/>
      <c r="AB205" s="5"/>
      <c r="AC205" s="6"/>
      <c r="AD205" s="5"/>
      <c r="AE205" s="6"/>
      <c r="AF205" s="5"/>
      <c r="AG205" s="6"/>
      <c r="AH205" s="5"/>
      <c r="AI205" s="6"/>
    </row>
    <row r="206" spans="1:35" s="104" customFormat="1" ht="15" customHeight="1" x14ac:dyDescent="0.25">
      <c r="A206" s="9" t="s">
        <v>409</v>
      </c>
      <c r="B206" s="304" t="s">
        <v>3718</v>
      </c>
      <c r="C206" s="212"/>
      <c r="D206" s="32" t="s">
        <v>2642</v>
      </c>
      <c r="E206" s="283" t="s">
        <v>949</v>
      </c>
      <c r="F206" s="283"/>
      <c r="G206" s="283"/>
      <c r="H206" s="225">
        <v>0</v>
      </c>
      <c r="I206" s="225">
        <v>0</v>
      </c>
      <c r="J206" s="225">
        <v>14.938793</v>
      </c>
      <c r="K206" s="225" t="e">
        <v>#N/A</v>
      </c>
      <c r="L206" s="190"/>
      <c r="M206" s="17"/>
      <c r="N206" s="5"/>
      <c r="O206" s="17"/>
      <c r="P206" s="18"/>
      <c r="Q206" s="17"/>
      <c r="R206" s="18"/>
      <c r="S206" s="17"/>
      <c r="T206" s="5"/>
      <c r="U206" s="17"/>
      <c r="V206" s="5"/>
      <c r="W206" s="6"/>
      <c r="X206" s="5"/>
      <c r="Y206" s="6"/>
      <c r="Z206" s="5"/>
      <c r="AA206" s="6"/>
      <c r="AB206" s="5"/>
      <c r="AC206" s="6"/>
      <c r="AD206" s="5"/>
      <c r="AE206" s="6"/>
      <c r="AF206" s="5"/>
      <c r="AG206" s="6"/>
      <c r="AH206" s="5"/>
      <c r="AI206" s="6"/>
    </row>
    <row r="207" spans="1:35" ht="15" customHeight="1" x14ac:dyDescent="0.25">
      <c r="A207" s="9" t="s">
        <v>409</v>
      </c>
      <c r="B207" s="304" t="s">
        <v>3719</v>
      </c>
      <c r="D207" s="32" t="s">
        <v>773</v>
      </c>
      <c r="E207" s="283" t="s">
        <v>949</v>
      </c>
      <c r="F207" s="283" t="e">
        <v>#N/A</v>
      </c>
      <c r="G207" s="283"/>
      <c r="H207" s="225">
        <v>0</v>
      </c>
      <c r="I207" s="225">
        <v>0</v>
      </c>
      <c r="J207" s="225">
        <v>14.912000000000001</v>
      </c>
      <c r="K207" s="225">
        <v>10.07</v>
      </c>
      <c r="L207" s="190"/>
      <c r="M207" s="17"/>
      <c r="N207" s="5"/>
      <c r="O207" s="17"/>
      <c r="P207" s="18"/>
      <c r="Q207" s="17"/>
      <c r="R207" s="18"/>
      <c r="S207" s="17"/>
      <c r="T207" s="5"/>
      <c r="U207" s="17"/>
      <c r="V207" s="5"/>
      <c r="W207" s="6"/>
      <c r="X207" s="5"/>
      <c r="Y207" s="6"/>
      <c r="Z207" s="5"/>
      <c r="AA207" s="6"/>
      <c r="AB207" s="5"/>
      <c r="AC207" s="6"/>
      <c r="AD207" s="5"/>
      <c r="AE207" s="6"/>
      <c r="AF207" s="5"/>
      <c r="AG207" s="6"/>
      <c r="AH207" s="5"/>
      <c r="AI207" s="6"/>
    </row>
    <row r="208" spans="1:35" ht="15" customHeight="1" x14ac:dyDescent="0.25">
      <c r="A208" s="9" t="s">
        <v>409</v>
      </c>
      <c r="B208" s="304" t="s">
        <v>3720</v>
      </c>
      <c r="D208" s="237" t="s">
        <v>774</v>
      </c>
      <c r="E208" s="7" t="s">
        <v>949</v>
      </c>
      <c r="F208" s="7" t="e">
        <v>#N/A</v>
      </c>
      <c r="G208" s="7"/>
      <c r="H208" s="225">
        <v>0</v>
      </c>
      <c r="I208" s="225">
        <v>0</v>
      </c>
      <c r="J208" s="225">
        <v>14.911867000000001</v>
      </c>
      <c r="K208" s="225">
        <v>10.07</v>
      </c>
      <c r="L208" s="190"/>
      <c r="M208" s="17"/>
      <c r="N208" s="5"/>
      <c r="O208" s="17"/>
      <c r="P208" s="18"/>
      <c r="Q208" s="17"/>
      <c r="R208" s="18"/>
      <c r="S208" s="17"/>
      <c r="T208" s="5"/>
      <c r="U208" s="230"/>
      <c r="V208" s="5"/>
      <c r="W208" s="6"/>
      <c r="X208" s="5"/>
      <c r="Y208" s="6"/>
      <c r="Z208" s="5"/>
      <c r="AA208" s="6"/>
      <c r="AB208" s="5"/>
      <c r="AC208" s="6"/>
      <c r="AD208" s="5"/>
      <c r="AE208" s="6"/>
      <c r="AF208" s="5"/>
      <c r="AG208" s="6"/>
      <c r="AH208" s="5"/>
      <c r="AI208" s="6"/>
    </row>
    <row r="209" spans="1:35" ht="15" customHeight="1" x14ac:dyDescent="0.25">
      <c r="A209" s="9" t="s">
        <v>409</v>
      </c>
      <c r="B209" s="304" t="s">
        <v>3721</v>
      </c>
      <c r="D209" s="32" t="s">
        <v>775</v>
      </c>
      <c r="E209" s="283" t="s">
        <v>949</v>
      </c>
      <c r="F209" s="283" t="e">
        <v>#N/A</v>
      </c>
      <c r="G209" s="283"/>
      <c r="H209" s="225">
        <v>0</v>
      </c>
      <c r="I209" s="225">
        <v>0</v>
      </c>
      <c r="J209" s="225">
        <v>14.911871</v>
      </c>
      <c r="K209" s="225">
        <v>10.07</v>
      </c>
      <c r="L209" s="190"/>
      <c r="M209" s="17"/>
      <c r="N209" s="5"/>
      <c r="O209" s="17"/>
      <c r="P209" s="18"/>
      <c r="Q209" s="17"/>
      <c r="R209" s="18"/>
      <c r="S209" s="17"/>
      <c r="T209" s="5"/>
      <c r="U209" s="230"/>
      <c r="V209" s="5"/>
      <c r="W209" s="6"/>
      <c r="X209" s="5"/>
      <c r="Y209" s="6"/>
      <c r="Z209" s="5"/>
      <c r="AA209" s="6"/>
      <c r="AB209" s="5"/>
      <c r="AC209" s="6"/>
      <c r="AD209" s="5"/>
      <c r="AE209" s="6"/>
      <c r="AF209" s="5"/>
      <c r="AG209" s="6"/>
      <c r="AH209" s="5"/>
      <c r="AI209" s="6"/>
    </row>
    <row r="210" spans="1:35" ht="15" customHeight="1" x14ac:dyDescent="0.25">
      <c r="A210" s="9" t="s">
        <v>409</v>
      </c>
      <c r="B210" s="304" t="s">
        <v>3722</v>
      </c>
      <c r="D210" s="32" t="s">
        <v>776</v>
      </c>
      <c r="E210" s="283" t="s">
        <v>949</v>
      </c>
      <c r="F210" s="283" t="e">
        <v>#N/A</v>
      </c>
      <c r="G210" s="283"/>
      <c r="H210" s="225">
        <v>0</v>
      </c>
      <c r="I210" s="225">
        <v>0</v>
      </c>
      <c r="J210" s="225">
        <v>14.911667</v>
      </c>
      <c r="K210" s="225" t="e">
        <v>#N/A</v>
      </c>
      <c r="L210" s="190"/>
      <c r="M210" s="17"/>
      <c r="N210" s="5"/>
      <c r="O210" s="17"/>
      <c r="P210" s="79"/>
      <c r="Q210" s="17"/>
      <c r="R210" s="18"/>
      <c r="S210" s="17"/>
      <c r="T210" s="18"/>
      <c r="U210" s="17"/>
      <c r="V210" s="5"/>
      <c r="W210" s="6"/>
      <c r="X210" s="5"/>
      <c r="Y210" s="6"/>
      <c r="Z210" s="5"/>
      <c r="AA210" s="6"/>
      <c r="AB210" s="5"/>
      <c r="AC210" s="6"/>
      <c r="AD210" s="5"/>
      <c r="AE210" s="6"/>
      <c r="AF210" s="5"/>
      <c r="AG210" s="6"/>
      <c r="AH210" s="5"/>
      <c r="AI210" s="6"/>
    </row>
    <row r="211" spans="1:35" ht="15" customHeight="1" x14ac:dyDescent="0.25">
      <c r="A211" s="9" t="s">
        <v>409</v>
      </c>
      <c r="B211" s="304" t="s">
        <v>3723</v>
      </c>
      <c r="D211" s="32" t="s">
        <v>777</v>
      </c>
      <c r="E211" s="283" t="s">
        <v>949</v>
      </c>
      <c r="F211" s="283" t="e">
        <v>#N/A</v>
      </c>
      <c r="G211" s="283"/>
      <c r="H211" s="225">
        <v>0</v>
      </c>
      <c r="I211" s="225">
        <v>0</v>
      </c>
      <c r="J211" s="225">
        <v>14.912000000000001</v>
      </c>
      <c r="K211" s="225" t="e">
        <v>#N/A</v>
      </c>
      <c r="L211" s="190"/>
      <c r="M211" s="17"/>
      <c r="N211" s="5"/>
      <c r="O211" s="17"/>
      <c r="P211" s="18"/>
      <c r="Q211" s="17"/>
      <c r="R211" s="18"/>
      <c r="S211" s="17"/>
      <c r="T211" s="5"/>
      <c r="U211" s="230"/>
      <c r="V211" s="5"/>
      <c r="W211" s="6"/>
      <c r="X211" s="5"/>
      <c r="Y211" s="6"/>
      <c r="Z211" s="5"/>
      <c r="AA211" s="6"/>
      <c r="AB211" s="5"/>
      <c r="AC211" s="6"/>
      <c r="AD211" s="5"/>
      <c r="AE211" s="6"/>
      <c r="AF211" s="5"/>
      <c r="AG211" s="6"/>
      <c r="AH211" s="5"/>
      <c r="AI211" s="6"/>
    </row>
    <row r="212" spans="1:35" ht="15" customHeight="1" x14ac:dyDescent="0.25">
      <c r="A212" s="9" t="s">
        <v>409</v>
      </c>
      <c r="B212" s="304" t="s">
        <v>3724</v>
      </c>
      <c r="D212" s="237" t="s">
        <v>778</v>
      </c>
      <c r="E212" s="7" t="s">
        <v>949</v>
      </c>
      <c r="F212" s="7" t="e">
        <v>#N/A</v>
      </c>
      <c r="G212" s="7"/>
      <c r="H212" s="225">
        <v>0</v>
      </c>
      <c r="I212" s="225">
        <v>0</v>
      </c>
      <c r="J212" s="225">
        <v>14.912000000000001</v>
      </c>
      <c r="K212" s="225" t="e">
        <v>#N/A</v>
      </c>
      <c r="L212" s="190"/>
      <c r="M212" s="17"/>
      <c r="N212" s="5"/>
      <c r="O212" s="17"/>
      <c r="P212" s="18"/>
      <c r="Q212" s="17"/>
      <c r="R212" s="18"/>
      <c r="S212" s="17"/>
      <c r="T212" s="5"/>
      <c r="U212" s="230"/>
      <c r="V212" s="5"/>
      <c r="W212" s="6"/>
      <c r="X212" s="5"/>
      <c r="Y212" s="6"/>
      <c r="Z212" s="5"/>
      <c r="AA212" s="6"/>
      <c r="AB212" s="5"/>
      <c r="AC212" s="6"/>
      <c r="AD212" s="5"/>
      <c r="AE212" s="6"/>
      <c r="AF212" s="5"/>
      <c r="AG212" s="6"/>
      <c r="AH212" s="5"/>
      <c r="AI212" s="6"/>
    </row>
    <row r="213" spans="1:35" ht="15" customHeight="1" x14ac:dyDescent="0.25">
      <c r="A213" s="9" t="s">
        <v>409</v>
      </c>
      <c r="B213" s="304" t="s">
        <v>3725</v>
      </c>
      <c r="D213" s="32" t="s">
        <v>779</v>
      </c>
      <c r="E213" s="283" t="s">
        <v>949</v>
      </c>
      <c r="F213" s="283" t="e">
        <v>#N/A</v>
      </c>
      <c r="G213" s="283"/>
      <c r="H213" s="225">
        <v>0</v>
      </c>
      <c r="I213" s="225">
        <v>0</v>
      </c>
      <c r="J213" s="225">
        <v>14.912000000000001</v>
      </c>
      <c r="K213" s="225">
        <v>10.07</v>
      </c>
      <c r="L213" s="190"/>
      <c r="M213" s="17"/>
      <c r="N213" s="5"/>
      <c r="O213" s="17"/>
      <c r="P213" s="18"/>
      <c r="Q213" s="17"/>
      <c r="R213" s="18"/>
      <c r="S213" s="17"/>
      <c r="T213" s="5"/>
      <c r="U213" s="230"/>
      <c r="V213" s="5"/>
      <c r="W213" s="6"/>
      <c r="X213" s="5"/>
      <c r="Y213" s="6"/>
      <c r="Z213" s="5"/>
      <c r="AA213" s="6"/>
      <c r="AB213" s="5"/>
      <c r="AC213" s="6"/>
      <c r="AD213" s="5"/>
      <c r="AE213" s="6"/>
      <c r="AF213" s="5"/>
      <c r="AG213" s="6"/>
      <c r="AH213" s="5"/>
      <c r="AI213" s="6"/>
    </row>
    <row r="214" spans="1:35" ht="15" customHeight="1" x14ac:dyDescent="0.25">
      <c r="A214" s="9" t="s">
        <v>409</v>
      </c>
      <c r="B214" s="304" t="s">
        <v>3726</v>
      </c>
      <c r="D214" s="32" t="s">
        <v>780</v>
      </c>
      <c r="E214" s="283" t="s">
        <v>949</v>
      </c>
      <c r="F214" s="283" t="e">
        <v>#N/A</v>
      </c>
      <c r="G214" s="283"/>
      <c r="H214" s="225">
        <v>0</v>
      </c>
      <c r="I214" s="225">
        <v>0</v>
      </c>
      <c r="J214" s="225">
        <v>14.911799999999999</v>
      </c>
      <c r="K214" s="225">
        <v>10.07</v>
      </c>
      <c r="L214" s="190"/>
      <c r="M214" s="17"/>
      <c r="N214" s="5"/>
      <c r="O214" s="17"/>
      <c r="P214" s="18"/>
      <c r="Q214" s="230"/>
      <c r="R214" s="18"/>
      <c r="S214" s="17"/>
      <c r="T214" s="5"/>
      <c r="U214" s="230"/>
      <c r="V214" s="5"/>
      <c r="W214" s="6"/>
      <c r="X214" s="5"/>
      <c r="Y214" s="6"/>
      <c r="Z214" s="5"/>
      <c r="AA214" s="6"/>
      <c r="AB214" s="5"/>
      <c r="AC214" s="6"/>
      <c r="AD214" s="5"/>
      <c r="AE214" s="6"/>
      <c r="AF214" s="5"/>
      <c r="AG214" s="6"/>
      <c r="AH214" s="5"/>
      <c r="AI214" s="6"/>
    </row>
    <row r="215" spans="1:35" ht="15" customHeight="1" x14ac:dyDescent="0.25">
      <c r="A215" s="9" t="s">
        <v>409</v>
      </c>
      <c r="B215" s="304" t="s">
        <v>3727</v>
      </c>
      <c r="D215" s="32" t="s">
        <v>781</v>
      </c>
      <c r="E215" s="283" t="s">
        <v>949</v>
      </c>
      <c r="F215" s="283" t="e">
        <v>#N/A</v>
      </c>
      <c r="G215" s="283"/>
      <c r="H215" s="225">
        <v>0</v>
      </c>
      <c r="I215" s="225">
        <v>0</v>
      </c>
      <c r="J215" s="225">
        <v>14.911899999999999</v>
      </c>
      <c r="K215" s="225">
        <v>10.07</v>
      </c>
      <c r="L215" s="190"/>
      <c r="M215" s="17"/>
      <c r="N215" s="5"/>
      <c r="O215" s="17"/>
      <c r="P215" s="18"/>
      <c r="Q215" s="17"/>
      <c r="R215" s="18"/>
      <c r="S215" s="17"/>
      <c r="T215" s="5"/>
      <c r="U215" s="230"/>
      <c r="V215" s="5"/>
      <c r="W215" s="6"/>
      <c r="X215" s="5"/>
      <c r="Y215" s="6"/>
      <c r="Z215" s="5"/>
      <c r="AA215" s="6"/>
      <c r="AB215" s="5"/>
      <c r="AC215" s="6"/>
      <c r="AD215" s="5"/>
      <c r="AE215" s="6"/>
      <c r="AF215" s="5"/>
      <c r="AG215" s="6"/>
      <c r="AH215" s="5"/>
      <c r="AI215" s="6"/>
    </row>
    <row r="216" spans="1:35" ht="15" customHeight="1" x14ac:dyDescent="0.25">
      <c r="A216" s="9" t="s">
        <v>409</v>
      </c>
      <c r="B216" s="304" t="s">
        <v>3728</v>
      </c>
      <c r="D216" s="32" t="s">
        <v>782</v>
      </c>
      <c r="E216" s="283" t="s">
        <v>949</v>
      </c>
      <c r="F216" s="283" t="e">
        <v>#N/A</v>
      </c>
      <c r="G216" s="283"/>
      <c r="H216" s="225">
        <v>0</v>
      </c>
      <c r="I216" s="225">
        <v>0</v>
      </c>
      <c r="J216" s="225">
        <v>14.911799999999999</v>
      </c>
      <c r="K216" s="225">
        <v>14.87</v>
      </c>
      <c r="L216" s="190"/>
      <c r="M216" s="17"/>
      <c r="N216" s="5"/>
      <c r="O216" s="17"/>
      <c r="P216" s="18"/>
      <c r="Q216" s="17"/>
      <c r="R216" s="18"/>
      <c r="S216" s="17"/>
      <c r="T216" s="5"/>
      <c r="U216" s="230"/>
      <c r="V216" s="5"/>
      <c r="W216" s="6"/>
      <c r="X216" s="5"/>
      <c r="Y216" s="6"/>
      <c r="Z216" s="5"/>
      <c r="AA216" s="6"/>
      <c r="AB216" s="5"/>
      <c r="AC216" s="6"/>
      <c r="AD216" s="5"/>
      <c r="AE216" s="6"/>
      <c r="AF216" s="5"/>
      <c r="AG216" s="6"/>
      <c r="AH216" s="5"/>
      <c r="AI216" s="6"/>
    </row>
    <row r="217" spans="1:35" ht="15" customHeight="1" x14ac:dyDescent="0.25">
      <c r="A217" s="9" t="s">
        <v>409</v>
      </c>
      <c r="B217" s="304" t="s">
        <v>3729</v>
      </c>
      <c r="D217" s="149" t="s">
        <v>783</v>
      </c>
      <c r="E217" s="283" t="s">
        <v>949</v>
      </c>
      <c r="F217" s="283" t="e">
        <v>#N/A</v>
      </c>
      <c r="G217" s="283"/>
      <c r="H217" s="225">
        <v>0</v>
      </c>
      <c r="I217" s="225">
        <v>0</v>
      </c>
      <c r="J217" s="225">
        <v>14.938974</v>
      </c>
      <c r="K217" s="225" t="e">
        <v>#N/A</v>
      </c>
      <c r="L217" s="190"/>
      <c r="M217" s="17"/>
      <c r="N217" s="5"/>
      <c r="O217" s="230"/>
      <c r="P217" s="5"/>
      <c r="Q217" s="230"/>
      <c r="R217" s="5"/>
      <c r="S217" s="230"/>
      <c r="T217" s="5"/>
      <c r="U217" s="230"/>
      <c r="V217" s="5"/>
      <c r="W217" s="6"/>
      <c r="X217" s="5"/>
      <c r="Y217" s="6"/>
      <c r="Z217" s="5"/>
      <c r="AA217" s="6"/>
      <c r="AB217" s="5"/>
      <c r="AC217" s="6"/>
      <c r="AD217" s="5"/>
      <c r="AE217" s="6"/>
      <c r="AF217" s="5"/>
      <c r="AG217" s="6"/>
      <c r="AH217" s="5"/>
      <c r="AI217" s="6"/>
    </row>
    <row r="218" spans="1:35" ht="15" customHeight="1" x14ac:dyDescent="0.25">
      <c r="A218" s="9" t="s">
        <v>409</v>
      </c>
      <c r="B218" s="304" t="s">
        <v>3730</v>
      </c>
      <c r="D218" s="32" t="s">
        <v>784</v>
      </c>
      <c r="E218" s="283" t="s">
        <v>949</v>
      </c>
      <c r="F218" s="283" t="e">
        <v>#N/A</v>
      </c>
      <c r="G218" s="283"/>
      <c r="H218" s="225">
        <v>0</v>
      </c>
      <c r="I218" s="225">
        <v>0</v>
      </c>
      <c r="J218" s="225">
        <v>14.912000000000001</v>
      </c>
      <c r="K218" s="225" t="e">
        <v>#N/A</v>
      </c>
      <c r="L218" s="190"/>
      <c r="M218" s="17"/>
      <c r="N218" s="5"/>
      <c r="O218" s="17"/>
      <c r="P218" s="18"/>
      <c r="Q218" s="17"/>
      <c r="R218" s="18"/>
      <c r="S218" s="17"/>
      <c r="T218" s="5"/>
      <c r="U218" s="230"/>
      <c r="V218" s="5"/>
      <c r="W218" s="6"/>
      <c r="X218" s="5"/>
      <c r="Y218" s="6"/>
      <c r="Z218" s="5"/>
      <c r="AA218" s="6"/>
      <c r="AB218" s="5"/>
      <c r="AC218" s="6"/>
      <c r="AD218" s="5"/>
      <c r="AE218" s="6"/>
      <c r="AF218" s="5"/>
      <c r="AG218" s="6"/>
      <c r="AH218" s="5"/>
      <c r="AI218" s="6"/>
    </row>
    <row r="219" spans="1:35" ht="15" customHeight="1" x14ac:dyDescent="0.25">
      <c r="A219" s="9" t="s">
        <v>409</v>
      </c>
      <c r="B219" s="304" t="s">
        <v>3731</v>
      </c>
      <c r="D219" s="32" t="s">
        <v>785</v>
      </c>
      <c r="E219" s="283" t="s">
        <v>949</v>
      </c>
      <c r="F219" s="283" t="e">
        <v>#N/A</v>
      </c>
      <c r="G219" s="283"/>
      <c r="H219" s="225">
        <v>0</v>
      </c>
      <c r="I219" s="225">
        <v>0</v>
      </c>
      <c r="J219" s="225">
        <v>14.912000000000001</v>
      </c>
      <c r="K219" s="225">
        <v>14.91</v>
      </c>
      <c r="L219" s="190"/>
      <c r="M219" s="17"/>
      <c r="N219" s="5"/>
      <c r="O219" s="17"/>
      <c r="P219" s="18"/>
      <c r="Q219" s="17"/>
      <c r="R219" s="18"/>
      <c r="S219" s="17"/>
      <c r="T219" s="5"/>
      <c r="U219" s="230"/>
      <c r="V219" s="5"/>
      <c r="W219" s="6"/>
      <c r="X219" s="5"/>
      <c r="Y219" s="6"/>
      <c r="Z219" s="5"/>
      <c r="AA219" s="6"/>
      <c r="AB219" s="5"/>
      <c r="AC219" s="6"/>
      <c r="AD219" s="5"/>
      <c r="AE219" s="6"/>
      <c r="AF219" s="5"/>
      <c r="AG219" s="6"/>
      <c r="AH219" s="5"/>
      <c r="AI219" s="6"/>
    </row>
    <row r="220" spans="1:35" ht="15" customHeight="1" x14ac:dyDescent="0.25">
      <c r="A220" s="9" t="s">
        <v>409</v>
      </c>
      <c r="B220" s="304" t="s">
        <v>3732</v>
      </c>
      <c r="D220" s="237" t="s">
        <v>786</v>
      </c>
      <c r="E220" s="7" t="s">
        <v>949</v>
      </c>
      <c r="F220" s="7" t="e">
        <v>#N/A</v>
      </c>
      <c r="G220" s="7"/>
      <c r="H220" s="225">
        <v>0</v>
      </c>
      <c r="I220" s="225">
        <v>0</v>
      </c>
      <c r="J220" s="225">
        <v>14.911856999999999</v>
      </c>
      <c r="K220" s="225">
        <v>10</v>
      </c>
      <c r="L220" s="190"/>
      <c r="M220" s="17"/>
      <c r="N220" s="5"/>
      <c r="O220" s="17"/>
      <c r="P220" s="5"/>
      <c r="Q220" s="230"/>
      <c r="R220" s="18"/>
      <c r="S220" s="17"/>
      <c r="T220" s="5"/>
      <c r="U220" s="230"/>
      <c r="V220" s="5"/>
      <c r="W220" s="6"/>
      <c r="X220" s="5"/>
      <c r="Y220" s="6"/>
      <c r="Z220" s="5"/>
      <c r="AA220" s="6"/>
      <c r="AB220" s="5"/>
      <c r="AC220" s="6"/>
      <c r="AD220" s="5"/>
      <c r="AE220" s="6"/>
      <c r="AF220" s="5"/>
      <c r="AG220" s="6"/>
      <c r="AH220" s="5"/>
      <c r="AI220" s="6"/>
    </row>
    <row r="221" spans="1:35" ht="15" customHeight="1" x14ac:dyDescent="0.25">
      <c r="A221" s="9" t="s">
        <v>409</v>
      </c>
      <c r="B221" s="304" t="s">
        <v>3733</v>
      </c>
      <c r="D221" s="32" t="s">
        <v>787</v>
      </c>
      <c r="E221" s="283" t="s">
        <v>949</v>
      </c>
      <c r="F221" s="283" t="e">
        <v>#N/A</v>
      </c>
      <c r="G221" s="283"/>
      <c r="H221" s="225">
        <v>0</v>
      </c>
      <c r="I221" s="225">
        <v>0</v>
      </c>
      <c r="J221" s="225">
        <v>14.911899999999999</v>
      </c>
      <c r="K221" s="225">
        <v>10.08</v>
      </c>
      <c r="L221" s="190"/>
      <c r="M221" s="17"/>
      <c r="N221" s="5"/>
      <c r="O221" s="17"/>
      <c r="P221" s="18"/>
      <c r="Q221" s="17"/>
      <c r="R221" s="18"/>
      <c r="S221" s="17"/>
      <c r="T221" s="5"/>
      <c r="U221" s="230"/>
      <c r="V221" s="5"/>
      <c r="W221" s="6"/>
      <c r="X221" s="5"/>
      <c r="Y221" s="6"/>
      <c r="Z221" s="5"/>
      <c r="AA221" s="6"/>
      <c r="AB221" s="5"/>
      <c r="AC221" s="6"/>
      <c r="AD221" s="5"/>
      <c r="AE221" s="6"/>
      <c r="AF221" s="5"/>
      <c r="AG221" s="6"/>
      <c r="AH221" s="5"/>
      <c r="AI221" s="6"/>
    </row>
    <row r="222" spans="1:35" ht="15" customHeight="1" x14ac:dyDescent="0.25">
      <c r="A222" s="9" t="s">
        <v>409</v>
      </c>
      <c r="B222" s="304" t="s">
        <v>3734</v>
      </c>
      <c r="D222" s="32" t="s">
        <v>788</v>
      </c>
      <c r="E222" s="283" t="s">
        <v>949</v>
      </c>
      <c r="F222" s="283" t="e">
        <v>#N/A</v>
      </c>
      <c r="G222" s="283"/>
      <c r="H222" s="225">
        <v>0</v>
      </c>
      <c r="I222" s="225">
        <v>0</v>
      </c>
      <c r="J222" s="225">
        <v>14.912000000000001</v>
      </c>
      <c r="K222" s="225">
        <v>14.93</v>
      </c>
      <c r="L222" s="190"/>
      <c r="M222" s="17"/>
      <c r="N222" s="31"/>
      <c r="O222" s="17"/>
      <c r="P222" s="18"/>
      <c r="Q222" s="17"/>
      <c r="R222" s="18"/>
      <c r="S222" s="17"/>
      <c r="T222" s="5"/>
      <c r="U222" s="230"/>
      <c r="V222" s="5"/>
      <c r="W222" s="6"/>
      <c r="X222" s="5"/>
      <c r="Y222" s="6"/>
      <c r="Z222" s="5"/>
      <c r="AA222" s="6"/>
      <c r="AB222" s="5"/>
      <c r="AC222" s="6"/>
      <c r="AD222" s="5"/>
      <c r="AE222" s="6"/>
      <c r="AF222" s="5"/>
      <c r="AG222" s="6"/>
      <c r="AH222" s="5"/>
      <c r="AI222" s="6"/>
    </row>
    <row r="223" spans="1:35" ht="15" customHeight="1" x14ac:dyDescent="0.25">
      <c r="A223" s="9" t="s">
        <v>409</v>
      </c>
      <c r="B223" s="304" t="s">
        <v>3735</v>
      </c>
      <c r="D223" s="149" t="s">
        <v>789</v>
      </c>
      <c r="E223" s="283" t="s">
        <v>949</v>
      </c>
      <c r="F223" s="283" t="e">
        <v>#N/A</v>
      </c>
      <c r="G223" s="283"/>
      <c r="H223" s="225">
        <v>0</v>
      </c>
      <c r="I223" s="225">
        <v>0</v>
      </c>
      <c r="J223" s="225">
        <v>14.91</v>
      </c>
      <c r="K223" s="225">
        <v>14.13</v>
      </c>
      <c r="L223" s="190"/>
      <c r="M223" s="17"/>
      <c r="N223" s="5"/>
      <c r="O223" s="17"/>
      <c r="P223" s="18"/>
      <c r="Q223" s="17"/>
      <c r="R223" s="5"/>
      <c r="S223" s="230"/>
      <c r="T223" s="5"/>
      <c r="U223" s="230"/>
      <c r="V223" s="5"/>
      <c r="W223" s="6"/>
      <c r="X223" s="5"/>
      <c r="Y223" s="6"/>
      <c r="Z223" s="5"/>
      <c r="AA223" s="6"/>
      <c r="AB223" s="5"/>
      <c r="AC223" s="6"/>
      <c r="AD223" s="5"/>
      <c r="AE223" s="6"/>
      <c r="AF223" s="5"/>
      <c r="AG223" s="6"/>
      <c r="AH223" s="5"/>
      <c r="AI223" s="6"/>
    </row>
    <row r="224" spans="1:35" ht="15" customHeight="1" x14ac:dyDescent="0.25">
      <c r="A224" s="9" t="s">
        <v>409</v>
      </c>
      <c r="B224" s="304" t="s">
        <v>3736</v>
      </c>
      <c r="D224" s="32" t="s">
        <v>790</v>
      </c>
      <c r="E224" s="183" t="s">
        <v>949</v>
      </c>
      <c r="F224" s="183" t="e">
        <v>#N/A</v>
      </c>
      <c r="G224" s="183"/>
      <c r="H224" s="225">
        <v>0</v>
      </c>
      <c r="I224" s="225">
        <v>0</v>
      </c>
      <c r="J224" s="225">
        <v>14.911899999999999</v>
      </c>
      <c r="K224" s="225">
        <v>10.07</v>
      </c>
      <c r="L224" s="190"/>
      <c r="M224" s="17"/>
      <c r="N224" s="18"/>
      <c r="O224" s="17"/>
      <c r="P224" s="5"/>
      <c r="Q224" s="17"/>
      <c r="R224" s="18"/>
      <c r="S224" s="17"/>
      <c r="T224" s="5"/>
      <c r="U224" s="230"/>
      <c r="V224" s="5"/>
      <c r="W224" s="6"/>
      <c r="X224" s="5"/>
      <c r="Y224" s="6"/>
      <c r="Z224" s="5"/>
      <c r="AA224" s="6"/>
      <c r="AB224" s="5"/>
      <c r="AC224" s="6"/>
      <c r="AD224" s="5"/>
      <c r="AE224" s="6"/>
      <c r="AF224" s="5"/>
      <c r="AG224" s="6"/>
      <c r="AH224" s="5"/>
      <c r="AI224" s="6"/>
    </row>
    <row r="225" spans="1:35" ht="15" customHeight="1" x14ac:dyDescent="0.25">
      <c r="A225" s="9" t="s">
        <v>409</v>
      </c>
      <c r="B225" s="304" t="s">
        <v>3737</v>
      </c>
      <c r="D225" s="32" t="s">
        <v>791</v>
      </c>
      <c r="E225" s="283" t="s">
        <v>949</v>
      </c>
      <c r="F225" s="283" t="e">
        <v>#N/A</v>
      </c>
      <c r="G225" s="283"/>
      <c r="H225" s="225">
        <v>0</v>
      </c>
      <c r="I225" s="225">
        <v>0</v>
      </c>
      <c r="J225" s="225">
        <v>14.911899999999999</v>
      </c>
      <c r="K225" s="225">
        <v>10.07</v>
      </c>
      <c r="L225" s="190"/>
      <c r="M225" s="17"/>
      <c r="N225" s="18"/>
      <c r="O225" s="17"/>
      <c r="P225" s="5"/>
      <c r="Q225" s="230"/>
      <c r="R225" s="18"/>
      <c r="S225" s="17"/>
      <c r="T225" s="5"/>
      <c r="U225" s="230"/>
      <c r="V225" s="5"/>
      <c r="W225" s="6"/>
      <c r="X225" s="5"/>
      <c r="Y225" s="6"/>
      <c r="Z225" s="5"/>
      <c r="AA225" s="6"/>
      <c r="AB225" s="5"/>
      <c r="AC225" s="6"/>
      <c r="AD225" s="5"/>
      <c r="AE225" s="6"/>
      <c r="AF225" s="5"/>
      <c r="AG225" s="6"/>
      <c r="AH225" s="5"/>
      <c r="AI225" s="6"/>
    </row>
    <row r="226" spans="1:35" ht="15" customHeight="1" x14ac:dyDescent="0.25">
      <c r="A226" s="9" t="s">
        <v>409</v>
      </c>
      <c r="B226" s="304" t="s">
        <v>3738</v>
      </c>
      <c r="D226" s="32" t="s">
        <v>792</v>
      </c>
      <c r="E226" s="283" t="s">
        <v>949</v>
      </c>
      <c r="F226" s="283" t="e">
        <v>#N/A</v>
      </c>
      <c r="G226" s="283"/>
      <c r="H226" s="225">
        <v>0</v>
      </c>
      <c r="I226" s="225">
        <v>0</v>
      </c>
      <c r="J226" s="225">
        <v>14.911799999999999</v>
      </c>
      <c r="K226" s="225">
        <v>9.99</v>
      </c>
      <c r="L226" s="190"/>
      <c r="M226" s="17"/>
      <c r="N226" s="31"/>
      <c r="O226" s="17"/>
      <c r="P226" s="18"/>
      <c r="Q226" s="17"/>
      <c r="R226" s="18"/>
      <c r="S226" s="17"/>
      <c r="T226" s="18"/>
      <c r="U226" s="17"/>
      <c r="V226" s="5"/>
      <c r="W226" s="6"/>
      <c r="X226" s="5"/>
      <c r="Y226" s="6"/>
      <c r="Z226" s="5"/>
      <c r="AA226" s="6"/>
      <c r="AB226" s="5"/>
      <c r="AC226" s="6"/>
      <c r="AD226" s="5"/>
      <c r="AE226" s="6"/>
      <c r="AF226" s="5"/>
      <c r="AG226" s="6"/>
      <c r="AH226" s="5"/>
      <c r="AI226" s="6"/>
    </row>
    <row r="227" spans="1:35" ht="15" customHeight="1" x14ac:dyDescent="0.25">
      <c r="A227" s="9" t="s">
        <v>409</v>
      </c>
      <c r="B227" s="304" t="s">
        <v>3739</v>
      </c>
      <c r="D227" s="32" t="s">
        <v>793</v>
      </c>
      <c r="E227" s="283" t="s">
        <v>949</v>
      </c>
      <c r="F227" s="283" t="e">
        <v>#N/A</v>
      </c>
      <c r="G227" s="283"/>
      <c r="H227" s="225">
        <v>0</v>
      </c>
      <c r="I227" s="225">
        <v>0</v>
      </c>
      <c r="J227" s="225">
        <v>14.912000000000001</v>
      </c>
      <c r="K227" s="225">
        <v>0</v>
      </c>
      <c r="L227" s="190"/>
      <c r="M227" s="17"/>
      <c r="N227" s="31"/>
      <c r="O227" s="17"/>
      <c r="P227" s="5"/>
      <c r="Q227" s="230"/>
      <c r="R227" s="18"/>
      <c r="S227" s="17"/>
      <c r="T227" s="5"/>
      <c r="U227" s="230"/>
      <c r="V227" s="5"/>
      <c r="W227" s="6"/>
      <c r="X227" s="5"/>
      <c r="Y227" s="6"/>
      <c r="Z227" s="5"/>
      <c r="AA227" s="6"/>
      <c r="AB227" s="5"/>
      <c r="AC227" s="6"/>
      <c r="AD227" s="5"/>
      <c r="AE227" s="6"/>
      <c r="AF227" s="5"/>
      <c r="AG227" s="6"/>
      <c r="AH227" s="5"/>
      <c r="AI227" s="6"/>
    </row>
    <row r="228" spans="1:35" ht="15" customHeight="1" x14ac:dyDescent="0.25">
      <c r="A228" s="9" t="s">
        <v>409</v>
      </c>
      <c r="B228" s="304" t="s">
        <v>3740</v>
      </c>
      <c r="D228" s="32" t="s">
        <v>794</v>
      </c>
      <c r="E228" s="283" t="s">
        <v>949</v>
      </c>
      <c r="F228" s="283" t="e">
        <v>#N/A</v>
      </c>
      <c r="G228" s="283"/>
      <c r="H228" s="225">
        <v>0</v>
      </c>
      <c r="I228" s="225">
        <v>0</v>
      </c>
      <c r="J228" s="225">
        <v>14.912000000000001</v>
      </c>
      <c r="K228" s="225" t="e">
        <v>#N/A</v>
      </c>
      <c r="L228" s="191"/>
      <c r="M228" s="17"/>
      <c r="N228" s="5"/>
      <c r="O228" s="17"/>
      <c r="P228" s="18"/>
      <c r="Q228" s="17"/>
      <c r="R228" s="5"/>
      <c r="S228" s="230"/>
      <c r="T228" s="18"/>
      <c r="U228" s="17"/>
      <c r="V228" s="5"/>
      <c r="W228" s="6"/>
      <c r="X228" s="5"/>
      <c r="Y228" s="6"/>
      <c r="Z228" s="5"/>
      <c r="AA228" s="6"/>
      <c r="AB228" s="5"/>
      <c r="AC228" s="6"/>
      <c r="AD228" s="5"/>
      <c r="AE228" s="6"/>
      <c r="AF228" s="5"/>
      <c r="AG228" s="6"/>
      <c r="AH228" s="5"/>
      <c r="AI228" s="6"/>
    </row>
    <row r="229" spans="1:35" s="183" customFormat="1" ht="15" customHeight="1" x14ac:dyDescent="0.25">
      <c r="A229" s="9" t="s">
        <v>409</v>
      </c>
      <c r="B229" s="304" t="s">
        <v>5416</v>
      </c>
      <c r="C229" s="212"/>
      <c r="D229" s="32" t="s">
        <v>4206</v>
      </c>
      <c r="E229" s="283" t="s">
        <v>949</v>
      </c>
      <c r="F229" s="283"/>
      <c r="G229" s="283"/>
      <c r="H229" s="225">
        <v>0</v>
      </c>
      <c r="I229" s="225">
        <v>0</v>
      </c>
      <c r="J229" s="225">
        <v>14.91</v>
      </c>
      <c r="K229" s="225" t="e">
        <v>#N/A</v>
      </c>
      <c r="L229" s="191"/>
      <c r="M229" s="17"/>
      <c r="N229" s="5"/>
      <c r="O229" s="17"/>
      <c r="P229" s="18"/>
      <c r="Q229" s="17"/>
      <c r="R229" s="5"/>
      <c r="S229" s="17"/>
      <c r="T229" s="5"/>
      <c r="U229" s="230"/>
      <c r="V229" s="5"/>
      <c r="W229" s="6"/>
      <c r="X229" s="5"/>
      <c r="Y229" s="6"/>
      <c r="Z229" s="5"/>
      <c r="AA229" s="6"/>
      <c r="AB229" s="5"/>
      <c r="AC229" s="6"/>
      <c r="AD229" s="5"/>
      <c r="AE229" s="6"/>
      <c r="AF229" s="5"/>
      <c r="AG229" s="6"/>
      <c r="AH229" s="5"/>
      <c r="AI229" s="6"/>
    </row>
    <row r="230" spans="1:35" ht="15" customHeight="1" x14ac:dyDescent="0.25">
      <c r="A230" s="9" t="s">
        <v>409</v>
      </c>
      <c r="B230" s="304" t="s">
        <v>3741</v>
      </c>
      <c r="D230" s="32" t="s">
        <v>795</v>
      </c>
      <c r="E230" s="283" t="s">
        <v>949</v>
      </c>
      <c r="F230" s="283" t="e">
        <v>#N/A</v>
      </c>
      <c r="G230" s="283"/>
      <c r="H230" s="225">
        <v>0</v>
      </c>
      <c r="I230" s="225">
        <v>0</v>
      </c>
      <c r="J230" s="225">
        <v>14.912000000000001</v>
      </c>
      <c r="K230" s="225">
        <v>9.6300000000000008</v>
      </c>
      <c r="L230" s="190"/>
      <c r="M230" s="17"/>
      <c r="N230" s="5"/>
      <c r="O230" s="17"/>
      <c r="P230" s="18"/>
      <c r="Q230" s="17"/>
      <c r="R230" s="18"/>
      <c r="S230" s="17"/>
      <c r="T230" s="5"/>
      <c r="U230" s="230"/>
      <c r="V230" s="5"/>
      <c r="W230" s="6"/>
      <c r="X230" s="5"/>
      <c r="Y230" s="6"/>
      <c r="Z230" s="5"/>
      <c r="AA230" s="6"/>
      <c r="AB230" s="5"/>
      <c r="AC230" s="6"/>
      <c r="AD230" s="5"/>
      <c r="AE230" s="6"/>
      <c r="AF230" s="5"/>
      <c r="AG230" s="6"/>
      <c r="AH230" s="5"/>
      <c r="AI230" s="6"/>
    </row>
    <row r="231" spans="1:35" ht="15" customHeight="1" x14ac:dyDescent="0.25">
      <c r="A231" s="9" t="s">
        <v>409</v>
      </c>
      <c r="B231" s="304" t="s">
        <v>3742</v>
      </c>
      <c r="D231" s="32" t="s">
        <v>796</v>
      </c>
      <c r="E231" s="283" t="s">
        <v>949</v>
      </c>
      <c r="F231" s="283" t="e">
        <v>#N/A</v>
      </c>
      <c r="G231" s="283"/>
      <c r="H231" s="225">
        <v>0</v>
      </c>
      <c r="I231" s="225">
        <v>0</v>
      </c>
      <c r="J231" s="225">
        <v>14.911799999999999</v>
      </c>
      <c r="K231" s="225">
        <v>9.6300000000000008</v>
      </c>
      <c r="L231" s="190"/>
      <c r="M231" s="17"/>
      <c r="N231" s="18"/>
      <c r="O231" s="17"/>
      <c r="P231" s="18"/>
      <c r="Q231" s="17"/>
      <c r="R231" s="31"/>
      <c r="S231" s="17"/>
      <c r="T231" s="5"/>
      <c r="U231" s="230"/>
      <c r="V231" s="5"/>
      <c r="W231" s="6"/>
      <c r="X231" s="5"/>
      <c r="Y231" s="6"/>
      <c r="Z231" s="5"/>
      <c r="AA231" s="6"/>
      <c r="AB231" s="5"/>
      <c r="AC231" s="6"/>
      <c r="AD231" s="5"/>
      <c r="AE231" s="6"/>
      <c r="AF231" s="5"/>
      <c r="AG231" s="6"/>
      <c r="AH231" s="5"/>
      <c r="AI231" s="6"/>
    </row>
    <row r="232" spans="1:35" ht="15" customHeight="1" x14ac:dyDescent="0.25">
      <c r="A232" s="9" t="s">
        <v>409</v>
      </c>
      <c r="B232" s="304" t="s">
        <v>3743</v>
      </c>
      <c r="D232" s="32" t="s">
        <v>797</v>
      </c>
      <c r="E232" s="283" t="s">
        <v>949</v>
      </c>
      <c r="F232" s="283" t="e">
        <v>#N/A</v>
      </c>
      <c r="G232" s="283"/>
      <c r="H232" s="225">
        <v>0</v>
      </c>
      <c r="I232" s="225">
        <v>0</v>
      </c>
      <c r="J232" s="225">
        <v>14.912000000000001</v>
      </c>
      <c r="K232" s="225">
        <v>10.07</v>
      </c>
      <c r="L232" s="190"/>
      <c r="M232" s="17"/>
      <c r="N232" s="31"/>
      <c r="O232" s="17"/>
      <c r="P232" s="18"/>
      <c r="Q232" s="17"/>
      <c r="R232" s="18"/>
      <c r="S232" s="17"/>
      <c r="T232" s="18"/>
      <c r="U232" s="17"/>
      <c r="V232" s="5"/>
      <c r="W232" s="6"/>
      <c r="X232" s="5"/>
      <c r="Y232" s="6"/>
      <c r="Z232" s="5"/>
      <c r="AA232" s="6"/>
      <c r="AB232" s="5"/>
      <c r="AC232" s="6"/>
      <c r="AD232" s="5"/>
      <c r="AE232" s="6"/>
      <c r="AF232" s="5"/>
      <c r="AG232" s="6"/>
      <c r="AH232" s="5"/>
      <c r="AI232" s="6"/>
    </row>
    <row r="233" spans="1:35" ht="15" customHeight="1" x14ac:dyDescent="0.25">
      <c r="A233" s="9" t="s">
        <v>409</v>
      </c>
      <c r="B233" s="304" t="s">
        <v>3744</v>
      </c>
      <c r="D233" s="32" t="s">
        <v>798</v>
      </c>
      <c r="E233" s="283" t="s">
        <v>949</v>
      </c>
      <c r="F233" s="283" t="e">
        <v>#N/A</v>
      </c>
      <c r="G233" s="283"/>
      <c r="H233" s="225">
        <v>0</v>
      </c>
      <c r="I233" s="225">
        <v>0</v>
      </c>
      <c r="J233" s="225">
        <v>14.912000000000001</v>
      </c>
      <c r="K233" s="225">
        <v>14.93</v>
      </c>
      <c r="L233" s="190"/>
      <c r="M233" s="17"/>
      <c r="N233" s="5"/>
      <c r="O233" s="17"/>
      <c r="P233" s="18"/>
      <c r="Q233" s="17"/>
      <c r="R233" s="5"/>
      <c r="S233" s="230"/>
      <c r="T233" s="5"/>
      <c r="U233" s="230"/>
      <c r="V233" s="5"/>
      <c r="W233" s="6"/>
      <c r="X233" s="5"/>
      <c r="Y233" s="6"/>
      <c r="Z233" s="5"/>
      <c r="AA233" s="6"/>
      <c r="AB233" s="5"/>
      <c r="AC233" s="6"/>
      <c r="AD233" s="5"/>
      <c r="AE233" s="6"/>
      <c r="AF233" s="5"/>
      <c r="AG233" s="6"/>
      <c r="AH233" s="5"/>
      <c r="AI233" s="6"/>
    </row>
    <row r="234" spans="1:35" s="183" customFormat="1" ht="15" customHeight="1" x14ac:dyDescent="0.25">
      <c r="A234" s="9" t="s">
        <v>409</v>
      </c>
      <c r="B234" s="304" t="s">
        <v>5417</v>
      </c>
      <c r="C234" s="212"/>
      <c r="D234" s="32" t="s">
        <v>4199</v>
      </c>
      <c r="E234" s="283" t="s">
        <v>949</v>
      </c>
      <c r="F234" s="283"/>
      <c r="G234" s="283"/>
      <c r="H234" s="225">
        <v>0</v>
      </c>
      <c r="I234" s="225">
        <v>0</v>
      </c>
      <c r="J234" s="225">
        <v>14.912000000000001</v>
      </c>
      <c r="K234" s="225">
        <v>14.91</v>
      </c>
      <c r="L234" s="190"/>
      <c r="M234" s="17"/>
      <c r="N234" s="5"/>
      <c r="O234" s="17"/>
      <c r="P234" s="18"/>
      <c r="Q234" s="17"/>
      <c r="R234" s="5"/>
      <c r="S234" s="17"/>
      <c r="T234" s="5"/>
      <c r="U234" s="230"/>
      <c r="V234" s="5"/>
      <c r="W234" s="6"/>
      <c r="X234" s="5"/>
      <c r="Y234" s="6"/>
      <c r="Z234" s="5"/>
      <c r="AA234" s="6"/>
      <c r="AB234" s="5"/>
      <c r="AC234" s="6"/>
      <c r="AD234" s="5"/>
      <c r="AE234" s="6"/>
      <c r="AF234" s="5"/>
      <c r="AG234" s="6"/>
      <c r="AH234" s="5"/>
      <c r="AI234" s="6"/>
    </row>
    <row r="235" spans="1:35" s="183" customFormat="1" ht="15" customHeight="1" x14ac:dyDescent="0.25">
      <c r="A235" s="9" t="s">
        <v>409</v>
      </c>
      <c r="B235" s="304" t="s">
        <v>5418</v>
      </c>
      <c r="C235" s="212"/>
      <c r="D235" s="32" t="s">
        <v>4205</v>
      </c>
      <c r="E235" s="283" t="s">
        <v>949</v>
      </c>
      <c r="F235" s="283"/>
      <c r="G235" s="283"/>
      <c r="H235" s="225">
        <v>0</v>
      </c>
      <c r="I235" s="225">
        <v>0</v>
      </c>
      <c r="J235" s="225">
        <v>14.911333000000001</v>
      </c>
      <c r="K235" s="225" t="e">
        <v>#N/A</v>
      </c>
      <c r="L235" s="190"/>
      <c r="M235" s="17"/>
      <c r="N235" s="5"/>
      <c r="O235" s="17"/>
      <c r="P235" s="18"/>
      <c r="Q235" s="17"/>
      <c r="R235" s="18"/>
      <c r="S235" s="17"/>
      <c r="T235" s="5"/>
      <c r="U235" s="230"/>
      <c r="V235" s="5"/>
      <c r="W235" s="6"/>
      <c r="X235" s="5"/>
      <c r="Y235" s="6"/>
      <c r="Z235" s="5"/>
      <c r="AA235" s="6"/>
      <c r="AB235" s="5"/>
      <c r="AC235" s="6"/>
      <c r="AD235" s="5"/>
      <c r="AE235" s="6"/>
      <c r="AF235" s="5"/>
      <c r="AG235" s="6"/>
      <c r="AH235" s="5"/>
      <c r="AI235" s="6"/>
    </row>
    <row r="236" spans="1:35" ht="15" customHeight="1" x14ac:dyDescent="0.25">
      <c r="A236" s="9" t="s">
        <v>409</v>
      </c>
      <c r="B236" s="304" t="s">
        <v>3745</v>
      </c>
      <c r="D236" s="32" t="s">
        <v>799</v>
      </c>
      <c r="E236" s="266" t="s">
        <v>949</v>
      </c>
      <c r="F236" s="266" t="e">
        <v>#N/A</v>
      </c>
      <c r="G236" s="266"/>
      <c r="H236" s="225">
        <v>0</v>
      </c>
      <c r="I236" s="225">
        <v>0</v>
      </c>
      <c r="J236" s="225">
        <v>14.911899999999999</v>
      </c>
      <c r="K236" s="225">
        <v>9.6300000000000008</v>
      </c>
      <c r="L236" s="190"/>
      <c r="M236" s="17"/>
      <c r="N236" s="18"/>
      <c r="O236" s="17"/>
      <c r="P236" s="18"/>
      <c r="Q236" s="17"/>
      <c r="R236" s="18"/>
      <c r="S236" s="17"/>
      <c r="T236" s="5"/>
      <c r="U236" s="230"/>
      <c r="V236" s="5"/>
      <c r="W236" s="6"/>
      <c r="X236" s="5"/>
      <c r="Y236" s="6"/>
      <c r="Z236" s="5"/>
      <c r="AA236" s="6"/>
      <c r="AB236" s="5"/>
      <c r="AC236" s="6"/>
      <c r="AD236" s="5"/>
      <c r="AE236" s="6"/>
      <c r="AF236" s="5"/>
      <c r="AG236" s="6"/>
      <c r="AH236" s="5"/>
      <c r="AI236" s="6"/>
    </row>
    <row r="237" spans="1:35" ht="15" customHeight="1" x14ac:dyDescent="0.25">
      <c r="A237" s="9" t="s">
        <v>409</v>
      </c>
      <c r="B237" s="304" t="s">
        <v>3746</v>
      </c>
      <c r="D237" s="32" t="s">
        <v>800</v>
      </c>
      <c r="E237" s="283" t="s">
        <v>949</v>
      </c>
      <c r="F237" s="283" t="e">
        <v>#N/A</v>
      </c>
      <c r="G237" s="283"/>
      <c r="H237" s="225">
        <v>0</v>
      </c>
      <c r="I237" s="225">
        <v>0</v>
      </c>
      <c r="J237" s="225">
        <v>14.911899999999999</v>
      </c>
      <c r="K237" s="225">
        <v>10.07</v>
      </c>
      <c r="L237" s="190"/>
      <c r="M237" s="17"/>
      <c r="N237" s="31"/>
      <c r="O237" s="17"/>
      <c r="P237" s="18"/>
      <c r="Q237" s="17"/>
      <c r="R237" s="5"/>
      <c r="S237" s="17"/>
      <c r="T237" s="18"/>
      <c r="U237" s="17"/>
      <c r="V237" s="5"/>
      <c r="W237" s="6"/>
      <c r="X237" s="5"/>
      <c r="Y237" s="6"/>
      <c r="Z237" s="5"/>
      <c r="AA237" s="6"/>
      <c r="AB237" s="5"/>
      <c r="AC237" s="6"/>
      <c r="AD237" s="5"/>
      <c r="AE237" s="6"/>
      <c r="AF237" s="5"/>
      <c r="AG237" s="6"/>
      <c r="AH237" s="5"/>
      <c r="AI237" s="6"/>
    </row>
    <row r="238" spans="1:35" ht="15" customHeight="1" x14ac:dyDescent="0.25">
      <c r="A238" s="9" t="s">
        <v>409</v>
      </c>
      <c r="B238" s="304" t="s">
        <v>3747</v>
      </c>
      <c r="D238" s="32" t="s">
        <v>801</v>
      </c>
      <c r="E238" s="283" t="s">
        <v>949</v>
      </c>
      <c r="F238" s="283" t="e">
        <v>#N/A</v>
      </c>
      <c r="G238" s="283"/>
      <c r="H238" s="225">
        <v>0</v>
      </c>
      <c r="I238" s="225">
        <v>0</v>
      </c>
      <c r="J238" s="225">
        <v>14.912000000000001</v>
      </c>
      <c r="K238" s="225">
        <v>10.07</v>
      </c>
      <c r="L238" s="190"/>
      <c r="M238" s="17"/>
      <c r="N238" s="5"/>
      <c r="O238" s="17"/>
      <c r="P238" s="5"/>
      <c r="Q238" s="230"/>
      <c r="R238" s="18"/>
      <c r="S238" s="17"/>
      <c r="T238" s="5"/>
      <c r="U238" s="230"/>
      <c r="V238" s="5"/>
      <c r="W238" s="6"/>
      <c r="X238" s="5"/>
      <c r="Y238" s="6"/>
      <c r="Z238" s="5"/>
      <c r="AA238" s="6"/>
      <c r="AB238" s="5"/>
      <c r="AC238" s="6"/>
      <c r="AD238" s="5"/>
      <c r="AE238" s="6"/>
      <c r="AF238" s="5"/>
      <c r="AG238" s="6"/>
      <c r="AH238" s="5"/>
      <c r="AI238" s="6"/>
    </row>
    <row r="239" spans="1:35" ht="15" customHeight="1" x14ac:dyDescent="0.25">
      <c r="A239" s="9" t="s">
        <v>409</v>
      </c>
      <c r="B239" s="304" t="s">
        <v>3748</v>
      </c>
      <c r="D239" s="32" t="s">
        <v>342</v>
      </c>
      <c r="E239" s="283" t="s">
        <v>949</v>
      </c>
      <c r="F239" s="283" t="s">
        <v>1729</v>
      </c>
      <c r="G239" s="283"/>
      <c r="H239" s="225">
        <v>0</v>
      </c>
      <c r="I239" s="225">
        <v>0</v>
      </c>
      <c r="J239" s="225">
        <v>14.9115</v>
      </c>
      <c r="K239" s="225" t="e">
        <v>#N/A</v>
      </c>
      <c r="L239" s="190"/>
      <c r="M239" s="17"/>
      <c r="N239" s="5"/>
      <c r="O239" s="17"/>
      <c r="P239" s="31"/>
      <c r="Q239" s="17"/>
      <c r="R239" s="5"/>
      <c r="S239" s="230"/>
      <c r="T239" s="5"/>
      <c r="U239" s="230"/>
      <c r="V239" s="5"/>
      <c r="W239" s="6"/>
      <c r="X239" s="5"/>
      <c r="Y239" s="6"/>
      <c r="Z239" s="5"/>
      <c r="AA239" s="6"/>
      <c r="AB239" s="5"/>
      <c r="AC239" s="6"/>
      <c r="AD239" s="5"/>
      <c r="AE239" s="6"/>
      <c r="AF239" s="5"/>
      <c r="AG239" s="6"/>
      <c r="AH239" s="5"/>
      <c r="AI239" s="6"/>
    </row>
    <row r="240" spans="1:35" ht="15" customHeight="1" x14ac:dyDescent="0.25">
      <c r="A240" s="9" t="s">
        <v>409</v>
      </c>
      <c r="B240" s="304" t="s">
        <v>3749</v>
      </c>
      <c r="D240" s="32" t="s">
        <v>802</v>
      </c>
      <c r="E240" s="283" t="s">
        <v>949</v>
      </c>
      <c r="F240" s="283" t="e">
        <v>#N/A</v>
      </c>
      <c r="G240" s="283"/>
      <c r="H240" s="225">
        <v>0</v>
      </c>
      <c r="I240" s="225">
        <v>0</v>
      </c>
      <c r="J240" s="225">
        <v>14.912000000000001</v>
      </c>
      <c r="K240" s="225">
        <v>14.91</v>
      </c>
      <c r="L240" s="190"/>
      <c r="M240" s="17"/>
      <c r="N240" s="5"/>
      <c r="O240" s="17"/>
      <c r="P240" s="18"/>
      <c r="Q240" s="17"/>
      <c r="R240" s="18"/>
      <c r="S240" s="17"/>
      <c r="T240" s="5"/>
      <c r="U240" s="230"/>
      <c r="V240" s="5"/>
      <c r="W240" s="6"/>
      <c r="X240" s="5"/>
      <c r="Y240" s="6"/>
      <c r="Z240" s="5"/>
      <c r="AA240" s="6"/>
      <c r="AB240" s="5"/>
      <c r="AC240" s="6"/>
      <c r="AD240" s="5"/>
      <c r="AE240" s="6"/>
      <c r="AF240" s="5"/>
      <c r="AG240" s="6"/>
      <c r="AH240" s="5"/>
      <c r="AI240" s="6"/>
    </row>
    <row r="241" spans="1:35" ht="15" customHeight="1" x14ac:dyDescent="0.25">
      <c r="A241" s="9" t="s">
        <v>409</v>
      </c>
      <c r="B241" s="304" t="s">
        <v>3750</v>
      </c>
      <c r="D241" s="32" t="s">
        <v>803</v>
      </c>
      <c r="E241" s="283" t="s">
        <v>949</v>
      </c>
      <c r="F241" s="283" t="e">
        <v>#N/A</v>
      </c>
      <c r="G241" s="283"/>
      <c r="H241" s="225">
        <v>0</v>
      </c>
      <c r="I241" s="225">
        <v>0</v>
      </c>
      <c r="J241" s="225">
        <v>14.911799999999999</v>
      </c>
      <c r="K241" s="225">
        <v>10.07</v>
      </c>
      <c r="L241" s="190"/>
      <c r="M241" s="17"/>
      <c r="N241" s="5"/>
      <c r="O241" s="17"/>
      <c r="P241" s="18"/>
      <c r="Q241" s="17"/>
      <c r="R241" s="5"/>
      <c r="S241" s="230"/>
      <c r="T241" s="5"/>
      <c r="U241" s="230"/>
      <c r="V241" s="5"/>
      <c r="W241" s="6"/>
      <c r="X241" s="5"/>
      <c r="Y241" s="6"/>
      <c r="Z241" s="5"/>
      <c r="AA241" s="6"/>
      <c r="AB241" s="5"/>
      <c r="AC241" s="6"/>
      <c r="AD241" s="5"/>
      <c r="AE241" s="6"/>
      <c r="AF241" s="5"/>
      <c r="AG241" s="6"/>
      <c r="AH241" s="5"/>
      <c r="AI241" s="6"/>
    </row>
    <row r="242" spans="1:35" ht="15" customHeight="1" x14ac:dyDescent="0.25">
      <c r="A242" s="9" t="s">
        <v>409</v>
      </c>
      <c r="B242" s="304" t="s">
        <v>3751</v>
      </c>
      <c r="D242" s="32" t="s">
        <v>804</v>
      </c>
      <c r="E242" s="283" t="s">
        <v>949</v>
      </c>
      <c r="F242" s="283" t="e">
        <v>#N/A</v>
      </c>
      <c r="G242" s="283"/>
      <c r="H242" s="225">
        <v>0</v>
      </c>
      <c r="I242" s="225">
        <v>0</v>
      </c>
      <c r="J242" s="225">
        <v>14.912000000000001</v>
      </c>
      <c r="K242" s="225">
        <v>9.6300000000000008</v>
      </c>
      <c r="L242" s="191"/>
      <c r="M242" s="17"/>
      <c r="N242" s="18"/>
      <c r="O242" s="19"/>
      <c r="P242" s="31"/>
      <c r="Q242" s="17"/>
      <c r="R242" s="5"/>
      <c r="S242" s="230"/>
      <c r="T242" s="31"/>
      <c r="U242" s="17"/>
      <c r="V242" s="5"/>
      <c r="W242" s="6"/>
      <c r="X242" s="5"/>
      <c r="Y242" s="6"/>
      <c r="Z242" s="5"/>
      <c r="AA242" s="6"/>
      <c r="AB242" s="5"/>
      <c r="AC242" s="6"/>
      <c r="AD242" s="5"/>
      <c r="AE242" s="6"/>
      <c r="AF242" s="5"/>
      <c r="AG242" s="6"/>
      <c r="AH242" s="5"/>
      <c r="AI242" s="6"/>
    </row>
    <row r="243" spans="1:35" ht="15" customHeight="1" x14ac:dyDescent="0.25">
      <c r="A243" s="9" t="s">
        <v>409</v>
      </c>
      <c r="B243" s="304" t="s">
        <v>3752</v>
      </c>
      <c r="D243" s="32" t="s">
        <v>805</v>
      </c>
      <c r="E243" s="283" t="s">
        <v>949</v>
      </c>
      <c r="F243" s="283" t="e">
        <v>#N/A</v>
      </c>
      <c r="G243" s="283"/>
      <c r="H243" s="225">
        <v>0</v>
      </c>
      <c r="I243" s="225">
        <v>0</v>
      </c>
      <c r="J243" s="225">
        <v>14.91175</v>
      </c>
      <c r="K243" s="225">
        <v>14.05</v>
      </c>
      <c r="L243" s="190"/>
      <c r="M243" s="17"/>
      <c r="N243" s="5"/>
      <c r="O243" s="17"/>
      <c r="P243" s="5"/>
      <c r="Q243" s="17"/>
      <c r="R243" s="18"/>
      <c r="S243" s="17"/>
      <c r="T243" s="5"/>
      <c r="U243" s="230"/>
      <c r="V243" s="5"/>
      <c r="W243" s="6"/>
      <c r="X243" s="5"/>
      <c r="Y243" s="6"/>
      <c r="Z243" s="5"/>
      <c r="AA243" s="6"/>
      <c r="AB243" s="5"/>
      <c r="AC243" s="6"/>
      <c r="AD243" s="5"/>
      <c r="AE243" s="6"/>
      <c r="AF243" s="5"/>
      <c r="AG243" s="6"/>
      <c r="AH243" s="5"/>
      <c r="AI243" s="6"/>
    </row>
    <row r="244" spans="1:35" s="167" customFormat="1" ht="15" customHeight="1" x14ac:dyDescent="0.25">
      <c r="A244" s="9" t="s">
        <v>409</v>
      </c>
      <c r="B244" s="304" t="s">
        <v>3753</v>
      </c>
      <c r="C244" s="212"/>
      <c r="D244" s="32" t="s">
        <v>343</v>
      </c>
      <c r="E244" s="284" t="s">
        <v>949</v>
      </c>
      <c r="F244" s="284" t="s">
        <v>1730</v>
      </c>
      <c r="G244" s="284"/>
      <c r="H244" s="225">
        <v>0</v>
      </c>
      <c r="I244" s="225">
        <v>0</v>
      </c>
      <c r="J244" s="225">
        <v>14.912000000000001</v>
      </c>
      <c r="K244" s="225">
        <v>11.9</v>
      </c>
      <c r="L244" s="191"/>
      <c r="M244" s="19"/>
      <c r="N244" s="18"/>
      <c r="O244" s="19"/>
      <c r="P244" s="18"/>
      <c r="Q244" s="20"/>
      <c r="R244" s="18"/>
      <c r="S244" s="19"/>
      <c r="T244" s="18"/>
      <c r="U244" s="20"/>
      <c r="V244" s="18"/>
      <c r="W244" s="21"/>
      <c r="X244" s="18"/>
      <c r="Y244" s="21"/>
      <c r="Z244" s="18"/>
      <c r="AA244" s="21"/>
      <c r="AB244" s="18"/>
      <c r="AC244" s="21"/>
      <c r="AD244" s="18"/>
      <c r="AE244" s="21"/>
      <c r="AF244" s="18"/>
      <c r="AG244" s="21"/>
      <c r="AH244" s="18"/>
      <c r="AI244" s="21"/>
    </row>
    <row r="245" spans="1:35" ht="15" customHeight="1" x14ac:dyDescent="0.25">
      <c r="A245" s="9" t="s">
        <v>409</v>
      </c>
      <c r="B245" s="304" t="s">
        <v>3754</v>
      </c>
      <c r="D245" s="32" t="s">
        <v>806</v>
      </c>
      <c r="E245" s="283" t="s">
        <v>949</v>
      </c>
      <c r="F245" s="283" t="s">
        <v>1731</v>
      </c>
      <c r="G245" s="283"/>
      <c r="H245" s="225">
        <v>0</v>
      </c>
      <c r="I245" s="225">
        <v>0</v>
      </c>
      <c r="J245" s="225">
        <v>14.912000000000001</v>
      </c>
      <c r="K245" s="225" t="e">
        <v>#N/A</v>
      </c>
      <c r="L245" s="190"/>
      <c r="M245" s="17"/>
      <c r="N245" s="5"/>
      <c r="O245" s="17"/>
      <c r="P245" s="18"/>
      <c r="Q245" s="17"/>
      <c r="R245" s="5"/>
      <c r="S245" s="17"/>
      <c r="T245" s="18"/>
      <c r="U245" s="17"/>
      <c r="V245" s="5"/>
      <c r="W245" s="6"/>
      <c r="X245" s="5"/>
      <c r="Y245" s="6"/>
      <c r="Z245" s="5"/>
      <c r="AA245" s="6"/>
      <c r="AB245" s="5"/>
      <c r="AC245" s="6"/>
      <c r="AD245" s="5"/>
      <c r="AE245" s="6"/>
      <c r="AF245" s="5"/>
      <c r="AG245" s="6"/>
      <c r="AH245" s="5"/>
      <c r="AI245" s="6"/>
    </row>
    <row r="246" spans="1:35" ht="15" customHeight="1" x14ac:dyDescent="0.25">
      <c r="A246" s="9" t="s">
        <v>409</v>
      </c>
      <c r="B246" s="304" t="s">
        <v>3755</v>
      </c>
      <c r="D246" s="149" t="s">
        <v>844</v>
      </c>
      <c r="E246" s="283" t="s">
        <v>962</v>
      </c>
      <c r="F246" s="283" t="e">
        <v>#N/A</v>
      </c>
      <c r="G246" s="283"/>
      <c r="H246" s="225">
        <v>0</v>
      </c>
      <c r="I246" s="225">
        <v>0</v>
      </c>
      <c r="J246" s="225">
        <v>11.875999999999999</v>
      </c>
      <c r="K246" s="225" t="e">
        <v>#N/A</v>
      </c>
      <c r="L246" s="190"/>
      <c r="M246" s="17"/>
      <c r="N246" s="5"/>
      <c r="O246" s="230"/>
      <c r="P246" s="5"/>
      <c r="Q246" s="230"/>
      <c r="R246" s="5"/>
      <c r="S246" s="230"/>
      <c r="T246" s="5"/>
      <c r="U246" s="230"/>
      <c r="V246" s="5"/>
      <c r="W246" s="6"/>
      <c r="X246" s="5"/>
      <c r="Y246" s="6"/>
      <c r="Z246" s="5"/>
      <c r="AA246" s="6"/>
      <c r="AB246" s="5"/>
      <c r="AC246" s="6"/>
      <c r="AD246" s="5"/>
      <c r="AE246" s="6"/>
      <c r="AF246" s="5"/>
      <c r="AG246" s="6"/>
      <c r="AH246" s="5"/>
      <c r="AI246" s="6"/>
    </row>
    <row r="247" spans="1:35" s="13" customFormat="1" ht="15" customHeight="1" x14ac:dyDescent="0.25">
      <c r="A247" s="9" t="s">
        <v>409</v>
      </c>
      <c r="B247" s="304" t="s">
        <v>3756</v>
      </c>
      <c r="C247" s="212"/>
      <c r="D247" s="149" t="s">
        <v>370</v>
      </c>
      <c r="E247" s="284" t="s">
        <v>962</v>
      </c>
      <c r="F247" s="284" t="s">
        <v>1680</v>
      </c>
      <c r="G247" s="284"/>
      <c r="H247" s="225">
        <v>0</v>
      </c>
      <c r="I247" s="225">
        <v>0</v>
      </c>
      <c r="J247" s="225">
        <v>11.8765</v>
      </c>
      <c r="K247" s="225" t="e">
        <v>#N/A</v>
      </c>
      <c r="L247" s="191"/>
      <c r="M247" s="19"/>
      <c r="N247" s="18"/>
      <c r="O247" s="19"/>
      <c r="P247" s="18"/>
      <c r="Q247" s="19"/>
      <c r="R247" s="18"/>
      <c r="S247" s="20"/>
      <c r="T247" s="18"/>
      <c r="U247" s="19"/>
      <c r="V247" s="18"/>
      <c r="W247" s="21"/>
      <c r="X247" s="18"/>
      <c r="Y247" s="21"/>
      <c r="Z247" s="18"/>
      <c r="AA247" s="21"/>
      <c r="AB247" s="18"/>
      <c r="AC247" s="21"/>
      <c r="AD247" s="18"/>
      <c r="AE247" s="21"/>
      <c r="AF247" s="18"/>
      <c r="AG247" s="21"/>
      <c r="AH247" s="18"/>
      <c r="AI247" s="21"/>
    </row>
    <row r="248" spans="1:35" ht="15" customHeight="1" x14ac:dyDescent="0.25">
      <c r="A248" s="9" t="s">
        <v>409</v>
      </c>
      <c r="B248" s="304" t="s">
        <v>3757</v>
      </c>
      <c r="D248" s="149" t="s">
        <v>371</v>
      </c>
      <c r="E248" s="283" t="s">
        <v>962</v>
      </c>
      <c r="F248" s="283" t="e">
        <v>#N/A</v>
      </c>
      <c r="G248" s="283"/>
      <c r="H248" s="225">
        <v>0</v>
      </c>
      <c r="I248" s="225">
        <v>0</v>
      </c>
      <c r="J248" s="225">
        <v>11.893333</v>
      </c>
      <c r="K248" s="225" t="e">
        <v>#N/A</v>
      </c>
      <c r="L248" s="190"/>
      <c r="M248" s="17"/>
      <c r="N248" s="5"/>
      <c r="O248" s="230"/>
      <c r="P248" s="5"/>
      <c r="Q248" s="230"/>
      <c r="R248" s="5"/>
      <c r="S248" s="230"/>
      <c r="T248" s="5"/>
      <c r="U248" s="230"/>
      <c r="V248" s="5"/>
      <c r="W248" s="6"/>
      <c r="X248" s="5"/>
      <c r="Y248" s="6"/>
      <c r="Z248" s="5"/>
      <c r="AA248" s="6"/>
      <c r="AB248" s="5"/>
      <c r="AC248" s="6"/>
      <c r="AD248" s="5"/>
      <c r="AE248" s="6"/>
      <c r="AF248" s="5"/>
      <c r="AG248" s="6"/>
      <c r="AH248" s="5"/>
      <c r="AI248" s="6"/>
    </row>
    <row r="249" spans="1:35" ht="15" customHeight="1" x14ac:dyDescent="0.25">
      <c r="A249" s="9" t="s">
        <v>409</v>
      </c>
      <c r="B249" s="304" t="s">
        <v>3758</v>
      </c>
      <c r="D249" s="149" t="s">
        <v>372</v>
      </c>
      <c r="E249" s="283" t="s">
        <v>962</v>
      </c>
      <c r="F249" s="283" t="e">
        <v>#N/A</v>
      </c>
      <c r="G249" s="283"/>
      <c r="H249" s="225">
        <v>0</v>
      </c>
      <c r="I249" s="225">
        <v>0</v>
      </c>
      <c r="J249" s="225">
        <v>11.893667000000001</v>
      </c>
      <c r="K249" s="225" t="e">
        <v>#N/A</v>
      </c>
      <c r="L249" s="190"/>
      <c r="M249" s="17"/>
      <c r="N249" s="5"/>
      <c r="O249" s="230"/>
      <c r="P249" s="5"/>
      <c r="Q249" s="230"/>
      <c r="R249" s="5"/>
      <c r="S249" s="230"/>
      <c r="T249" s="5"/>
      <c r="U249" s="230"/>
      <c r="V249" s="5"/>
      <c r="W249" s="6"/>
      <c r="X249" s="5"/>
      <c r="Y249" s="6"/>
      <c r="Z249" s="5"/>
      <c r="AA249" s="6"/>
      <c r="AB249" s="5"/>
      <c r="AC249" s="6"/>
      <c r="AD249" s="5"/>
      <c r="AE249" s="6"/>
      <c r="AF249" s="5"/>
      <c r="AG249" s="6"/>
      <c r="AH249" s="5"/>
      <c r="AI249" s="6"/>
    </row>
    <row r="250" spans="1:35" ht="15" customHeight="1" x14ac:dyDescent="0.25">
      <c r="A250" s="9" t="s">
        <v>409</v>
      </c>
      <c r="B250" s="304" t="s">
        <v>3759</v>
      </c>
      <c r="D250" s="32" t="s">
        <v>373</v>
      </c>
      <c r="E250" s="283" t="s">
        <v>962</v>
      </c>
      <c r="F250" s="283" t="s">
        <v>1732</v>
      </c>
      <c r="G250" s="283"/>
      <c r="H250" s="225">
        <v>0</v>
      </c>
      <c r="I250" s="225">
        <v>0</v>
      </c>
      <c r="J250" s="225">
        <v>11.893000000000001</v>
      </c>
      <c r="K250" s="225" t="e">
        <v>#N/A</v>
      </c>
      <c r="L250" s="190"/>
      <c r="M250" s="17"/>
      <c r="N250" s="5"/>
      <c r="O250" s="17"/>
      <c r="P250" s="5"/>
      <c r="Q250" s="230"/>
      <c r="R250" s="5"/>
      <c r="S250" s="230"/>
      <c r="T250" s="31"/>
      <c r="U250" s="17"/>
      <c r="V250" s="5"/>
      <c r="W250" s="6"/>
      <c r="X250" s="5"/>
      <c r="Y250" s="6"/>
      <c r="Z250" s="5"/>
      <c r="AA250" s="6"/>
      <c r="AB250" s="5"/>
      <c r="AC250" s="6"/>
      <c r="AD250" s="5"/>
      <c r="AE250" s="6"/>
      <c r="AF250" s="5"/>
      <c r="AG250" s="6"/>
      <c r="AH250" s="5"/>
      <c r="AI250" s="6"/>
    </row>
    <row r="251" spans="1:35" ht="15" customHeight="1" x14ac:dyDescent="0.25">
      <c r="A251" s="9" t="s">
        <v>409</v>
      </c>
      <c r="B251" s="304" t="s">
        <v>3760</v>
      </c>
      <c r="D251" s="149" t="s">
        <v>374</v>
      </c>
      <c r="E251" s="283" t="s">
        <v>962</v>
      </c>
      <c r="F251" s="283" t="s">
        <v>1733</v>
      </c>
      <c r="G251" s="283"/>
      <c r="H251" s="225">
        <v>0</v>
      </c>
      <c r="I251" s="225">
        <v>0</v>
      </c>
      <c r="J251" s="225">
        <v>11.893000000000001</v>
      </c>
      <c r="K251" s="225" t="e">
        <v>#N/A</v>
      </c>
      <c r="L251" s="190"/>
      <c r="M251" s="17"/>
      <c r="N251" s="5"/>
      <c r="O251" s="17"/>
      <c r="P251" s="5"/>
      <c r="Q251" s="230"/>
      <c r="R251" s="5"/>
      <c r="S251" s="230"/>
      <c r="T251" s="31"/>
      <c r="U251" s="17"/>
      <c r="V251" s="5"/>
      <c r="W251" s="6"/>
      <c r="X251" s="5"/>
      <c r="Y251" s="6"/>
      <c r="Z251" s="5"/>
      <c r="AA251" s="6"/>
      <c r="AB251" s="5"/>
      <c r="AC251" s="6"/>
      <c r="AD251" s="5"/>
      <c r="AE251" s="6"/>
      <c r="AF251" s="5"/>
      <c r="AG251" s="6"/>
      <c r="AH251" s="5"/>
      <c r="AI251" s="6"/>
    </row>
    <row r="252" spans="1:35" ht="15" customHeight="1" x14ac:dyDescent="0.25">
      <c r="A252" s="9" t="s">
        <v>409</v>
      </c>
      <c r="B252" s="304" t="s">
        <v>3761</v>
      </c>
      <c r="D252" s="149" t="s">
        <v>807</v>
      </c>
      <c r="E252" s="283" t="s">
        <v>963</v>
      </c>
      <c r="F252" s="283" t="e">
        <v>#N/A</v>
      </c>
      <c r="G252" s="283"/>
      <c r="H252" s="225">
        <v>0</v>
      </c>
      <c r="I252" s="225">
        <v>0</v>
      </c>
      <c r="J252" s="225">
        <v>201.84200000000001</v>
      </c>
      <c r="K252" s="225">
        <v>219.51</v>
      </c>
      <c r="L252" s="191"/>
      <c r="M252" s="17"/>
      <c r="N252" s="18"/>
      <c r="O252" s="17"/>
      <c r="P252" s="5"/>
      <c r="Q252" s="230"/>
      <c r="R252" s="5"/>
      <c r="S252" s="230"/>
      <c r="T252" s="5"/>
      <c r="U252" s="230"/>
      <c r="V252" s="5"/>
      <c r="W252" s="6"/>
      <c r="X252" s="5"/>
      <c r="Y252" s="6"/>
      <c r="Z252" s="5"/>
      <c r="AA252" s="6"/>
      <c r="AB252" s="5"/>
      <c r="AC252" s="6"/>
      <c r="AD252" s="5"/>
      <c r="AE252" s="6"/>
      <c r="AF252" s="5"/>
      <c r="AG252" s="6"/>
      <c r="AH252" s="5"/>
      <c r="AI252" s="6"/>
    </row>
    <row r="253" spans="1:35" ht="15" customHeight="1" x14ac:dyDescent="0.25">
      <c r="A253" s="9" t="s">
        <v>409</v>
      </c>
      <c r="B253" s="304" t="s">
        <v>3762</v>
      </c>
      <c r="D253" s="149" t="s">
        <v>307</v>
      </c>
      <c r="E253" s="283" t="s">
        <v>964</v>
      </c>
      <c r="F253" s="283" t="s">
        <v>1680</v>
      </c>
      <c r="G253" s="283"/>
      <c r="H253" s="225">
        <v>0</v>
      </c>
      <c r="I253" s="225">
        <v>0</v>
      </c>
      <c r="J253" s="225">
        <v>4.750667</v>
      </c>
      <c r="K253" s="225">
        <v>4.75</v>
      </c>
      <c r="L253" s="190"/>
      <c r="M253" s="17"/>
      <c r="N253" s="5"/>
      <c r="O253" s="17"/>
      <c r="P253" s="5"/>
      <c r="Q253" s="17"/>
      <c r="R253" s="5"/>
      <c r="S253" s="230"/>
      <c r="T253" s="18"/>
      <c r="U253" s="17"/>
      <c r="V253" s="5"/>
      <c r="W253" s="17"/>
      <c r="X253" s="5"/>
      <c r="Y253" s="6"/>
      <c r="Z253" s="5"/>
      <c r="AA253" s="6"/>
      <c r="AB253" s="5"/>
      <c r="AC253" s="6"/>
      <c r="AD253" s="5"/>
      <c r="AE253" s="6"/>
      <c r="AF253" s="5"/>
      <c r="AG253" s="6"/>
      <c r="AH253" s="5"/>
      <c r="AI253" s="6"/>
    </row>
    <row r="254" spans="1:35" ht="15" customHeight="1" x14ac:dyDescent="0.25">
      <c r="A254" s="9" t="s">
        <v>409</v>
      </c>
      <c r="B254" s="304" t="s">
        <v>3763</v>
      </c>
      <c r="D254" s="149" t="s">
        <v>658</v>
      </c>
      <c r="E254" s="283" t="s">
        <v>964</v>
      </c>
      <c r="F254" s="183" t="e">
        <v>#N/A</v>
      </c>
      <c r="G254" s="183"/>
      <c r="H254" s="225">
        <v>0</v>
      </c>
      <c r="I254" s="225">
        <v>0</v>
      </c>
      <c r="J254" s="225">
        <v>4.7560000000000002</v>
      </c>
      <c r="K254" s="225">
        <v>0</v>
      </c>
      <c r="L254" s="190"/>
      <c r="M254" s="17"/>
      <c r="N254" s="5"/>
      <c r="O254" s="230"/>
      <c r="P254" s="5"/>
      <c r="Q254" s="230"/>
      <c r="R254" s="5"/>
      <c r="S254" s="230"/>
      <c r="T254" s="5"/>
      <c r="U254" s="230"/>
      <c r="V254" s="5"/>
      <c r="W254" s="6"/>
      <c r="X254" s="5"/>
      <c r="Y254" s="6"/>
      <c r="Z254" s="5"/>
      <c r="AA254" s="6"/>
      <c r="AB254" s="5"/>
      <c r="AC254" s="6"/>
      <c r="AD254" s="5"/>
      <c r="AE254" s="6"/>
      <c r="AF254" s="5"/>
      <c r="AG254" s="6"/>
      <c r="AH254" s="5"/>
      <c r="AI254" s="6"/>
    </row>
    <row r="255" spans="1:35" ht="15" customHeight="1" x14ac:dyDescent="0.25">
      <c r="A255" s="9" t="s">
        <v>409</v>
      </c>
      <c r="B255" s="304" t="s">
        <v>3764</v>
      </c>
      <c r="D255" s="149" t="s">
        <v>659</v>
      </c>
      <c r="E255" s="283" t="s">
        <v>964</v>
      </c>
      <c r="F255" s="283" t="e">
        <v>#N/A</v>
      </c>
      <c r="G255" s="283"/>
      <c r="H255" s="225">
        <v>0</v>
      </c>
      <c r="I255" s="225">
        <v>0</v>
      </c>
      <c r="J255" s="225">
        <v>4.7502000000000004</v>
      </c>
      <c r="K255" s="225" t="e">
        <v>#N/A</v>
      </c>
      <c r="L255" s="190"/>
      <c r="M255" s="17"/>
      <c r="N255" s="5"/>
      <c r="O255" s="230"/>
      <c r="P255" s="5"/>
      <c r="Q255" s="230"/>
      <c r="R255" s="5"/>
      <c r="S255" s="230"/>
      <c r="T255" s="5"/>
      <c r="U255" s="230"/>
      <c r="V255" s="5"/>
      <c r="W255" s="6"/>
      <c r="X255" s="5"/>
      <c r="Y255" s="6"/>
      <c r="Z255" s="5"/>
      <c r="AA255" s="6"/>
      <c r="AB255" s="5"/>
      <c r="AC255" s="6"/>
      <c r="AD255" s="5"/>
      <c r="AE255" s="6"/>
      <c r="AF255" s="5"/>
      <c r="AG255" s="6"/>
      <c r="AH255" s="5"/>
      <c r="AI255" s="6"/>
    </row>
    <row r="256" spans="1:35" ht="15" customHeight="1" x14ac:dyDescent="0.25">
      <c r="A256" s="9" t="s">
        <v>409</v>
      </c>
      <c r="B256" s="304" t="s">
        <v>3765</v>
      </c>
      <c r="D256" s="149" t="s">
        <v>308</v>
      </c>
      <c r="E256" s="283" t="s">
        <v>964</v>
      </c>
      <c r="F256" s="283" t="s">
        <v>1680</v>
      </c>
      <c r="G256" s="283"/>
      <c r="H256" s="225">
        <v>0</v>
      </c>
      <c r="I256" s="225">
        <v>0</v>
      </c>
      <c r="J256" s="225">
        <v>4.7508330000000001</v>
      </c>
      <c r="K256" s="225" t="e">
        <v>#N/A</v>
      </c>
      <c r="L256" s="190"/>
      <c r="M256" s="17"/>
      <c r="N256" s="5"/>
      <c r="O256" s="17"/>
      <c r="P256" s="5"/>
      <c r="Q256" s="230"/>
      <c r="R256" s="5"/>
      <c r="S256" s="230"/>
      <c r="T256" s="5"/>
      <c r="U256" s="230"/>
      <c r="V256" s="5"/>
      <c r="W256" s="17"/>
      <c r="X256" s="5"/>
      <c r="Y256" s="6"/>
      <c r="Z256" s="5"/>
      <c r="AA256" s="6"/>
      <c r="AB256" s="5"/>
      <c r="AC256" s="6"/>
      <c r="AD256" s="5"/>
      <c r="AE256" s="6"/>
      <c r="AF256" s="5"/>
      <c r="AG256" s="6"/>
      <c r="AH256" s="5"/>
      <c r="AI256" s="6"/>
    </row>
    <row r="257" spans="1:35" ht="15" customHeight="1" x14ac:dyDescent="0.25">
      <c r="A257" s="9" t="s">
        <v>409</v>
      </c>
      <c r="B257" s="304" t="s">
        <v>3766</v>
      </c>
      <c r="D257" s="149" t="s">
        <v>660</v>
      </c>
      <c r="E257" s="1" t="s">
        <v>964</v>
      </c>
      <c r="F257" s="1" t="e">
        <v>#N/A</v>
      </c>
      <c r="H257" s="225">
        <v>0</v>
      </c>
      <c r="I257" s="225">
        <v>0</v>
      </c>
      <c r="J257" s="225">
        <v>4.75</v>
      </c>
      <c r="K257" s="225" t="e">
        <v>#N/A</v>
      </c>
      <c r="L257" s="190"/>
      <c r="M257" s="17"/>
      <c r="N257" s="5"/>
      <c r="O257" s="230"/>
      <c r="P257" s="5"/>
      <c r="Q257" s="230"/>
      <c r="R257" s="5"/>
      <c r="S257" s="230"/>
      <c r="T257" s="5"/>
      <c r="U257" s="230"/>
      <c r="V257" s="5"/>
      <c r="W257" s="6"/>
      <c r="X257" s="5"/>
      <c r="Y257" s="6"/>
      <c r="Z257" s="5"/>
      <c r="AA257" s="6"/>
      <c r="AB257" s="5"/>
      <c r="AC257" s="6"/>
      <c r="AD257" s="5"/>
      <c r="AE257" s="6"/>
      <c r="AF257" s="5"/>
      <c r="AG257" s="6"/>
      <c r="AH257" s="5"/>
      <c r="AI257" s="6"/>
    </row>
    <row r="258" spans="1:35" ht="15" customHeight="1" x14ac:dyDescent="0.25">
      <c r="A258" s="9" t="s">
        <v>409</v>
      </c>
      <c r="B258" s="304" t="s">
        <v>3767</v>
      </c>
      <c r="D258" s="149" t="s">
        <v>309</v>
      </c>
      <c r="E258" s="283" t="s">
        <v>964</v>
      </c>
      <c r="F258" s="283" t="e">
        <v>#N/A</v>
      </c>
      <c r="G258" s="283"/>
      <c r="H258" s="225">
        <v>0</v>
      </c>
      <c r="I258" s="225">
        <v>0</v>
      </c>
      <c r="J258" s="225">
        <v>4.7504999999999997</v>
      </c>
      <c r="K258" s="225">
        <v>4.75</v>
      </c>
      <c r="L258" s="190"/>
      <c r="M258" s="17"/>
      <c r="N258" s="5"/>
      <c r="O258" s="230"/>
      <c r="P258" s="5"/>
      <c r="Q258" s="230"/>
      <c r="R258" s="5"/>
      <c r="S258" s="230"/>
      <c r="T258" s="5"/>
      <c r="U258" s="230"/>
      <c r="V258" s="5"/>
      <c r="W258" s="6"/>
      <c r="X258" s="5"/>
      <c r="Y258" s="6"/>
      <c r="Z258" s="5"/>
      <c r="AA258" s="6"/>
      <c r="AB258" s="5"/>
      <c r="AC258" s="6"/>
      <c r="AD258" s="5"/>
      <c r="AE258" s="6"/>
      <c r="AF258" s="5"/>
      <c r="AG258" s="6"/>
      <c r="AH258" s="5"/>
      <c r="AI258" s="6"/>
    </row>
    <row r="259" spans="1:35" ht="15" customHeight="1" x14ac:dyDescent="0.25">
      <c r="A259" s="9" t="s">
        <v>409</v>
      </c>
      <c r="B259" s="304" t="s">
        <v>3768</v>
      </c>
      <c r="D259" s="149" t="s">
        <v>661</v>
      </c>
      <c r="E259" s="283" t="s">
        <v>964</v>
      </c>
      <c r="F259" s="283" t="e">
        <v>#N/A</v>
      </c>
      <c r="G259" s="283"/>
      <c r="H259" s="225">
        <v>0</v>
      </c>
      <c r="I259" s="225">
        <v>0</v>
      </c>
      <c r="J259" s="225">
        <v>4.7504999999999997</v>
      </c>
      <c r="K259" s="225" t="e">
        <v>#N/A</v>
      </c>
      <c r="L259" s="190"/>
      <c r="M259" s="17"/>
      <c r="N259" s="5"/>
      <c r="O259" s="230"/>
      <c r="P259" s="5"/>
      <c r="Q259" s="230"/>
      <c r="R259" s="5"/>
      <c r="S259" s="230"/>
      <c r="T259" s="5"/>
      <c r="U259" s="230"/>
      <c r="V259" s="5"/>
      <c r="W259" s="6"/>
      <c r="X259" s="5"/>
      <c r="Y259" s="6"/>
      <c r="Z259" s="5"/>
      <c r="AA259" s="6"/>
      <c r="AB259" s="5"/>
      <c r="AC259" s="6"/>
      <c r="AD259" s="5"/>
      <c r="AE259" s="6"/>
      <c r="AF259" s="5"/>
      <c r="AG259" s="6"/>
      <c r="AH259" s="5"/>
      <c r="AI259" s="6"/>
    </row>
    <row r="260" spans="1:35" ht="15" customHeight="1" x14ac:dyDescent="0.25">
      <c r="A260" s="9" t="s">
        <v>409</v>
      </c>
      <c r="B260" s="304" t="s">
        <v>3769</v>
      </c>
      <c r="D260" s="149" t="s">
        <v>310</v>
      </c>
      <c r="E260" s="1" t="s">
        <v>964</v>
      </c>
      <c r="F260" s="1" t="s">
        <v>1680</v>
      </c>
      <c r="H260" s="225">
        <v>0</v>
      </c>
      <c r="I260" s="225">
        <v>0</v>
      </c>
      <c r="J260" s="225">
        <v>4.75</v>
      </c>
      <c r="K260" s="225" t="e">
        <v>#N/A</v>
      </c>
      <c r="L260" s="190"/>
      <c r="M260" s="17"/>
      <c r="N260" s="185"/>
      <c r="O260" s="17"/>
      <c r="P260" s="5"/>
      <c r="Q260" s="230"/>
      <c r="R260" s="18"/>
      <c r="S260" s="17"/>
      <c r="T260" s="5"/>
      <c r="U260" s="230"/>
      <c r="V260" s="5"/>
      <c r="W260" s="17"/>
      <c r="X260" s="5"/>
      <c r="Y260" s="6"/>
      <c r="Z260" s="5"/>
      <c r="AA260" s="6"/>
      <c r="AB260" s="5"/>
      <c r="AC260" s="6"/>
      <c r="AD260" s="5"/>
      <c r="AE260" s="6"/>
      <c r="AF260" s="5"/>
      <c r="AG260" s="6"/>
      <c r="AH260" s="5"/>
      <c r="AI260" s="6"/>
    </row>
    <row r="261" spans="1:35" ht="15" customHeight="1" x14ac:dyDescent="0.25">
      <c r="A261" s="9" t="s">
        <v>409</v>
      </c>
      <c r="B261" s="304" t="s">
        <v>3770</v>
      </c>
      <c r="D261" s="149" t="s">
        <v>662</v>
      </c>
      <c r="E261" s="266" t="s">
        <v>964</v>
      </c>
      <c r="F261" s="266" t="e">
        <v>#N/A</v>
      </c>
      <c r="G261" s="266"/>
      <c r="H261" s="225">
        <v>0</v>
      </c>
      <c r="I261" s="225">
        <v>0</v>
      </c>
      <c r="J261" s="225">
        <v>4.7510000000000003</v>
      </c>
      <c r="K261" s="225" t="e">
        <v>#N/A</v>
      </c>
      <c r="L261" s="190"/>
      <c r="M261" s="17"/>
      <c r="N261" s="5"/>
      <c r="O261" s="230"/>
      <c r="P261" s="5"/>
      <c r="Q261" s="230"/>
      <c r="R261" s="5"/>
      <c r="S261" s="230"/>
      <c r="T261" s="5"/>
      <c r="U261" s="230"/>
      <c r="V261" s="5"/>
      <c r="W261" s="6"/>
      <c r="X261" s="5"/>
      <c r="Y261" s="6"/>
      <c r="Z261" s="5"/>
      <c r="AA261" s="6"/>
      <c r="AB261" s="5"/>
      <c r="AC261" s="6"/>
      <c r="AD261" s="5"/>
      <c r="AE261" s="6"/>
      <c r="AF261" s="5"/>
      <c r="AG261" s="6"/>
      <c r="AH261" s="5"/>
      <c r="AI261" s="6"/>
    </row>
    <row r="262" spans="1:35" ht="15" customHeight="1" x14ac:dyDescent="0.25">
      <c r="A262" s="9" t="s">
        <v>409</v>
      </c>
      <c r="B262" s="304" t="s">
        <v>3771</v>
      </c>
      <c r="D262" s="149" t="s">
        <v>663</v>
      </c>
      <c r="E262" s="283" t="s">
        <v>964</v>
      </c>
      <c r="F262" s="283" t="e">
        <v>#N/A</v>
      </c>
      <c r="G262" s="283"/>
      <c r="H262" s="225">
        <v>0</v>
      </c>
      <c r="I262" s="225">
        <v>0</v>
      </c>
      <c r="J262" s="225">
        <v>4.75</v>
      </c>
      <c r="K262" s="225" t="e">
        <v>#N/A</v>
      </c>
      <c r="L262" s="190"/>
      <c r="M262" s="17"/>
      <c r="N262" s="5"/>
      <c r="O262" s="230"/>
      <c r="P262" s="5"/>
      <c r="Q262" s="230"/>
      <c r="R262" s="5"/>
      <c r="S262" s="230"/>
      <c r="T262" s="5"/>
      <c r="U262" s="230"/>
      <c r="V262" s="5"/>
      <c r="W262" s="6"/>
      <c r="X262" s="5"/>
      <c r="Y262" s="6"/>
      <c r="Z262" s="5"/>
      <c r="AA262" s="6"/>
      <c r="AB262" s="5"/>
      <c r="AC262" s="6"/>
      <c r="AD262" s="5"/>
      <c r="AE262" s="6"/>
      <c r="AF262" s="5"/>
      <c r="AG262" s="6"/>
      <c r="AH262" s="5"/>
      <c r="AI262" s="6"/>
    </row>
    <row r="263" spans="1:35" ht="15" customHeight="1" x14ac:dyDescent="0.25">
      <c r="A263" s="9" t="s">
        <v>409</v>
      </c>
      <c r="B263" s="304" t="s">
        <v>3772</v>
      </c>
      <c r="D263" s="149" t="s">
        <v>311</v>
      </c>
      <c r="E263" s="283" t="s">
        <v>964</v>
      </c>
      <c r="F263" s="283" t="s">
        <v>1680</v>
      </c>
      <c r="G263" s="283"/>
      <c r="H263" s="225">
        <v>0</v>
      </c>
      <c r="I263" s="225">
        <v>0</v>
      </c>
      <c r="J263" s="225">
        <v>4.7519999999999998</v>
      </c>
      <c r="K263" s="225" t="e">
        <v>#N/A</v>
      </c>
      <c r="L263" s="190"/>
      <c r="M263" s="17"/>
      <c r="N263" s="5"/>
      <c r="O263" s="17"/>
      <c r="P263" s="5"/>
      <c r="Q263" s="230"/>
      <c r="R263" s="5"/>
      <c r="S263" s="230"/>
      <c r="T263" s="5"/>
      <c r="U263" s="230"/>
      <c r="V263" s="38"/>
      <c r="W263" s="17"/>
      <c r="X263" s="5"/>
      <c r="Y263" s="6"/>
      <c r="Z263" s="5"/>
      <c r="AA263" s="6"/>
      <c r="AB263" s="5"/>
      <c r="AC263" s="6"/>
      <c r="AD263" s="5"/>
      <c r="AE263" s="6"/>
      <c r="AF263" s="5"/>
      <c r="AG263" s="6"/>
      <c r="AH263" s="5"/>
      <c r="AI263" s="6"/>
    </row>
    <row r="264" spans="1:35" ht="15" customHeight="1" x14ac:dyDescent="0.25">
      <c r="A264" s="9" t="s">
        <v>409</v>
      </c>
      <c r="B264" s="304" t="s">
        <v>3773</v>
      </c>
      <c r="D264" s="149" t="s">
        <v>664</v>
      </c>
      <c r="E264" s="266" t="s">
        <v>964</v>
      </c>
      <c r="F264" s="266" t="e">
        <v>#N/A</v>
      </c>
      <c r="G264" s="266"/>
      <c r="H264" s="225">
        <v>0</v>
      </c>
      <c r="I264" s="225">
        <v>0</v>
      </c>
      <c r="J264" s="225">
        <v>4.75</v>
      </c>
      <c r="K264" s="225" t="e">
        <v>#N/A</v>
      </c>
      <c r="L264" s="190"/>
      <c r="M264" s="17"/>
      <c r="N264" s="5"/>
      <c r="O264" s="230"/>
      <c r="P264" s="5"/>
      <c r="Q264" s="230"/>
      <c r="R264" s="5"/>
      <c r="S264" s="230"/>
      <c r="T264" s="5"/>
      <c r="U264" s="230"/>
      <c r="V264" s="5"/>
      <c r="W264" s="6"/>
      <c r="X264" s="5"/>
      <c r="Y264" s="6"/>
      <c r="Z264" s="5"/>
      <c r="AA264" s="6"/>
      <c r="AB264" s="5"/>
      <c r="AC264" s="6"/>
      <c r="AD264" s="5"/>
      <c r="AE264" s="6"/>
      <c r="AF264" s="5"/>
      <c r="AG264" s="6"/>
      <c r="AH264" s="5"/>
      <c r="AI264" s="6"/>
    </row>
    <row r="265" spans="1:35" ht="15" customHeight="1" x14ac:dyDescent="0.25">
      <c r="A265" s="9" t="s">
        <v>409</v>
      </c>
      <c r="B265" s="304" t="s">
        <v>3774</v>
      </c>
      <c r="D265" s="149" t="s">
        <v>312</v>
      </c>
      <c r="E265" s="283" t="s">
        <v>964</v>
      </c>
      <c r="F265" s="283" t="s">
        <v>1680</v>
      </c>
      <c r="G265" s="283"/>
      <c r="H265" s="225">
        <v>0</v>
      </c>
      <c r="I265" s="225">
        <v>0</v>
      </c>
      <c r="J265" s="225">
        <v>4.7506430000000002</v>
      </c>
      <c r="K265" s="225">
        <v>4.75</v>
      </c>
      <c r="L265" s="190"/>
      <c r="M265" s="17"/>
      <c r="N265" s="185"/>
      <c r="O265" s="17"/>
      <c r="P265" s="18"/>
      <c r="Q265" s="17"/>
      <c r="R265" s="18"/>
      <c r="S265" s="17"/>
      <c r="T265" s="31"/>
      <c r="U265" s="17"/>
      <c r="V265" s="5"/>
      <c r="W265" s="6"/>
      <c r="X265" s="5"/>
      <c r="Y265" s="6"/>
      <c r="Z265" s="5"/>
      <c r="AA265" s="6"/>
      <c r="AB265" s="5"/>
      <c r="AC265" s="6"/>
      <c r="AD265" s="5"/>
      <c r="AE265" s="6"/>
      <c r="AF265" s="5"/>
      <c r="AG265" s="6"/>
      <c r="AH265" s="5"/>
      <c r="AI265" s="6"/>
    </row>
    <row r="266" spans="1:35" ht="15" customHeight="1" x14ac:dyDescent="0.25">
      <c r="A266" s="9" t="s">
        <v>409</v>
      </c>
      <c r="B266" s="304" t="s">
        <v>3775</v>
      </c>
      <c r="D266" s="149" t="s">
        <v>665</v>
      </c>
      <c r="E266" s="283" t="s">
        <v>964</v>
      </c>
      <c r="F266" s="283" t="e">
        <v>#N/A</v>
      </c>
      <c r="G266" s="283"/>
      <c r="H266" s="225">
        <v>0</v>
      </c>
      <c r="I266" s="225">
        <v>0</v>
      </c>
      <c r="J266" s="225">
        <v>4.7505629999999996</v>
      </c>
      <c r="K266" s="225">
        <v>4.75</v>
      </c>
      <c r="L266" s="190"/>
      <c r="M266" s="17"/>
      <c r="N266" s="5"/>
      <c r="O266" s="230"/>
      <c r="P266" s="5"/>
      <c r="Q266" s="230"/>
      <c r="R266" s="5"/>
      <c r="S266" s="230"/>
      <c r="T266" s="5"/>
      <c r="U266" s="230"/>
      <c r="V266" s="5"/>
      <c r="W266" s="6"/>
      <c r="X266" s="5"/>
      <c r="Y266" s="6"/>
      <c r="Z266" s="5"/>
      <c r="AA266" s="6"/>
      <c r="AB266" s="5"/>
      <c r="AC266" s="6"/>
      <c r="AD266" s="5"/>
      <c r="AE266" s="6"/>
      <c r="AF266" s="5"/>
      <c r="AG266" s="6"/>
      <c r="AH266" s="5"/>
      <c r="AI266" s="6"/>
    </row>
    <row r="267" spans="1:35" ht="15" customHeight="1" x14ac:dyDescent="0.25">
      <c r="A267" s="9" t="s">
        <v>409</v>
      </c>
      <c r="B267" s="304" t="s">
        <v>3776</v>
      </c>
      <c r="D267" s="149" t="s">
        <v>313</v>
      </c>
      <c r="E267" s="183" t="s">
        <v>964</v>
      </c>
      <c r="F267" s="183" t="s">
        <v>1680</v>
      </c>
      <c r="G267" s="183"/>
      <c r="H267" s="225">
        <v>0</v>
      </c>
      <c r="I267" s="225">
        <v>0</v>
      </c>
      <c r="J267" s="225">
        <v>4.7505329999999999</v>
      </c>
      <c r="K267" s="225">
        <v>4.75</v>
      </c>
      <c r="L267" s="190"/>
      <c r="M267" s="17"/>
      <c r="N267" s="5"/>
      <c r="O267" s="17"/>
      <c r="P267" s="5"/>
      <c r="Q267" s="230"/>
      <c r="R267" s="5"/>
      <c r="S267" s="230"/>
      <c r="T267" s="5"/>
      <c r="U267" s="230"/>
      <c r="V267" s="5"/>
      <c r="W267" s="17"/>
      <c r="X267" s="5"/>
      <c r="Y267" s="6"/>
      <c r="Z267" s="5"/>
      <c r="AA267" s="6"/>
      <c r="AB267" s="5"/>
      <c r="AC267" s="6"/>
      <c r="AD267" s="5"/>
      <c r="AE267" s="6"/>
      <c r="AF267" s="5"/>
      <c r="AG267" s="6"/>
      <c r="AH267" s="5"/>
      <c r="AI267" s="6"/>
    </row>
    <row r="268" spans="1:35" ht="15" customHeight="1" x14ac:dyDescent="0.25">
      <c r="A268" s="9" t="s">
        <v>409</v>
      </c>
      <c r="B268" s="304" t="s">
        <v>3777</v>
      </c>
      <c r="D268" s="149" t="s">
        <v>314</v>
      </c>
      <c r="E268" s="283" t="s">
        <v>964</v>
      </c>
      <c r="F268" s="283" t="s">
        <v>1680</v>
      </c>
      <c r="G268" s="283"/>
      <c r="H268" s="225">
        <v>0</v>
      </c>
      <c r="I268" s="225">
        <v>0</v>
      </c>
      <c r="J268" s="225">
        <v>4.7504549999999997</v>
      </c>
      <c r="K268" s="225">
        <v>4.75</v>
      </c>
      <c r="L268" s="190"/>
      <c r="M268" s="17"/>
      <c r="N268" s="5"/>
      <c r="O268" s="17"/>
      <c r="P268" s="5"/>
      <c r="Q268" s="230"/>
      <c r="R268" s="5"/>
      <c r="S268" s="230"/>
      <c r="T268" s="5"/>
      <c r="U268" s="230"/>
      <c r="V268" s="5"/>
      <c r="W268" s="17"/>
      <c r="X268" s="5"/>
      <c r="Y268" s="6"/>
      <c r="Z268" s="5"/>
      <c r="AA268" s="6"/>
      <c r="AB268" s="5"/>
      <c r="AC268" s="6"/>
      <c r="AD268" s="5"/>
      <c r="AE268" s="6"/>
      <c r="AF268" s="5"/>
      <c r="AG268" s="6"/>
      <c r="AH268" s="5"/>
      <c r="AI268" s="6"/>
    </row>
    <row r="269" spans="1:35" ht="15" customHeight="1" x14ac:dyDescent="0.25">
      <c r="A269" s="9" t="s">
        <v>409</v>
      </c>
      <c r="B269" s="304" t="s">
        <v>3778</v>
      </c>
      <c r="D269" s="149" t="s">
        <v>315</v>
      </c>
      <c r="E269" s="283" t="s">
        <v>964</v>
      </c>
      <c r="F269" s="283" t="s">
        <v>1680</v>
      </c>
      <c r="G269" s="283"/>
      <c r="H269" s="225">
        <v>0</v>
      </c>
      <c r="I269" s="225">
        <v>0</v>
      </c>
      <c r="J269" s="225">
        <v>4.75075</v>
      </c>
      <c r="K269" s="225" t="e">
        <v>#N/A</v>
      </c>
      <c r="L269" s="190"/>
      <c r="M269" s="17"/>
      <c r="N269" s="5"/>
      <c r="O269" s="17"/>
      <c r="P269" s="5"/>
      <c r="Q269" s="230"/>
      <c r="R269" s="5"/>
      <c r="S269" s="230"/>
      <c r="T269" s="5"/>
      <c r="U269" s="230"/>
      <c r="V269" s="5"/>
      <c r="W269" s="17"/>
      <c r="X269" s="5"/>
      <c r="Y269" s="6"/>
      <c r="Z269" s="5"/>
      <c r="AA269" s="6"/>
      <c r="AB269" s="5"/>
      <c r="AC269" s="6"/>
      <c r="AD269" s="5"/>
      <c r="AE269" s="6"/>
      <c r="AF269" s="5"/>
      <c r="AG269" s="6"/>
      <c r="AH269" s="5"/>
      <c r="AI269" s="6"/>
    </row>
    <row r="270" spans="1:35" ht="15" customHeight="1" x14ac:dyDescent="0.25">
      <c r="A270" s="9" t="s">
        <v>409</v>
      </c>
      <c r="B270" s="304" t="s">
        <v>3779</v>
      </c>
      <c r="D270" s="149" t="s">
        <v>666</v>
      </c>
      <c r="E270" s="266" t="s">
        <v>964</v>
      </c>
      <c r="F270" s="266" t="e">
        <v>#N/A</v>
      </c>
      <c r="G270" s="266"/>
      <c r="H270" s="225">
        <v>0</v>
      </c>
      <c r="I270" s="225">
        <v>0</v>
      </c>
      <c r="J270" s="225">
        <v>4.7505449999999998</v>
      </c>
      <c r="K270" s="225" t="e">
        <v>#N/A</v>
      </c>
      <c r="L270" s="190"/>
      <c r="M270" s="17"/>
      <c r="N270" s="5"/>
      <c r="O270" s="230"/>
      <c r="P270" s="5"/>
      <c r="Q270" s="230"/>
      <c r="R270" s="5"/>
      <c r="S270" s="230"/>
      <c r="T270" s="5"/>
      <c r="U270" s="230"/>
      <c r="V270" s="5"/>
      <c r="W270" s="6"/>
      <c r="X270" s="5"/>
      <c r="Y270" s="6"/>
      <c r="Z270" s="5"/>
      <c r="AA270" s="6"/>
      <c r="AB270" s="5"/>
      <c r="AC270" s="6"/>
      <c r="AD270" s="5"/>
      <c r="AE270" s="6"/>
      <c r="AF270" s="5"/>
      <c r="AG270" s="6"/>
      <c r="AH270" s="5"/>
      <c r="AI270" s="6"/>
    </row>
    <row r="271" spans="1:35" ht="15" customHeight="1" x14ac:dyDescent="0.25">
      <c r="A271" s="9" t="s">
        <v>409</v>
      </c>
      <c r="B271" s="304" t="s">
        <v>3780</v>
      </c>
      <c r="D271" s="149" t="s">
        <v>316</v>
      </c>
      <c r="E271" s="183" t="s">
        <v>964</v>
      </c>
      <c r="F271" s="183" t="s">
        <v>1680</v>
      </c>
      <c r="G271" s="183"/>
      <c r="H271" s="225">
        <v>0</v>
      </c>
      <c r="I271" s="225">
        <v>0</v>
      </c>
      <c r="J271" s="225">
        <v>4.7505829999999998</v>
      </c>
      <c r="K271" s="225">
        <v>4.75</v>
      </c>
      <c r="L271" s="190"/>
      <c r="M271" s="17"/>
      <c r="N271" s="5"/>
      <c r="O271" s="17"/>
      <c r="P271" s="5"/>
      <c r="Q271" s="230"/>
      <c r="R271" s="5"/>
      <c r="S271" s="230"/>
      <c r="T271" s="5"/>
      <c r="U271" s="230"/>
      <c r="V271" s="5"/>
      <c r="W271" s="17"/>
      <c r="X271" s="5"/>
      <c r="Y271" s="6"/>
      <c r="Z271" s="5"/>
      <c r="AA271" s="6"/>
      <c r="AB271" s="5"/>
      <c r="AC271" s="6"/>
      <c r="AD271" s="5"/>
      <c r="AE271" s="6"/>
      <c r="AF271" s="5"/>
      <c r="AG271" s="6"/>
      <c r="AH271" s="5"/>
      <c r="AI271" s="6"/>
    </row>
    <row r="272" spans="1:35" ht="15" customHeight="1" x14ac:dyDescent="0.25">
      <c r="A272" s="9" t="s">
        <v>409</v>
      </c>
      <c r="B272" s="304" t="s">
        <v>3781</v>
      </c>
      <c r="D272" s="149" t="s">
        <v>317</v>
      </c>
      <c r="E272" s="1" t="s">
        <v>964</v>
      </c>
      <c r="F272" s="1" t="e">
        <v>#N/A</v>
      </c>
      <c r="H272" s="225">
        <v>0</v>
      </c>
      <c r="I272" s="225">
        <v>0</v>
      </c>
      <c r="J272" s="225">
        <v>4.750667</v>
      </c>
      <c r="K272" s="225" t="e">
        <v>#N/A</v>
      </c>
      <c r="L272" s="190"/>
      <c r="M272" s="17"/>
      <c r="N272" s="5"/>
      <c r="O272" s="230"/>
      <c r="P272" s="5"/>
      <c r="Q272" s="230"/>
      <c r="R272" s="5"/>
      <c r="S272" s="230"/>
      <c r="T272" s="5"/>
      <c r="U272" s="230"/>
      <c r="V272" s="5"/>
      <c r="W272" s="6"/>
      <c r="X272" s="5"/>
      <c r="Y272" s="6"/>
      <c r="Z272" s="5"/>
      <c r="AA272" s="6"/>
      <c r="AB272" s="5"/>
      <c r="AC272" s="6"/>
      <c r="AD272" s="5"/>
      <c r="AE272" s="6"/>
      <c r="AF272" s="5"/>
      <c r="AG272" s="6"/>
      <c r="AH272" s="5"/>
      <c r="AI272" s="6"/>
    </row>
    <row r="273" spans="1:35" ht="15" customHeight="1" x14ac:dyDescent="0.25">
      <c r="A273" s="9" t="s">
        <v>409</v>
      </c>
      <c r="B273" s="304" t="s">
        <v>3782</v>
      </c>
      <c r="D273" s="149" t="s">
        <v>318</v>
      </c>
      <c r="E273" s="44" t="s">
        <v>964</v>
      </c>
      <c r="F273" s="44" t="s">
        <v>1680</v>
      </c>
      <c r="G273" s="44"/>
      <c r="H273" s="225">
        <v>0</v>
      </c>
      <c r="I273" s="225">
        <v>0</v>
      </c>
      <c r="J273" s="225">
        <v>4.7504289999999996</v>
      </c>
      <c r="K273" s="225" t="e">
        <v>#N/A</v>
      </c>
      <c r="L273" s="190"/>
      <c r="M273" s="17"/>
      <c r="N273" s="5"/>
      <c r="O273" s="17"/>
      <c r="P273" s="5"/>
      <c r="Q273" s="230"/>
      <c r="R273" s="18"/>
      <c r="S273" s="17"/>
      <c r="T273" s="5"/>
      <c r="U273" s="230"/>
      <c r="V273" s="5"/>
      <c r="W273" s="17"/>
      <c r="X273" s="5"/>
      <c r="Y273" s="6"/>
      <c r="Z273" s="5"/>
      <c r="AA273" s="6"/>
      <c r="AB273" s="5"/>
      <c r="AC273" s="6"/>
      <c r="AD273" s="5"/>
      <c r="AE273" s="6"/>
      <c r="AF273" s="5"/>
      <c r="AG273" s="6"/>
      <c r="AH273" s="5"/>
      <c r="AI273" s="6"/>
    </row>
    <row r="274" spans="1:35" ht="15" customHeight="1" x14ac:dyDescent="0.25">
      <c r="A274" s="9" t="s">
        <v>409</v>
      </c>
      <c r="B274" s="304" t="s">
        <v>3783</v>
      </c>
      <c r="D274" s="149" t="s">
        <v>667</v>
      </c>
      <c r="E274" s="283" t="s">
        <v>964</v>
      </c>
      <c r="F274" s="283" t="e">
        <v>#N/A</v>
      </c>
      <c r="G274" s="283"/>
      <c r="H274" s="225">
        <v>0</v>
      </c>
      <c r="I274" s="225">
        <v>0</v>
      </c>
      <c r="J274" s="225">
        <v>4.7510000000000003</v>
      </c>
      <c r="K274" s="225">
        <v>0</v>
      </c>
      <c r="L274" s="190"/>
      <c r="M274" s="17"/>
      <c r="N274" s="5"/>
      <c r="O274" s="230"/>
      <c r="P274" s="5"/>
      <c r="Q274" s="230"/>
      <c r="R274" s="5"/>
      <c r="S274" s="230"/>
      <c r="T274" s="5"/>
      <c r="U274" s="230"/>
      <c r="V274" s="5"/>
      <c r="W274" s="6"/>
      <c r="X274" s="5"/>
      <c r="Y274" s="6"/>
      <c r="Z274" s="5"/>
      <c r="AA274" s="6"/>
      <c r="AB274" s="5"/>
      <c r="AC274" s="6"/>
      <c r="AD274" s="5"/>
      <c r="AE274" s="6"/>
      <c r="AF274" s="5"/>
      <c r="AG274" s="6"/>
      <c r="AH274" s="5"/>
      <c r="AI274" s="6"/>
    </row>
    <row r="275" spans="1:35" ht="15" customHeight="1" x14ac:dyDescent="0.25">
      <c r="A275" s="9" t="s">
        <v>409</v>
      </c>
      <c r="B275" s="304" t="s">
        <v>3784</v>
      </c>
      <c r="D275" s="149" t="s">
        <v>808</v>
      </c>
      <c r="E275" s="283" t="s">
        <v>963</v>
      </c>
      <c r="F275" s="283" t="e">
        <v>#N/A</v>
      </c>
      <c r="G275" s="283"/>
      <c r="H275" s="225">
        <v>0</v>
      </c>
      <c r="I275" s="225">
        <v>0</v>
      </c>
      <c r="J275" s="225">
        <v>208.94499999999999</v>
      </c>
      <c r="K275" s="225">
        <v>222.25</v>
      </c>
      <c r="L275" s="190"/>
      <c r="M275" s="17"/>
      <c r="N275" s="5"/>
      <c r="O275" s="230"/>
      <c r="P275" s="5"/>
      <c r="Q275" s="230"/>
      <c r="R275" s="5"/>
      <c r="S275" s="230"/>
      <c r="T275" s="5"/>
      <c r="U275" s="230"/>
      <c r="V275" s="5"/>
      <c r="W275" s="6"/>
      <c r="X275" s="5"/>
      <c r="Y275" s="6"/>
      <c r="Z275" s="5"/>
      <c r="AA275" s="6"/>
      <c r="AB275" s="5"/>
      <c r="AC275" s="6"/>
      <c r="AD275" s="5"/>
      <c r="AE275" s="6"/>
      <c r="AF275" s="5"/>
      <c r="AG275" s="6"/>
      <c r="AH275" s="5"/>
      <c r="AI275" s="6"/>
    </row>
    <row r="276" spans="1:35" ht="15" customHeight="1" x14ac:dyDescent="0.25">
      <c r="A276" s="9" t="s">
        <v>409</v>
      </c>
      <c r="B276" s="304" t="s">
        <v>3785</v>
      </c>
      <c r="D276" s="198" t="s">
        <v>369</v>
      </c>
      <c r="E276" s="7" t="s">
        <v>962</v>
      </c>
      <c r="F276" s="7" t="s">
        <v>1734</v>
      </c>
      <c r="G276" s="7"/>
      <c r="H276" s="225">
        <v>0</v>
      </c>
      <c r="I276" s="225">
        <v>0</v>
      </c>
      <c r="J276" s="225">
        <v>0</v>
      </c>
      <c r="K276" s="225">
        <v>0.25</v>
      </c>
      <c r="L276" s="190"/>
      <c r="M276" s="17"/>
      <c r="N276" s="5"/>
      <c r="O276" s="17"/>
      <c r="P276" s="5"/>
      <c r="Q276" s="230"/>
      <c r="R276" s="5"/>
      <c r="S276" s="230"/>
      <c r="T276" s="5"/>
      <c r="U276" s="230"/>
      <c r="V276" s="5"/>
      <c r="W276" s="6"/>
      <c r="X276" s="5"/>
      <c r="Y276" s="6"/>
      <c r="Z276" s="5"/>
      <c r="AA276" s="6"/>
      <c r="AB276" s="5"/>
      <c r="AC276" s="6"/>
      <c r="AD276" s="5"/>
      <c r="AE276" s="6"/>
      <c r="AF276" s="5"/>
      <c r="AG276" s="6"/>
      <c r="AH276" s="5"/>
      <c r="AI276" s="6"/>
    </row>
    <row r="277" spans="1:35" ht="15" customHeight="1" x14ac:dyDescent="0.25">
      <c r="A277" s="9" t="s">
        <v>409</v>
      </c>
      <c r="B277" s="304" t="s">
        <v>3786</v>
      </c>
      <c r="D277" s="198" t="s">
        <v>843</v>
      </c>
      <c r="E277" s="7" t="s">
        <v>962</v>
      </c>
      <c r="F277" s="283" t="e">
        <v>#N/A</v>
      </c>
      <c r="G277" s="283"/>
      <c r="H277" s="225">
        <v>0</v>
      </c>
      <c r="I277" s="225">
        <v>0</v>
      </c>
      <c r="J277" s="225">
        <v>11.875999999999999</v>
      </c>
      <c r="K277" s="225" t="e">
        <v>#N/A</v>
      </c>
      <c r="L277" s="190"/>
      <c r="M277" s="17"/>
      <c r="N277" s="5"/>
      <c r="O277" s="230"/>
      <c r="P277" s="5"/>
      <c r="Q277" s="230"/>
      <c r="R277" s="5"/>
      <c r="S277" s="230"/>
      <c r="T277" s="5"/>
      <c r="U277" s="230"/>
      <c r="V277" s="5"/>
      <c r="W277" s="6"/>
      <c r="X277" s="5"/>
      <c r="Y277" s="6"/>
      <c r="Z277" s="5"/>
      <c r="AA277" s="6"/>
      <c r="AB277" s="5"/>
      <c r="AC277" s="6"/>
      <c r="AD277" s="5"/>
      <c r="AE277" s="6"/>
      <c r="AF277" s="5"/>
      <c r="AG277" s="6"/>
      <c r="AH277" s="5"/>
      <c r="AI277" s="6"/>
    </row>
    <row r="278" spans="1:35" ht="15" customHeight="1" x14ac:dyDescent="0.25">
      <c r="A278" s="9" t="s">
        <v>409</v>
      </c>
      <c r="B278" s="304" t="s">
        <v>3787</v>
      </c>
      <c r="D278" s="237" t="s">
        <v>375</v>
      </c>
      <c r="E278" s="7" t="s">
        <v>962</v>
      </c>
      <c r="F278" s="7" t="s">
        <v>1680</v>
      </c>
      <c r="G278" s="7"/>
      <c r="H278" s="225">
        <v>0</v>
      </c>
      <c r="I278" s="225">
        <v>0</v>
      </c>
      <c r="J278" s="225">
        <v>11.893000000000001</v>
      </c>
      <c r="K278" s="225" t="e">
        <v>#N/A</v>
      </c>
      <c r="L278" s="190"/>
      <c r="M278" s="17"/>
      <c r="N278" s="5"/>
      <c r="O278" s="17"/>
      <c r="P278" s="5"/>
      <c r="Q278" s="17"/>
      <c r="R278" s="5"/>
      <c r="S278" s="17"/>
      <c r="T278" s="31"/>
      <c r="U278" s="17"/>
      <c r="V278" s="5"/>
      <c r="W278" s="6"/>
      <c r="X278" s="5"/>
      <c r="Y278" s="6"/>
      <c r="Z278" s="5"/>
      <c r="AA278" s="6"/>
      <c r="AB278" s="5"/>
      <c r="AC278" s="6"/>
      <c r="AD278" s="5"/>
      <c r="AE278" s="6"/>
      <c r="AF278" s="5"/>
      <c r="AG278" s="6"/>
      <c r="AH278" s="5"/>
      <c r="AI278" s="6"/>
    </row>
    <row r="279" spans="1:35" ht="15" customHeight="1" x14ac:dyDescent="0.25">
      <c r="A279" s="9" t="s">
        <v>409</v>
      </c>
      <c r="B279" s="304" t="s">
        <v>3788</v>
      </c>
      <c r="D279" s="198" t="s">
        <v>376</v>
      </c>
      <c r="E279" s="7" t="s">
        <v>962</v>
      </c>
      <c r="F279" s="7" t="s">
        <v>1735</v>
      </c>
      <c r="G279" s="7"/>
      <c r="H279" s="225">
        <v>0</v>
      </c>
      <c r="I279" s="225">
        <v>-2</v>
      </c>
      <c r="J279" s="225">
        <v>9.6233330000000006</v>
      </c>
      <c r="K279" s="225" t="e">
        <v>#N/A</v>
      </c>
      <c r="L279" s="190"/>
      <c r="M279" s="17"/>
      <c r="N279" s="5"/>
      <c r="O279" s="17"/>
      <c r="P279" s="5"/>
      <c r="Q279" s="230"/>
      <c r="R279" s="5"/>
      <c r="S279" s="230"/>
      <c r="T279" s="31"/>
      <c r="U279" s="17"/>
      <c r="V279" s="5"/>
      <c r="W279" s="6"/>
      <c r="X279" s="5"/>
      <c r="Y279" s="6"/>
      <c r="Z279" s="5"/>
      <c r="AA279" s="6"/>
      <c r="AB279" s="5"/>
      <c r="AC279" s="6"/>
      <c r="AD279" s="5"/>
      <c r="AE279" s="6"/>
      <c r="AF279" s="5"/>
      <c r="AG279" s="6"/>
      <c r="AH279" s="5"/>
      <c r="AI279" s="6"/>
    </row>
    <row r="280" spans="1:35" s="1" customFormat="1" ht="15" customHeight="1" x14ac:dyDescent="0.25">
      <c r="A280" s="9" t="s">
        <v>409</v>
      </c>
      <c r="B280" s="304" t="s">
        <v>3789</v>
      </c>
      <c r="C280" s="212"/>
      <c r="D280" s="198" t="s">
        <v>238</v>
      </c>
      <c r="E280" s="7" t="s">
        <v>965</v>
      </c>
      <c r="F280" s="7" t="s">
        <v>1736</v>
      </c>
      <c r="G280" s="7"/>
      <c r="H280" s="225">
        <v>1240</v>
      </c>
      <c r="I280" s="225">
        <v>1240</v>
      </c>
      <c r="J280" s="225">
        <v>13.122308</v>
      </c>
      <c r="K280" s="225">
        <v>13.37</v>
      </c>
      <c r="L280" s="189"/>
      <c r="M280" s="17"/>
      <c r="N280" s="5"/>
      <c r="O280" s="230"/>
      <c r="P280" s="5"/>
      <c r="Q280" s="230"/>
      <c r="R280" s="5"/>
      <c r="S280" s="17"/>
      <c r="T280" s="5"/>
      <c r="U280" s="230"/>
      <c r="V280" s="5"/>
      <c r="W280" s="6"/>
      <c r="X280" s="5"/>
      <c r="Y280" s="6"/>
      <c r="Z280" s="5"/>
      <c r="AA280" s="6"/>
      <c r="AB280" s="5"/>
      <c r="AC280" s="6"/>
      <c r="AD280" s="5"/>
      <c r="AE280" s="6"/>
      <c r="AF280" s="5"/>
      <c r="AG280" s="6"/>
      <c r="AH280" s="5"/>
      <c r="AI280" s="6"/>
    </row>
    <row r="281" spans="1:35" ht="15" customHeight="1" x14ac:dyDescent="0.25">
      <c r="A281" s="9" t="s">
        <v>1660</v>
      </c>
      <c r="B281" s="304">
        <v>261001</v>
      </c>
      <c r="D281" s="198" t="s">
        <v>2013</v>
      </c>
      <c r="E281" s="7" t="s">
        <v>2149</v>
      </c>
      <c r="F281" s="7"/>
      <c r="G281" s="7"/>
      <c r="H281" s="225">
        <v>0</v>
      </c>
      <c r="I281" s="225">
        <v>0</v>
      </c>
      <c r="J281" s="225">
        <v>93.257082999999994</v>
      </c>
      <c r="K281" s="225">
        <v>93.25</v>
      </c>
      <c r="L281" s="191"/>
      <c r="M281" s="17"/>
      <c r="N281" s="18"/>
      <c r="O281" s="17"/>
      <c r="P281" s="5"/>
      <c r="Q281" s="230"/>
      <c r="R281" s="5"/>
      <c r="S281" s="230"/>
      <c r="T281" s="5"/>
      <c r="U281" s="230"/>
      <c r="V281" s="5"/>
      <c r="W281" s="6"/>
      <c r="X281" s="5"/>
      <c r="Y281" s="6"/>
      <c r="Z281" s="5"/>
      <c r="AA281" s="6"/>
      <c r="AB281" s="5"/>
      <c r="AC281" s="6"/>
      <c r="AD281" s="5"/>
      <c r="AE281" s="6"/>
      <c r="AF281" s="5"/>
      <c r="AG281" s="6"/>
      <c r="AH281" s="5"/>
      <c r="AI281" s="6"/>
    </row>
    <row r="282" spans="1:35" ht="15" customHeight="1" x14ac:dyDescent="0.25">
      <c r="A282" s="9" t="s">
        <v>1660</v>
      </c>
      <c r="B282" s="304">
        <v>261005</v>
      </c>
      <c r="D282" s="198" t="s">
        <v>2014</v>
      </c>
      <c r="E282" s="7" t="s">
        <v>2150</v>
      </c>
      <c r="F282" s="7"/>
      <c r="G282" s="7"/>
      <c r="H282" s="225">
        <v>59</v>
      </c>
      <c r="I282" s="225">
        <v>59</v>
      </c>
      <c r="J282" s="225">
        <v>56.0974</v>
      </c>
      <c r="K282" s="225">
        <v>56.1</v>
      </c>
      <c r="L282" s="189">
        <v>80.5</v>
      </c>
      <c r="M282" s="17">
        <f>((((((L282*L$2))-((L282*L$2)*0.12+0.035)+4-13)-($J282*L$2))/($J282*L$2)))</f>
        <v>0.10174446587542393</v>
      </c>
      <c r="N282" s="18"/>
      <c r="O282" s="17"/>
      <c r="P282" s="18"/>
      <c r="Q282" s="17"/>
      <c r="R282" s="5"/>
      <c r="S282" s="230"/>
      <c r="T282" s="5"/>
      <c r="U282" s="230"/>
      <c r="V282" s="5"/>
      <c r="W282" s="6"/>
      <c r="X282" s="5"/>
      <c r="Y282" s="6"/>
      <c r="Z282" s="5"/>
      <c r="AA282" s="6"/>
      <c r="AB282" s="5"/>
      <c r="AC282" s="6"/>
      <c r="AD282" s="5"/>
      <c r="AE282" s="6"/>
      <c r="AF282" s="5"/>
      <c r="AG282" s="6"/>
      <c r="AH282" s="5"/>
      <c r="AI282" s="6"/>
    </row>
    <row r="283" spans="1:35" s="176" customFormat="1" ht="15" customHeight="1" x14ac:dyDescent="0.25">
      <c r="A283" s="9" t="s">
        <v>1660</v>
      </c>
      <c r="B283" s="304">
        <v>261030</v>
      </c>
      <c r="C283" s="212"/>
      <c r="D283" s="198" t="s">
        <v>3283</v>
      </c>
      <c r="E283" s="7" t="s">
        <v>3284</v>
      </c>
      <c r="F283" s="7"/>
      <c r="G283" s="7"/>
      <c r="H283" s="225">
        <v>16</v>
      </c>
      <c r="I283" s="225">
        <v>16</v>
      </c>
      <c r="J283" s="225">
        <v>93.257248000000004</v>
      </c>
      <c r="K283" s="225">
        <v>93.25</v>
      </c>
      <c r="L283" s="392">
        <v>108.9</v>
      </c>
      <c r="M283" s="17">
        <f>((((((L283*L$2))-((L283*L$2)*0.12+0.035)+4-13)-($J283*L$2))/($J283*L$2)))</f>
        <v>-6.9273414544679598E-2</v>
      </c>
      <c r="N283" s="18"/>
      <c r="O283" s="17"/>
      <c r="P283" s="5"/>
      <c r="Q283" s="17"/>
      <c r="R283" s="5"/>
      <c r="S283" s="230"/>
      <c r="T283" s="5"/>
      <c r="U283" s="230"/>
      <c r="V283" s="5"/>
      <c r="W283" s="6"/>
      <c r="X283" s="5"/>
      <c r="Y283" s="6"/>
      <c r="Z283" s="5"/>
      <c r="AA283" s="6"/>
      <c r="AB283" s="5"/>
      <c r="AC283" s="6"/>
      <c r="AD283" s="5"/>
      <c r="AE283" s="6"/>
      <c r="AF283" s="5"/>
      <c r="AG283" s="6"/>
      <c r="AH283" s="5"/>
      <c r="AI283" s="6"/>
    </row>
    <row r="284" spans="1:35" s="176" customFormat="1" ht="15" customHeight="1" x14ac:dyDescent="0.25">
      <c r="A284" s="9" t="s">
        <v>1660</v>
      </c>
      <c r="B284" s="304" t="s">
        <v>3790</v>
      </c>
      <c r="C284" s="212"/>
      <c r="D284" s="198" t="s">
        <v>2113</v>
      </c>
      <c r="E284" s="7" t="s">
        <v>2151</v>
      </c>
      <c r="F284" s="7"/>
      <c r="G284" s="7"/>
      <c r="H284" s="225">
        <v>134</v>
      </c>
      <c r="I284" s="225">
        <v>134</v>
      </c>
      <c r="J284" s="225">
        <v>32.709499999999998</v>
      </c>
      <c r="K284" s="225">
        <v>34.79</v>
      </c>
      <c r="L284" s="392">
        <v>57.5</v>
      </c>
      <c r="M284" s="17">
        <f>((((((L284*L$2))-((L284*L$2)*0.12+0.035)+4-13)-($J284*L$2))/($J284*L$2)))</f>
        <v>0.27073174460019261</v>
      </c>
      <c r="N284" s="18"/>
      <c r="O284" s="17"/>
      <c r="P284" s="5"/>
      <c r="Q284" s="17"/>
      <c r="R284" s="5"/>
      <c r="S284" s="230"/>
      <c r="T284" s="5"/>
      <c r="U284" s="230"/>
      <c r="V284" s="5"/>
      <c r="W284" s="6"/>
      <c r="X284" s="5"/>
      <c r="Y284" s="6"/>
      <c r="Z284" s="5"/>
      <c r="AA284" s="6"/>
      <c r="AB284" s="5"/>
      <c r="AC284" s="6"/>
      <c r="AD284" s="5"/>
      <c r="AE284" s="6"/>
      <c r="AF284" s="5"/>
      <c r="AG284" s="6"/>
      <c r="AH284" s="5"/>
      <c r="AI284" s="6"/>
    </row>
    <row r="285" spans="1:35" s="29" customFormat="1" ht="15" customHeight="1" x14ac:dyDescent="0.25">
      <c r="A285" s="9" t="s">
        <v>1660</v>
      </c>
      <c r="B285" s="304" t="s">
        <v>3791</v>
      </c>
      <c r="C285" s="212"/>
      <c r="D285" s="198" t="s">
        <v>2112</v>
      </c>
      <c r="E285" s="7" t="s">
        <v>2152</v>
      </c>
      <c r="F285" s="7"/>
      <c r="G285" s="7"/>
      <c r="H285" s="225">
        <v>0</v>
      </c>
      <c r="I285" s="225">
        <v>0</v>
      </c>
      <c r="J285" s="225">
        <v>33.448124999999997</v>
      </c>
      <c r="K285" s="225">
        <v>33.450000000000003</v>
      </c>
      <c r="L285" s="189"/>
      <c r="M285" s="17"/>
      <c r="N285" s="18"/>
      <c r="O285" s="17"/>
      <c r="P285" s="5"/>
      <c r="Q285" s="17"/>
      <c r="R285" s="5"/>
      <c r="S285" s="230"/>
      <c r="T285" s="5"/>
      <c r="U285" s="230"/>
      <c r="V285" s="5"/>
      <c r="W285" s="6"/>
      <c r="X285" s="5"/>
      <c r="Y285" s="6"/>
      <c r="Z285" s="5"/>
      <c r="AA285" s="6"/>
      <c r="AB285" s="5"/>
      <c r="AC285" s="6"/>
      <c r="AD285" s="5"/>
      <c r="AE285" s="6"/>
      <c r="AF285" s="5"/>
      <c r="AG285" s="6"/>
      <c r="AH285" s="5"/>
      <c r="AI285" s="6"/>
    </row>
    <row r="286" spans="1:35" s="43" customFormat="1" ht="15" customHeight="1" x14ac:dyDescent="0.25">
      <c r="A286" s="9" t="s">
        <v>1660</v>
      </c>
      <c r="B286" s="304" t="s">
        <v>3792</v>
      </c>
      <c r="C286" s="212"/>
      <c r="D286" s="198" t="s">
        <v>3286</v>
      </c>
      <c r="E286" s="7" t="s">
        <v>3287</v>
      </c>
      <c r="F286" s="7"/>
      <c r="G286" s="7"/>
      <c r="H286" s="225">
        <v>28</v>
      </c>
      <c r="I286" s="225">
        <v>28</v>
      </c>
      <c r="J286" s="225">
        <v>32.363999999999997</v>
      </c>
      <c r="K286" s="225">
        <v>32.36</v>
      </c>
      <c r="L286" s="189">
        <v>51.5</v>
      </c>
      <c r="M286" s="17">
        <f>((((((L286*L$2))-((L286*L$2)*0.12+0.035)+4-13)-($J286*L$2))/($J286*L$2)))</f>
        <v>0.12115313311086391</v>
      </c>
      <c r="N286" s="18">
        <v>45.9</v>
      </c>
      <c r="O286" s="17">
        <f>((((((N286*N$2))-((N286*N$2)*0.12+0.035)+4-13)-($J286*N$2))/($J286*N$2)))</f>
        <v>0.10846928686194539</v>
      </c>
      <c r="P286" s="5"/>
      <c r="Q286" s="17"/>
      <c r="R286" s="5"/>
      <c r="S286" s="230"/>
      <c r="T286" s="5"/>
      <c r="U286" s="230"/>
      <c r="V286" s="5"/>
      <c r="W286" s="6"/>
      <c r="X286" s="5"/>
      <c r="Y286" s="6"/>
      <c r="Z286" s="5"/>
      <c r="AA286" s="6"/>
      <c r="AB286" s="5"/>
      <c r="AC286" s="6"/>
      <c r="AD286" s="5"/>
      <c r="AE286" s="6"/>
      <c r="AF286" s="5"/>
      <c r="AG286" s="6"/>
      <c r="AH286" s="5"/>
      <c r="AI286" s="6"/>
    </row>
    <row r="287" spans="1:35" s="176" customFormat="1" ht="15" customHeight="1" x14ac:dyDescent="0.25">
      <c r="A287" s="9" t="s">
        <v>1660</v>
      </c>
      <c r="B287" s="304" t="s">
        <v>3793</v>
      </c>
      <c r="C287" s="212"/>
      <c r="D287" s="198" t="s">
        <v>3307</v>
      </c>
      <c r="E287" s="7" t="s">
        <v>3308</v>
      </c>
      <c r="F287" s="7"/>
      <c r="G287" s="7"/>
      <c r="H287" s="225">
        <v>56</v>
      </c>
      <c r="I287" s="225">
        <v>56</v>
      </c>
      <c r="J287" s="225">
        <v>34.788857</v>
      </c>
      <c r="K287" s="225">
        <v>34.79</v>
      </c>
      <c r="L287" s="189">
        <v>55</v>
      </c>
      <c r="M287" s="17">
        <f>((((((L287*L$2))-((L287*L$2)*0.12+0.035)+4-13)-($J287*L$2))/($J287*L$2)))</f>
        <v>0.13154048148233216</v>
      </c>
      <c r="N287" s="388">
        <v>47.1</v>
      </c>
      <c r="O287" s="17">
        <f>((((((N287*N$2))-((N287*N$2)*0.12+0.035)+4-13)-($J287*N$2))/($J287*N$2)))</f>
        <v>6.1561177477029556E-2</v>
      </c>
      <c r="P287" s="5"/>
      <c r="Q287" s="17"/>
      <c r="R287" s="5"/>
      <c r="S287" s="230"/>
      <c r="T287" s="5"/>
      <c r="U287" s="230"/>
      <c r="V287" s="5"/>
      <c r="W287" s="6"/>
      <c r="X287" s="5"/>
      <c r="Y287" s="6"/>
      <c r="Z287" s="5"/>
      <c r="AA287" s="6"/>
      <c r="AB287" s="5"/>
      <c r="AC287" s="6"/>
      <c r="AD287" s="5"/>
      <c r="AE287" s="6"/>
      <c r="AF287" s="5"/>
      <c r="AG287" s="6"/>
      <c r="AH287" s="5"/>
      <c r="AI287" s="6"/>
    </row>
    <row r="288" spans="1:35" s="44" customFormat="1" ht="15" customHeight="1" x14ac:dyDescent="0.25">
      <c r="A288" s="9" t="s">
        <v>1660</v>
      </c>
      <c r="B288" s="304" t="s">
        <v>3794</v>
      </c>
      <c r="C288" s="212"/>
      <c r="D288" s="198" t="s">
        <v>2114</v>
      </c>
      <c r="E288" s="7" t="s">
        <v>2153</v>
      </c>
      <c r="F288" s="7"/>
      <c r="G288" s="7"/>
      <c r="H288" s="225">
        <v>28</v>
      </c>
      <c r="I288" s="225">
        <v>28</v>
      </c>
      <c r="J288" s="225">
        <v>32.709400000000002</v>
      </c>
      <c r="K288" s="225">
        <v>34.79</v>
      </c>
      <c r="L288" s="392">
        <v>70.5</v>
      </c>
      <c r="M288" s="17">
        <f>((((((L288*L$2))-((L288*L$2)*0.12+0.035)+4-13)-($J288*L$2))/($J288*L$2)))</f>
        <v>0.62048218554910795</v>
      </c>
      <c r="N288" s="18"/>
      <c r="O288" s="17"/>
      <c r="P288" s="5"/>
      <c r="Q288" s="17"/>
      <c r="R288" s="5"/>
      <c r="S288" s="230"/>
      <c r="T288" s="5"/>
      <c r="U288" s="230"/>
      <c r="V288" s="5"/>
      <c r="W288" s="6"/>
      <c r="X288" s="5"/>
      <c r="Y288" s="6"/>
      <c r="Z288" s="5"/>
      <c r="AA288" s="6"/>
      <c r="AB288" s="5"/>
      <c r="AC288" s="6"/>
      <c r="AD288" s="5"/>
      <c r="AE288" s="6"/>
      <c r="AF288" s="5"/>
      <c r="AG288" s="6"/>
      <c r="AH288" s="5"/>
      <c r="AI288" s="6"/>
    </row>
    <row r="289" spans="1:35" s="46" customFormat="1" ht="15" customHeight="1" x14ac:dyDescent="0.25">
      <c r="A289" s="9" t="s">
        <v>1660</v>
      </c>
      <c r="B289" s="304" t="s">
        <v>3795</v>
      </c>
      <c r="C289" s="212"/>
      <c r="D289" s="198" t="s">
        <v>2115</v>
      </c>
      <c r="E289" s="7" t="s">
        <v>2154</v>
      </c>
      <c r="F289" s="7"/>
      <c r="G289" s="7"/>
      <c r="H289" s="225">
        <v>207</v>
      </c>
      <c r="I289" s="225">
        <v>207</v>
      </c>
      <c r="J289" s="225">
        <v>44.664000000000001</v>
      </c>
      <c r="K289" s="225">
        <v>47.5</v>
      </c>
      <c r="L289" s="189">
        <v>79.989999999999995</v>
      </c>
      <c r="M289" s="17">
        <f>((((((L289*L$2))-((L289*L$2)*0.12+0.035)+4-13)-($J289*L$2))/($J289*L$2)))</f>
        <v>0.37372828228550958</v>
      </c>
      <c r="N289" s="18"/>
      <c r="O289" s="17"/>
      <c r="P289" s="5"/>
      <c r="Q289" s="17"/>
      <c r="R289" s="5"/>
      <c r="S289" s="230"/>
      <c r="T289" s="5"/>
      <c r="U289" s="230"/>
      <c r="V289" s="5"/>
      <c r="W289" s="6"/>
      <c r="X289" s="5"/>
      <c r="Y289" s="6"/>
      <c r="Z289" s="5"/>
      <c r="AA289" s="6"/>
      <c r="AB289" s="5"/>
      <c r="AC289" s="6"/>
      <c r="AD289" s="5"/>
      <c r="AE289" s="6"/>
      <c r="AF289" s="5"/>
      <c r="AG289" s="6"/>
      <c r="AH289" s="5"/>
      <c r="AI289" s="6"/>
    </row>
    <row r="290" spans="1:35" s="61" customFormat="1" ht="15" customHeight="1" x14ac:dyDescent="0.25">
      <c r="A290" s="9" t="s">
        <v>2199</v>
      </c>
      <c r="B290" s="304" t="s">
        <v>3796</v>
      </c>
      <c r="C290" s="212"/>
      <c r="D290" s="198" t="s">
        <v>2183</v>
      </c>
      <c r="E290" s="128" t="s">
        <v>2184</v>
      </c>
      <c r="F290" s="128"/>
      <c r="G290" s="128"/>
      <c r="H290" s="225">
        <v>0</v>
      </c>
      <c r="I290" s="225">
        <v>0</v>
      </c>
      <c r="J290" s="225">
        <v>3.26</v>
      </c>
      <c r="K290" s="225" t="e">
        <v>#N/A</v>
      </c>
      <c r="L290" s="189"/>
      <c r="M290" s="19"/>
      <c r="N290" s="18"/>
      <c r="O290" s="19"/>
      <c r="P290" s="31"/>
      <c r="Q290" s="19"/>
      <c r="R290" s="18"/>
      <c r="S290" s="20"/>
      <c r="T290" s="18"/>
      <c r="U290" s="20"/>
      <c r="V290" s="18"/>
      <c r="W290" s="21"/>
      <c r="X290" s="18"/>
      <c r="Y290" s="21"/>
      <c r="Z290" s="18"/>
      <c r="AA290" s="21"/>
      <c r="AB290" s="18"/>
      <c r="AC290" s="21"/>
      <c r="AD290" s="18"/>
      <c r="AE290" s="21"/>
      <c r="AF290" s="18"/>
      <c r="AG290" s="21"/>
      <c r="AH290" s="18"/>
      <c r="AI290" s="21"/>
    </row>
    <row r="291" spans="1:35" s="61" customFormat="1" ht="15" customHeight="1" x14ac:dyDescent="0.25">
      <c r="A291" s="9" t="s">
        <v>2199</v>
      </c>
      <c r="B291" s="304" t="s">
        <v>3797</v>
      </c>
      <c r="C291" s="212"/>
      <c r="D291" s="198" t="s">
        <v>2185</v>
      </c>
      <c r="E291" s="128" t="s">
        <v>2186</v>
      </c>
      <c r="F291" s="128"/>
      <c r="G291" s="128"/>
      <c r="H291" s="225">
        <v>0</v>
      </c>
      <c r="I291" s="225">
        <v>0</v>
      </c>
      <c r="J291" s="225">
        <v>3.26</v>
      </c>
      <c r="K291" s="225" t="e">
        <v>#N/A</v>
      </c>
      <c r="L291" s="189"/>
      <c r="M291" s="19"/>
      <c r="N291" s="18"/>
      <c r="O291" s="19"/>
      <c r="P291" s="31"/>
      <c r="Q291" s="19"/>
      <c r="R291" s="18"/>
      <c r="S291" s="20"/>
      <c r="T291" s="18"/>
      <c r="U291" s="20"/>
      <c r="V291" s="18"/>
      <c r="W291" s="21"/>
      <c r="X291" s="18"/>
      <c r="Y291" s="21"/>
      <c r="Z291" s="18"/>
      <c r="AA291" s="21"/>
      <c r="AB291" s="18"/>
      <c r="AC291" s="21"/>
      <c r="AD291" s="18"/>
      <c r="AE291" s="21"/>
      <c r="AF291" s="18"/>
      <c r="AG291" s="21"/>
      <c r="AH291" s="18"/>
      <c r="AI291" s="21"/>
    </row>
    <row r="292" spans="1:35" s="61" customFormat="1" ht="15" customHeight="1" x14ac:dyDescent="0.25">
      <c r="A292" s="9" t="s">
        <v>2199</v>
      </c>
      <c r="B292" s="304" t="s">
        <v>3798</v>
      </c>
      <c r="C292" s="212"/>
      <c r="D292" s="198" t="s">
        <v>2187</v>
      </c>
      <c r="E292" s="128" t="s">
        <v>2188</v>
      </c>
      <c r="F292" s="128"/>
      <c r="G292" s="128"/>
      <c r="H292" s="225">
        <v>0</v>
      </c>
      <c r="I292" s="225">
        <v>0</v>
      </c>
      <c r="J292" s="225">
        <v>0</v>
      </c>
      <c r="K292" s="225" t="e">
        <v>#N/A</v>
      </c>
      <c r="L292" s="189"/>
      <c r="M292" s="19"/>
      <c r="N292" s="18"/>
      <c r="O292" s="19"/>
      <c r="P292" s="31"/>
      <c r="Q292" s="19"/>
      <c r="R292" s="18"/>
      <c r="S292" s="20"/>
      <c r="T292" s="18"/>
      <c r="U292" s="20"/>
      <c r="V292" s="18"/>
      <c r="W292" s="21"/>
      <c r="X292" s="18"/>
      <c r="Y292" s="21"/>
      <c r="Z292" s="18"/>
      <c r="AA292" s="21"/>
      <c r="AB292" s="18"/>
      <c r="AC292" s="21"/>
      <c r="AD292" s="18"/>
      <c r="AE292" s="21"/>
      <c r="AF292" s="18"/>
      <c r="AG292" s="21"/>
      <c r="AH292" s="18"/>
      <c r="AI292" s="21"/>
    </row>
    <row r="293" spans="1:35" s="61" customFormat="1" ht="15" customHeight="1" x14ac:dyDescent="0.25">
      <c r="A293" s="9" t="s">
        <v>2199</v>
      </c>
      <c r="B293" s="304" t="s">
        <v>3799</v>
      </c>
      <c r="C293" s="212"/>
      <c r="D293" s="198" t="s">
        <v>2189</v>
      </c>
      <c r="E293" s="128" t="s">
        <v>2190</v>
      </c>
      <c r="F293" s="128"/>
      <c r="G293" s="128"/>
      <c r="H293" s="225">
        <v>0</v>
      </c>
      <c r="I293" s="225">
        <v>0</v>
      </c>
      <c r="J293" s="225">
        <v>4.08</v>
      </c>
      <c r="K293" s="225">
        <v>4.08</v>
      </c>
      <c r="L293" s="189"/>
      <c r="M293" s="19"/>
      <c r="N293" s="18"/>
      <c r="O293" s="19"/>
      <c r="P293" s="31"/>
      <c r="Q293" s="19"/>
      <c r="R293" s="18"/>
      <c r="S293" s="20"/>
      <c r="T293" s="18"/>
      <c r="U293" s="20"/>
      <c r="V293" s="18"/>
      <c r="W293" s="21"/>
      <c r="X293" s="18"/>
      <c r="Y293" s="21"/>
      <c r="Z293" s="18"/>
      <c r="AA293" s="21"/>
      <c r="AB293" s="18"/>
      <c r="AC293" s="21"/>
      <c r="AD293" s="18"/>
      <c r="AE293" s="21"/>
      <c r="AF293" s="18"/>
      <c r="AG293" s="21"/>
      <c r="AH293" s="18"/>
      <c r="AI293" s="21"/>
    </row>
    <row r="294" spans="1:35" s="29" customFormat="1" ht="15" customHeight="1" x14ac:dyDescent="0.25">
      <c r="A294" s="9" t="s">
        <v>2002</v>
      </c>
      <c r="B294" s="304">
        <v>99827</v>
      </c>
      <c r="C294" s="212"/>
      <c r="D294" s="198" t="s">
        <v>1674</v>
      </c>
      <c r="E294" s="7" t="s">
        <v>1965</v>
      </c>
      <c r="F294" s="7" t="s">
        <v>1748</v>
      </c>
      <c r="G294" s="7"/>
      <c r="H294" s="225">
        <v>28</v>
      </c>
      <c r="I294" s="225">
        <v>28</v>
      </c>
      <c r="J294" s="225">
        <v>4.25</v>
      </c>
      <c r="K294" s="225" t="e">
        <v>#N/A</v>
      </c>
      <c r="L294" s="190"/>
      <c r="M294" s="17"/>
      <c r="N294" s="5"/>
      <c r="O294" s="17"/>
      <c r="P294" s="5"/>
      <c r="Q294" s="230"/>
      <c r="R294" s="5"/>
      <c r="S294" s="230"/>
      <c r="T294" s="5">
        <v>8.99</v>
      </c>
      <c r="U294" s="17">
        <f>((((((T294*T$2))-((T294*T$2)*0.12+0.035)+4-13)-($J294*T$2))/($J294*T$2)))</f>
        <v>0.43628235294117651</v>
      </c>
      <c r="V294" s="5"/>
      <c r="W294" s="6"/>
      <c r="X294" s="5"/>
      <c r="Y294" s="6"/>
      <c r="Z294" s="5"/>
      <c r="AA294" s="6"/>
      <c r="AB294" s="5"/>
      <c r="AC294" s="6"/>
      <c r="AD294" s="5">
        <v>7.99</v>
      </c>
      <c r="AE294" s="17">
        <f>((((((AD294*AD$2))-((AD294*AD$2)*0.12+0.035)+4-13)-($J294*AD$2))/($J294*AD$2)))</f>
        <v>0.4418117647058824</v>
      </c>
      <c r="AF294" s="5">
        <v>7.99</v>
      </c>
      <c r="AG294" s="17">
        <f>((((((AF294*AF$2))-((AF294*AF$2)*0.12+0.035)+4-13)-($J294*AF$2))/($J294*AF$2)))</f>
        <v>0.51267450980392171</v>
      </c>
      <c r="AH294" s="5">
        <v>7.99</v>
      </c>
      <c r="AI294" s="17">
        <f>((((((AH294*AH$2))-((AH294*AH$2)*0.12+0.035)+4-13)-($J294*AH$2))/($J294*AH$2)))</f>
        <v>0.54810588235294111</v>
      </c>
    </row>
    <row r="295" spans="1:35" ht="15" customHeight="1" x14ac:dyDescent="0.25">
      <c r="A295" s="9" t="s">
        <v>1963</v>
      </c>
      <c r="B295" s="304" t="s">
        <v>3800</v>
      </c>
      <c r="D295" s="198" t="s">
        <v>450</v>
      </c>
      <c r="E295" s="283" t="s">
        <v>966</v>
      </c>
      <c r="F295" s="283" t="e">
        <v>#N/A</v>
      </c>
      <c r="G295" s="283"/>
      <c r="H295" s="225">
        <v>9</v>
      </c>
      <c r="I295" s="225">
        <v>9</v>
      </c>
      <c r="J295" s="225">
        <v>58.962000000000003</v>
      </c>
      <c r="K295" s="225">
        <v>57.77</v>
      </c>
      <c r="L295" s="191">
        <v>85</v>
      </c>
      <c r="M295" s="19">
        <f>((((((L295*L$2))-((L295*L$2)*0.12+0.035)+4-13)-($J295*L$2))/($J295*L$2)))</f>
        <v>0.11537939689969806</v>
      </c>
      <c r="N295" s="18">
        <v>77.45</v>
      </c>
      <c r="O295" s="19">
        <f>((((((N295*N$2))-((N295*N$2)*0.12+0.035)+4-13)-($J295*N$2))/($J295*N$2)))</f>
        <v>7.9313795325803127E-2</v>
      </c>
      <c r="P295" s="18"/>
      <c r="Q295" s="19"/>
      <c r="R295" s="5"/>
      <c r="S295" s="230"/>
      <c r="T295" s="5"/>
      <c r="U295" s="230"/>
      <c r="V295" s="5"/>
      <c r="W295" s="6"/>
      <c r="X295" s="5"/>
      <c r="Y295" s="6"/>
      <c r="Z295" s="5"/>
      <c r="AA295" s="6"/>
      <c r="AB295" s="5"/>
      <c r="AC295" s="6"/>
      <c r="AD295" s="5"/>
      <c r="AE295" s="6"/>
      <c r="AF295" s="5"/>
      <c r="AG295" s="6"/>
      <c r="AH295" s="5"/>
      <c r="AI295" s="6"/>
    </row>
    <row r="296" spans="1:35" ht="15" customHeight="1" thickBot="1" x14ac:dyDescent="0.3">
      <c r="A296" s="9" t="s">
        <v>1963</v>
      </c>
      <c r="B296" s="304" t="s">
        <v>3801</v>
      </c>
      <c r="D296" s="198" t="s">
        <v>108</v>
      </c>
      <c r="E296" s="7" t="s">
        <v>967</v>
      </c>
      <c r="F296" s="7" t="s">
        <v>1737</v>
      </c>
      <c r="G296" s="7"/>
      <c r="H296" s="225">
        <v>4</v>
      </c>
      <c r="I296" s="225">
        <v>4</v>
      </c>
      <c r="J296" s="225">
        <v>58.963999999999999</v>
      </c>
      <c r="K296" s="225">
        <v>56.66</v>
      </c>
      <c r="L296" s="189">
        <v>88</v>
      </c>
      <c r="M296" s="19">
        <f>((((((L296*L$2))-((L296*L$2)*0.12+0.035)+4-13)-($J296*L$2))/($J296*L$2)))</f>
        <v>0.16011464622481519</v>
      </c>
      <c r="N296" s="31">
        <v>82.5</v>
      </c>
      <c r="O296" s="19">
        <f>((((((N296*N$2))-((N296*N$2)*0.12+0.035)+4-13)-($J296*N$2))/($J296*N$2)))</f>
        <v>0.15464520724509867</v>
      </c>
      <c r="P296" s="5"/>
      <c r="Q296" s="230"/>
      <c r="R296" s="5"/>
      <c r="S296" s="230"/>
      <c r="T296" s="5"/>
      <c r="U296" s="230"/>
      <c r="V296" s="5"/>
      <c r="W296" s="6"/>
      <c r="X296" s="5"/>
      <c r="Y296" s="6"/>
      <c r="Z296" s="5"/>
      <c r="AA296" s="6"/>
      <c r="AB296" s="5"/>
      <c r="AC296" s="6"/>
      <c r="AD296" s="5"/>
      <c r="AE296" s="6"/>
      <c r="AF296" s="5"/>
      <c r="AG296" s="6"/>
      <c r="AH296" s="5"/>
      <c r="AI296" s="6"/>
    </row>
    <row r="297" spans="1:35" ht="15" customHeight="1" thickBot="1" x14ac:dyDescent="0.3">
      <c r="A297" s="9" t="s">
        <v>1963</v>
      </c>
      <c r="B297" s="304" t="s">
        <v>3802</v>
      </c>
      <c r="D297" s="355" t="s">
        <v>2097</v>
      </c>
      <c r="E297" s="360" t="s">
        <v>2098</v>
      </c>
      <c r="F297" s="360"/>
      <c r="G297" s="360"/>
      <c r="H297" s="225">
        <v>5</v>
      </c>
      <c r="I297" s="225">
        <v>5</v>
      </c>
      <c r="J297" s="225">
        <v>57.813000000000002</v>
      </c>
      <c r="K297" s="225">
        <v>56.64</v>
      </c>
      <c r="L297" s="189">
        <v>85.9</v>
      </c>
      <c r="M297" s="17">
        <f>((((((L297*L$2))-((L297*L$2)*0.12+0.035)+4-13)-($J297*L$2))/($J297*L$2)))</f>
        <v>0.15124625949180978</v>
      </c>
      <c r="N297" s="18"/>
      <c r="O297" s="17"/>
      <c r="P297" s="18"/>
      <c r="Q297" s="17"/>
      <c r="R297" s="18"/>
      <c r="S297" s="17"/>
      <c r="T297" s="5"/>
      <c r="U297" s="230"/>
      <c r="V297" s="5"/>
      <c r="W297" s="6"/>
      <c r="X297" s="5"/>
      <c r="Y297" s="6"/>
      <c r="Z297" s="5"/>
      <c r="AA297" s="6"/>
      <c r="AB297" s="5"/>
      <c r="AC297" s="6"/>
      <c r="AD297" s="5"/>
      <c r="AE297" s="6"/>
      <c r="AF297" s="5"/>
      <c r="AG297" s="6"/>
      <c r="AH297" s="5"/>
      <c r="AI297" s="6"/>
    </row>
    <row r="298" spans="1:35" s="183" customFormat="1" ht="15" customHeight="1" x14ac:dyDescent="0.25">
      <c r="A298" s="9" t="s">
        <v>1963</v>
      </c>
      <c r="B298" s="304" t="e">
        <v>#N/A</v>
      </c>
      <c r="C298" s="212"/>
      <c r="D298" s="355" t="s">
        <v>2216</v>
      </c>
      <c r="E298" s="360" t="s">
        <v>2217</v>
      </c>
      <c r="F298" s="192"/>
      <c r="G298" s="192"/>
      <c r="H298" s="225" t="e">
        <v>#N/A</v>
      </c>
      <c r="I298" s="225" t="e">
        <v>#N/A</v>
      </c>
      <c r="J298" s="225" t="e">
        <v>#N/A</v>
      </c>
      <c r="K298" s="225">
        <v>5.78</v>
      </c>
      <c r="L298" s="189" t="s">
        <v>4380</v>
      </c>
      <c r="M298" s="19"/>
      <c r="N298" s="18"/>
      <c r="O298" s="19"/>
      <c r="P298" s="18"/>
      <c r="Q298" s="19"/>
      <c r="R298" s="18"/>
      <c r="S298" s="20"/>
      <c r="T298" s="18"/>
      <c r="U298" s="20"/>
      <c r="V298" s="18"/>
      <c r="W298" s="21"/>
      <c r="X298" s="18"/>
      <c r="Y298" s="21"/>
      <c r="Z298" s="18"/>
      <c r="AA298" s="21"/>
      <c r="AB298" s="18"/>
      <c r="AC298" s="21"/>
      <c r="AD298" s="18"/>
      <c r="AE298" s="21"/>
      <c r="AF298" s="18"/>
      <c r="AG298" s="21"/>
      <c r="AH298" s="18"/>
      <c r="AI298" s="21"/>
    </row>
    <row r="299" spans="1:35" s="61" customFormat="1" ht="15" customHeight="1" x14ac:dyDescent="0.25">
      <c r="A299" s="9" t="s">
        <v>1963</v>
      </c>
      <c r="B299" s="304" t="e">
        <v>#N/A</v>
      </c>
      <c r="C299" s="212"/>
      <c r="D299" s="354" t="s">
        <v>3445</v>
      </c>
      <c r="E299" s="192" t="s">
        <v>2217</v>
      </c>
      <c r="F299" s="192"/>
      <c r="G299" s="192"/>
      <c r="H299" s="225" t="e">
        <v>#N/A</v>
      </c>
      <c r="I299" s="225" t="e">
        <v>#N/A</v>
      </c>
      <c r="J299" s="225">
        <v>5.78</v>
      </c>
      <c r="K299" s="225" t="e">
        <v>#N/A</v>
      </c>
      <c r="L299" s="189">
        <v>20</v>
      </c>
      <c r="M299" s="19">
        <f>((((((L299*L$2))-((L299*L$2)*0.12+0.035)+4-13)-($J299*L$2))/($J299*L$2)))</f>
        <v>0.48183391003460224</v>
      </c>
      <c r="N299" s="18">
        <v>14</v>
      </c>
      <c r="O299" s="19">
        <f>((((((N299*N$2))-((N299*N$2)*0.12+0.035)+4-13)-($J299*N$2))/($J299*N$2)))</f>
        <v>0.34991349480968859</v>
      </c>
      <c r="P299" s="18">
        <v>10.95</v>
      </c>
      <c r="Q299" s="19">
        <f>((((((P299*P$2))-((P299*P$2)*0.12+0.035)+4-13)-($J299*P$2))/($J299*P$2)))</f>
        <v>0.14607843137254847</v>
      </c>
      <c r="R299" s="18"/>
      <c r="S299" s="20"/>
      <c r="T299" s="18"/>
      <c r="U299" s="20"/>
      <c r="V299" s="18"/>
      <c r="W299" s="21"/>
      <c r="X299" s="18"/>
      <c r="Y299" s="21"/>
      <c r="Z299" s="18"/>
      <c r="AA299" s="21"/>
      <c r="AB299" s="18"/>
      <c r="AC299" s="21"/>
      <c r="AD299" s="18"/>
      <c r="AE299" s="21"/>
      <c r="AF299" s="18"/>
      <c r="AG299" s="21"/>
      <c r="AH299" s="18"/>
      <c r="AI299" s="21"/>
    </row>
    <row r="300" spans="1:35" s="167" customFormat="1" ht="15" customHeight="1" thickBot="1" x14ac:dyDescent="0.3">
      <c r="A300" s="9" t="s">
        <v>1963</v>
      </c>
      <c r="B300" s="304" t="e">
        <v>#N/A</v>
      </c>
      <c r="C300" s="212"/>
      <c r="D300" s="356" t="s">
        <v>4379</v>
      </c>
      <c r="E300" s="362" t="s">
        <v>2098</v>
      </c>
      <c r="F300" s="362"/>
      <c r="G300" s="362"/>
      <c r="H300" s="225" t="e">
        <v>#N/A</v>
      </c>
      <c r="I300" s="225" t="e">
        <v>#N/A</v>
      </c>
      <c r="J300" s="225">
        <v>57.81</v>
      </c>
      <c r="K300" s="225">
        <v>56.64</v>
      </c>
      <c r="L300" s="189">
        <v>81.900000000000006</v>
      </c>
      <c r="M300" s="17">
        <f>((((((L300*L$2))-((L300*L$2)*0.12+0.035)+4-13)-($J300*L$2))/($J300*L$2)))</f>
        <v>9.0416882892233236E-2</v>
      </c>
      <c r="N300" s="18"/>
      <c r="O300" s="17"/>
      <c r="P300" s="18"/>
      <c r="Q300" s="17"/>
      <c r="R300" s="18"/>
      <c r="S300" s="17"/>
      <c r="T300" s="5"/>
      <c r="U300" s="230"/>
      <c r="V300" s="5"/>
      <c r="W300" s="6"/>
      <c r="X300" s="5"/>
      <c r="Y300" s="6"/>
      <c r="Z300" s="5"/>
      <c r="AA300" s="6"/>
      <c r="AB300" s="5"/>
      <c r="AC300" s="6"/>
      <c r="AD300" s="5"/>
      <c r="AE300" s="6"/>
      <c r="AF300" s="5"/>
      <c r="AG300" s="6"/>
      <c r="AH300" s="5"/>
      <c r="AI300" s="6"/>
    </row>
    <row r="301" spans="1:35" s="59" customFormat="1" ht="15" customHeight="1" x14ac:dyDescent="0.25">
      <c r="A301" s="9" t="s">
        <v>1963</v>
      </c>
      <c r="B301" s="304" t="s">
        <v>3803</v>
      </c>
      <c r="C301" s="212"/>
      <c r="D301" s="353" t="s">
        <v>2131</v>
      </c>
      <c r="E301" s="359" t="s">
        <v>2132</v>
      </c>
      <c r="F301" s="359"/>
      <c r="G301" s="359"/>
      <c r="H301" s="225">
        <v>10</v>
      </c>
      <c r="I301" s="225">
        <v>10</v>
      </c>
      <c r="J301" s="225">
        <v>57.811999999999998</v>
      </c>
      <c r="K301" s="225">
        <v>57.79</v>
      </c>
      <c r="L301" s="190">
        <v>81.400000000000006</v>
      </c>
      <c r="M301" s="19">
        <f>((((((L301*L$2))-((L301*L$2)*0.12+0.035)+4-13)-($J301*L$2))/($J301*L$2)))</f>
        <v>8.2768283401370144E-2</v>
      </c>
      <c r="N301" s="31">
        <v>77.400000000000006</v>
      </c>
      <c r="O301" s="19">
        <f>((((((N301*N$2))-((N301*N$2)*0.12+0.035)+4-13)-($J301*N$2))/($J301*N$2)))</f>
        <v>0.10002248668096612</v>
      </c>
      <c r="P301" s="18"/>
      <c r="Q301" s="19"/>
      <c r="R301" s="18"/>
      <c r="S301" s="230"/>
      <c r="T301" s="18">
        <v>76.989999999999995</v>
      </c>
      <c r="U301" s="19">
        <f>((((((T301*T$2))-((T301*T$2)*0.12+0.035)+4-13)-($J301*T$2))/($J301*T$2)))</f>
        <v>0.1406662976544662</v>
      </c>
      <c r="V301" s="5"/>
      <c r="W301" s="6"/>
      <c r="X301" s="5"/>
      <c r="Y301" s="6"/>
      <c r="Z301" s="5"/>
      <c r="AA301" s="6"/>
      <c r="AB301" s="5"/>
      <c r="AC301" s="6"/>
      <c r="AD301" s="5"/>
      <c r="AE301" s="6"/>
      <c r="AF301" s="5"/>
      <c r="AG301" s="6"/>
      <c r="AH301" s="5"/>
      <c r="AI301" s="6"/>
    </row>
    <row r="302" spans="1:35" s="183" customFormat="1" ht="15" customHeight="1" thickBot="1" x14ac:dyDescent="0.3">
      <c r="A302" s="9" t="s">
        <v>1963</v>
      </c>
      <c r="B302" s="304" t="e">
        <v>#N/A</v>
      </c>
      <c r="C302" s="212"/>
      <c r="D302" s="357" t="s">
        <v>3446</v>
      </c>
      <c r="E302" s="363" t="s">
        <v>2132</v>
      </c>
      <c r="F302" s="363"/>
      <c r="G302" s="363"/>
      <c r="H302" s="225" t="e">
        <v>#N/A</v>
      </c>
      <c r="I302" s="225" t="e">
        <v>#N/A</v>
      </c>
      <c r="J302" s="225">
        <v>57.81</v>
      </c>
      <c r="K302" s="225">
        <v>57.79</v>
      </c>
      <c r="L302" s="190">
        <v>85</v>
      </c>
      <c r="M302" s="19">
        <f>((((((L302*L$2))-((L302*L$2)*0.12+0.035)+4-13)-($J302*L$2))/($J302*L$2)))</f>
        <v>0.13760595052759034</v>
      </c>
      <c r="N302" s="31">
        <v>82</v>
      </c>
      <c r="O302" s="19">
        <f>((((((N302*N$2))-((N302*N$2)*0.12+0.035)+4-13)-($J302*N$2))/($J302*N$2)))</f>
        <v>0.17008303061754015</v>
      </c>
      <c r="P302" s="235">
        <v>73.87</v>
      </c>
      <c r="Q302" s="19">
        <f>((((((P302*P$2))-((P302*P$2)*0.12+0.035)+4-13)-($J302*P$2))/($J302*P$2)))</f>
        <v>7.2373868419535345E-2</v>
      </c>
      <c r="R302" s="18"/>
      <c r="S302" s="230"/>
      <c r="T302" s="5"/>
      <c r="U302" s="230"/>
      <c r="V302" s="5"/>
      <c r="W302" s="6"/>
      <c r="X302" s="5"/>
      <c r="Y302" s="6"/>
      <c r="Z302" s="5"/>
      <c r="AA302" s="6"/>
      <c r="AB302" s="5"/>
      <c r="AC302" s="6"/>
      <c r="AD302" s="5"/>
      <c r="AE302" s="6"/>
      <c r="AF302" s="5"/>
      <c r="AG302" s="6"/>
      <c r="AH302" s="5"/>
      <c r="AI302" s="6"/>
    </row>
    <row r="303" spans="1:35" ht="15" customHeight="1" x14ac:dyDescent="0.25">
      <c r="A303" s="9" t="s">
        <v>1963</v>
      </c>
      <c r="B303" s="304" t="s">
        <v>3804</v>
      </c>
      <c r="D303" s="355" t="s">
        <v>451</v>
      </c>
      <c r="E303" s="360" t="s">
        <v>968</v>
      </c>
      <c r="F303" s="360" t="e">
        <v>#N/A</v>
      </c>
      <c r="G303" s="360"/>
      <c r="H303" s="225">
        <v>0</v>
      </c>
      <c r="I303" s="225">
        <v>0</v>
      </c>
      <c r="J303" s="225">
        <v>58.962000000000003</v>
      </c>
      <c r="K303" s="225">
        <v>0</v>
      </c>
      <c r="L303" s="191"/>
      <c r="M303" s="19"/>
      <c r="N303" s="18"/>
      <c r="O303" s="19"/>
      <c r="P303" s="18"/>
      <c r="Q303" s="19"/>
      <c r="R303" s="18"/>
      <c r="S303" s="230"/>
      <c r="T303" s="5"/>
      <c r="U303" s="230"/>
      <c r="V303" s="5"/>
      <c r="W303" s="6"/>
      <c r="X303" s="5"/>
      <c r="Y303" s="6"/>
      <c r="Z303" s="5"/>
      <c r="AA303" s="6"/>
      <c r="AB303" s="5"/>
      <c r="AC303" s="6"/>
      <c r="AD303" s="5"/>
      <c r="AE303" s="6"/>
      <c r="AF303" s="5"/>
      <c r="AG303" s="6"/>
      <c r="AH303" s="5"/>
      <c r="AI303" s="6"/>
    </row>
    <row r="304" spans="1:35" s="183" customFormat="1" ht="15" customHeight="1" x14ac:dyDescent="0.25">
      <c r="A304" s="9" t="s">
        <v>1963</v>
      </c>
      <c r="B304" s="304" t="e">
        <v>#N/A</v>
      </c>
      <c r="C304" s="212"/>
      <c r="D304" s="354" t="s">
        <v>2212</v>
      </c>
      <c r="E304" s="192" t="s">
        <v>2213</v>
      </c>
      <c r="F304" s="192"/>
      <c r="G304" s="192"/>
      <c r="H304" s="225" t="e">
        <v>#N/A</v>
      </c>
      <c r="I304" s="225" t="e">
        <v>#N/A</v>
      </c>
      <c r="J304" s="225" t="e">
        <v>#N/A</v>
      </c>
      <c r="K304" s="225">
        <v>0</v>
      </c>
      <c r="L304" s="191"/>
      <c r="M304" s="19"/>
      <c r="N304" s="18"/>
      <c r="O304" s="19"/>
      <c r="P304" s="18"/>
      <c r="Q304" s="20"/>
      <c r="R304" s="18"/>
      <c r="S304" s="19"/>
      <c r="T304" s="18"/>
      <c r="U304" s="20"/>
      <c r="V304" s="18"/>
      <c r="W304" s="21"/>
      <c r="X304" s="18"/>
      <c r="Y304" s="21"/>
      <c r="Z304" s="18"/>
      <c r="AA304" s="21"/>
      <c r="AB304" s="18"/>
      <c r="AC304" s="21"/>
      <c r="AD304" s="18"/>
      <c r="AE304" s="21"/>
      <c r="AF304" s="18"/>
      <c r="AG304" s="21"/>
      <c r="AH304" s="18"/>
      <c r="AI304" s="21"/>
    </row>
    <row r="305" spans="1:35" s="61" customFormat="1" ht="15" customHeight="1" thickBot="1" x14ac:dyDescent="0.3">
      <c r="A305" s="9" t="s">
        <v>1963</v>
      </c>
      <c r="B305" s="304" t="e">
        <v>#N/A</v>
      </c>
      <c r="C305" s="212"/>
      <c r="D305" s="356" t="s">
        <v>3447</v>
      </c>
      <c r="E305" s="362" t="s">
        <v>968</v>
      </c>
      <c r="F305" s="362"/>
      <c r="G305" s="362"/>
      <c r="H305" s="225" t="e">
        <v>#N/A</v>
      </c>
      <c r="I305" s="225" t="e">
        <v>#N/A</v>
      </c>
      <c r="J305" s="225" t="e">
        <v>#N/A</v>
      </c>
      <c r="K305" s="225">
        <v>0</v>
      </c>
      <c r="L305" s="191"/>
      <c r="M305" s="19"/>
      <c r="N305" s="18"/>
      <c r="O305" s="17"/>
      <c r="P305" s="5"/>
      <c r="Q305" s="230"/>
      <c r="R305" s="5"/>
      <c r="S305" s="230"/>
      <c r="T305" s="5"/>
      <c r="U305" s="230"/>
      <c r="V305" s="5"/>
      <c r="W305" s="6"/>
      <c r="X305" s="5"/>
      <c r="Y305" s="6"/>
      <c r="Z305" s="5"/>
      <c r="AA305" s="6"/>
      <c r="AB305" s="5"/>
      <c r="AC305" s="6"/>
      <c r="AD305" s="5"/>
      <c r="AE305" s="6"/>
      <c r="AF305" s="5"/>
      <c r="AG305" s="6"/>
      <c r="AH305" s="5"/>
      <c r="AI305" s="6"/>
    </row>
    <row r="306" spans="1:35" ht="15" customHeight="1" thickBot="1" x14ac:dyDescent="0.3">
      <c r="A306" s="9" t="s">
        <v>1963</v>
      </c>
      <c r="B306" s="304" t="s">
        <v>3805</v>
      </c>
      <c r="D306" s="198" t="s">
        <v>452</v>
      </c>
      <c r="E306" s="7" t="s">
        <v>969</v>
      </c>
      <c r="F306" s="7" t="e">
        <v>#N/A</v>
      </c>
      <c r="G306" s="7"/>
      <c r="H306" s="225">
        <v>9</v>
      </c>
      <c r="I306" s="225">
        <v>9</v>
      </c>
      <c r="J306" s="225">
        <v>58.960999999999999</v>
      </c>
      <c r="K306" s="225">
        <v>0</v>
      </c>
      <c r="L306" s="191">
        <v>83.9</v>
      </c>
      <c r="M306" s="19">
        <f t="shared" ref="M306:O317" si="2">((((((L306*L$2))-((L306*L$2)*0.12+0.035)+4-13)-($J306*L$2))/($J306*L$2)))</f>
        <v>9.8980682145825422E-2</v>
      </c>
      <c r="N306" s="5"/>
      <c r="O306" s="230"/>
      <c r="P306" s="5"/>
      <c r="Q306" s="230"/>
      <c r="R306" s="5"/>
      <c r="S306" s="230"/>
      <c r="T306" s="5"/>
      <c r="U306" s="230"/>
      <c r="V306" s="5"/>
      <c r="W306" s="6"/>
      <c r="X306" s="5"/>
      <c r="Y306" s="6"/>
      <c r="Z306" s="5"/>
      <c r="AA306" s="6"/>
      <c r="AB306" s="5"/>
      <c r="AC306" s="6"/>
      <c r="AD306" s="5"/>
      <c r="AE306" s="6"/>
      <c r="AF306" s="5"/>
      <c r="AG306" s="6"/>
      <c r="AH306" s="5"/>
      <c r="AI306" s="6"/>
    </row>
    <row r="307" spans="1:35" ht="15" customHeight="1" x14ac:dyDescent="0.25">
      <c r="A307" s="9" t="s">
        <v>1963</v>
      </c>
      <c r="B307" s="304" t="s">
        <v>3806</v>
      </c>
      <c r="D307" s="353" t="s">
        <v>97</v>
      </c>
      <c r="E307" s="359" t="s">
        <v>970</v>
      </c>
      <c r="F307" s="359" t="s">
        <v>1738</v>
      </c>
      <c r="G307" s="359"/>
      <c r="H307" s="225">
        <v>0</v>
      </c>
      <c r="I307" s="225">
        <v>0</v>
      </c>
      <c r="J307" s="225">
        <v>58.963000000000001</v>
      </c>
      <c r="K307" s="225">
        <v>56.65</v>
      </c>
      <c r="L307" s="191"/>
      <c r="M307" s="19"/>
      <c r="N307" s="31"/>
      <c r="O307" s="19"/>
      <c r="P307" s="18"/>
      <c r="Q307" s="17"/>
      <c r="R307" s="5"/>
      <c r="S307" s="230"/>
      <c r="T307" s="5"/>
      <c r="U307" s="230"/>
      <c r="V307" s="5"/>
      <c r="W307" s="6"/>
      <c r="X307" s="5"/>
      <c r="Y307" s="6"/>
      <c r="Z307" s="5"/>
      <c r="AA307" s="6"/>
      <c r="AB307" s="5"/>
      <c r="AC307" s="6"/>
      <c r="AD307" s="5"/>
      <c r="AE307" s="6"/>
      <c r="AF307" s="5"/>
      <c r="AG307" s="6"/>
      <c r="AH307" s="5"/>
      <c r="AI307" s="6"/>
    </row>
    <row r="308" spans="1:35" s="183" customFormat="1" ht="15" customHeight="1" x14ac:dyDescent="0.25">
      <c r="A308" s="9" t="s">
        <v>1963</v>
      </c>
      <c r="B308" s="304" t="e">
        <v>#N/A</v>
      </c>
      <c r="C308" s="212"/>
      <c r="D308" s="358" t="s">
        <v>2208</v>
      </c>
      <c r="E308" s="193" t="s">
        <v>2209</v>
      </c>
      <c r="F308" s="193"/>
      <c r="G308" s="193"/>
      <c r="H308" s="225" t="e">
        <v>#N/A</v>
      </c>
      <c r="I308" s="225" t="e">
        <v>#N/A</v>
      </c>
      <c r="J308" s="225" t="e">
        <v>#N/A</v>
      </c>
      <c r="K308" s="225">
        <v>5.67</v>
      </c>
      <c r="L308" s="191"/>
      <c r="M308" s="19"/>
      <c r="N308" s="18"/>
      <c r="O308" s="19"/>
      <c r="P308" s="18"/>
      <c r="Q308" s="19"/>
      <c r="R308" s="18"/>
      <c r="S308" s="20"/>
      <c r="T308" s="18"/>
      <c r="U308" s="19"/>
      <c r="V308" s="18"/>
      <c r="W308" s="21"/>
      <c r="X308" s="18"/>
      <c r="Y308" s="21"/>
      <c r="Z308" s="18"/>
      <c r="AA308" s="21"/>
      <c r="AB308" s="18"/>
      <c r="AC308" s="21"/>
      <c r="AD308" s="18"/>
      <c r="AE308" s="21"/>
      <c r="AF308" s="18"/>
      <c r="AG308" s="21"/>
      <c r="AH308" s="18"/>
      <c r="AI308" s="21"/>
    </row>
    <row r="309" spans="1:35" s="61" customFormat="1" ht="15" customHeight="1" thickBot="1" x14ac:dyDescent="0.3">
      <c r="A309" s="9" t="s">
        <v>1963</v>
      </c>
      <c r="B309" s="304" t="s">
        <v>3807</v>
      </c>
      <c r="C309" s="212"/>
      <c r="D309" s="356" t="s">
        <v>103</v>
      </c>
      <c r="E309" s="362" t="s">
        <v>971</v>
      </c>
      <c r="F309" s="362" t="s">
        <v>1739</v>
      </c>
      <c r="G309" s="362"/>
      <c r="H309" s="225">
        <v>0</v>
      </c>
      <c r="I309" s="225">
        <v>0</v>
      </c>
      <c r="J309" s="225">
        <v>58.962400000000002</v>
      </c>
      <c r="K309" s="225">
        <v>57.77</v>
      </c>
      <c r="L309" s="191"/>
      <c r="M309" s="19"/>
      <c r="N309" s="18"/>
      <c r="O309" s="19"/>
      <c r="P309" s="18"/>
      <c r="Q309" s="19"/>
      <c r="R309" s="18"/>
      <c r="S309" s="19"/>
      <c r="T309" s="5"/>
      <c r="U309" s="230"/>
      <c r="V309" s="5"/>
      <c r="W309" s="6"/>
      <c r="X309" s="5"/>
      <c r="Y309" s="6"/>
      <c r="Z309" s="5"/>
      <c r="AA309" s="6"/>
      <c r="AB309" s="5"/>
      <c r="AC309" s="6"/>
      <c r="AD309" s="5"/>
      <c r="AE309" s="6"/>
      <c r="AF309" s="5"/>
      <c r="AG309" s="6"/>
      <c r="AH309" s="5"/>
      <c r="AI309" s="6"/>
    </row>
    <row r="310" spans="1:35" ht="14.25" customHeight="1" x14ac:dyDescent="0.25">
      <c r="A310" s="9" t="s">
        <v>1963</v>
      </c>
      <c r="B310" s="304" t="e">
        <v>#N/A</v>
      </c>
      <c r="D310" s="355" t="s">
        <v>3449</v>
      </c>
      <c r="E310" s="360" t="s">
        <v>971</v>
      </c>
      <c r="F310" s="360"/>
      <c r="G310" s="360"/>
      <c r="H310" s="225" t="e">
        <v>#N/A</v>
      </c>
      <c r="I310" s="225" t="e">
        <v>#N/A</v>
      </c>
      <c r="J310" s="225">
        <v>58.96</v>
      </c>
      <c r="K310" s="225">
        <v>57.77</v>
      </c>
      <c r="L310" s="191"/>
      <c r="M310" s="17"/>
      <c r="N310" s="18"/>
      <c r="O310" s="17"/>
      <c r="P310" s="18"/>
      <c r="Q310" s="17"/>
      <c r="R310" s="18"/>
      <c r="S310" s="230"/>
      <c r="T310" s="5"/>
      <c r="U310" s="230"/>
      <c r="V310" s="5"/>
      <c r="W310" s="6"/>
      <c r="X310" s="5"/>
      <c r="Y310" s="6"/>
      <c r="Z310" s="5"/>
      <c r="AA310" s="6"/>
      <c r="AB310" s="5"/>
      <c r="AC310" s="6"/>
      <c r="AD310" s="5"/>
      <c r="AE310" s="6"/>
      <c r="AF310" s="5"/>
      <c r="AG310" s="6"/>
      <c r="AH310" s="5"/>
      <c r="AI310" s="6"/>
    </row>
    <row r="311" spans="1:35" s="183" customFormat="1" ht="14.25" customHeight="1" x14ac:dyDescent="0.25">
      <c r="A311" s="9" t="s">
        <v>1963</v>
      </c>
      <c r="B311" s="304" t="s">
        <v>5419</v>
      </c>
      <c r="C311" s="212"/>
      <c r="D311" s="354" t="s">
        <v>4388</v>
      </c>
      <c r="E311" s="192" t="s">
        <v>4389</v>
      </c>
      <c r="F311" s="192"/>
      <c r="G311" s="192"/>
      <c r="H311" s="225">
        <v>17</v>
      </c>
      <c r="I311" s="225">
        <v>17</v>
      </c>
      <c r="J311" s="225">
        <v>57.813000000000002</v>
      </c>
      <c r="K311" s="225" t="e">
        <v>#N/A</v>
      </c>
      <c r="L311" s="389">
        <v>85</v>
      </c>
      <c r="M311" s="17">
        <f t="shared" si="2"/>
        <v>0.13754691851313713</v>
      </c>
      <c r="N311" s="18"/>
      <c r="O311" s="19"/>
      <c r="P311" s="18"/>
      <c r="Q311" s="20"/>
      <c r="R311" s="18"/>
      <c r="S311" s="230"/>
      <c r="T311" s="5"/>
      <c r="U311" s="230"/>
      <c r="V311" s="5"/>
      <c r="W311" s="6"/>
      <c r="X311" s="5"/>
      <c r="Y311" s="6"/>
      <c r="Z311" s="5"/>
      <c r="AA311" s="6"/>
      <c r="AB311" s="5"/>
      <c r="AC311" s="6"/>
      <c r="AD311" s="5"/>
      <c r="AE311" s="6"/>
      <c r="AF311" s="5"/>
      <c r="AG311" s="6"/>
      <c r="AH311" s="5"/>
      <c r="AI311" s="6"/>
    </row>
    <row r="312" spans="1:35" s="183" customFormat="1" ht="14.25" customHeight="1" thickBot="1" x14ac:dyDescent="0.3">
      <c r="A312" s="9" t="s">
        <v>1963</v>
      </c>
      <c r="B312" s="304" t="e">
        <v>#N/A</v>
      </c>
      <c r="C312" s="212"/>
      <c r="D312" s="358" t="s">
        <v>3448</v>
      </c>
      <c r="E312" s="193" t="s">
        <v>970</v>
      </c>
      <c r="F312" s="193"/>
      <c r="G312" s="193"/>
      <c r="H312" s="225" t="e">
        <v>#N/A</v>
      </c>
      <c r="I312" s="225" t="e">
        <v>#N/A</v>
      </c>
      <c r="J312" s="225"/>
      <c r="K312" s="225">
        <v>56.65</v>
      </c>
      <c r="L312" s="191"/>
      <c r="M312" s="17"/>
      <c r="N312" s="18"/>
      <c r="O312" s="17"/>
      <c r="P312" s="18"/>
      <c r="Q312" s="20"/>
      <c r="R312" s="18"/>
      <c r="S312" s="230"/>
      <c r="T312" s="5"/>
      <c r="U312" s="230"/>
      <c r="V312" s="5"/>
      <c r="W312" s="6"/>
      <c r="X312" s="5"/>
      <c r="Y312" s="6"/>
      <c r="Z312" s="5"/>
      <c r="AA312" s="6"/>
      <c r="AB312" s="5"/>
      <c r="AC312" s="6"/>
      <c r="AD312" s="5"/>
      <c r="AE312" s="6"/>
      <c r="AF312" s="5"/>
      <c r="AG312" s="6"/>
      <c r="AH312" s="5"/>
      <c r="AI312" s="6"/>
    </row>
    <row r="313" spans="1:35" s="47" customFormat="1" ht="15" customHeight="1" x14ac:dyDescent="0.25">
      <c r="A313" s="9" t="s">
        <v>1963</v>
      </c>
      <c r="B313" s="304" t="s">
        <v>3808</v>
      </c>
      <c r="C313" s="212"/>
      <c r="D313" s="353" t="s">
        <v>2326</v>
      </c>
      <c r="E313" s="359" t="s">
        <v>2129</v>
      </c>
      <c r="F313" s="359"/>
      <c r="G313" s="359"/>
      <c r="H313" s="225">
        <v>5</v>
      </c>
      <c r="I313" s="225">
        <v>5</v>
      </c>
      <c r="J313" s="225">
        <v>58.96</v>
      </c>
      <c r="K313" s="225">
        <v>57.7</v>
      </c>
      <c r="L313" s="191">
        <v>89.99</v>
      </c>
      <c r="M313" s="17">
        <f t="shared" si="2"/>
        <v>0.18989484396200809</v>
      </c>
      <c r="N313" s="388">
        <v>77.5</v>
      </c>
      <c r="O313" s="17">
        <f>((((((N313*N$2))-((N313*N$2)*0.12+0.035)+4-13)-($J313*N$2))/($J313*N$2)))</f>
        <v>8.0096675712347409E-2</v>
      </c>
      <c r="P313" s="18"/>
      <c r="Q313" s="20"/>
      <c r="R313" s="18"/>
      <c r="S313" s="230"/>
      <c r="T313" s="5"/>
      <c r="U313" s="230"/>
      <c r="V313" s="5"/>
      <c r="W313" s="6"/>
      <c r="X313" s="5"/>
      <c r="Y313" s="6"/>
      <c r="Z313" s="5"/>
      <c r="AA313" s="6"/>
      <c r="AB313" s="5"/>
      <c r="AC313" s="6"/>
      <c r="AD313" s="5"/>
      <c r="AE313" s="6"/>
      <c r="AF313" s="5"/>
      <c r="AG313" s="6"/>
      <c r="AH313" s="5"/>
      <c r="AI313" s="6"/>
    </row>
    <row r="314" spans="1:35" s="183" customFormat="1" ht="15" customHeight="1" thickBot="1" x14ac:dyDescent="0.3">
      <c r="A314" s="9" t="s">
        <v>1963</v>
      </c>
      <c r="B314" s="304" t="s">
        <v>3809</v>
      </c>
      <c r="C314" s="212"/>
      <c r="D314" s="354" t="s">
        <v>102</v>
      </c>
      <c r="E314" s="192" t="s">
        <v>972</v>
      </c>
      <c r="F314" s="192" t="s">
        <v>1740</v>
      </c>
      <c r="G314" s="192"/>
      <c r="H314" s="225">
        <v>188</v>
      </c>
      <c r="I314" s="225">
        <v>187</v>
      </c>
      <c r="J314" s="225">
        <v>58.962249999999997</v>
      </c>
      <c r="K314" s="225">
        <v>57.77</v>
      </c>
      <c r="L314" s="191">
        <v>80.7</v>
      </c>
      <c r="M314" s="17">
        <f t="shared" si="2"/>
        <v>5.1198012287523145E-2</v>
      </c>
      <c r="N314" s="18">
        <v>75.599999999999994</v>
      </c>
      <c r="O314" s="17">
        <f>((((((N314*N$2))-((N314*N$2)*0.12+0.035)+4-13)-($J314*N$2))/($J314*N$2)))</f>
        <v>5.1698332407599711E-2</v>
      </c>
      <c r="P314" s="388">
        <v>75.400000000000006</v>
      </c>
      <c r="Q314" s="17">
        <f>((((((P314*P$2))-((P314*P$2)*0.12+0.035)+4-13)-($J314*P$2))/($J314*P$2)))</f>
        <v>7.4252311153888056E-2</v>
      </c>
      <c r="R314" s="18"/>
      <c r="S314" s="17"/>
      <c r="T314" s="5"/>
      <c r="U314" s="230"/>
      <c r="V314" s="5"/>
      <c r="W314" s="6"/>
      <c r="X314" s="5"/>
      <c r="Y314" s="6"/>
      <c r="Z314" s="5"/>
      <c r="AA314" s="6"/>
      <c r="AB314" s="5"/>
      <c r="AC314" s="6"/>
      <c r="AD314" s="5"/>
      <c r="AE314" s="6"/>
      <c r="AF314" s="5"/>
      <c r="AG314" s="6"/>
      <c r="AH314" s="5"/>
      <c r="AI314" s="6"/>
    </row>
    <row r="315" spans="1:35" s="183" customFormat="1" ht="15" customHeight="1" x14ac:dyDescent="0.25">
      <c r="A315" s="9" t="s">
        <v>1963</v>
      </c>
      <c r="B315" s="304" t="e">
        <v>#N/A</v>
      </c>
      <c r="C315" s="212"/>
      <c r="D315" s="355" t="s">
        <v>3451</v>
      </c>
      <c r="E315" s="360" t="s">
        <v>972</v>
      </c>
      <c r="F315" s="360"/>
      <c r="G315" s="360"/>
      <c r="H315" s="225">
        <v>188</v>
      </c>
      <c r="I315" s="225">
        <v>187</v>
      </c>
      <c r="J315" s="225">
        <v>58.96</v>
      </c>
      <c r="K315" s="225">
        <v>57.77</v>
      </c>
      <c r="L315" s="191">
        <v>85</v>
      </c>
      <c r="M315" s="17">
        <f t="shared" si="2"/>
        <v>0.11541723202170963</v>
      </c>
      <c r="N315" s="18"/>
      <c r="O315" s="17"/>
      <c r="P315" s="18"/>
      <c r="Q315" s="19"/>
      <c r="R315" s="18"/>
      <c r="S315" s="230"/>
      <c r="T315" s="5"/>
      <c r="U315" s="230"/>
      <c r="V315" s="5"/>
      <c r="W315" s="6"/>
      <c r="X315" s="5"/>
      <c r="Y315" s="6"/>
      <c r="Z315" s="5"/>
      <c r="AA315" s="6"/>
      <c r="AB315" s="5"/>
      <c r="AC315" s="6"/>
      <c r="AD315" s="5"/>
      <c r="AE315" s="6"/>
      <c r="AF315" s="5"/>
      <c r="AG315" s="6"/>
      <c r="AH315" s="5"/>
      <c r="AI315" s="6"/>
    </row>
    <row r="316" spans="1:35" ht="15" customHeight="1" thickBot="1" x14ac:dyDescent="0.3">
      <c r="A316" s="9" t="s">
        <v>1963</v>
      </c>
      <c r="B316" s="304" t="s">
        <v>3810</v>
      </c>
      <c r="D316" s="358" t="s">
        <v>454</v>
      </c>
      <c r="E316" s="193" t="s">
        <v>973</v>
      </c>
      <c r="F316" s="193" t="e">
        <v>#N/A</v>
      </c>
      <c r="G316" s="193"/>
      <c r="H316" s="225">
        <v>2</v>
      </c>
      <c r="I316" s="225">
        <v>2</v>
      </c>
      <c r="J316" s="225">
        <v>57.776499999999999</v>
      </c>
      <c r="K316" s="225">
        <v>57.77</v>
      </c>
      <c r="L316" s="191">
        <v>80.400000000000006</v>
      </c>
      <c r="M316" s="17">
        <f t="shared" si="2"/>
        <v>6.8202469862314513E-2</v>
      </c>
      <c r="N316" s="18">
        <v>78.25</v>
      </c>
      <c r="O316" s="17">
        <f t="shared" si="2"/>
        <v>0.11364482099123351</v>
      </c>
      <c r="P316" s="18"/>
      <c r="Q316" s="17"/>
      <c r="R316" s="18"/>
      <c r="S316" s="230"/>
      <c r="T316" s="5"/>
      <c r="U316" s="230"/>
      <c r="V316" s="5"/>
      <c r="W316" s="6"/>
      <c r="X316" s="5"/>
      <c r="Y316" s="6"/>
      <c r="Z316" s="5"/>
      <c r="AA316" s="6"/>
      <c r="AB316" s="5"/>
      <c r="AC316" s="6"/>
      <c r="AD316" s="5"/>
      <c r="AE316" s="6"/>
      <c r="AF316" s="5"/>
      <c r="AG316" s="6"/>
      <c r="AH316" s="5"/>
      <c r="AI316" s="6"/>
    </row>
    <row r="317" spans="1:35" s="183" customFormat="1" ht="15" customHeight="1" x14ac:dyDescent="0.25">
      <c r="A317" s="9" t="s">
        <v>1963</v>
      </c>
      <c r="B317" s="304" t="e">
        <v>#N/A</v>
      </c>
      <c r="C317" s="212"/>
      <c r="D317" s="353" t="s">
        <v>3452</v>
      </c>
      <c r="E317" s="359" t="s">
        <v>973</v>
      </c>
      <c r="F317" s="359"/>
      <c r="G317" s="359"/>
      <c r="H317" s="225" t="e">
        <v>#N/A</v>
      </c>
      <c r="I317" s="225" t="e">
        <v>#N/A</v>
      </c>
      <c r="J317" s="225">
        <v>57.77</v>
      </c>
      <c r="K317" s="225">
        <v>57.77</v>
      </c>
      <c r="L317" s="191">
        <v>85</v>
      </c>
      <c r="M317" s="17">
        <f t="shared" si="2"/>
        <v>0.13839362991171883</v>
      </c>
      <c r="N317" s="5">
        <v>78.989999999999995</v>
      </c>
      <c r="O317" s="17">
        <f>((((((N317*N$2))-((N317*N$2)*0.12+0.035)+4-13)-($J317*N$2))/($J317*N$2)))</f>
        <v>0.12504240955513218</v>
      </c>
      <c r="P317" s="5"/>
      <c r="Q317" s="230"/>
      <c r="R317" s="5"/>
      <c r="S317" s="230"/>
      <c r="T317" s="5"/>
      <c r="U317" s="230"/>
      <c r="V317" s="5"/>
      <c r="W317" s="6"/>
      <c r="X317" s="5"/>
      <c r="Y317" s="6"/>
      <c r="Z317" s="5"/>
      <c r="AA317" s="6"/>
      <c r="AB317" s="5"/>
      <c r="AC317" s="6"/>
      <c r="AD317" s="5"/>
      <c r="AE317" s="6"/>
      <c r="AF317" s="5"/>
      <c r="AG317" s="6"/>
      <c r="AH317" s="5"/>
      <c r="AI317" s="6"/>
    </row>
    <row r="318" spans="1:35" ht="15" customHeight="1" thickBot="1" x14ac:dyDescent="0.3">
      <c r="A318" s="9" t="s">
        <v>1963</v>
      </c>
      <c r="B318" s="304" t="s">
        <v>3811</v>
      </c>
      <c r="D318" s="354" t="s">
        <v>2340</v>
      </c>
      <c r="E318" s="192" t="s">
        <v>2130</v>
      </c>
      <c r="F318" s="192"/>
      <c r="G318" s="192"/>
      <c r="H318" s="225">
        <v>0</v>
      </c>
      <c r="I318" s="225">
        <v>0</v>
      </c>
      <c r="J318" s="225">
        <v>57.771000000000001</v>
      </c>
      <c r="K318" s="225">
        <v>57.77</v>
      </c>
      <c r="L318" s="189"/>
      <c r="M318" s="17"/>
      <c r="N318" s="18"/>
      <c r="O318" s="17"/>
      <c r="P318" s="18"/>
      <c r="Q318" s="17"/>
      <c r="R318" s="5"/>
      <c r="S318" s="230"/>
      <c r="T318" s="5"/>
      <c r="U318" s="230"/>
      <c r="V318" s="5"/>
      <c r="W318" s="6"/>
      <c r="X318" s="5"/>
      <c r="Y318" s="6"/>
      <c r="Z318" s="5"/>
      <c r="AA318" s="6"/>
      <c r="AB318" s="5"/>
      <c r="AC318" s="6"/>
      <c r="AD318" s="5"/>
      <c r="AE318" s="6"/>
      <c r="AF318" s="5"/>
      <c r="AG318" s="6"/>
      <c r="AH318" s="5"/>
      <c r="AI318" s="6"/>
    </row>
    <row r="319" spans="1:35" s="183" customFormat="1" ht="15" customHeight="1" x14ac:dyDescent="0.25">
      <c r="A319" s="9" t="s">
        <v>1963</v>
      </c>
      <c r="B319" s="304" t="e">
        <v>#N/A</v>
      </c>
      <c r="C319" s="212"/>
      <c r="D319" s="355" t="s">
        <v>3453</v>
      </c>
      <c r="E319" s="360" t="s">
        <v>2130</v>
      </c>
      <c r="F319" s="360"/>
      <c r="G319" s="360"/>
      <c r="H319" s="225" t="e">
        <v>#N/A</v>
      </c>
      <c r="I319" s="225" t="e">
        <v>#N/A</v>
      </c>
      <c r="J319" s="225" t="e">
        <v>#N/A</v>
      </c>
      <c r="K319" s="225">
        <v>57.77</v>
      </c>
      <c r="L319" s="189"/>
      <c r="M319" s="17"/>
      <c r="N319" s="5"/>
      <c r="O319" s="17"/>
      <c r="P319" s="5"/>
      <c r="Q319" s="230"/>
      <c r="R319" s="5"/>
      <c r="S319" s="230"/>
      <c r="T319" s="5"/>
      <c r="U319" s="230"/>
      <c r="V319" s="5"/>
      <c r="W319" s="6"/>
      <c r="X319" s="5"/>
      <c r="Y319" s="6"/>
      <c r="Z319" s="5"/>
      <c r="AA319" s="6"/>
      <c r="AB319" s="5"/>
      <c r="AC319" s="6"/>
      <c r="AD319" s="5"/>
      <c r="AE319" s="6"/>
      <c r="AF319" s="5"/>
      <c r="AG319" s="6"/>
      <c r="AH319" s="5"/>
      <c r="AI319" s="6"/>
    </row>
    <row r="320" spans="1:35" s="58" customFormat="1" ht="15" customHeight="1" thickBot="1" x14ac:dyDescent="0.3">
      <c r="A320" s="9" t="s">
        <v>1963</v>
      </c>
      <c r="B320" s="304" t="s">
        <v>3812</v>
      </c>
      <c r="C320" s="212"/>
      <c r="D320" s="247" t="s">
        <v>109</v>
      </c>
      <c r="E320" s="196" t="s">
        <v>974</v>
      </c>
      <c r="F320" s="196" t="s">
        <v>1741</v>
      </c>
      <c r="G320" s="196"/>
      <c r="H320" s="225">
        <v>5</v>
      </c>
      <c r="I320" s="225">
        <v>5</v>
      </c>
      <c r="J320" s="225">
        <v>58.962000000000003</v>
      </c>
      <c r="K320" s="225">
        <v>55.41</v>
      </c>
      <c r="L320" s="191">
        <v>81.99</v>
      </c>
      <c r="M320" s="17">
        <f t="shared" ref="M320:M328" si="3">((((((L320*L$2))-((L320*L$2)*0.12+0.035)+4-13)-($J320*L$2))/($J320*L$2)))</f>
        <v>7.0455547640853239E-2</v>
      </c>
      <c r="N320" s="18"/>
      <c r="O320" s="17"/>
      <c r="P320" s="18"/>
      <c r="Q320" s="20"/>
      <c r="R320" s="18"/>
      <c r="S320" s="20"/>
      <c r="T320" s="18"/>
      <c r="U320" s="20"/>
      <c r="V320" s="18"/>
      <c r="W320" s="21"/>
      <c r="X320" s="18"/>
      <c r="Y320" s="21"/>
      <c r="Z320" s="18"/>
      <c r="AA320" s="21"/>
      <c r="AB320" s="18"/>
      <c r="AC320" s="21"/>
      <c r="AD320" s="18"/>
      <c r="AE320" s="21"/>
      <c r="AF320" s="18"/>
      <c r="AG320" s="21"/>
      <c r="AH320" s="18"/>
      <c r="AI320" s="21"/>
    </row>
    <row r="321" spans="1:35" s="183" customFormat="1" ht="15" customHeight="1" thickBot="1" x14ac:dyDescent="0.3">
      <c r="A321" s="9" t="s">
        <v>1963</v>
      </c>
      <c r="B321" s="304" t="e">
        <v>#N/A</v>
      </c>
      <c r="C321" s="212"/>
      <c r="D321" s="357" t="s">
        <v>3450</v>
      </c>
      <c r="E321" s="363" t="s">
        <v>2129</v>
      </c>
      <c r="F321" s="363"/>
      <c r="G321" s="363"/>
      <c r="H321" s="225">
        <v>5</v>
      </c>
      <c r="I321" s="225">
        <v>5</v>
      </c>
      <c r="J321" s="225">
        <v>58.96</v>
      </c>
      <c r="K321" s="225">
        <v>57.7</v>
      </c>
      <c r="L321" s="190">
        <v>85</v>
      </c>
      <c r="M321" s="17">
        <f t="shared" si="3"/>
        <v>0.11541723202170963</v>
      </c>
      <c r="N321" s="18">
        <v>77.489999999999995</v>
      </c>
      <c r="O321" s="17">
        <f>((((((N321*N$2))-((N321*N$2)*0.12+0.035)+4-13)-($J321*N$2))/($J321*N$2)))</f>
        <v>7.9947421981003991E-2</v>
      </c>
      <c r="P321" s="18"/>
      <c r="Q321" s="20"/>
      <c r="R321" s="18"/>
      <c r="S321" s="230"/>
      <c r="T321" s="5"/>
      <c r="U321" s="230"/>
      <c r="V321" s="5"/>
      <c r="W321" s="6"/>
      <c r="X321" s="5"/>
      <c r="Y321" s="6"/>
      <c r="Z321" s="5"/>
      <c r="AA321" s="6"/>
      <c r="AB321" s="5"/>
      <c r="AC321" s="6"/>
      <c r="AD321" s="5"/>
      <c r="AE321" s="6"/>
      <c r="AF321" s="5"/>
      <c r="AG321" s="6"/>
      <c r="AH321" s="5"/>
      <c r="AI321" s="6"/>
    </row>
    <row r="322" spans="1:35" ht="15" customHeight="1" x14ac:dyDescent="0.25">
      <c r="A322" s="9" t="s">
        <v>1963</v>
      </c>
      <c r="B322" s="304" t="s">
        <v>3813</v>
      </c>
      <c r="D322" s="198" t="s">
        <v>98</v>
      </c>
      <c r="E322" s="7" t="s">
        <v>975</v>
      </c>
      <c r="F322" s="7" t="s">
        <v>1742</v>
      </c>
      <c r="G322" s="7"/>
      <c r="H322" s="225">
        <v>33</v>
      </c>
      <c r="I322" s="225">
        <v>33</v>
      </c>
      <c r="J322" s="225">
        <v>58.962333000000001</v>
      </c>
      <c r="K322" s="225">
        <v>57.77</v>
      </c>
      <c r="L322" s="189">
        <v>84.45</v>
      </c>
      <c r="M322" s="17">
        <f t="shared" si="3"/>
        <v>0.10716446718619503</v>
      </c>
      <c r="N322" s="388">
        <v>77.400000000000006</v>
      </c>
      <c r="O322" s="17">
        <f>((((((N322*N$2))-((N322*N$2)*0.12+0.035)+4-13)-($J322*N$2))/($J322*N$2)))</f>
        <v>7.8561460585353862E-2</v>
      </c>
      <c r="P322" s="18"/>
      <c r="Q322" s="17"/>
      <c r="R322" s="5"/>
      <c r="S322" s="230"/>
      <c r="T322" s="5"/>
      <c r="U322" s="230"/>
      <c r="V322" s="5"/>
      <c r="W322" s="6"/>
      <c r="X322" s="5"/>
      <c r="Y322" s="6"/>
      <c r="Z322" s="5"/>
      <c r="AA322" s="6"/>
      <c r="AB322" s="5"/>
      <c r="AC322" s="6"/>
      <c r="AD322" s="5"/>
      <c r="AE322" s="6"/>
      <c r="AF322" s="5"/>
      <c r="AG322" s="6"/>
      <c r="AH322" s="5"/>
      <c r="AI322" s="6"/>
    </row>
    <row r="323" spans="1:35" ht="15" customHeight="1" x14ac:dyDescent="0.25">
      <c r="A323" s="9" t="s">
        <v>1963</v>
      </c>
      <c r="B323" s="304" t="s">
        <v>3814</v>
      </c>
      <c r="D323" s="198" t="s">
        <v>99</v>
      </c>
      <c r="E323" s="7" t="s">
        <v>976</v>
      </c>
      <c r="F323" s="7" t="s">
        <v>1743</v>
      </c>
      <c r="G323" s="7"/>
      <c r="H323" s="225">
        <v>98</v>
      </c>
      <c r="I323" s="225">
        <v>98</v>
      </c>
      <c r="J323" s="225">
        <v>58.962273000000003</v>
      </c>
      <c r="K323" s="225">
        <v>55.43</v>
      </c>
      <c r="L323" s="191">
        <v>87</v>
      </c>
      <c r="M323" s="17">
        <f t="shared" si="3"/>
        <v>0.14522382812480791</v>
      </c>
      <c r="N323" s="388">
        <v>77.849999999999994</v>
      </c>
      <c r="O323" s="17">
        <f>((((((N323*N$2))-((N323*N$2)*0.12+0.035)+4-13)-($J323*N$2))/($J323*N$2)))</f>
        <v>8.5278717121370029E-2</v>
      </c>
      <c r="P323" s="5"/>
      <c r="Q323" s="230"/>
      <c r="R323" s="5"/>
      <c r="S323" s="230"/>
      <c r="T323" s="5"/>
      <c r="U323" s="230"/>
      <c r="V323" s="5"/>
      <c r="W323" s="6"/>
      <c r="X323" s="5"/>
      <c r="Y323" s="6"/>
      <c r="Z323" s="5"/>
      <c r="AA323" s="6"/>
      <c r="AB323" s="5"/>
      <c r="AC323" s="6"/>
      <c r="AD323" s="5"/>
      <c r="AE323" s="6"/>
      <c r="AF323" s="5"/>
      <c r="AG323" s="6"/>
      <c r="AH323" s="5"/>
      <c r="AI323" s="6"/>
    </row>
    <row r="324" spans="1:35" s="61" customFormat="1" ht="15" customHeight="1" x14ac:dyDescent="0.25">
      <c r="A324" s="9" t="s">
        <v>1963</v>
      </c>
      <c r="B324" s="304" t="e">
        <v>#N/A</v>
      </c>
      <c r="C324" s="212"/>
      <c r="D324" s="149" t="s">
        <v>2218</v>
      </c>
      <c r="E324" s="284" t="s">
        <v>2219</v>
      </c>
      <c r="F324" s="284"/>
      <c r="G324" s="284"/>
      <c r="H324" s="225" t="e">
        <v>#N/A</v>
      </c>
      <c r="I324" s="225" t="e">
        <v>#N/A</v>
      </c>
      <c r="J324" s="225">
        <v>5.8963000000000001</v>
      </c>
      <c r="K324" s="225">
        <v>5.54</v>
      </c>
      <c r="L324" s="191">
        <v>18</v>
      </c>
      <c r="M324" s="17">
        <f t="shared" si="3"/>
        <v>0.15411359666231358</v>
      </c>
      <c r="N324" s="18"/>
      <c r="O324" s="17"/>
      <c r="P324" s="18">
        <v>11.08</v>
      </c>
      <c r="Q324" s="17">
        <f>((((((P324*P$2))-((P324*P$2)*0.12+0.035)+4-13)-($J324*P$2))/($J324*P$2)))</f>
        <v>0.14287491025445337</v>
      </c>
      <c r="R324" s="18"/>
      <c r="S324" s="20"/>
      <c r="T324" s="18"/>
      <c r="U324" s="20"/>
      <c r="V324" s="18"/>
      <c r="W324" s="21"/>
      <c r="X324" s="18"/>
      <c r="Y324" s="21"/>
      <c r="Z324" s="18"/>
      <c r="AA324" s="21"/>
      <c r="AB324" s="18"/>
      <c r="AC324" s="21"/>
      <c r="AD324" s="18"/>
      <c r="AE324" s="21"/>
      <c r="AF324" s="18"/>
      <c r="AG324" s="21"/>
      <c r="AH324" s="18"/>
      <c r="AI324" s="21"/>
    </row>
    <row r="325" spans="1:35" ht="15" customHeight="1" x14ac:dyDescent="0.25">
      <c r="A325" s="9" t="s">
        <v>1963</v>
      </c>
      <c r="B325" s="304" t="s">
        <v>3815</v>
      </c>
      <c r="D325" s="149" t="s">
        <v>100</v>
      </c>
      <c r="E325" s="283" t="s">
        <v>977</v>
      </c>
      <c r="F325" s="283" t="s">
        <v>1744</v>
      </c>
      <c r="G325" s="283"/>
      <c r="H325" s="225">
        <v>233</v>
      </c>
      <c r="I325" s="225">
        <v>232</v>
      </c>
      <c r="J325" s="225">
        <v>58.962260999999998</v>
      </c>
      <c r="K325" s="225">
        <v>57.78</v>
      </c>
      <c r="L325" s="189">
        <v>85</v>
      </c>
      <c r="M325" s="17">
        <f t="shared" si="3"/>
        <v>0.11537445960561117</v>
      </c>
      <c r="N325" s="18">
        <v>76.2</v>
      </c>
      <c r="O325" s="17">
        <f>((((((N325*N$2))-((N325*N$2)*0.12+0.035)+4-13)-($J325*N$2))/($J325*N$2)))</f>
        <v>6.0653016681297231E-2</v>
      </c>
      <c r="P325" s="18">
        <v>75.989999999999995</v>
      </c>
      <c r="Q325" s="17">
        <f>((((((P325*P$2))-((P325*P$2)*0.12+0.035)+4-13)-($J325*P$2))/($J325*P$2)))</f>
        <v>8.3057743211939067E-2</v>
      </c>
      <c r="R325" s="5"/>
      <c r="S325" s="230"/>
      <c r="T325" s="5"/>
      <c r="U325" s="230"/>
      <c r="V325" s="5"/>
      <c r="W325" s="6"/>
      <c r="X325" s="5"/>
      <c r="Y325" s="6"/>
      <c r="Z325" s="5"/>
      <c r="AA325" s="6"/>
      <c r="AB325" s="5"/>
      <c r="AC325" s="6"/>
      <c r="AD325" s="5"/>
      <c r="AE325" s="6"/>
      <c r="AF325" s="5"/>
      <c r="AG325" s="6"/>
      <c r="AH325" s="5"/>
      <c r="AI325" s="6"/>
    </row>
    <row r="326" spans="1:35" ht="15" customHeight="1" x14ac:dyDescent="0.25">
      <c r="A326" s="9" t="s">
        <v>1963</v>
      </c>
      <c r="B326" s="304" t="s">
        <v>3816</v>
      </c>
      <c r="D326" s="198" t="s">
        <v>111</v>
      </c>
      <c r="E326" s="7" t="s">
        <v>978</v>
      </c>
      <c r="F326" s="7" t="s">
        <v>1745</v>
      </c>
      <c r="G326" s="7"/>
      <c r="H326" s="225">
        <v>1</v>
      </c>
      <c r="I326" s="225">
        <v>1</v>
      </c>
      <c r="J326" s="225">
        <v>57.776667000000003</v>
      </c>
      <c r="K326" s="225">
        <v>56.65</v>
      </c>
      <c r="L326" s="191">
        <v>82</v>
      </c>
      <c r="M326" s="17">
        <f t="shared" si="3"/>
        <v>9.2569081563669928E-2</v>
      </c>
      <c r="N326" s="80"/>
      <c r="O326" s="17"/>
      <c r="P326" s="5"/>
      <c r="Q326" s="230"/>
      <c r="R326" s="5"/>
      <c r="S326" s="230"/>
      <c r="T326" s="5"/>
      <c r="U326" s="230"/>
      <c r="V326" s="5"/>
      <c r="W326" s="6"/>
      <c r="X326" s="5"/>
      <c r="Y326" s="6"/>
      <c r="Z326" s="5"/>
      <c r="AA326" s="6"/>
      <c r="AB326" s="5"/>
      <c r="AC326" s="6"/>
      <c r="AD326" s="5"/>
      <c r="AE326" s="6"/>
      <c r="AF326" s="5"/>
      <c r="AG326" s="6"/>
      <c r="AH326" s="5"/>
      <c r="AI326" s="6"/>
    </row>
    <row r="327" spans="1:35" ht="15" customHeight="1" x14ac:dyDescent="0.25">
      <c r="A327" s="9" t="s">
        <v>1963</v>
      </c>
      <c r="B327" s="304" t="s">
        <v>3817</v>
      </c>
      <c r="D327" s="198" t="s">
        <v>448</v>
      </c>
      <c r="E327" s="7" t="s">
        <v>979</v>
      </c>
      <c r="F327" s="7" t="e">
        <v>#N/A</v>
      </c>
      <c r="G327" s="7"/>
      <c r="H327" s="225">
        <v>28</v>
      </c>
      <c r="I327" s="225">
        <v>28</v>
      </c>
      <c r="J327" s="225">
        <v>58.962499999999999</v>
      </c>
      <c r="K327" s="225">
        <v>57.81</v>
      </c>
      <c r="L327" s="189">
        <v>85</v>
      </c>
      <c r="M327" s="17">
        <f t="shared" si="3"/>
        <v>0.11536993852024595</v>
      </c>
      <c r="N327" s="18">
        <v>77.989999999999995</v>
      </c>
      <c r="O327" s="17">
        <f>((((((N327*N$2))-((N327*N$2)*0.12+0.035)+4-13)-($J327*N$2))/($J327*N$2)))</f>
        <v>8.7364002543989752E-2</v>
      </c>
      <c r="P327" s="18"/>
      <c r="Q327" s="17"/>
      <c r="R327" s="5"/>
      <c r="S327" s="230"/>
      <c r="T327" s="5"/>
      <c r="U327" s="230"/>
      <c r="V327" s="5"/>
      <c r="W327" s="6"/>
      <c r="X327" s="5"/>
      <c r="Y327" s="6"/>
      <c r="Z327" s="5"/>
      <c r="AA327" s="6"/>
      <c r="AB327" s="5"/>
      <c r="AC327" s="6"/>
      <c r="AD327" s="5"/>
      <c r="AE327" s="6"/>
      <c r="AF327" s="5"/>
      <c r="AG327" s="6"/>
      <c r="AH327" s="5"/>
      <c r="AI327" s="6"/>
    </row>
    <row r="328" spans="1:35" ht="15" customHeight="1" x14ac:dyDescent="0.25">
      <c r="A328" s="9" t="s">
        <v>1963</v>
      </c>
      <c r="B328" s="304" t="s">
        <v>3818</v>
      </c>
      <c r="D328" s="198" t="s">
        <v>447</v>
      </c>
      <c r="E328" s="283" t="s">
        <v>980</v>
      </c>
      <c r="F328" s="283" t="e">
        <v>#N/A</v>
      </c>
      <c r="G328" s="283"/>
      <c r="H328" s="225">
        <v>8</v>
      </c>
      <c r="I328" s="225">
        <v>8</v>
      </c>
      <c r="J328" s="225">
        <v>58.963999999999999</v>
      </c>
      <c r="K328" s="225">
        <v>57.77</v>
      </c>
      <c r="L328" s="191">
        <v>85</v>
      </c>
      <c r="M328" s="17">
        <f t="shared" si="3"/>
        <v>0.11534156434434574</v>
      </c>
      <c r="N328" s="18">
        <v>77.349999999999994</v>
      </c>
      <c r="O328" s="17">
        <f>((((((N328*N$2))-((N328*N$2)*0.12+0.035)+4-13)-($J328*N$2))/($J328*N$2)))</f>
        <v>7.7784750016959517E-2</v>
      </c>
      <c r="P328" s="18"/>
      <c r="Q328" s="17"/>
      <c r="R328" s="5"/>
      <c r="S328" s="230"/>
      <c r="T328" s="5"/>
      <c r="U328" s="230"/>
      <c r="V328" s="5"/>
      <c r="W328" s="6"/>
      <c r="X328" s="5"/>
      <c r="Y328" s="6"/>
      <c r="Z328" s="5"/>
      <c r="AA328" s="6"/>
      <c r="AB328" s="5"/>
      <c r="AC328" s="6"/>
      <c r="AD328" s="5"/>
      <c r="AE328" s="6"/>
      <c r="AF328" s="5"/>
      <c r="AG328" s="6"/>
      <c r="AH328" s="5"/>
      <c r="AI328" s="6"/>
    </row>
    <row r="329" spans="1:35" ht="15" customHeight="1" x14ac:dyDescent="0.25">
      <c r="A329" s="9" t="s">
        <v>1963</v>
      </c>
      <c r="B329" s="304" t="s">
        <v>3819</v>
      </c>
      <c r="D329" s="198" t="s">
        <v>453</v>
      </c>
      <c r="E329" s="7" t="s">
        <v>981</v>
      </c>
      <c r="F329" s="7" t="s">
        <v>1746</v>
      </c>
      <c r="G329" s="7"/>
      <c r="H329" s="225">
        <v>0</v>
      </c>
      <c r="I329" s="225">
        <v>0</v>
      </c>
      <c r="J329" s="225">
        <v>57.765999999999998</v>
      </c>
      <c r="K329" s="225">
        <v>56.63</v>
      </c>
      <c r="L329" s="191"/>
      <c r="M329" s="17"/>
      <c r="N329" s="18"/>
      <c r="O329" s="17"/>
      <c r="P329" s="18"/>
      <c r="Q329" s="17"/>
      <c r="R329" s="5"/>
      <c r="S329" s="230"/>
      <c r="T329" s="5"/>
      <c r="U329" s="230"/>
      <c r="V329" s="5"/>
      <c r="W329" s="6"/>
      <c r="X329" s="5"/>
      <c r="Y329" s="6"/>
      <c r="Z329" s="5"/>
      <c r="AA329" s="6"/>
      <c r="AB329" s="5"/>
      <c r="AC329" s="6"/>
      <c r="AD329" s="5"/>
      <c r="AE329" s="6"/>
      <c r="AF329" s="5"/>
      <c r="AG329" s="6"/>
      <c r="AH329" s="5"/>
      <c r="AI329" s="6"/>
    </row>
    <row r="330" spans="1:35" ht="15" customHeight="1" x14ac:dyDescent="0.25">
      <c r="A330" s="9" t="s">
        <v>1963</v>
      </c>
      <c r="B330" s="304" t="s">
        <v>3820</v>
      </c>
      <c r="D330" s="198" t="s">
        <v>101</v>
      </c>
      <c r="E330" s="7" t="s">
        <v>982</v>
      </c>
      <c r="F330" s="7" t="s">
        <v>1747</v>
      </c>
      <c r="G330" s="7"/>
      <c r="H330" s="225">
        <v>5</v>
      </c>
      <c r="I330" s="225">
        <v>5</v>
      </c>
      <c r="J330" s="225">
        <v>57.776000000000003</v>
      </c>
      <c r="K330" s="225">
        <v>57.78</v>
      </c>
      <c r="L330" s="191">
        <v>89.99</v>
      </c>
      <c r="M330" s="17">
        <f>((((((L330*L$2))-((L330*L$2)*0.12+0.035)+4-13)-($J330*L$2))/($J330*L$2)))</f>
        <v>0.21427928551647732</v>
      </c>
      <c r="N330" s="18">
        <v>77.900000000000006</v>
      </c>
      <c r="O330" s="17">
        <f>((((((N330*N$2))-((N330*N$2)*0.12+0.035)+4-13)-($J330*N$2))/($J330*N$2)))</f>
        <v>0.10832352533924129</v>
      </c>
      <c r="P330" s="388">
        <v>77.3</v>
      </c>
      <c r="Q330" s="17">
        <f>((((((P330*P$2))-((P330*P$2)*0.12+0.035)+4-13)-($J330*P$2))/($J330*P$2)))</f>
        <v>0.12524808455644773</v>
      </c>
      <c r="R330" s="5"/>
      <c r="S330" s="230"/>
      <c r="T330" s="5"/>
      <c r="U330" s="230"/>
      <c r="V330" s="5"/>
      <c r="W330" s="6"/>
      <c r="X330" s="5"/>
      <c r="Y330" s="6"/>
      <c r="Z330" s="5"/>
      <c r="AA330" s="6"/>
      <c r="AB330" s="5"/>
      <c r="AC330" s="6"/>
      <c r="AD330" s="5"/>
      <c r="AE330" s="6"/>
      <c r="AF330" s="5"/>
      <c r="AG330" s="6"/>
      <c r="AH330" s="5"/>
      <c r="AI330" s="6"/>
    </row>
    <row r="331" spans="1:35" ht="15" customHeight="1" x14ac:dyDescent="0.25">
      <c r="A331" s="9" t="s">
        <v>1963</v>
      </c>
      <c r="B331" s="304" t="s">
        <v>3821</v>
      </c>
      <c r="D331" s="149" t="s">
        <v>110</v>
      </c>
      <c r="E331" s="283" t="s">
        <v>983</v>
      </c>
      <c r="F331" s="283" t="s">
        <v>1748</v>
      </c>
      <c r="G331" s="283"/>
      <c r="H331" s="225">
        <v>3</v>
      </c>
      <c r="I331" s="225">
        <v>3</v>
      </c>
      <c r="J331" s="225">
        <v>58.96</v>
      </c>
      <c r="K331" s="225">
        <v>0</v>
      </c>
      <c r="L331" s="191">
        <v>83.2</v>
      </c>
      <c r="M331" s="17">
        <f>((((((L331*L$2))-((L331*L$2)*0.12+0.035)+4-13)-($J331*L$2))/($J331*L$2)))</f>
        <v>8.8551560379918529E-2</v>
      </c>
      <c r="N331" s="5"/>
      <c r="O331" s="230"/>
      <c r="P331" s="5"/>
      <c r="Q331" s="230"/>
      <c r="R331" s="5"/>
      <c r="S331" s="230"/>
      <c r="T331" s="5"/>
      <c r="U331" s="230"/>
      <c r="V331" s="5"/>
      <c r="W331" s="6"/>
      <c r="X331" s="5"/>
      <c r="Y331" s="6"/>
      <c r="Z331" s="5"/>
      <c r="AA331" s="6"/>
      <c r="AB331" s="5"/>
      <c r="AC331" s="6"/>
      <c r="AD331" s="5"/>
      <c r="AE331" s="6"/>
      <c r="AF331" s="5"/>
      <c r="AG331" s="6"/>
      <c r="AH331" s="5"/>
      <c r="AI331" s="6"/>
    </row>
    <row r="332" spans="1:35" ht="15" customHeight="1" x14ac:dyDescent="0.25">
      <c r="A332" s="9" t="s">
        <v>1963</v>
      </c>
      <c r="B332" s="304" t="s">
        <v>3822</v>
      </c>
      <c r="D332" s="149" t="s">
        <v>644</v>
      </c>
      <c r="E332" s="283" t="s">
        <v>984</v>
      </c>
      <c r="F332" s="283" t="e">
        <v>#N/A</v>
      </c>
      <c r="G332" s="283"/>
      <c r="H332" s="225">
        <v>5</v>
      </c>
      <c r="I332" s="225">
        <v>5</v>
      </c>
      <c r="J332" s="225">
        <v>99.198499999999996</v>
      </c>
      <c r="K332" s="225">
        <v>97.19</v>
      </c>
      <c r="L332" s="189">
        <v>134.44999999999999</v>
      </c>
      <c r="M332" s="17">
        <f>((((((L332*L$2))-((L332*L$2)*0.12+0.035)+4-13)-($J332*L$2))/($J332*L$2)))</f>
        <v>0.10163964172845352</v>
      </c>
      <c r="N332" s="5"/>
      <c r="O332" s="230"/>
      <c r="P332" s="5"/>
      <c r="Q332" s="230"/>
      <c r="R332" s="5"/>
      <c r="S332" s="230"/>
      <c r="T332" s="5"/>
      <c r="U332" s="230"/>
      <c r="V332" s="5"/>
      <c r="W332" s="6"/>
      <c r="X332" s="5"/>
      <c r="Y332" s="6"/>
      <c r="Z332" s="5"/>
      <c r="AA332" s="6"/>
      <c r="AB332" s="5"/>
      <c r="AC332" s="6"/>
      <c r="AD332" s="5"/>
      <c r="AE332" s="6"/>
      <c r="AF332" s="5"/>
      <c r="AG332" s="6"/>
      <c r="AH332" s="5"/>
      <c r="AI332" s="6"/>
    </row>
    <row r="333" spans="1:35" ht="15" customHeight="1" x14ac:dyDescent="0.25">
      <c r="A333" s="9" t="s">
        <v>1963</v>
      </c>
      <c r="B333" s="304" t="s">
        <v>3823</v>
      </c>
      <c r="D333" s="149" t="s">
        <v>291</v>
      </c>
      <c r="E333" s="283" t="s">
        <v>985</v>
      </c>
      <c r="F333" s="283" t="s">
        <v>1749</v>
      </c>
      <c r="G333" s="283"/>
      <c r="H333" s="225">
        <v>0</v>
      </c>
      <c r="I333" s="225">
        <v>0</v>
      </c>
      <c r="J333" s="225">
        <v>99.201999999999998</v>
      </c>
      <c r="K333" s="225">
        <v>97.26</v>
      </c>
      <c r="L333" s="191"/>
      <c r="M333" s="17"/>
      <c r="N333" s="18"/>
      <c r="O333" s="17"/>
      <c r="P333" s="5"/>
      <c r="Q333" s="230"/>
      <c r="R333" s="5"/>
      <c r="S333" s="230"/>
      <c r="T333" s="5"/>
      <c r="U333" s="230"/>
      <c r="V333" s="5"/>
      <c r="W333" s="6"/>
      <c r="X333" s="5"/>
      <c r="Y333" s="6"/>
      <c r="Z333" s="5"/>
      <c r="AA333" s="6"/>
      <c r="AB333" s="5"/>
      <c r="AC333" s="6"/>
      <c r="AD333" s="5"/>
      <c r="AE333" s="6"/>
      <c r="AF333" s="5"/>
      <c r="AG333" s="6"/>
      <c r="AH333" s="5"/>
      <c r="AI333" s="6"/>
    </row>
    <row r="334" spans="1:35" s="61" customFormat="1" ht="15" customHeight="1" x14ac:dyDescent="0.25">
      <c r="A334" s="9" t="s">
        <v>1963</v>
      </c>
      <c r="B334" s="304" t="e">
        <v>#N/A</v>
      </c>
      <c r="C334" s="212"/>
      <c r="D334" s="379" t="s">
        <v>2214</v>
      </c>
      <c r="E334" s="284" t="s">
        <v>2215</v>
      </c>
      <c r="F334" s="284"/>
      <c r="G334" s="284"/>
      <c r="H334" s="225" t="e">
        <v>#N/A</v>
      </c>
      <c r="I334" s="225" t="e">
        <v>#N/A</v>
      </c>
      <c r="J334" s="225">
        <v>9.92</v>
      </c>
      <c r="K334" s="225">
        <v>9.73</v>
      </c>
      <c r="L334" s="191">
        <v>25</v>
      </c>
      <c r="M334" s="17">
        <f>((((((L334*L$2))-((L334*L$2)*0.12+0.035)+4-13)-($J334*L$2))/($J334*L$2)))</f>
        <v>0.30695564516129031</v>
      </c>
      <c r="N334" s="18">
        <v>18.899999999999999</v>
      </c>
      <c r="O334" s="17">
        <f>((((((N334*N$2))-((N334*N$2)*0.12+0.035)+4-13)-($J334*N$2))/($J334*N$2)))</f>
        <v>0.2212197580645161</v>
      </c>
      <c r="P334" s="18">
        <v>16.989999999999998</v>
      </c>
      <c r="Q334" s="17">
        <f>((((((P334*P$2))-((P334*P$2)*0.12+0.035)+4-13)-($J334*P$2))/($J334*P$2)))</f>
        <v>0.2035819892473118</v>
      </c>
      <c r="R334" s="18"/>
      <c r="S334" s="20"/>
      <c r="T334" s="18">
        <v>14.6</v>
      </c>
      <c r="U334" s="17">
        <f>((((((T334*T$2))-((T334*T$2)*0.12+0.035)+4-13)-($J334*T$2))/($J334*T$2)))</f>
        <v>0.11300403225806445</v>
      </c>
      <c r="V334" s="18"/>
      <c r="W334" s="21"/>
      <c r="X334" s="18"/>
      <c r="Y334" s="21"/>
      <c r="Z334" s="18"/>
      <c r="AA334" s="21"/>
      <c r="AB334" s="18"/>
      <c r="AC334" s="21"/>
      <c r="AD334" s="18"/>
      <c r="AE334" s="21"/>
      <c r="AF334" s="18"/>
      <c r="AG334" s="21"/>
      <c r="AH334" s="18"/>
      <c r="AI334" s="21"/>
    </row>
    <row r="335" spans="1:35" s="60" customFormat="1" ht="15" customHeight="1" x14ac:dyDescent="0.25">
      <c r="A335" s="9" t="s">
        <v>1963</v>
      </c>
      <c r="B335" s="304" t="s">
        <v>3824</v>
      </c>
      <c r="C335" s="212"/>
      <c r="D335" s="149" t="s">
        <v>2134</v>
      </c>
      <c r="E335" s="283" t="s">
        <v>2133</v>
      </c>
      <c r="F335" s="283"/>
      <c r="G335" s="283"/>
      <c r="H335" s="225">
        <v>0</v>
      </c>
      <c r="I335" s="225">
        <v>0</v>
      </c>
      <c r="J335" s="225">
        <v>97.19</v>
      </c>
      <c r="K335" s="225">
        <v>95.317999999999998</v>
      </c>
      <c r="L335" s="191"/>
      <c r="M335" s="17"/>
      <c r="N335" s="5"/>
      <c r="O335" s="17"/>
      <c r="P335" s="5"/>
      <c r="Q335" s="230"/>
      <c r="R335" s="5"/>
      <c r="S335" s="230"/>
      <c r="T335" s="5"/>
      <c r="U335" s="230"/>
      <c r="V335" s="5"/>
      <c r="W335" s="6"/>
      <c r="X335" s="5"/>
      <c r="Y335" s="6"/>
      <c r="Z335" s="5"/>
      <c r="AA335" s="6"/>
      <c r="AB335" s="5"/>
      <c r="AC335" s="6"/>
      <c r="AD335" s="5"/>
      <c r="AE335" s="6"/>
      <c r="AF335" s="5"/>
      <c r="AG335" s="6"/>
      <c r="AH335" s="5"/>
      <c r="AI335" s="6"/>
    </row>
    <row r="336" spans="1:35" s="59" customFormat="1" ht="15" customHeight="1" x14ac:dyDescent="0.25">
      <c r="A336" s="9" t="s">
        <v>1963</v>
      </c>
      <c r="B336" s="304" t="e">
        <v>#N/A</v>
      </c>
      <c r="C336" s="212"/>
      <c r="D336" s="149" t="s">
        <v>2811</v>
      </c>
      <c r="E336" s="283" t="s">
        <v>2135</v>
      </c>
      <c r="F336" s="283"/>
      <c r="G336" s="283"/>
      <c r="H336" s="225" t="e">
        <v>#N/A</v>
      </c>
      <c r="I336" s="225" t="e">
        <v>#N/A</v>
      </c>
      <c r="J336" s="225" t="e">
        <v>#N/A</v>
      </c>
      <c r="K336" s="225">
        <v>9.6999999999999993</v>
      </c>
      <c r="L336" s="190"/>
      <c r="M336" s="17"/>
      <c r="N336" s="5"/>
      <c r="O336" s="17"/>
      <c r="P336" s="5"/>
      <c r="Q336" s="17"/>
      <c r="R336" s="18"/>
      <c r="S336" s="17"/>
      <c r="T336" s="5"/>
      <c r="U336" s="17"/>
      <c r="V336" s="5"/>
      <c r="W336" s="6"/>
      <c r="X336" s="5"/>
      <c r="Y336" s="6"/>
      <c r="Z336" s="5"/>
      <c r="AA336" s="6"/>
      <c r="AB336" s="5"/>
      <c r="AC336" s="6"/>
      <c r="AD336" s="5"/>
      <c r="AE336" s="6"/>
      <c r="AF336" s="5"/>
      <c r="AG336" s="6"/>
      <c r="AH336" s="5"/>
      <c r="AI336" s="6"/>
    </row>
    <row r="337" spans="1:35" s="47" customFormat="1" ht="15" customHeight="1" x14ac:dyDescent="0.25">
      <c r="A337" s="9" t="s">
        <v>1963</v>
      </c>
      <c r="B337" s="304" t="s">
        <v>3825</v>
      </c>
      <c r="C337" s="212"/>
      <c r="D337" s="149" t="s">
        <v>2127</v>
      </c>
      <c r="E337" s="283" t="s">
        <v>2128</v>
      </c>
      <c r="F337" s="283"/>
      <c r="G337" s="283"/>
      <c r="H337" s="225">
        <v>1</v>
      </c>
      <c r="I337" s="225">
        <v>1</v>
      </c>
      <c r="J337" s="225">
        <v>97.185000000000002</v>
      </c>
      <c r="K337" s="225" t="e">
        <v>#N/A</v>
      </c>
      <c r="L337" s="191">
        <v>185</v>
      </c>
      <c r="M337" s="17">
        <f t="shared" ref="M337:O342" si="4">((((((L337*L$2))-((L337*L$2)*0.12+0.035)+4-13)-($J337*L$2))/($J337*L$2)))</f>
        <v>0.58218860935329508</v>
      </c>
      <c r="N337" s="5"/>
      <c r="O337" s="230"/>
      <c r="P337" s="5"/>
      <c r="Q337" s="230"/>
      <c r="R337" s="5"/>
      <c r="S337" s="230"/>
      <c r="T337" s="5"/>
      <c r="U337" s="230"/>
      <c r="V337" s="5"/>
      <c r="W337" s="6"/>
      <c r="X337" s="5"/>
      <c r="Y337" s="6"/>
      <c r="Z337" s="5"/>
      <c r="AA337" s="6"/>
      <c r="AB337" s="5"/>
      <c r="AC337" s="6"/>
      <c r="AD337" s="5"/>
      <c r="AE337" s="6"/>
      <c r="AF337" s="5"/>
      <c r="AG337" s="6"/>
      <c r="AH337" s="5"/>
      <c r="AI337" s="6"/>
    </row>
    <row r="338" spans="1:35" s="183" customFormat="1" ht="15" customHeight="1" x14ac:dyDescent="0.25">
      <c r="A338" s="9" t="s">
        <v>1963</v>
      </c>
      <c r="B338" s="304" t="s">
        <v>5420</v>
      </c>
      <c r="C338" s="212"/>
      <c r="D338" s="149" t="s">
        <v>4397</v>
      </c>
      <c r="E338" s="283" t="s">
        <v>4398</v>
      </c>
      <c r="F338" s="283"/>
      <c r="G338" s="283"/>
      <c r="H338" s="225">
        <v>7</v>
      </c>
      <c r="I338" s="225">
        <v>7</v>
      </c>
      <c r="J338" s="225">
        <v>57.771332999999998</v>
      </c>
      <c r="K338" s="225" t="e">
        <v>#N/A</v>
      </c>
      <c r="L338" s="389">
        <v>89.99</v>
      </c>
      <c r="M338" s="17">
        <f t="shared" si="4"/>
        <v>0.21437737986762398</v>
      </c>
      <c r="N338" s="18"/>
      <c r="O338" s="17"/>
      <c r="P338" s="5"/>
      <c r="Q338" s="230"/>
      <c r="R338" s="5"/>
      <c r="S338" s="230"/>
      <c r="T338" s="5"/>
      <c r="U338" s="230"/>
      <c r="V338" s="5"/>
      <c r="W338" s="6"/>
      <c r="X338" s="5"/>
      <c r="Y338" s="6"/>
      <c r="Z338" s="5"/>
      <c r="AA338" s="6"/>
      <c r="AB338" s="5"/>
      <c r="AC338" s="6"/>
      <c r="AD338" s="5"/>
      <c r="AE338" s="6"/>
      <c r="AF338" s="5"/>
      <c r="AG338" s="6"/>
      <c r="AH338" s="5"/>
      <c r="AI338" s="6"/>
    </row>
    <row r="339" spans="1:35" s="183" customFormat="1" ht="15" customHeight="1" x14ac:dyDescent="0.25">
      <c r="A339" s="9" t="s">
        <v>1963</v>
      </c>
      <c r="B339" s="304" t="s">
        <v>3826</v>
      </c>
      <c r="C339" s="212"/>
      <c r="D339" s="237" t="s">
        <v>105</v>
      </c>
      <c r="E339" s="128" t="s">
        <v>986</v>
      </c>
      <c r="F339" s="128" t="s">
        <v>1750</v>
      </c>
      <c r="G339" s="128"/>
      <c r="H339" s="225">
        <v>19</v>
      </c>
      <c r="I339" s="225">
        <v>19</v>
      </c>
      <c r="J339" s="225">
        <v>57.776499999999999</v>
      </c>
      <c r="K339" s="225">
        <v>57.79</v>
      </c>
      <c r="L339" s="392">
        <v>82.9</v>
      </c>
      <c r="M339" s="17">
        <f t="shared" si="4"/>
        <v>0.10628023504365967</v>
      </c>
      <c r="N339" s="18">
        <v>84.9</v>
      </c>
      <c r="O339" s="17">
        <f t="shared" si="4"/>
        <v>0.21493167637361221</v>
      </c>
      <c r="P339" s="18"/>
      <c r="Q339" s="17"/>
      <c r="R339" s="18"/>
      <c r="S339" s="20"/>
      <c r="T339" s="18"/>
      <c r="U339" s="20"/>
      <c r="V339" s="18"/>
      <c r="W339" s="21"/>
      <c r="X339" s="18"/>
      <c r="Y339" s="21"/>
      <c r="Z339" s="18"/>
      <c r="AA339" s="21"/>
      <c r="AB339" s="18"/>
      <c r="AC339" s="21"/>
      <c r="AD339" s="18"/>
      <c r="AE339" s="21"/>
      <c r="AF339" s="18"/>
      <c r="AG339" s="21"/>
      <c r="AH339" s="18"/>
      <c r="AI339" s="21"/>
    </row>
    <row r="340" spans="1:35" s="183" customFormat="1" ht="15" customHeight="1" x14ac:dyDescent="0.25">
      <c r="A340" s="9" t="s">
        <v>1963</v>
      </c>
      <c r="B340" s="304" t="e">
        <v>#N/A</v>
      </c>
      <c r="C340" s="212"/>
      <c r="D340" s="149" t="s">
        <v>2210</v>
      </c>
      <c r="E340" s="284" t="s">
        <v>2211</v>
      </c>
      <c r="F340" s="284"/>
      <c r="G340" s="284"/>
      <c r="H340" s="225" t="e">
        <v>#N/A</v>
      </c>
      <c r="I340" s="225" t="e">
        <v>#N/A</v>
      </c>
      <c r="J340" s="225">
        <v>5.77</v>
      </c>
      <c r="K340" s="225">
        <v>5.77</v>
      </c>
      <c r="L340" s="191">
        <v>18</v>
      </c>
      <c r="M340" s="17">
        <f t="shared" si="4"/>
        <v>0.17937608318890819</v>
      </c>
      <c r="N340" s="18">
        <v>13.5</v>
      </c>
      <c r="O340" s="17">
        <f>((((((N340*N$2))-((N340*N$2)*0.12+0.035)+4-13)-($J340*N$2))/($J340*N$2)))</f>
        <v>0.27599653379549416</v>
      </c>
      <c r="P340" s="18">
        <v>10.98</v>
      </c>
      <c r="Q340" s="17">
        <f>((((((P340*P$2))-((P340*P$2)*0.12+0.035)+4-13)-($J340*P$2))/($J340*P$2)))</f>
        <v>0.15264009243212012</v>
      </c>
      <c r="R340" s="18"/>
      <c r="S340" s="20"/>
      <c r="T340" s="18"/>
      <c r="U340" s="20"/>
      <c r="V340" s="18"/>
      <c r="W340" s="21"/>
      <c r="X340" s="18"/>
      <c r="Y340" s="21"/>
      <c r="Z340" s="18"/>
      <c r="AA340" s="21"/>
      <c r="AB340" s="18"/>
      <c r="AC340" s="21"/>
      <c r="AD340" s="18"/>
      <c r="AE340" s="21"/>
      <c r="AF340" s="18"/>
      <c r="AG340" s="21"/>
      <c r="AH340" s="18"/>
      <c r="AI340" s="21"/>
    </row>
    <row r="341" spans="1:35" s="167" customFormat="1" ht="15" customHeight="1" x14ac:dyDescent="0.25">
      <c r="A341" s="9" t="s">
        <v>1963</v>
      </c>
      <c r="B341" s="304" t="s">
        <v>3827</v>
      </c>
      <c r="C341" s="212"/>
      <c r="D341" s="198" t="s">
        <v>2357</v>
      </c>
      <c r="E341" s="7" t="s">
        <v>2358</v>
      </c>
      <c r="F341" s="284"/>
      <c r="G341" s="284"/>
      <c r="H341" s="225">
        <v>13</v>
      </c>
      <c r="I341" s="225">
        <v>12</v>
      </c>
      <c r="J341" s="225">
        <v>58.962499999999999</v>
      </c>
      <c r="K341" s="225">
        <v>57.77</v>
      </c>
      <c r="L341" s="191">
        <v>87.99</v>
      </c>
      <c r="M341" s="17">
        <f t="shared" si="4"/>
        <v>0.15999491202035182</v>
      </c>
      <c r="N341" s="388">
        <v>77.2</v>
      </c>
      <c r="O341" s="17">
        <f>((((((N341*N$2))-((N341*N$2)*0.12+0.035)+4-13)-($J341*N$2))/($J341*N$2)))</f>
        <v>7.5573457706169356E-2</v>
      </c>
      <c r="P341" s="18"/>
      <c r="Q341" s="20"/>
      <c r="R341" s="18"/>
      <c r="S341" s="20"/>
      <c r="T341" s="18"/>
      <c r="U341" s="20"/>
      <c r="V341" s="18"/>
      <c r="W341" s="21"/>
      <c r="X341" s="18"/>
      <c r="Y341" s="21"/>
      <c r="Z341" s="18"/>
      <c r="AA341" s="21"/>
      <c r="AB341" s="18"/>
      <c r="AC341" s="21"/>
      <c r="AD341" s="18"/>
      <c r="AE341" s="21"/>
      <c r="AF341" s="18"/>
      <c r="AG341" s="21"/>
      <c r="AH341" s="18"/>
      <c r="AI341" s="21"/>
    </row>
    <row r="342" spans="1:35" s="61" customFormat="1" ht="15" customHeight="1" x14ac:dyDescent="0.25">
      <c r="A342" s="9" t="s">
        <v>1963</v>
      </c>
      <c r="B342" s="304" t="s">
        <v>5421</v>
      </c>
      <c r="C342" s="212"/>
      <c r="D342" s="149" t="s">
        <v>4401</v>
      </c>
      <c r="E342" s="283" t="s">
        <v>4402</v>
      </c>
      <c r="F342" s="283"/>
      <c r="G342" s="283"/>
      <c r="H342" s="225">
        <v>23</v>
      </c>
      <c r="I342" s="225">
        <v>23</v>
      </c>
      <c r="J342" s="225">
        <v>57.809167000000002</v>
      </c>
      <c r="K342" s="225" t="e">
        <v>#N/A</v>
      </c>
      <c r="L342" s="191">
        <v>95</v>
      </c>
      <c r="M342" s="17">
        <f t="shared" si="4"/>
        <v>0.28984733511209382</v>
      </c>
      <c r="N342" s="5"/>
      <c r="O342" s="230"/>
      <c r="P342" s="5"/>
      <c r="Q342" s="230"/>
      <c r="R342" s="5"/>
      <c r="S342" s="230"/>
      <c r="T342" s="5"/>
      <c r="U342" s="230"/>
      <c r="V342" s="5"/>
      <c r="W342" s="6"/>
      <c r="X342" s="5"/>
      <c r="Y342" s="6"/>
      <c r="Z342" s="5"/>
      <c r="AA342" s="6"/>
      <c r="AB342" s="5"/>
      <c r="AC342" s="6"/>
      <c r="AD342" s="5"/>
      <c r="AE342" s="6"/>
      <c r="AF342" s="5"/>
      <c r="AG342" s="6"/>
      <c r="AH342" s="5"/>
      <c r="AI342" s="6"/>
    </row>
    <row r="343" spans="1:35" s="61" customFormat="1" ht="15" customHeight="1" x14ac:dyDescent="0.25">
      <c r="A343" s="9" t="s">
        <v>1963</v>
      </c>
      <c r="B343" s="304" t="s">
        <v>5422</v>
      </c>
      <c r="C343" s="212"/>
      <c r="D343" s="149" t="s">
        <v>4399</v>
      </c>
      <c r="E343" s="283" t="s">
        <v>4400</v>
      </c>
      <c r="F343" s="283"/>
      <c r="G343" s="283"/>
      <c r="H343" s="225">
        <v>0</v>
      </c>
      <c r="I343" s="225">
        <v>0</v>
      </c>
      <c r="J343" s="225">
        <v>57.77</v>
      </c>
      <c r="K343" s="225">
        <v>57.77</v>
      </c>
      <c r="L343" s="191"/>
      <c r="M343" s="17"/>
      <c r="N343" s="5"/>
      <c r="O343" s="230"/>
      <c r="P343" s="5"/>
      <c r="Q343" s="230"/>
      <c r="R343" s="5"/>
      <c r="S343" s="230"/>
      <c r="T343" s="5"/>
      <c r="U343" s="230"/>
      <c r="V343" s="5"/>
      <c r="W343" s="6"/>
      <c r="X343" s="5"/>
      <c r="Y343" s="6"/>
      <c r="Z343" s="5"/>
      <c r="AA343" s="6"/>
      <c r="AB343" s="5"/>
      <c r="AC343" s="6"/>
      <c r="AD343" s="5"/>
      <c r="AE343" s="6"/>
      <c r="AF343" s="5"/>
      <c r="AG343" s="6"/>
      <c r="AH343" s="5"/>
      <c r="AI343" s="6"/>
    </row>
    <row r="344" spans="1:35" ht="15" customHeight="1" x14ac:dyDescent="0.25">
      <c r="A344" s="9" t="s">
        <v>1963</v>
      </c>
      <c r="B344" s="304" t="s">
        <v>3828</v>
      </c>
      <c r="D344" s="198" t="s">
        <v>104</v>
      </c>
      <c r="E344" s="7" t="s">
        <v>987</v>
      </c>
      <c r="F344" s="7" t="s">
        <v>1751</v>
      </c>
      <c r="G344" s="7"/>
      <c r="H344" s="225">
        <v>13</v>
      </c>
      <c r="I344" s="225">
        <v>13</v>
      </c>
      <c r="J344" s="225">
        <v>57.770600000000002</v>
      </c>
      <c r="K344" s="225">
        <v>56.06</v>
      </c>
      <c r="L344" s="191">
        <v>85</v>
      </c>
      <c r="M344" s="17">
        <f>((((((L344*L$2))-((L344*L$2)*0.12+0.035)+4-13)-($J344*L$2))/($J344*L$2)))</f>
        <v>0.13838180666290464</v>
      </c>
      <c r="N344" s="18">
        <v>77.900000000000006</v>
      </c>
      <c r="O344" s="17">
        <f>((((((N344*N$2))-((N344*N$2)*0.12+0.035)+4-13)-($J344*N$2))/($J344*N$2)))</f>
        <v>0.10842712383115298</v>
      </c>
      <c r="P344" s="18"/>
      <c r="Q344" s="17"/>
      <c r="R344" s="5"/>
      <c r="S344" s="230"/>
      <c r="T344" s="5"/>
      <c r="U344" s="230"/>
      <c r="V344" s="5"/>
      <c r="W344" s="6"/>
      <c r="X344" s="5"/>
      <c r="Y344" s="6"/>
      <c r="Z344" s="5"/>
      <c r="AA344" s="6"/>
      <c r="AB344" s="5"/>
      <c r="AC344" s="6"/>
      <c r="AD344" s="5"/>
      <c r="AE344" s="6"/>
      <c r="AF344" s="5"/>
      <c r="AG344" s="6"/>
      <c r="AH344" s="5"/>
      <c r="AI344" s="6"/>
    </row>
    <row r="345" spans="1:35" s="104" customFormat="1" ht="15" customHeight="1" x14ac:dyDescent="0.25">
      <c r="A345" s="9" t="s">
        <v>1963</v>
      </c>
      <c r="B345" s="304" t="s">
        <v>3829</v>
      </c>
      <c r="C345" s="212"/>
      <c r="D345" s="149" t="s">
        <v>2375</v>
      </c>
      <c r="E345" s="283" t="s">
        <v>2376</v>
      </c>
      <c r="F345" s="283"/>
      <c r="G345" s="283"/>
      <c r="H345" s="225">
        <v>3</v>
      </c>
      <c r="I345" s="225">
        <v>3</v>
      </c>
      <c r="J345" s="225">
        <v>65.613332999999997</v>
      </c>
      <c r="K345" s="225" t="e">
        <v>#N/A</v>
      </c>
      <c r="L345" s="191">
        <v>91.5</v>
      </c>
      <c r="M345" s="17">
        <f>((((((L345*L$2))-((L345*L$2)*0.12+0.035)+4-13)-($J345*L$2))/($J345*L$2)))</f>
        <v>8.9488930550136847E-2</v>
      </c>
      <c r="N345" s="18">
        <v>84.9</v>
      </c>
      <c r="O345" s="17">
        <f>((((((N345*N$2))-((N345*N$2)*0.12+0.035)+4-13)-($J345*N$2))/($J345*N$2)))</f>
        <v>6.9820671966168951E-2</v>
      </c>
      <c r="P345" s="5"/>
      <c r="Q345" s="230"/>
      <c r="R345" s="5"/>
      <c r="S345" s="230"/>
      <c r="T345" s="5"/>
      <c r="U345" s="230"/>
      <c r="V345" s="5"/>
      <c r="W345" s="6"/>
      <c r="X345" s="5"/>
      <c r="Y345" s="6"/>
      <c r="Z345" s="5"/>
      <c r="AA345" s="6"/>
      <c r="AB345" s="5"/>
      <c r="AC345" s="6"/>
      <c r="AD345" s="5"/>
      <c r="AE345" s="6"/>
      <c r="AF345" s="5"/>
      <c r="AG345" s="6"/>
      <c r="AH345" s="5"/>
      <c r="AI345" s="6"/>
    </row>
    <row r="346" spans="1:35" ht="15" customHeight="1" x14ac:dyDescent="0.25">
      <c r="A346" s="9" t="s">
        <v>1963</v>
      </c>
      <c r="B346" s="304" t="s">
        <v>3830</v>
      </c>
      <c r="D346" s="149" t="s">
        <v>449</v>
      </c>
      <c r="E346" s="283" t="s">
        <v>988</v>
      </c>
      <c r="F346" s="283" t="e">
        <v>#N/A</v>
      </c>
      <c r="G346" s="283"/>
      <c r="H346" s="225">
        <v>7</v>
      </c>
      <c r="I346" s="225">
        <v>7</v>
      </c>
      <c r="J346" s="225">
        <v>65.615333000000007</v>
      </c>
      <c r="K346" s="225">
        <v>63.04</v>
      </c>
      <c r="L346" s="191">
        <v>94.5</v>
      </c>
      <c r="M346" s="17">
        <f>((((((L346*L$2))-((L346*L$2)*0.12+0.035)+4-13)-($J346*L$2))/($J346*L$2)))</f>
        <v>0.12969022042454609</v>
      </c>
      <c r="N346" s="31">
        <v>87.9</v>
      </c>
      <c r="O346" s="17">
        <f>((((((N346*N$2))-((N346*N$2)*0.12+0.035)+4-13)-($J346*N$2))/($J346*N$2)))</f>
        <v>0.11002256134248374</v>
      </c>
      <c r="P346" s="5"/>
      <c r="Q346" s="230"/>
      <c r="R346" s="5"/>
      <c r="S346" s="230"/>
      <c r="T346" s="5"/>
      <c r="U346" s="230"/>
      <c r="V346" s="5"/>
      <c r="W346" s="6"/>
      <c r="X346" s="5"/>
      <c r="Y346" s="6"/>
      <c r="Z346" s="5"/>
      <c r="AA346" s="6"/>
      <c r="AB346" s="5"/>
      <c r="AC346" s="6"/>
      <c r="AD346" s="5"/>
      <c r="AE346" s="6"/>
      <c r="AF346" s="5"/>
      <c r="AG346" s="6"/>
      <c r="AH346" s="5"/>
      <c r="AI346" s="6"/>
    </row>
    <row r="347" spans="1:35" s="61" customFormat="1" ht="15" customHeight="1" x14ac:dyDescent="0.25">
      <c r="A347" s="9" t="s">
        <v>1963</v>
      </c>
      <c r="B347" s="304" t="e">
        <v>#N/A</v>
      </c>
      <c r="C347" s="212"/>
      <c r="D347" s="149" t="s">
        <v>2206</v>
      </c>
      <c r="E347" s="284" t="s">
        <v>2207</v>
      </c>
      <c r="F347" s="284"/>
      <c r="G347" s="284"/>
      <c r="H347" s="225" t="e">
        <v>#N/A</v>
      </c>
      <c r="I347" s="225" t="e">
        <v>#N/A</v>
      </c>
      <c r="J347" s="225">
        <v>6.56</v>
      </c>
      <c r="K347" s="225">
        <v>6.3</v>
      </c>
      <c r="L347" s="191">
        <v>20</v>
      </c>
      <c r="M347" s="17">
        <f>((((((L347*L$2))-((L347*L$2)*0.12+0.035)+4-13)-($J347*L$2))/($J347*L$2)))</f>
        <v>0.30564024390243932</v>
      </c>
      <c r="N347" s="18"/>
      <c r="O347" s="19"/>
      <c r="P347" s="18">
        <v>11.75</v>
      </c>
      <c r="Q347" s="17">
        <f>((((((P347*P$2))-((P347*P$2)*0.12+0.035)+4-13)-($J347*P$2))/($J347*P$2)))</f>
        <v>0.11712398373983739</v>
      </c>
      <c r="R347" s="18"/>
      <c r="S347" s="19"/>
      <c r="T347" s="18"/>
      <c r="U347" s="19"/>
      <c r="V347" s="18"/>
      <c r="W347" s="21"/>
      <c r="X347" s="18"/>
      <c r="Y347" s="21"/>
      <c r="Z347" s="18"/>
      <c r="AA347" s="21"/>
      <c r="AB347" s="18"/>
      <c r="AC347" s="21"/>
      <c r="AD347" s="18"/>
      <c r="AE347" s="21"/>
      <c r="AF347" s="18"/>
      <c r="AG347" s="21"/>
      <c r="AH347" s="18"/>
      <c r="AI347" s="21"/>
    </row>
    <row r="348" spans="1:35" ht="15" customHeight="1" x14ac:dyDescent="0.25">
      <c r="A348" s="9" t="s">
        <v>1963</v>
      </c>
      <c r="B348" s="304" t="s">
        <v>3831</v>
      </c>
      <c r="D348" s="149" t="s">
        <v>107</v>
      </c>
      <c r="E348" s="283" t="s">
        <v>989</v>
      </c>
      <c r="F348" s="283" t="s">
        <v>1752</v>
      </c>
      <c r="G348" s="283"/>
      <c r="H348" s="225">
        <v>0</v>
      </c>
      <c r="I348" s="225">
        <v>0</v>
      </c>
      <c r="J348" s="225">
        <v>64.287999999999997</v>
      </c>
      <c r="K348" s="225">
        <v>64.28</v>
      </c>
      <c r="L348" s="191"/>
      <c r="M348" s="17"/>
      <c r="N348" s="18"/>
      <c r="O348" s="17"/>
      <c r="P348" s="18"/>
      <c r="Q348" s="17"/>
      <c r="R348" s="5"/>
      <c r="S348" s="230"/>
      <c r="T348" s="5"/>
      <c r="U348" s="230"/>
      <c r="V348" s="5"/>
      <c r="W348" s="6"/>
      <c r="X348" s="5"/>
      <c r="Y348" s="6"/>
      <c r="Z348" s="5"/>
      <c r="AA348" s="6"/>
      <c r="AB348" s="5"/>
      <c r="AC348" s="6"/>
      <c r="AD348" s="5"/>
      <c r="AE348" s="6"/>
      <c r="AF348" s="5"/>
      <c r="AG348" s="6"/>
      <c r="AH348" s="5"/>
      <c r="AI348" s="6"/>
    </row>
    <row r="349" spans="1:35" ht="15" customHeight="1" x14ac:dyDescent="0.25">
      <c r="A349" s="9" t="s">
        <v>1963</v>
      </c>
      <c r="B349" s="304" t="s">
        <v>3832</v>
      </c>
      <c r="D349" s="198" t="s">
        <v>94</v>
      </c>
      <c r="E349" s="7" t="s">
        <v>990</v>
      </c>
      <c r="F349" s="7" t="s">
        <v>1753</v>
      </c>
      <c r="G349" s="7"/>
      <c r="H349" s="225">
        <v>36</v>
      </c>
      <c r="I349" s="225">
        <v>36</v>
      </c>
      <c r="J349" s="225">
        <v>65.614999999999995</v>
      </c>
      <c r="K349" s="225">
        <v>63.02</v>
      </c>
      <c r="L349" s="189">
        <v>95</v>
      </c>
      <c r="M349" s="17">
        <f t="shared" ref="M349:O371" si="5">((((((L349*L$2))-((L349*L$2)*0.12+0.035)+4-13)-($J349*L$2))/($J349*L$2)))</f>
        <v>0.13640173740760503</v>
      </c>
      <c r="N349" s="18">
        <v>86.9</v>
      </c>
      <c r="O349" s="17">
        <f>((((((N349*N$2))-((N349*N$2)*0.12+0.035)+4-13)-($J349*N$2))/($J349*N$2)))</f>
        <v>9.6616627295588134E-2</v>
      </c>
      <c r="P349" s="18"/>
      <c r="Q349" s="17"/>
      <c r="R349" s="5"/>
      <c r="S349" s="230"/>
      <c r="T349" s="5"/>
      <c r="U349" s="230"/>
      <c r="V349" s="5"/>
      <c r="W349" s="6"/>
      <c r="X349" s="5"/>
      <c r="Y349" s="6"/>
      <c r="Z349" s="5"/>
      <c r="AA349" s="6"/>
      <c r="AB349" s="5"/>
      <c r="AC349" s="6"/>
      <c r="AD349" s="5"/>
      <c r="AE349" s="6"/>
      <c r="AF349" s="5"/>
      <c r="AG349" s="6"/>
      <c r="AH349" s="5"/>
      <c r="AI349" s="6"/>
    </row>
    <row r="350" spans="1:35" ht="15" customHeight="1" x14ac:dyDescent="0.25">
      <c r="A350" s="9" t="s">
        <v>1963</v>
      </c>
      <c r="B350" s="304" t="e">
        <v>#N/A</v>
      </c>
      <c r="D350" s="149" t="s">
        <v>112</v>
      </c>
      <c r="E350" s="283" t="s">
        <v>990</v>
      </c>
      <c r="F350" s="283" t="e">
        <v>#N/A</v>
      </c>
      <c r="G350" s="283"/>
      <c r="H350" s="225" t="e">
        <v>#N/A</v>
      </c>
      <c r="I350" s="225" t="e">
        <v>#N/A</v>
      </c>
      <c r="J350" s="225">
        <v>6.56</v>
      </c>
      <c r="K350" s="225">
        <v>6.3</v>
      </c>
      <c r="L350" s="191">
        <v>18.5</v>
      </c>
      <c r="M350" s="17">
        <f t="shared" si="5"/>
        <v>0.10442073170731729</v>
      </c>
      <c r="N350" s="5"/>
      <c r="O350" s="230"/>
      <c r="P350" s="5">
        <v>11.5</v>
      </c>
      <c r="Q350" s="17">
        <f>((((((P350*P$2))-((P350*P$2)*0.12+0.035)+4-13)-($J350*P$2))/($J350*P$2)))</f>
        <v>8.3587398373983907E-2</v>
      </c>
      <c r="R350" s="5"/>
      <c r="S350" s="17"/>
      <c r="T350" s="18"/>
      <c r="U350" s="17"/>
      <c r="V350" s="5"/>
      <c r="W350" s="17"/>
      <c r="X350" s="5"/>
      <c r="Y350" s="6"/>
      <c r="Z350" s="5"/>
      <c r="AA350" s="6"/>
      <c r="AB350" s="5"/>
      <c r="AC350" s="6"/>
      <c r="AD350" s="5"/>
      <c r="AE350" s="6"/>
      <c r="AF350" s="5"/>
      <c r="AG350" s="6"/>
      <c r="AH350" s="5"/>
      <c r="AI350" s="6"/>
    </row>
    <row r="351" spans="1:35" ht="15" customHeight="1" x14ac:dyDescent="0.25">
      <c r="A351" s="9" t="s">
        <v>1963</v>
      </c>
      <c r="B351" s="304" t="s">
        <v>3833</v>
      </c>
      <c r="D351" s="149" t="s">
        <v>96</v>
      </c>
      <c r="E351" s="183" t="s">
        <v>991</v>
      </c>
      <c r="F351" s="183" t="s">
        <v>1754</v>
      </c>
      <c r="G351" s="183"/>
      <c r="H351" s="225">
        <v>0</v>
      </c>
      <c r="I351" s="225">
        <v>0</v>
      </c>
      <c r="J351" s="225">
        <v>64.335999999999999</v>
      </c>
      <c r="K351" s="225" t="e">
        <v>#N/A</v>
      </c>
      <c r="L351" s="191"/>
      <c r="M351" s="17"/>
      <c r="N351" s="18"/>
      <c r="O351" s="17"/>
      <c r="P351" s="18"/>
      <c r="Q351" s="17"/>
      <c r="R351" s="5"/>
      <c r="S351" s="230"/>
      <c r="T351" s="5"/>
      <c r="U351" s="230"/>
      <c r="V351" s="5"/>
      <c r="W351" s="6"/>
      <c r="X351" s="5"/>
      <c r="Y351" s="6"/>
      <c r="Z351" s="5"/>
      <c r="AA351" s="6"/>
      <c r="AB351" s="5"/>
      <c r="AC351" s="6"/>
      <c r="AD351" s="5"/>
      <c r="AE351" s="6"/>
      <c r="AF351" s="5"/>
      <c r="AG351" s="6"/>
      <c r="AH351" s="5"/>
      <c r="AI351" s="6"/>
    </row>
    <row r="352" spans="1:35" s="29" customFormat="1" ht="15" customHeight="1" x14ac:dyDescent="0.25">
      <c r="A352" s="9" t="s">
        <v>1963</v>
      </c>
      <c r="B352" s="304" t="s">
        <v>3834</v>
      </c>
      <c r="C352" s="212"/>
      <c r="D352" s="149" t="s">
        <v>95</v>
      </c>
      <c r="E352" s="283" t="s">
        <v>992</v>
      </c>
      <c r="F352" s="283" t="s">
        <v>1755</v>
      </c>
      <c r="G352" s="283"/>
      <c r="H352" s="225">
        <v>12</v>
      </c>
      <c r="I352" s="225">
        <v>12</v>
      </c>
      <c r="J352" s="225">
        <v>64.335499999999996</v>
      </c>
      <c r="K352" s="225">
        <v>63.04</v>
      </c>
      <c r="L352" s="191">
        <v>91.5</v>
      </c>
      <c r="M352" s="17">
        <f t="shared" si="5"/>
        <v>0.1111283816866272</v>
      </c>
      <c r="N352" s="31">
        <v>85.9</v>
      </c>
      <c r="O352" s="17">
        <f>((((((N352*N$2))-((N352*N$2)*0.12+0.035)+4-13)-($J352*N$2))/($J352*N$2)))</f>
        <v>0.10474776756223243</v>
      </c>
      <c r="P352" s="18">
        <v>85.5</v>
      </c>
      <c r="Q352" s="17">
        <f>((((((P352*P$2))-((P352*P$2)*0.12+0.035)+4-13)-($J352*P$2))/($J352*P$2)))</f>
        <v>0.12268239670684673</v>
      </c>
      <c r="R352" s="5"/>
      <c r="S352" s="230"/>
      <c r="T352" s="5"/>
      <c r="U352" s="230"/>
      <c r="V352" s="5"/>
      <c r="W352" s="6"/>
      <c r="X352" s="5"/>
      <c r="Y352" s="6"/>
      <c r="Z352" s="5"/>
      <c r="AA352" s="6"/>
      <c r="AB352" s="5"/>
      <c r="AC352" s="6"/>
      <c r="AD352" s="5"/>
      <c r="AE352" s="6"/>
      <c r="AF352" s="5"/>
      <c r="AG352" s="6"/>
      <c r="AH352" s="5"/>
      <c r="AI352" s="6"/>
    </row>
    <row r="353" spans="1:35" ht="15" customHeight="1" x14ac:dyDescent="0.25">
      <c r="A353" s="9" t="s">
        <v>1963</v>
      </c>
      <c r="B353" s="304" t="e">
        <v>#N/A</v>
      </c>
      <c r="D353" s="149" t="s">
        <v>113</v>
      </c>
      <c r="E353" s="283" t="s">
        <v>992</v>
      </c>
      <c r="F353" s="283" t="e">
        <v>#N/A</v>
      </c>
      <c r="G353" s="283"/>
      <c r="H353" s="225" t="e">
        <v>#N/A</v>
      </c>
      <c r="I353" s="225" t="e">
        <v>#N/A</v>
      </c>
      <c r="J353" s="225">
        <v>6.43</v>
      </c>
      <c r="K353" s="225">
        <v>6.3</v>
      </c>
      <c r="L353" s="191">
        <v>18.5</v>
      </c>
      <c r="M353" s="17">
        <f t="shared" si="5"/>
        <v>0.12674961119751188</v>
      </c>
      <c r="N353" s="5"/>
      <c r="O353" s="17"/>
      <c r="P353" s="5"/>
      <c r="Q353" s="17"/>
      <c r="R353" s="18">
        <v>10.5</v>
      </c>
      <c r="S353" s="17">
        <f>((((((R353*R$2))-((R353*R$2)*0.12+0.035)+4-13)-($J353*R$2))/($J353*R$2)))</f>
        <v>8.5730948678071475E-2</v>
      </c>
      <c r="T353" s="5"/>
      <c r="U353" s="17"/>
      <c r="V353" s="18"/>
      <c r="W353" s="17"/>
      <c r="X353" s="5"/>
      <c r="Y353" s="17"/>
      <c r="Z353" s="5"/>
      <c r="AA353" s="6"/>
      <c r="AB353" s="5"/>
      <c r="AC353" s="6"/>
      <c r="AD353" s="5"/>
      <c r="AE353" s="6"/>
      <c r="AF353" s="5"/>
      <c r="AG353" s="6"/>
      <c r="AH353" s="5"/>
      <c r="AI353" s="6"/>
    </row>
    <row r="354" spans="1:35" s="29" customFormat="1" ht="15" customHeight="1" x14ac:dyDescent="0.25">
      <c r="A354" s="9" t="s">
        <v>1963</v>
      </c>
      <c r="B354" s="304" t="s">
        <v>3835</v>
      </c>
      <c r="C354" s="212"/>
      <c r="D354" s="149" t="s">
        <v>106</v>
      </c>
      <c r="E354" s="283" t="s">
        <v>993</v>
      </c>
      <c r="F354" s="283" t="s">
        <v>1756</v>
      </c>
      <c r="G354" s="283"/>
      <c r="H354" s="225">
        <v>2</v>
      </c>
      <c r="I354" s="225">
        <v>2</v>
      </c>
      <c r="J354" s="225">
        <v>65.614999999999995</v>
      </c>
      <c r="K354" s="225">
        <v>63.04</v>
      </c>
      <c r="L354" s="191">
        <v>92.5</v>
      </c>
      <c r="M354" s="17">
        <f t="shared" si="5"/>
        <v>0.10287281871523281</v>
      </c>
      <c r="N354" s="18">
        <v>84.99</v>
      </c>
      <c r="O354" s="17">
        <f>((((((N354*N$2))-((N354*N$2)*0.12+0.035)+4-13)-($J354*N$2))/($J354*N$2)))</f>
        <v>7.1000533414615499E-2</v>
      </c>
      <c r="P354" s="18"/>
      <c r="Q354" s="17"/>
      <c r="R354" s="5"/>
      <c r="S354" s="230"/>
      <c r="T354" s="5"/>
      <c r="U354" s="230"/>
      <c r="V354" s="5"/>
      <c r="W354" s="6"/>
      <c r="X354" s="5"/>
      <c r="Y354" s="6"/>
      <c r="Z354" s="5"/>
      <c r="AA354" s="6"/>
      <c r="AB354" s="5"/>
      <c r="AC354" s="6"/>
      <c r="AD354" s="5"/>
      <c r="AE354" s="6"/>
      <c r="AF354" s="5"/>
      <c r="AG354" s="6"/>
      <c r="AH354" s="5"/>
      <c r="AI354" s="6"/>
    </row>
    <row r="355" spans="1:35" s="61" customFormat="1" ht="15" customHeight="1" x14ac:dyDescent="0.25">
      <c r="A355" s="9" t="s">
        <v>1963</v>
      </c>
      <c r="B355" s="304" t="e">
        <v>#N/A</v>
      </c>
      <c r="C355" s="212"/>
      <c r="D355" s="149" t="s">
        <v>2204</v>
      </c>
      <c r="E355" s="284" t="s">
        <v>2205</v>
      </c>
      <c r="F355" s="284"/>
      <c r="G355" s="284"/>
      <c r="H355" s="225" t="e">
        <v>#N/A</v>
      </c>
      <c r="I355" s="225" t="e">
        <v>#N/A</v>
      </c>
      <c r="J355" s="225">
        <v>6.56</v>
      </c>
      <c r="K355" s="225">
        <v>6.3</v>
      </c>
      <c r="L355" s="191">
        <v>19.5</v>
      </c>
      <c r="M355" s="17">
        <f t="shared" si="5"/>
        <v>0.23856707317073178</v>
      </c>
      <c r="N355" s="18"/>
      <c r="O355" s="20"/>
      <c r="P355" s="18"/>
      <c r="Q355" s="20"/>
      <c r="R355" s="18">
        <v>11</v>
      </c>
      <c r="S355" s="17">
        <f>((((((R355*R$2))-((R355*R$2)*0.12+0.035)+4-13)-($J355*R$2))/($J355*R$2)))</f>
        <v>0.13128810975609773</v>
      </c>
      <c r="T355" s="18"/>
      <c r="U355" s="20"/>
      <c r="V355" s="18"/>
      <c r="W355" s="21"/>
      <c r="X355" s="18"/>
      <c r="Y355" s="21"/>
      <c r="Z355" s="18"/>
      <c r="AA355" s="21"/>
      <c r="AB355" s="18"/>
      <c r="AC355" s="21"/>
      <c r="AD355" s="18"/>
      <c r="AE355" s="21"/>
      <c r="AF355" s="18"/>
      <c r="AG355" s="21"/>
      <c r="AH355" s="18"/>
      <c r="AI355" s="21"/>
    </row>
    <row r="356" spans="1:35" s="167" customFormat="1" ht="15" customHeight="1" x14ac:dyDescent="0.25">
      <c r="A356" s="9" t="s">
        <v>1963</v>
      </c>
      <c r="B356" s="304" t="s">
        <v>5423</v>
      </c>
      <c r="C356" s="212"/>
      <c r="D356" s="149" t="s">
        <v>4407</v>
      </c>
      <c r="E356" s="284" t="s">
        <v>4408</v>
      </c>
      <c r="F356" s="284"/>
      <c r="G356" s="284"/>
      <c r="H356" s="225">
        <v>4</v>
      </c>
      <c r="I356" s="225">
        <v>4</v>
      </c>
      <c r="J356" s="225">
        <v>97.2</v>
      </c>
      <c r="K356" s="225" t="e">
        <v>#N/A</v>
      </c>
      <c r="L356" s="191">
        <v>145</v>
      </c>
      <c r="M356" s="17">
        <f t="shared" si="5"/>
        <v>0.21980452674897114</v>
      </c>
      <c r="N356" s="18"/>
      <c r="O356" s="20"/>
      <c r="P356" s="18"/>
      <c r="Q356" s="20"/>
      <c r="R356" s="18"/>
      <c r="S356" s="19"/>
      <c r="T356" s="18"/>
      <c r="U356" s="20"/>
      <c r="V356" s="18"/>
      <c r="W356" s="21"/>
      <c r="X356" s="18"/>
      <c r="Y356" s="21"/>
      <c r="Z356" s="18"/>
      <c r="AA356" s="21"/>
      <c r="AB356" s="18"/>
      <c r="AC356" s="21"/>
      <c r="AD356" s="18"/>
      <c r="AE356" s="21"/>
      <c r="AF356" s="18"/>
      <c r="AG356" s="21"/>
      <c r="AH356" s="18"/>
      <c r="AI356" s="21"/>
    </row>
    <row r="357" spans="1:35" s="167" customFormat="1" ht="15" customHeight="1" x14ac:dyDescent="0.25">
      <c r="A357" s="9" t="s">
        <v>1963</v>
      </c>
      <c r="B357" s="304" t="s">
        <v>3836</v>
      </c>
      <c r="C357" s="212"/>
      <c r="D357" s="32" t="s">
        <v>3380</v>
      </c>
      <c r="E357" s="284" t="s">
        <v>3381</v>
      </c>
      <c r="F357" s="284"/>
      <c r="G357" s="284"/>
      <c r="H357" s="225">
        <v>3</v>
      </c>
      <c r="I357" s="225">
        <v>3</v>
      </c>
      <c r="J357" s="225">
        <v>97.26</v>
      </c>
      <c r="K357" s="225" t="e">
        <v>#N/A</v>
      </c>
      <c r="L357" s="191">
        <v>145</v>
      </c>
      <c r="M357" s="17">
        <f t="shared" si="5"/>
        <v>0.21905202549866329</v>
      </c>
      <c r="N357" s="18"/>
      <c r="O357" s="20"/>
      <c r="P357" s="18"/>
      <c r="Q357" s="20"/>
      <c r="R357" s="18"/>
      <c r="S357" s="19"/>
      <c r="T357" s="18"/>
      <c r="U357" s="20"/>
      <c r="V357" s="18"/>
      <c r="W357" s="21"/>
      <c r="X357" s="18"/>
      <c r="Y357" s="21"/>
      <c r="Z357" s="18"/>
      <c r="AA357" s="21"/>
      <c r="AB357" s="18"/>
      <c r="AC357" s="21"/>
      <c r="AD357" s="18"/>
      <c r="AE357" s="21"/>
      <c r="AF357" s="18"/>
      <c r="AG357" s="21"/>
      <c r="AH357" s="18"/>
      <c r="AI357" s="21"/>
    </row>
    <row r="358" spans="1:35" s="61" customFormat="1" ht="15" customHeight="1" x14ac:dyDescent="0.25">
      <c r="A358" s="9" t="s">
        <v>1963</v>
      </c>
      <c r="B358" s="304" t="s">
        <v>3837</v>
      </c>
      <c r="C358" s="212"/>
      <c r="D358" s="149" t="s">
        <v>2384</v>
      </c>
      <c r="E358" s="128" t="s">
        <v>2385</v>
      </c>
      <c r="F358" s="128"/>
      <c r="G358" s="128"/>
      <c r="H358" s="225">
        <v>3</v>
      </c>
      <c r="I358" s="225">
        <v>3</v>
      </c>
      <c r="J358" s="225">
        <v>97.195999999999998</v>
      </c>
      <c r="K358" s="225" t="e">
        <v>#N/A</v>
      </c>
      <c r="L358" s="191">
        <v>145</v>
      </c>
      <c r="M358" s="17">
        <f t="shared" si="5"/>
        <v>0.21985472653195606</v>
      </c>
      <c r="N358" s="18"/>
      <c r="O358" s="20"/>
      <c r="P358" s="18"/>
      <c r="Q358" s="20"/>
      <c r="R358" s="18"/>
      <c r="S358" s="19"/>
      <c r="T358" s="18"/>
      <c r="U358" s="20"/>
      <c r="V358" s="18"/>
      <c r="W358" s="21"/>
      <c r="X358" s="18"/>
      <c r="Y358" s="21"/>
      <c r="Z358" s="18"/>
      <c r="AA358" s="21"/>
      <c r="AB358" s="18"/>
      <c r="AC358" s="21"/>
      <c r="AD358" s="18"/>
      <c r="AE358" s="21"/>
      <c r="AF358" s="18"/>
      <c r="AG358" s="21"/>
      <c r="AH358" s="18"/>
      <c r="AI358" s="21"/>
    </row>
    <row r="359" spans="1:35" s="61" customFormat="1" ht="15" customHeight="1" x14ac:dyDescent="0.25">
      <c r="A359" s="9" t="s">
        <v>1963</v>
      </c>
      <c r="B359" s="304" t="s">
        <v>3838</v>
      </c>
      <c r="C359" s="212"/>
      <c r="D359" s="149" t="s">
        <v>2387</v>
      </c>
      <c r="E359" s="128" t="s">
        <v>2388</v>
      </c>
      <c r="F359" s="128"/>
      <c r="G359" s="128"/>
      <c r="H359" s="225">
        <v>2</v>
      </c>
      <c r="I359" s="225">
        <v>2</v>
      </c>
      <c r="J359" s="225">
        <v>97.26</v>
      </c>
      <c r="K359" s="225" t="e">
        <v>#N/A</v>
      </c>
      <c r="L359" s="191">
        <v>149.99</v>
      </c>
      <c r="M359" s="17">
        <f t="shared" si="5"/>
        <v>0.26420111042566335</v>
      </c>
      <c r="N359" s="18"/>
      <c r="O359" s="20"/>
      <c r="P359" s="18"/>
      <c r="Q359" s="20"/>
      <c r="R359" s="18"/>
      <c r="S359" s="19"/>
      <c r="T359" s="18"/>
      <c r="U359" s="20"/>
      <c r="V359" s="18"/>
      <c r="W359" s="21"/>
      <c r="X359" s="18"/>
      <c r="Y359" s="21"/>
      <c r="Z359" s="18"/>
      <c r="AA359" s="21"/>
      <c r="AB359" s="18"/>
      <c r="AC359" s="21"/>
      <c r="AD359" s="18"/>
      <c r="AE359" s="21"/>
      <c r="AF359" s="18"/>
      <c r="AG359" s="21"/>
      <c r="AH359" s="18"/>
      <c r="AI359" s="21"/>
    </row>
    <row r="360" spans="1:35" s="61" customFormat="1" ht="15" customHeight="1" x14ac:dyDescent="0.25">
      <c r="A360" s="9" t="s">
        <v>1963</v>
      </c>
      <c r="B360" s="304" t="s">
        <v>3839</v>
      </c>
      <c r="C360" s="212"/>
      <c r="D360" s="149" t="s">
        <v>2363</v>
      </c>
      <c r="E360" s="284" t="s">
        <v>2364</v>
      </c>
      <c r="F360" s="284"/>
      <c r="G360" s="284"/>
      <c r="H360" s="225">
        <v>4</v>
      </c>
      <c r="I360" s="225">
        <v>4</v>
      </c>
      <c r="J360" s="225">
        <v>187.88800000000001</v>
      </c>
      <c r="K360" s="225" t="e">
        <v>#N/A</v>
      </c>
      <c r="L360" s="191">
        <v>280</v>
      </c>
      <c r="M360" s="17">
        <f t="shared" si="5"/>
        <v>0.26333241079792219</v>
      </c>
      <c r="N360" s="18"/>
      <c r="O360" s="20"/>
      <c r="P360" s="18"/>
      <c r="Q360" s="20"/>
      <c r="R360" s="18"/>
      <c r="S360" s="19"/>
      <c r="T360" s="18"/>
      <c r="U360" s="20"/>
      <c r="V360" s="18"/>
      <c r="W360" s="21"/>
      <c r="X360" s="18"/>
      <c r="Y360" s="21"/>
      <c r="Z360" s="18"/>
      <c r="AA360" s="21"/>
      <c r="AB360" s="18"/>
      <c r="AC360" s="21"/>
      <c r="AD360" s="18"/>
      <c r="AE360" s="21"/>
      <c r="AF360" s="18"/>
      <c r="AG360" s="21"/>
      <c r="AH360" s="18"/>
      <c r="AI360" s="21"/>
    </row>
    <row r="361" spans="1:35" s="61" customFormat="1" ht="15" customHeight="1" x14ac:dyDescent="0.25">
      <c r="A361" s="9" t="s">
        <v>1963</v>
      </c>
      <c r="B361" s="304" t="s">
        <v>3840</v>
      </c>
      <c r="C361" s="212"/>
      <c r="D361" s="149" t="s">
        <v>2366</v>
      </c>
      <c r="E361" s="283" t="s">
        <v>2418</v>
      </c>
      <c r="F361" s="284"/>
      <c r="G361" s="284"/>
      <c r="H361" s="225">
        <v>6</v>
      </c>
      <c r="I361" s="225">
        <v>6</v>
      </c>
      <c r="J361" s="225">
        <v>187.886</v>
      </c>
      <c r="K361" s="225">
        <v>184.14</v>
      </c>
      <c r="L361" s="189">
        <v>244</v>
      </c>
      <c r="M361" s="17">
        <f t="shared" si="5"/>
        <v>9.4732976379293871E-2</v>
      </c>
      <c r="N361" s="18">
        <v>232</v>
      </c>
      <c r="O361" s="17">
        <f t="shared" si="5"/>
        <v>6.2572517377558826E-2</v>
      </c>
      <c r="P361" s="18"/>
      <c r="Q361" s="20"/>
      <c r="R361" s="18"/>
      <c r="S361" s="19"/>
      <c r="T361" s="18"/>
      <c r="U361" s="20"/>
      <c r="V361" s="18"/>
      <c r="W361" s="21"/>
      <c r="X361" s="18"/>
      <c r="Y361" s="21"/>
      <c r="Z361" s="18"/>
      <c r="AA361" s="21"/>
      <c r="AB361" s="18"/>
      <c r="AC361" s="21"/>
      <c r="AD361" s="18"/>
      <c r="AE361" s="21"/>
      <c r="AF361" s="18"/>
      <c r="AG361" s="21"/>
      <c r="AH361" s="18"/>
      <c r="AI361" s="21"/>
    </row>
    <row r="362" spans="1:35" ht="15" customHeight="1" x14ac:dyDescent="0.25">
      <c r="A362" s="9" t="s">
        <v>1963</v>
      </c>
      <c r="B362" s="304" t="e">
        <v>#N/A</v>
      </c>
      <c r="D362" s="149" t="s">
        <v>2099</v>
      </c>
      <c r="E362" s="283" t="s">
        <v>2100</v>
      </c>
      <c r="F362" s="283"/>
      <c r="G362" s="283"/>
      <c r="H362" s="225" t="e">
        <v>#N/A</v>
      </c>
      <c r="I362" s="225">
        <v>5</v>
      </c>
      <c r="J362" s="225">
        <v>18.78</v>
      </c>
      <c r="K362" s="225">
        <v>18.41</v>
      </c>
      <c r="L362" s="392">
        <v>36.5</v>
      </c>
      <c r="M362" s="17">
        <f t="shared" si="5"/>
        <v>0.22923322683706068</v>
      </c>
      <c r="N362" s="5"/>
      <c r="O362" s="230"/>
      <c r="P362" s="5"/>
      <c r="Q362" s="230"/>
      <c r="R362" s="5"/>
      <c r="S362" s="230"/>
      <c r="T362" s="5"/>
      <c r="U362" s="230"/>
      <c r="V362" s="5"/>
      <c r="W362" s="6"/>
      <c r="X362" s="5"/>
      <c r="Y362" s="6"/>
      <c r="Z362" s="5"/>
      <c r="AA362" s="6"/>
      <c r="AB362" s="5"/>
      <c r="AC362" s="6"/>
      <c r="AD362" s="5"/>
      <c r="AE362" s="6"/>
      <c r="AF362" s="5"/>
      <c r="AG362" s="6"/>
      <c r="AH362" s="5"/>
      <c r="AI362" s="6"/>
    </row>
    <row r="363" spans="1:35" ht="15" customHeight="1" x14ac:dyDescent="0.25">
      <c r="A363" s="9" t="s">
        <v>1963</v>
      </c>
      <c r="B363" s="304" t="s">
        <v>3841</v>
      </c>
      <c r="D363" s="149" t="s">
        <v>23</v>
      </c>
      <c r="E363" s="283" t="s">
        <v>994</v>
      </c>
      <c r="F363" s="283" t="s">
        <v>1757</v>
      </c>
      <c r="G363" s="283"/>
      <c r="H363" s="225">
        <v>7</v>
      </c>
      <c r="I363" s="225">
        <v>7</v>
      </c>
      <c r="J363" s="225">
        <v>187.88800000000001</v>
      </c>
      <c r="K363" s="225" t="e">
        <v>#N/A</v>
      </c>
      <c r="L363" s="191">
        <v>285</v>
      </c>
      <c r="M363" s="17">
        <f t="shared" si="5"/>
        <v>0.28675061738908292</v>
      </c>
      <c r="N363" s="18"/>
      <c r="O363" s="17"/>
      <c r="P363" s="5"/>
      <c r="Q363" s="230"/>
      <c r="R363" s="5"/>
      <c r="S363" s="230"/>
      <c r="T363" s="5"/>
      <c r="U363" s="230"/>
      <c r="V363" s="5"/>
      <c r="W363" s="6"/>
      <c r="X363" s="5"/>
      <c r="Y363" s="6"/>
      <c r="Z363" s="5"/>
      <c r="AA363" s="6"/>
      <c r="AB363" s="5"/>
      <c r="AC363" s="6"/>
      <c r="AD363" s="5"/>
      <c r="AE363" s="6"/>
      <c r="AF363" s="5"/>
      <c r="AG363" s="6"/>
      <c r="AH363" s="5"/>
      <c r="AI363" s="6"/>
    </row>
    <row r="364" spans="1:35" ht="15" customHeight="1" x14ac:dyDescent="0.25">
      <c r="A364" s="9" t="s">
        <v>1963</v>
      </c>
      <c r="B364" s="304" t="s">
        <v>3842</v>
      </c>
      <c r="D364" s="149" t="s">
        <v>2101</v>
      </c>
      <c r="E364" s="283" t="s">
        <v>2102</v>
      </c>
      <c r="F364" s="283"/>
      <c r="G364" s="283"/>
      <c r="H364" s="225">
        <v>3</v>
      </c>
      <c r="I364" s="225">
        <v>3</v>
      </c>
      <c r="J364" s="225">
        <v>184.08666700000001</v>
      </c>
      <c r="K364" s="225">
        <v>180.48</v>
      </c>
      <c r="L364" s="189">
        <v>250</v>
      </c>
      <c r="M364" s="17">
        <f t="shared" si="5"/>
        <v>0.14600912406111408</v>
      </c>
      <c r="N364" s="18"/>
      <c r="O364" s="17"/>
      <c r="P364" s="5"/>
      <c r="Q364" s="230"/>
      <c r="R364" s="5"/>
      <c r="S364" s="17"/>
      <c r="T364" s="5"/>
      <c r="U364" s="230"/>
      <c r="V364" s="5"/>
      <c r="W364" s="6"/>
      <c r="X364" s="5"/>
      <c r="Y364" s="6"/>
      <c r="Z364" s="5"/>
      <c r="AA364" s="6"/>
      <c r="AB364" s="5"/>
      <c r="AC364" s="6"/>
      <c r="AD364" s="5"/>
      <c r="AE364" s="17">
        <f>((((((AD364*AD$2))-((AD364*AD$2)*0.12+0.035)+4-13)-($J364*AD$2))/($J364*AD$2)))</f>
        <v>-1.0049080143321842</v>
      </c>
      <c r="AF364" s="5"/>
      <c r="AG364" s="6"/>
      <c r="AH364" s="5"/>
      <c r="AI364" s="6"/>
    </row>
    <row r="365" spans="1:35" ht="15" customHeight="1" x14ac:dyDescent="0.25">
      <c r="A365" s="9" t="s">
        <v>1963</v>
      </c>
      <c r="B365" s="304" t="s">
        <v>3843</v>
      </c>
      <c r="D365" s="149" t="s">
        <v>21</v>
      </c>
      <c r="E365" s="283" t="s">
        <v>995</v>
      </c>
      <c r="F365" s="283" t="s">
        <v>1758</v>
      </c>
      <c r="G365" s="283"/>
      <c r="H365" s="225">
        <v>8</v>
      </c>
      <c r="I365" s="225">
        <v>8</v>
      </c>
      <c r="J365" s="225">
        <v>187.88888900000001</v>
      </c>
      <c r="K365" s="225">
        <v>184.09</v>
      </c>
      <c r="L365" s="191">
        <v>254</v>
      </c>
      <c r="M365" s="17">
        <f t="shared" si="5"/>
        <v>0.14155233522084432</v>
      </c>
      <c r="N365" s="18"/>
      <c r="O365" s="17"/>
      <c r="P365" s="5"/>
      <c r="Q365" s="230"/>
      <c r="R365" s="5"/>
      <c r="S365" s="230"/>
      <c r="T365" s="5"/>
      <c r="U365" s="230"/>
      <c r="V365" s="5"/>
      <c r="W365" s="6"/>
      <c r="X365" s="5"/>
      <c r="Y365" s="6"/>
      <c r="Z365" s="5"/>
      <c r="AA365" s="6"/>
      <c r="AB365" s="5"/>
      <c r="AC365" s="6"/>
      <c r="AD365" s="5"/>
      <c r="AE365" s="6"/>
      <c r="AF365" s="5"/>
      <c r="AG365" s="6"/>
      <c r="AH365" s="5"/>
      <c r="AI365" s="6"/>
    </row>
    <row r="366" spans="1:35" ht="15" customHeight="1" x14ac:dyDescent="0.25">
      <c r="A366" s="9" t="s">
        <v>1963</v>
      </c>
      <c r="B366" s="304" t="s">
        <v>3844</v>
      </c>
      <c r="D366" s="149" t="s">
        <v>24</v>
      </c>
      <c r="E366" s="283" t="s">
        <v>996</v>
      </c>
      <c r="F366" s="283" t="e">
        <v>#N/A</v>
      </c>
      <c r="G366" s="283"/>
      <c r="H366" s="225">
        <v>7</v>
      </c>
      <c r="I366" s="225">
        <v>4</v>
      </c>
      <c r="J366" s="225">
        <v>187.88666699999999</v>
      </c>
      <c r="K366" s="225">
        <v>184.22</v>
      </c>
      <c r="L366" s="191">
        <v>255</v>
      </c>
      <c r="M366" s="17">
        <f t="shared" si="5"/>
        <v>0.1462495100836507</v>
      </c>
      <c r="N366" s="388">
        <v>238.95</v>
      </c>
      <c r="O366" s="17">
        <f>((((((N366*N$2))-((N366*N$2)*0.12+0.035)+4-13)-($J366*N$2))/($J366*N$2)))</f>
        <v>9.5120283335485487E-2</v>
      </c>
      <c r="P366" s="18">
        <v>238.5</v>
      </c>
      <c r="Q366" s="17">
        <f>((((((P366*P$2))-((P366*P$2)*0.12+0.035)+4-13)-($J366*P$2))/($J366*P$2)))</f>
        <v>0.10102721303440522</v>
      </c>
      <c r="R366" s="235">
        <v>238.4</v>
      </c>
      <c r="S366" s="17">
        <f>((((((R366*R$2))-((R366*R$2)*0.12+0.035)+4-13)-($J366*R$2))/($J366*R$2)))</f>
        <v>0.1045661372022743</v>
      </c>
      <c r="T366" s="5"/>
      <c r="U366" s="230"/>
      <c r="V366" s="5"/>
      <c r="W366" s="6"/>
      <c r="X366" s="5"/>
      <c r="Y366" s="6"/>
      <c r="Z366" s="5"/>
      <c r="AA366" s="6"/>
      <c r="AB366" s="5"/>
      <c r="AC366" s="6"/>
      <c r="AD366" s="5"/>
      <c r="AE366" s="6"/>
      <c r="AF366" s="5"/>
      <c r="AG366" s="6"/>
      <c r="AH366" s="5"/>
      <c r="AI366" s="6"/>
    </row>
    <row r="367" spans="1:35" ht="15" customHeight="1" x14ac:dyDescent="0.25">
      <c r="A367" s="9" t="s">
        <v>1963</v>
      </c>
      <c r="B367" s="304" t="s">
        <v>3845</v>
      </c>
      <c r="D367" s="149" t="s">
        <v>25</v>
      </c>
      <c r="E367" s="283" t="s">
        <v>997</v>
      </c>
      <c r="F367" s="283" t="s">
        <v>1759</v>
      </c>
      <c r="G367" s="283"/>
      <c r="H367" s="225">
        <v>4</v>
      </c>
      <c r="I367" s="225">
        <v>4</v>
      </c>
      <c r="J367" s="225">
        <v>187.886</v>
      </c>
      <c r="K367" s="225" t="e">
        <v>#N/A</v>
      </c>
      <c r="L367" s="191">
        <v>275</v>
      </c>
      <c r="M367" s="17">
        <f t="shared" si="5"/>
        <v>0.23992740278679631</v>
      </c>
      <c r="N367" s="18">
        <v>232</v>
      </c>
      <c r="O367" s="17">
        <f t="shared" si="5"/>
        <v>6.2572517377558826E-2</v>
      </c>
      <c r="P367" s="5"/>
      <c r="Q367" s="230"/>
      <c r="R367" s="5"/>
      <c r="S367" s="230"/>
      <c r="T367" s="5"/>
      <c r="U367" s="230"/>
      <c r="V367" s="5"/>
      <c r="W367" s="6"/>
      <c r="X367" s="5"/>
      <c r="Y367" s="6"/>
      <c r="Z367" s="5"/>
      <c r="AA367" s="6"/>
      <c r="AB367" s="5"/>
      <c r="AC367" s="6"/>
      <c r="AD367" s="5"/>
      <c r="AE367" s="6"/>
      <c r="AF367" s="5"/>
      <c r="AG367" s="6"/>
      <c r="AH367" s="5"/>
      <c r="AI367" s="6"/>
    </row>
    <row r="368" spans="1:35" s="1" customFormat="1" ht="15" customHeight="1" x14ac:dyDescent="0.25">
      <c r="A368" s="9" t="s">
        <v>1963</v>
      </c>
      <c r="B368" s="304" t="s">
        <v>3846</v>
      </c>
      <c r="C368" s="212"/>
      <c r="D368" s="149" t="s">
        <v>22</v>
      </c>
      <c r="E368" s="283" t="s">
        <v>998</v>
      </c>
      <c r="F368" s="283" t="e">
        <v>#N/A</v>
      </c>
      <c r="G368" s="283"/>
      <c r="H368" s="225">
        <v>54</v>
      </c>
      <c r="I368" s="225">
        <v>54</v>
      </c>
      <c r="J368" s="225">
        <v>187.88800000000001</v>
      </c>
      <c r="K368" s="225">
        <v>184.1</v>
      </c>
      <c r="L368" s="189">
        <v>270</v>
      </c>
      <c r="M368" s="17">
        <f t="shared" si="5"/>
        <v>0.21649599761560073</v>
      </c>
      <c r="N368" s="18">
        <v>250</v>
      </c>
      <c r="O368" s="17">
        <f>((((((N368*N$2))-((N368*N$2)*0.12+0.035)+4-13)-($J368*N$2))/($J368*N$2)))</f>
        <v>0.14686675040449634</v>
      </c>
      <c r="P368" s="5"/>
      <c r="Q368" s="230"/>
      <c r="R368" s="5"/>
      <c r="S368" s="230"/>
      <c r="T368" s="5"/>
      <c r="U368" s="230"/>
      <c r="V368" s="5"/>
      <c r="W368" s="6"/>
      <c r="X368" s="5"/>
      <c r="Y368" s="6"/>
      <c r="Z368" s="5"/>
      <c r="AA368" s="6"/>
      <c r="AB368" s="5"/>
      <c r="AC368" s="6"/>
      <c r="AD368" s="5"/>
      <c r="AE368" s="6"/>
      <c r="AF368" s="5"/>
      <c r="AG368" s="6"/>
      <c r="AH368" s="5"/>
      <c r="AI368" s="6"/>
    </row>
    <row r="369" spans="1:35" ht="15" customHeight="1" x14ac:dyDescent="0.25">
      <c r="A369" s="9" t="s">
        <v>1963</v>
      </c>
      <c r="B369" s="304" t="e">
        <v>#N/A</v>
      </c>
      <c r="D369" s="149" t="s">
        <v>26</v>
      </c>
      <c r="E369" s="283" t="s">
        <v>998</v>
      </c>
      <c r="F369" s="283" t="e">
        <v>#N/A</v>
      </c>
      <c r="G369" s="283"/>
      <c r="H369" s="225" t="e">
        <v>#N/A</v>
      </c>
      <c r="I369" s="225" t="e">
        <v>#N/A</v>
      </c>
      <c r="J369" s="225">
        <v>18.78</v>
      </c>
      <c r="K369" s="225">
        <v>18.41</v>
      </c>
      <c r="L369" s="190">
        <v>34</v>
      </c>
      <c r="M369" s="17">
        <f t="shared" si="5"/>
        <v>0.1120873269435568</v>
      </c>
      <c r="N369" s="5">
        <v>28</v>
      </c>
      <c r="O369" s="17">
        <f>((((((N369*N$2))-((N369*N$2)*0.12+0.035)+4-13)-($J369*N$2))/($J369*N$2)))</f>
        <v>7.1485623003194762E-2</v>
      </c>
      <c r="P369" s="5"/>
      <c r="Q369" s="17"/>
      <c r="R369" s="18"/>
      <c r="S369" s="17"/>
      <c r="T369" s="5"/>
      <c r="U369" s="230"/>
      <c r="V369" s="5"/>
      <c r="W369" s="6"/>
      <c r="X369" s="5"/>
      <c r="Y369" s="6"/>
      <c r="Z369" s="5"/>
      <c r="AA369" s="6"/>
      <c r="AB369" s="5"/>
      <c r="AC369" s="6"/>
      <c r="AD369" s="5"/>
      <c r="AE369" s="6"/>
      <c r="AF369" s="5"/>
      <c r="AG369" s="6"/>
      <c r="AH369" s="5"/>
      <c r="AI369" s="6"/>
    </row>
    <row r="370" spans="1:35" ht="15" customHeight="1" x14ac:dyDescent="0.25">
      <c r="A370" s="9" t="s">
        <v>1963</v>
      </c>
      <c r="B370" s="304" t="s">
        <v>3847</v>
      </c>
      <c r="D370" s="149" t="s">
        <v>410</v>
      </c>
      <c r="E370" s="183" t="s">
        <v>999</v>
      </c>
      <c r="F370" s="283" t="e">
        <v>#N/A</v>
      </c>
      <c r="G370" s="283"/>
      <c r="H370" s="225">
        <v>16</v>
      </c>
      <c r="I370" s="225">
        <v>16</v>
      </c>
      <c r="J370" s="225">
        <v>187.887</v>
      </c>
      <c r="K370" s="225">
        <v>184.08</v>
      </c>
      <c r="L370" s="189">
        <v>250</v>
      </c>
      <c r="M370" s="17">
        <f t="shared" si="5"/>
        <v>0.12282914730662581</v>
      </c>
      <c r="N370" s="31">
        <v>233</v>
      </c>
      <c r="O370" s="17">
        <f>((((((N370*N$2))-((N370*N$2)*0.12+0.035)+4-13)-($J370*N$2))/($J370*N$2)))</f>
        <v>6.7250528243039745E-2</v>
      </c>
      <c r="P370" s="5"/>
      <c r="Q370" s="230"/>
      <c r="R370" s="5"/>
      <c r="S370" s="230"/>
      <c r="T370" s="5"/>
      <c r="U370" s="230"/>
      <c r="V370" s="5"/>
      <c r="W370" s="6"/>
      <c r="X370" s="5"/>
      <c r="Y370" s="6"/>
      <c r="Z370" s="5"/>
      <c r="AA370" s="6"/>
      <c r="AB370" s="5"/>
      <c r="AC370" s="6"/>
      <c r="AD370" s="5"/>
      <c r="AE370" s="6"/>
      <c r="AF370" s="5"/>
      <c r="AG370" s="6"/>
      <c r="AH370" s="5"/>
      <c r="AI370" s="6"/>
    </row>
    <row r="371" spans="1:35" ht="15" customHeight="1" x14ac:dyDescent="0.25">
      <c r="A371" s="9" t="s">
        <v>1960</v>
      </c>
      <c r="B371" s="304">
        <v>8881400058</v>
      </c>
      <c r="D371" s="149" t="s">
        <v>69</v>
      </c>
      <c r="E371" s="283" t="s">
        <v>1000</v>
      </c>
      <c r="F371" s="283" t="s">
        <v>1760</v>
      </c>
      <c r="G371" s="283"/>
      <c r="H371" s="225">
        <v>75</v>
      </c>
      <c r="I371" s="225">
        <v>71</v>
      </c>
      <c r="J371" s="225">
        <v>8.4499999999999993</v>
      </c>
      <c r="K371" s="225">
        <v>7.73</v>
      </c>
      <c r="L371" s="190">
        <v>21</v>
      </c>
      <c r="M371" s="17">
        <f t="shared" si="5"/>
        <v>0.11775147928994095</v>
      </c>
      <c r="N371" s="5"/>
      <c r="O371" s="230"/>
      <c r="P371" s="5"/>
      <c r="Q371" s="17"/>
      <c r="R371" s="5"/>
      <c r="S371" s="230"/>
      <c r="T371" s="18">
        <v>13.24</v>
      </c>
      <c r="U371" s="17">
        <f>((((((T371*T$2))-((T371*T$2)*0.12+0.035)+4-13)-($J371*T$2))/($J371*T$2)))</f>
        <v>0.16499408284023678</v>
      </c>
      <c r="V371" s="5"/>
      <c r="W371" s="6"/>
      <c r="X371" s="5"/>
      <c r="Y371" s="17"/>
      <c r="Z371" s="5"/>
      <c r="AA371" s="6"/>
      <c r="AB371" s="5"/>
      <c r="AC371" s="6"/>
      <c r="AD371" s="5"/>
      <c r="AE371" s="17"/>
      <c r="AF371" s="5"/>
      <c r="AG371" s="6"/>
      <c r="AH371" s="5"/>
      <c r="AI371" s="6"/>
    </row>
    <row r="372" spans="1:35" ht="15" customHeight="1" x14ac:dyDescent="0.25">
      <c r="A372" s="9" t="s">
        <v>1960</v>
      </c>
      <c r="B372" s="304">
        <v>8881400066</v>
      </c>
      <c r="D372" s="149" t="s">
        <v>3383</v>
      </c>
      <c r="E372" s="183" t="s">
        <v>3063</v>
      </c>
      <c r="F372" s="183"/>
      <c r="G372" s="183"/>
      <c r="H372" s="225">
        <v>0</v>
      </c>
      <c r="I372" s="225">
        <v>0</v>
      </c>
      <c r="J372" s="225">
        <v>8.4499999999999993</v>
      </c>
      <c r="K372" s="225" t="e">
        <v>#N/A</v>
      </c>
      <c r="L372" s="190"/>
      <c r="M372" s="17"/>
      <c r="N372" s="5"/>
      <c r="O372" s="230"/>
      <c r="P372" s="5"/>
      <c r="Q372" s="17"/>
      <c r="R372" s="5"/>
      <c r="S372" s="230"/>
      <c r="T372" s="5"/>
      <c r="U372" s="230"/>
      <c r="V372" s="5"/>
      <c r="W372" s="6"/>
      <c r="X372" s="5"/>
      <c r="Y372" s="6"/>
      <c r="Z372" s="5"/>
      <c r="AA372" s="6"/>
      <c r="AB372" s="5"/>
      <c r="AC372" s="6"/>
      <c r="AD372" s="5"/>
      <c r="AE372" s="6"/>
      <c r="AF372" s="5"/>
      <c r="AG372" s="6"/>
      <c r="AH372" s="5"/>
      <c r="AI372" s="6"/>
    </row>
    <row r="373" spans="1:35" ht="15" customHeight="1" x14ac:dyDescent="0.25">
      <c r="A373" s="9" t="s">
        <v>1960</v>
      </c>
      <c r="B373" s="304">
        <v>8881400074</v>
      </c>
      <c r="D373" s="149" t="s">
        <v>70</v>
      </c>
      <c r="E373" s="283" t="s">
        <v>1001</v>
      </c>
      <c r="F373" s="283" t="s">
        <v>1761</v>
      </c>
      <c r="G373" s="283"/>
      <c r="H373" s="225">
        <v>0</v>
      </c>
      <c r="I373" s="225">
        <v>0</v>
      </c>
      <c r="J373" s="225">
        <v>8.4788999999999994</v>
      </c>
      <c r="K373" s="225">
        <v>7.73</v>
      </c>
      <c r="L373" s="190"/>
      <c r="M373" s="17"/>
      <c r="N373" s="5"/>
      <c r="O373" s="230"/>
      <c r="P373" s="5"/>
      <c r="Q373" s="230"/>
      <c r="R373" s="5"/>
      <c r="S373" s="230"/>
      <c r="T373" s="5"/>
      <c r="U373" s="230"/>
      <c r="V373" s="5"/>
      <c r="W373" s="6"/>
      <c r="X373" s="5"/>
      <c r="Y373" s="6"/>
      <c r="Z373" s="5"/>
      <c r="AA373" s="6"/>
      <c r="AB373" s="5"/>
      <c r="AC373" s="6"/>
      <c r="AD373" s="5"/>
      <c r="AE373" s="6"/>
      <c r="AF373" s="5"/>
      <c r="AG373" s="6"/>
      <c r="AH373" s="5"/>
      <c r="AI373" s="6"/>
    </row>
    <row r="374" spans="1:35" s="104" customFormat="1" ht="15" customHeight="1" x14ac:dyDescent="0.25">
      <c r="A374" s="9" t="s">
        <v>1960</v>
      </c>
      <c r="B374" s="304">
        <v>8881401056</v>
      </c>
      <c r="C374" s="212"/>
      <c r="D374" s="149" t="s">
        <v>71</v>
      </c>
      <c r="E374" s="283" t="s">
        <v>1002</v>
      </c>
      <c r="F374" s="283" t="s">
        <v>1762</v>
      </c>
      <c r="G374" s="283"/>
      <c r="H374" s="225">
        <v>78</v>
      </c>
      <c r="I374" s="225">
        <v>78</v>
      </c>
      <c r="J374" s="225">
        <v>8.4788669999999993</v>
      </c>
      <c r="K374" s="225">
        <v>8.0299999999999994</v>
      </c>
      <c r="L374" s="190">
        <v>21</v>
      </c>
      <c r="M374" s="17">
        <f>((((((L374*L$2))-((L374*L$2)*0.12+0.035)+4-13)-($J374*L$2))/($J374*L$2)))</f>
        <v>0.11394600245528101</v>
      </c>
      <c r="N374" s="5"/>
      <c r="O374" s="230"/>
      <c r="P374" s="5"/>
      <c r="Q374" s="230"/>
      <c r="R374" s="5"/>
      <c r="S374" s="230"/>
      <c r="T374" s="18">
        <v>13</v>
      </c>
      <c r="U374" s="17">
        <f>((((((T374*T$2))-((T374*T$2)*0.12+0.035)+4-13)-($J374*T$2))/($J374*T$2)))</f>
        <v>0.13611877624687357</v>
      </c>
      <c r="V374" s="5"/>
      <c r="W374" s="6"/>
      <c r="X374" s="5"/>
      <c r="Y374" s="6"/>
      <c r="Z374" s="5"/>
      <c r="AA374" s="6"/>
      <c r="AB374" s="5"/>
      <c r="AC374" s="6"/>
      <c r="AD374" s="5"/>
      <c r="AE374" s="6"/>
      <c r="AF374" s="5"/>
      <c r="AG374" s="6"/>
      <c r="AH374" s="5"/>
      <c r="AI374" s="6"/>
    </row>
    <row r="375" spans="1:35" s="104" customFormat="1" ht="15" customHeight="1" x14ac:dyDescent="0.25">
      <c r="A375" s="9" t="s">
        <v>1960</v>
      </c>
      <c r="B375" s="304">
        <v>8881401064</v>
      </c>
      <c r="C375" s="212"/>
      <c r="D375" s="149" t="s">
        <v>4266</v>
      </c>
      <c r="E375" s="283" t="s">
        <v>3061</v>
      </c>
      <c r="F375" s="283"/>
      <c r="G375" s="283"/>
      <c r="H375" s="225">
        <v>0</v>
      </c>
      <c r="I375" s="225">
        <v>0</v>
      </c>
      <c r="J375" s="225">
        <v>8.4783329999999992</v>
      </c>
      <c r="K375" s="225" t="e">
        <v>#N/A</v>
      </c>
      <c r="L375" s="190"/>
      <c r="M375" s="17"/>
      <c r="N375" s="5"/>
      <c r="O375" s="230"/>
      <c r="P375" s="5"/>
      <c r="Q375" s="17"/>
      <c r="R375" s="5"/>
      <c r="S375" s="230"/>
      <c r="T375" s="5"/>
      <c r="U375" s="230"/>
      <c r="V375" s="5"/>
      <c r="W375" s="6"/>
      <c r="X375" s="5"/>
      <c r="Y375" s="6"/>
      <c r="Z375" s="5"/>
      <c r="AA375" s="6"/>
      <c r="AB375" s="5"/>
      <c r="AC375" s="6"/>
      <c r="AD375" s="5"/>
      <c r="AE375" s="6"/>
      <c r="AF375" s="5"/>
      <c r="AG375" s="6"/>
      <c r="AH375" s="5"/>
      <c r="AI375" s="6"/>
    </row>
    <row r="376" spans="1:35" s="104" customFormat="1" ht="15" customHeight="1" x14ac:dyDescent="0.25">
      <c r="A376" s="9" t="s">
        <v>1960</v>
      </c>
      <c r="B376" s="304">
        <v>8881401072</v>
      </c>
      <c r="C376" s="212"/>
      <c r="D376" s="149" t="s">
        <v>421</v>
      </c>
      <c r="E376" s="283" t="s">
        <v>1003</v>
      </c>
      <c r="F376" s="283" t="e">
        <v>#N/A</v>
      </c>
      <c r="G376" s="283"/>
      <c r="H376" s="225">
        <v>0</v>
      </c>
      <c r="I376" s="225">
        <v>0</v>
      </c>
      <c r="J376" s="225">
        <v>8.4788999999999994</v>
      </c>
      <c r="K376" s="225">
        <v>8.0299999999999994</v>
      </c>
      <c r="L376" s="190"/>
      <c r="M376" s="17"/>
      <c r="N376" s="5"/>
      <c r="O376" s="230"/>
      <c r="P376" s="5"/>
      <c r="Q376" s="230"/>
      <c r="R376" s="5"/>
      <c r="S376" s="230"/>
      <c r="T376" s="5"/>
      <c r="U376" s="230"/>
      <c r="V376" s="5"/>
      <c r="W376" s="6"/>
      <c r="X376" s="5"/>
      <c r="Y376" s="6"/>
      <c r="Z376" s="5"/>
      <c r="AA376" s="6"/>
      <c r="AB376" s="5"/>
      <c r="AC376" s="6"/>
      <c r="AD376" s="5"/>
      <c r="AE376" s="6"/>
      <c r="AF376" s="5"/>
      <c r="AG376" s="6"/>
      <c r="AH376" s="5"/>
      <c r="AI376" s="6"/>
    </row>
    <row r="377" spans="1:35" ht="15" customHeight="1" x14ac:dyDescent="0.25">
      <c r="A377" s="9" t="s">
        <v>1960</v>
      </c>
      <c r="B377" s="304" t="e">
        <v>#N/A</v>
      </c>
      <c r="D377" s="149" t="s">
        <v>3068</v>
      </c>
      <c r="E377" s="283" t="s">
        <v>3069</v>
      </c>
      <c r="F377" s="283"/>
      <c r="G377" s="283"/>
      <c r="H377" s="225" t="e">
        <v>#N/A</v>
      </c>
      <c r="I377" s="225" t="e">
        <v>#N/A</v>
      </c>
      <c r="J377" s="225" t="e">
        <v>#N/A</v>
      </c>
      <c r="K377" s="225" t="e">
        <v>#N/A</v>
      </c>
      <c r="L377" s="190"/>
      <c r="M377" s="17"/>
      <c r="N377" s="5"/>
      <c r="O377" s="230"/>
      <c r="P377" s="5"/>
      <c r="Q377" s="17"/>
      <c r="R377" s="5"/>
      <c r="S377" s="230"/>
      <c r="T377" s="5"/>
      <c r="U377" s="230"/>
      <c r="V377" s="5"/>
      <c r="W377" s="6"/>
      <c r="X377" s="5"/>
      <c r="Y377" s="6"/>
      <c r="Z377" s="5"/>
      <c r="AA377" s="6"/>
      <c r="AB377" s="5"/>
      <c r="AC377" s="6"/>
      <c r="AD377" s="5"/>
      <c r="AE377" s="6"/>
      <c r="AF377" s="5"/>
      <c r="AG377" s="6"/>
      <c r="AH377" s="5"/>
      <c r="AI377" s="6"/>
    </row>
    <row r="378" spans="1:35" ht="15" customHeight="1" x14ac:dyDescent="0.25">
      <c r="A378" s="9" t="s">
        <v>1960</v>
      </c>
      <c r="B378" s="304">
        <v>8881412012</v>
      </c>
      <c r="D378" s="149" t="s">
        <v>242</v>
      </c>
      <c r="E378" s="283" t="s">
        <v>1004</v>
      </c>
      <c r="F378" s="283" t="s">
        <v>1763</v>
      </c>
      <c r="G378" s="283"/>
      <c r="H378" s="225">
        <v>0</v>
      </c>
      <c r="I378" s="225">
        <v>-750</v>
      </c>
      <c r="J378" s="225">
        <v>6.6958080000000004</v>
      </c>
      <c r="K378" s="225">
        <v>7.6</v>
      </c>
      <c r="L378" s="190"/>
      <c r="M378" s="17"/>
      <c r="N378" s="5"/>
      <c r="O378" s="17"/>
      <c r="P378" s="31"/>
      <c r="Q378" s="17"/>
      <c r="R378" s="18"/>
      <c r="S378" s="17"/>
      <c r="T378" s="26"/>
      <c r="U378" s="17"/>
      <c r="V378" s="31"/>
      <c r="W378" s="17"/>
      <c r="X378" s="18"/>
      <c r="Y378" s="17"/>
      <c r="Z378" s="5"/>
      <c r="AA378" s="6"/>
      <c r="AB378" s="5"/>
      <c r="AC378" s="6"/>
      <c r="AD378" s="18"/>
      <c r="AE378" s="17"/>
      <c r="AF378" s="5"/>
      <c r="AG378" s="6"/>
      <c r="AH378" s="5"/>
      <c r="AI378" s="17"/>
    </row>
    <row r="379" spans="1:35" ht="15" customHeight="1" x14ac:dyDescent="0.25">
      <c r="A379" s="9" t="s">
        <v>1960</v>
      </c>
      <c r="B379" s="304">
        <v>8881450004</v>
      </c>
      <c r="D379" s="149" t="s">
        <v>333</v>
      </c>
      <c r="E379" s="283" t="s">
        <v>1005</v>
      </c>
      <c r="F379" s="283" t="s">
        <v>1748</v>
      </c>
      <c r="G379" s="283"/>
      <c r="H379" s="225">
        <v>5</v>
      </c>
      <c r="I379" s="225">
        <v>5</v>
      </c>
      <c r="J379" s="225">
        <v>13.77</v>
      </c>
      <c r="K379" s="225">
        <v>13.77</v>
      </c>
      <c r="L379" s="190">
        <v>28</v>
      </c>
      <c r="M379" s="17">
        <f>((((((L379*L$2))-((L379*L$2)*0.12+0.035)+4-13)-($J379*L$2))/($J379*L$2)))</f>
        <v>0.13326071169208431</v>
      </c>
      <c r="N379" s="31">
        <v>25.5</v>
      </c>
      <c r="O379" s="17">
        <f>((((((N379*N$2))-((N379*N$2)*0.12+0.035)+4-13)-($J379*N$2))/($J379*N$2)))</f>
        <v>0.30156136528685551</v>
      </c>
      <c r="P379" s="5"/>
      <c r="Q379" s="17"/>
      <c r="R379" s="18">
        <v>20</v>
      </c>
      <c r="S379" s="17">
        <f>((((((R379*R$2))-((R379*R$2)*0.12+0.035)+4-13)-($J379*R$2))/($J379*R$2)))</f>
        <v>0.1141067538126361</v>
      </c>
      <c r="T379" s="5"/>
      <c r="U379" s="17"/>
      <c r="V379" s="5"/>
      <c r="W379" s="6"/>
      <c r="X379" s="5"/>
      <c r="Y379" s="6"/>
      <c r="Z379" s="5"/>
      <c r="AA379" s="6"/>
      <c r="AB379" s="5"/>
      <c r="AC379" s="6"/>
      <c r="AD379" s="18"/>
      <c r="AE379" s="17"/>
      <c r="AF379" s="5"/>
      <c r="AG379" s="6"/>
      <c r="AH379" s="5"/>
      <c r="AI379" s="6"/>
    </row>
    <row r="380" spans="1:35" s="266" customFormat="1" ht="15" customHeight="1" x14ac:dyDescent="0.25">
      <c r="A380" s="9" t="s">
        <v>1960</v>
      </c>
      <c r="B380" s="304">
        <v>8881471232</v>
      </c>
      <c r="C380" s="212"/>
      <c r="D380" s="246" t="s">
        <v>4672</v>
      </c>
      <c r="E380" s="283" t="s">
        <v>4673</v>
      </c>
      <c r="F380" s="283"/>
      <c r="G380" s="283"/>
      <c r="H380" s="225">
        <v>130</v>
      </c>
      <c r="I380" s="225">
        <v>130</v>
      </c>
      <c r="J380" s="225">
        <v>5.6432669999999998</v>
      </c>
      <c r="K380" s="225">
        <v>7.53</v>
      </c>
      <c r="L380" s="190">
        <v>20</v>
      </c>
      <c r="M380" s="17">
        <f>((((((L380*L$2))-((L380*L$2)*0.12+0.035)+4-13)-($J380*L$2))/($J380*L$2)))</f>
        <v>0.51773786354606322</v>
      </c>
      <c r="N380" s="31"/>
      <c r="O380" s="17"/>
      <c r="P380" s="5"/>
      <c r="Q380" s="17"/>
      <c r="R380" s="18"/>
      <c r="S380" s="17"/>
      <c r="T380" s="5"/>
      <c r="U380" s="17"/>
      <c r="V380" s="5"/>
      <c r="W380" s="17"/>
      <c r="X380" s="5"/>
      <c r="Y380" s="6"/>
      <c r="Z380" s="391">
        <v>8.9499999999999993</v>
      </c>
      <c r="AA380" s="17">
        <f>((((((Z380*Z$2))-((Z380*Z$2)*0.12+0.035)+4-13)-($J380*Z$2))/($J380*Z$2)))</f>
        <v>0.1955175964560954</v>
      </c>
      <c r="AB380" s="5"/>
      <c r="AC380" s="6"/>
      <c r="AD380" s="5"/>
      <c r="AE380" s="17"/>
      <c r="AF380" s="5"/>
      <c r="AG380" s="6"/>
      <c r="AH380" s="5"/>
      <c r="AI380" s="6"/>
    </row>
    <row r="381" spans="1:35" ht="15" customHeight="1" x14ac:dyDescent="0.25">
      <c r="A381" s="9" t="s">
        <v>1960</v>
      </c>
      <c r="B381" s="304">
        <v>8881511110</v>
      </c>
      <c r="D381" s="149" t="s">
        <v>285</v>
      </c>
      <c r="E381" s="183" t="s">
        <v>1006</v>
      </c>
      <c r="F381" s="283" t="s">
        <v>1764</v>
      </c>
      <c r="G381" s="283"/>
      <c r="H381" s="225">
        <v>0</v>
      </c>
      <c r="I381" s="225">
        <v>0</v>
      </c>
      <c r="J381" s="225">
        <v>8.2178509999999996</v>
      </c>
      <c r="K381" s="225">
        <v>8.2100000000000009</v>
      </c>
      <c r="L381" s="190"/>
      <c r="M381" s="17"/>
      <c r="N381" s="5"/>
      <c r="O381" s="230"/>
      <c r="P381" s="5"/>
      <c r="Q381" s="230"/>
      <c r="R381" s="5"/>
      <c r="S381" s="230"/>
      <c r="T381" s="5"/>
      <c r="U381" s="230"/>
      <c r="V381" s="5"/>
      <c r="W381" s="6"/>
      <c r="X381" s="5"/>
      <c r="Y381" s="6"/>
      <c r="Z381" s="5"/>
      <c r="AA381" s="6"/>
      <c r="AB381" s="5"/>
      <c r="AC381" s="6"/>
      <c r="AD381" s="5"/>
      <c r="AE381" s="6"/>
      <c r="AF381" s="5"/>
      <c r="AG381" s="6"/>
      <c r="AH381" s="5"/>
      <c r="AI381" s="6"/>
    </row>
    <row r="382" spans="1:35" s="1" customFormat="1" ht="15" customHeight="1" x14ac:dyDescent="0.25">
      <c r="A382" s="9" t="s">
        <v>1960</v>
      </c>
      <c r="B382" s="304">
        <v>1180323100</v>
      </c>
      <c r="C382" s="212"/>
      <c r="D382" s="149" t="s">
        <v>284</v>
      </c>
      <c r="E382" s="283" t="s">
        <v>1007</v>
      </c>
      <c r="F382" s="283" t="s">
        <v>1748</v>
      </c>
      <c r="G382" s="283"/>
      <c r="H382" s="225">
        <v>50</v>
      </c>
      <c r="I382" s="225">
        <v>50</v>
      </c>
      <c r="J382" s="225">
        <v>12.092750000000001</v>
      </c>
      <c r="K382" s="225">
        <v>12.53</v>
      </c>
      <c r="L382" s="191">
        <v>25</v>
      </c>
      <c r="M382" s="17">
        <f>((((((L382*L$2))-((L382*L$2)*0.12+0.035)+4-13)-($J382*L$2))/($J382*L$2)))</f>
        <v>7.2129995245084802E-2</v>
      </c>
      <c r="N382" s="5"/>
      <c r="O382" s="17"/>
      <c r="P382" s="18">
        <v>19</v>
      </c>
      <c r="Q382" s="17">
        <f>((((((P382*P$2))-((P382*P$2)*0.12+0.035)+4-13)-($J382*P$2))/($J382*P$2)))</f>
        <v>0.13359933293364482</v>
      </c>
      <c r="R382" s="5"/>
      <c r="S382" s="230"/>
      <c r="T382" s="18">
        <v>17.489999999999998</v>
      </c>
      <c r="U382" s="17">
        <f>((((((T382*T$2))-((T382*T$2)*0.12+0.035)+4-13)-($J382*T$2))/($J382*T$2)))</f>
        <v>0.1233342291869093</v>
      </c>
      <c r="V382" s="5"/>
      <c r="W382" s="6"/>
      <c r="X382" s="5"/>
      <c r="Y382" s="6"/>
      <c r="Z382" s="5"/>
      <c r="AA382" s="6"/>
      <c r="AB382" s="5"/>
      <c r="AC382" s="6"/>
      <c r="AD382" s="5"/>
      <c r="AE382" s="6"/>
      <c r="AF382" s="5"/>
      <c r="AG382" s="6"/>
      <c r="AH382" s="5"/>
      <c r="AI382" s="6"/>
    </row>
    <row r="383" spans="1:35" s="266" customFormat="1" ht="15" customHeight="1" x14ac:dyDescent="0.25">
      <c r="A383" s="9" t="s">
        <v>1960</v>
      </c>
      <c r="B383" s="304" t="s">
        <v>5424</v>
      </c>
      <c r="C383" s="212"/>
      <c r="D383" s="198" t="s">
        <v>4915</v>
      </c>
      <c r="E383" s="7" t="s">
        <v>4916</v>
      </c>
      <c r="F383" s="7"/>
      <c r="G383" s="7"/>
      <c r="H383" s="225">
        <v>169</v>
      </c>
      <c r="I383" s="225">
        <v>169</v>
      </c>
      <c r="J383" s="225">
        <v>13.726699999999999</v>
      </c>
      <c r="K383" s="225">
        <v>13.73</v>
      </c>
      <c r="L383" s="191">
        <v>30</v>
      </c>
      <c r="M383" s="17">
        <f>((((((L383*L$2))-((L383*L$2)*0.12+0.035)+4-13)-($J383*L$2))/($J383*L$2)))</f>
        <v>0.26505278034778956</v>
      </c>
      <c r="N383" s="388">
        <v>22.15</v>
      </c>
      <c r="O383" s="17">
        <f>((((((N383*N$2))-((N383*N$2)*0.12+0.035)+4-13)-($J383*N$2))/($J383*N$2)))</f>
        <v>9.0903130395506557E-2</v>
      </c>
      <c r="P383" s="18">
        <v>21.45</v>
      </c>
      <c r="Q383" s="17">
        <f>((((((P383*P$2))-((P383*P$2)*0.12+0.035)+4-13)-($J383*P$2))/($J383*P$2)))</f>
        <v>0.15572813082046913</v>
      </c>
      <c r="R383" s="5"/>
      <c r="S383" s="230"/>
      <c r="T383" s="18"/>
      <c r="U383" s="17"/>
      <c r="V383" s="5"/>
      <c r="W383" s="6"/>
      <c r="X383" s="5"/>
      <c r="Y383" s="6"/>
      <c r="Z383" s="5"/>
      <c r="AA383" s="6"/>
      <c r="AB383" s="5"/>
      <c r="AC383" s="6"/>
      <c r="AD383" s="5"/>
      <c r="AE383" s="6"/>
      <c r="AF383" s="5"/>
      <c r="AG383" s="6"/>
      <c r="AH383" s="5"/>
      <c r="AI383" s="6"/>
    </row>
    <row r="384" spans="1:35" s="266" customFormat="1" ht="15" customHeight="1" x14ac:dyDescent="0.25">
      <c r="A384" s="9" t="s">
        <v>1960</v>
      </c>
      <c r="B384" s="304" t="s">
        <v>5425</v>
      </c>
      <c r="C384" s="212"/>
      <c r="D384" s="149" t="s">
        <v>4670</v>
      </c>
      <c r="E384" s="283" t="s">
        <v>4671</v>
      </c>
      <c r="F384" s="283"/>
      <c r="G384" s="283"/>
      <c r="H384" s="225">
        <v>0</v>
      </c>
      <c r="I384" s="225">
        <v>0</v>
      </c>
      <c r="J384" s="225">
        <v>12.092750000000001</v>
      </c>
      <c r="K384" s="225">
        <v>13.73</v>
      </c>
      <c r="L384" s="191"/>
      <c r="M384" s="17"/>
      <c r="N384" s="5"/>
      <c r="O384" s="17"/>
      <c r="P384" s="5"/>
      <c r="Q384" s="230"/>
      <c r="R384" s="5"/>
      <c r="S384" s="230"/>
      <c r="T384" s="18"/>
      <c r="U384" s="17"/>
      <c r="V384" s="5"/>
      <c r="W384" s="6"/>
      <c r="X384" s="5"/>
      <c r="Y384" s="6"/>
      <c r="Z384" s="5"/>
      <c r="AA384" s="6"/>
      <c r="AB384" s="5"/>
      <c r="AC384" s="6"/>
      <c r="AD384" s="5"/>
      <c r="AE384" s="6"/>
      <c r="AF384" s="5"/>
      <c r="AG384" s="6"/>
      <c r="AH384" s="5"/>
      <c r="AI384" s="6"/>
    </row>
    <row r="385" spans="1:35" ht="15" customHeight="1" x14ac:dyDescent="0.25">
      <c r="A385" s="9" t="s">
        <v>1960</v>
      </c>
      <c r="B385" s="304" t="e">
        <v>#N/A</v>
      </c>
      <c r="D385" s="198" t="s">
        <v>641</v>
      </c>
      <c r="E385" s="7" t="s">
        <v>1008</v>
      </c>
      <c r="F385" s="283" t="e">
        <v>#N/A</v>
      </c>
      <c r="G385" s="283"/>
      <c r="H385" s="225" t="e">
        <v>#N/A</v>
      </c>
      <c r="I385" s="225" t="e">
        <v>#N/A</v>
      </c>
      <c r="J385" s="225" t="e">
        <v>#N/A</v>
      </c>
      <c r="K385" s="225" t="e">
        <v>#N/A</v>
      </c>
      <c r="L385" s="190"/>
      <c r="M385" s="17"/>
      <c r="N385" s="5"/>
      <c r="O385" s="230"/>
      <c r="P385" s="5"/>
      <c r="Q385" s="230"/>
      <c r="R385" s="5"/>
      <c r="S385" s="230"/>
      <c r="T385" s="5"/>
      <c r="U385" s="230"/>
      <c r="V385" s="5"/>
      <c r="W385" s="6"/>
      <c r="X385" s="5"/>
      <c r="Y385" s="6"/>
      <c r="Z385" s="5"/>
      <c r="AA385" s="6"/>
      <c r="AB385" s="5"/>
      <c r="AC385" s="6"/>
      <c r="AD385" s="5"/>
      <c r="AE385" s="6"/>
      <c r="AF385" s="5"/>
      <c r="AG385" s="6"/>
      <c r="AH385" s="5"/>
      <c r="AI385" s="6"/>
    </row>
    <row r="386" spans="1:35" ht="15" customHeight="1" x14ac:dyDescent="0.25">
      <c r="A386" s="9" t="s">
        <v>1961</v>
      </c>
      <c r="B386" s="304" t="s">
        <v>3848</v>
      </c>
      <c r="D386" s="149" t="s">
        <v>232</v>
      </c>
      <c r="E386" s="283" t="s">
        <v>1009</v>
      </c>
      <c r="F386" s="283" t="s">
        <v>1748</v>
      </c>
      <c r="G386" s="283"/>
      <c r="H386" s="225">
        <v>488</v>
      </c>
      <c r="I386" s="225">
        <v>488</v>
      </c>
      <c r="J386" s="225">
        <v>3.4020009999999998</v>
      </c>
      <c r="K386" s="225">
        <v>3.4</v>
      </c>
      <c r="L386" s="191"/>
      <c r="M386" s="17"/>
      <c r="N386" s="18"/>
      <c r="O386" s="17"/>
      <c r="P386" s="18"/>
      <c r="Q386" s="17"/>
      <c r="R386" s="18"/>
      <c r="S386" s="17"/>
      <c r="T386" s="18">
        <v>6.4</v>
      </c>
      <c r="U386" s="17">
        <f>((((((T386*T$2))-((T386*T$2)*0.12+0.035)+4-13)-($J386*T$2))/($J386*T$2)))</f>
        <v>0.12433829384529872</v>
      </c>
      <c r="V386" s="5"/>
      <c r="W386" s="6"/>
      <c r="X386" s="5"/>
      <c r="Y386" s="6"/>
      <c r="Z386" s="388">
        <v>5.85</v>
      </c>
      <c r="AA386" s="17">
        <f>((((((Z386*Z$2))-((Z386*Z$2)*0.12+0.035)+4-13)-($J386*Z$2))/($J386*Z$2)))</f>
        <v>0.18125332708602976</v>
      </c>
      <c r="AB386" s="5"/>
      <c r="AC386" s="6"/>
      <c r="AD386" s="18"/>
      <c r="AE386" s="17"/>
      <c r="AF386" s="5"/>
      <c r="AG386" s="6"/>
      <c r="AH386" s="5"/>
      <c r="AI386" s="6"/>
    </row>
    <row r="387" spans="1:35" ht="15" customHeight="1" x14ac:dyDescent="0.25">
      <c r="A387" s="9" t="s">
        <v>1961</v>
      </c>
      <c r="B387" s="304" t="s">
        <v>3849</v>
      </c>
      <c r="D387" s="198" t="s">
        <v>233</v>
      </c>
      <c r="E387" s="283" t="s">
        <v>1010</v>
      </c>
      <c r="F387" s="283" t="s">
        <v>1748</v>
      </c>
      <c r="G387" s="283"/>
      <c r="H387" s="225">
        <v>2652</v>
      </c>
      <c r="I387" s="225">
        <v>2652</v>
      </c>
      <c r="J387" s="225">
        <v>3.4020009999999998</v>
      </c>
      <c r="K387" s="225">
        <v>3.4</v>
      </c>
      <c r="L387" s="190"/>
      <c r="M387" s="17"/>
      <c r="N387" s="18"/>
      <c r="O387" s="17"/>
      <c r="P387" s="18"/>
      <c r="Q387" s="17"/>
      <c r="R387" s="18"/>
      <c r="S387" s="17"/>
      <c r="T387" s="31">
        <v>6.45</v>
      </c>
      <c r="U387" s="17">
        <f>((((((T387*T$2))-((T387*T$2)*0.12+0.035)+4-13)-($J387*T$2))/($J387*T$2)))</f>
        <v>0.13727185853266941</v>
      </c>
      <c r="V387" s="18"/>
      <c r="W387" s="17"/>
      <c r="X387" s="5"/>
      <c r="Y387" s="6"/>
      <c r="Z387" s="5"/>
      <c r="AA387" s="6"/>
      <c r="AB387" s="5"/>
      <c r="AC387" s="6"/>
      <c r="AD387" s="18"/>
      <c r="AE387" s="17"/>
      <c r="AF387" s="5"/>
      <c r="AG387" s="6"/>
      <c r="AH387" s="5"/>
      <c r="AI387" s="17"/>
    </row>
    <row r="388" spans="1:35" ht="15" customHeight="1" x14ac:dyDescent="0.25">
      <c r="A388" s="9" t="s">
        <v>1961</v>
      </c>
      <c r="B388" s="304" t="s">
        <v>3850</v>
      </c>
      <c r="D388" s="198" t="s">
        <v>235</v>
      </c>
      <c r="E388" s="7" t="s">
        <v>1011</v>
      </c>
      <c r="F388" s="7" t="s">
        <v>1748</v>
      </c>
      <c r="G388" s="7"/>
      <c r="H388" s="225">
        <v>52</v>
      </c>
      <c r="I388" s="225">
        <v>52</v>
      </c>
      <c r="J388" s="225">
        <v>6.4370000000000003</v>
      </c>
      <c r="K388" s="225">
        <v>6.45</v>
      </c>
      <c r="L388" s="190"/>
      <c r="M388" s="17"/>
      <c r="N388" s="18"/>
      <c r="O388" s="17"/>
      <c r="P388" s="18">
        <v>12.45</v>
      </c>
      <c r="Q388" s="17">
        <f>((((((P388*P$2))-((P388*P$2)*0.12+0.035)+4-13)-($J388*P$2))/($J388*P$2)))</f>
        <v>0.23416705504634655</v>
      </c>
      <c r="R388" s="18"/>
      <c r="S388" s="230"/>
      <c r="T388" s="388">
        <v>10.55</v>
      </c>
      <c r="U388" s="17">
        <f>((((((T388*T$2))-((T388*T$2)*0.12+0.035)+4-13)-($J388*T$2))/($J388*T$2)))</f>
        <v>0.16156594686965964</v>
      </c>
      <c r="V388" s="5"/>
      <c r="W388" s="6"/>
      <c r="X388" s="18"/>
      <c r="Y388" s="17"/>
      <c r="Z388" s="5"/>
      <c r="AA388" s="6"/>
      <c r="AB388" s="5"/>
      <c r="AC388" s="6"/>
      <c r="AD388" s="18"/>
      <c r="AE388" s="17"/>
      <c r="AF388" s="5"/>
      <c r="AG388" s="6"/>
      <c r="AH388" s="5"/>
      <c r="AI388" s="6"/>
    </row>
    <row r="389" spans="1:35" ht="15" customHeight="1" x14ac:dyDescent="0.25">
      <c r="A389" s="9" t="s">
        <v>1961</v>
      </c>
      <c r="B389" s="304" t="s">
        <v>3851</v>
      </c>
      <c r="D389" s="198" t="s">
        <v>606</v>
      </c>
      <c r="E389" s="7" t="s">
        <v>1012</v>
      </c>
      <c r="F389" s="7" t="s">
        <v>1748</v>
      </c>
      <c r="G389" s="7"/>
      <c r="H389" s="225">
        <v>0</v>
      </c>
      <c r="I389" s="225">
        <v>0</v>
      </c>
      <c r="J389" s="225">
        <v>6.3319999999999999</v>
      </c>
      <c r="K389" s="225">
        <v>6.33</v>
      </c>
      <c r="L389" s="190"/>
      <c r="M389" s="19"/>
      <c r="N389" s="18"/>
      <c r="O389" s="19"/>
      <c r="P389" s="18"/>
      <c r="Q389" s="19"/>
      <c r="R389" s="18"/>
      <c r="S389" s="230"/>
      <c r="T389" s="5"/>
      <c r="U389" s="17"/>
      <c r="V389" s="5"/>
      <c r="W389" s="6"/>
      <c r="X389" s="5"/>
      <c r="Y389" s="6"/>
      <c r="Z389" s="5"/>
      <c r="AA389" s="6"/>
      <c r="AB389" s="5"/>
      <c r="AC389" s="6"/>
      <c r="AD389" s="5"/>
      <c r="AE389" s="17"/>
      <c r="AF389" s="5"/>
      <c r="AG389" s="6"/>
      <c r="AH389" s="5"/>
      <c r="AI389" s="6"/>
    </row>
    <row r="390" spans="1:35" ht="15" customHeight="1" x14ac:dyDescent="0.25">
      <c r="A390" s="9" t="s">
        <v>1961</v>
      </c>
      <c r="B390" s="304" t="s">
        <v>3852</v>
      </c>
      <c r="D390" s="149" t="s">
        <v>234</v>
      </c>
      <c r="E390" s="283" t="s">
        <v>1013</v>
      </c>
      <c r="F390" s="283" t="s">
        <v>1748</v>
      </c>
      <c r="G390" s="283"/>
      <c r="H390" s="225">
        <v>1669</v>
      </c>
      <c r="I390" s="225">
        <v>1669</v>
      </c>
      <c r="J390" s="225">
        <v>3.423</v>
      </c>
      <c r="K390" s="225">
        <v>3.41</v>
      </c>
      <c r="L390" s="190"/>
      <c r="M390" s="19"/>
      <c r="N390" s="18"/>
      <c r="O390" s="19"/>
      <c r="P390" s="18">
        <v>8.5</v>
      </c>
      <c r="Q390" s="17">
        <f>((((((P390*P$2))-((P390*P$2)*0.12+0.035)+4-13)-($J390*P$2))/($J390*P$2)))</f>
        <v>0.30538513974096804</v>
      </c>
      <c r="R390" s="18"/>
      <c r="S390" s="230"/>
      <c r="T390" s="388">
        <v>8.1539999999999999</v>
      </c>
      <c r="U390" s="17">
        <f>((((((T390*T$2))-((T390*T$2)*0.12+0.035)+4-13)-($J390*T$2))/($J390*T$2)))</f>
        <v>0.5683669295939231</v>
      </c>
      <c r="V390" s="5"/>
      <c r="W390" s="6"/>
      <c r="X390" s="5"/>
      <c r="Y390" s="6"/>
      <c r="Z390" s="5"/>
      <c r="AA390" s="6"/>
      <c r="AB390" s="5"/>
      <c r="AC390" s="6"/>
      <c r="AD390" s="18">
        <v>7.8</v>
      </c>
      <c r="AE390" s="17">
        <f>((((((AD390*AD$2))-((AD390*AD$2)*0.12+0.035)+4-13)-($J390*AD$2))/($J390*AD$2)))</f>
        <v>0.74130879345603262</v>
      </c>
      <c r="AF390" s="5"/>
      <c r="AG390" s="6"/>
      <c r="AH390" s="5"/>
      <c r="AI390" s="6"/>
    </row>
    <row r="391" spans="1:35" s="13" customFormat="1" ht="15" customHeight="1" x14ac:dyDescent="0.25">
      <c r="A391" s="9" t="s">
        <v>1961</v>
      </c>
      <c r="B391" s="304" t="s">
        <v>3853</v>
      </c>
      <c r="C391" s="212"/>
      <c r="D391" s="198" t="s">
        <v>607</v>
      </c>
      <c r="E391" s="7" t="s">
        <v>1014</v>
      </c>
      <c r="F391" s="7" t="e">
        <v>#N/A</v>
      </c>
      <c r="G391" s="7"/>
      <c r="H391" s="225">
        <v>0</v>
      </c>
      <c r="I391" s="225">
        <v>0</v>
      </c>
      <c r="J391" s="225">
        <v>3.423</v>
      </c>
      <c r="K391" s="225">
        <v>0</v>
      </c>
      <c r="L391" s="190"/>
      <c r="M391" s="19"/>
      <c r="N391" s="18"/>
      <c r="O391" s="20"/>
      <c r="P391" s="18"/>
      <c r="Q391" s="20"/>
      <c r="R391" s="18"/>
      <c r="S391" s="230"/>
      <c r="T391" s="5"/>
      <c r="U391" s="17"/>
      <c r="V391" s="5"/>
      <c r="W391" s="6"/>
      <c r="X391" s="5"/>
      <c r="Y391" s="6"/>
      <c r="Z391" s="5"/>
      <c r="AA391" s="6"/>
      <c r="AB391" s="5"/>
      <c r="AC391" s="6"/>
      <c r="AD391" s="5"/>
      <c r="AE391" s="6"/>
      <c r="AF391" s="5"/>
      <c r="AG391" s="6"/>
      <c r="AH391" s="5"/>
      <c r="AI391" s="6"/>
    </row>
    <row r="392" spans="1:35" s="1" customFormat="1" ht="15" customHeight="1" x14ac:dyDescent="0.25">
      <c r="A392" s="9" t="s">
        <v>1961</v>
      </c>
      <c r="B392" s="304" t="s">
        <v>3854</v>
      </c>
      <c r="C392" s="212"/>
      <c r="D392" s="198" t="s">
        <v>608</v>
      </c>
      <c r="E392" s="128" t="s">
        <v>1015</v>
      </c>
      <c r="F392" s="128" t="s">
        <v>1680</v>
      </c>
      <c r="G392" s="128"/>
      <c r="H392" s="225">
        <v>0</v>
      </c>
      <c r="I392" s="225">
        <v>0</v>
      </c>
      <c r="J392" s="225">
        <v>6.45</v>
      </c>
      <c r="K392" s="225">
        <v>3.43</v>
      </c>
      <c r="L392" s="191"/>
      <c r="M392" s="19"/>
      <c r="N392" s="18"/>
      <c r="O392" s="20"/>
      <c r="P392" s="18"/>
      <c r="Q392" s="20"/>
      <c r="R392" s="18"/>
      <c r="S392" s="20"/>
      <c r="T392" s="18"/>
      <c r="U392" s="19"/>
      <c r="V392" s="18"/>
      <c r="W392" s="21"/>
      <c r="X392" s="18"/>
      <c r="Y392" s="21"/>
      <c r="Z392" s="18"/>
      <c r="AA392" s="21"/>
      <c r="AB392" s="18"/>
      <c r="AC392" s="21"/>
      <c r="AD392" s="18"/>
      <c r="AE392" s="21"/>
      <c r="AF392" s="18"/>
      <c r="AG392" s="21"/>
      <c r="AH392" s="18"/>
      <c r="AI392" s="21"/>
    </row>
    <row r="393" spans="1:35" s="283" customFormat="1" ht="15" customHeight="1" x14ac:dyDescent="0.25">
      <c r="A393" s="9"/>
      <c r="B393" s="304" t="e">
        <v>#N/A</v>
      </c>
      <c r="C393" s="212"/>
      <c r="D393" s="198" t="s">
        <v>5210</v>
      </c>
      <c r="E393" s="128" t="s">
        <v>5211</v>
      </c>
      <c r="F393" s="128"/>
      <c r="G393" s="128"/>
      <c r="H393" s="225" t="e">
        <v>#N/A</v>
      </c>
      <c r="I393" s="225" t="e">
        <v>#N/A</v>
      </c>
      <c r="J393" s="225">
        <v>12.78</v>
      </c>
      <c r="K393" s="225">
        <v>12.78</v>
      </c>
      <c r="L393" s="191">
        <v>45</v>
      </c>
      <c r="M393" s="17">
        <f>((((((L393*L$2))-((L393*L$2)*0.12+0.035)+4-13)-($J393*L$2))/($J393*L$2)))</f>
        <v>1.3916275430359935</v>
      </c>
      <c r="N393" s="18"/>
      <c r="O393" s="20"/>
      <c r="P393" s="18"/>
      <c r="Q393" s="20"/>
      <c r="R393" s="18"/>
      <c r="S393" s="20"/>
      <c r="T393" s="18"/>
      <c r="U393" s="19"/>
      <c r="V393" s="18"/>
      <c r="W393" s="21"/>
      <c r="X393" s="18"/>
      <c r="Y393" s="21"/>
      <c r="Z393" s="18"/>
      <c r="AA393" s="21"/>
      <c r="AB393" s="18"/>
      <c r="AC393" s="21"/>
      <c r="AD393" s="18"/>
      <c r="AE393" s="21"/>
      <c r="AF393" s="18"/>
      <c r="AG393" s="21"/>
      <c r="AH393" s="18"/>
      <c r="AI393" s="21"/>
    </row>
    <row r="394" spans="1:35" s="283" customFormat="1" ht="15" customHeight="1" x14ac:dyDescent="0.25">
      <c r="A394" s="9"/>
      <c r="B394" s="304" t="e">
        <v>#N/A</v>
      </c>
      <c r="C394" s="212"/>
      <c r="D394" s="198" t="s">
        <v>5213</v>
      </c>
      <c r="E394" s="128" t="s">
        <v>5214</v>
      </c>
      <c r="F394" s="128"/>
      <c r="G394" s="128"/>
      <c r="H394" s="225" t="e">
        <v>#N/A</v>
      </c>
      <c r="I394" s="225" t="e">
        <v>#N/A</v>
      </c>
      <c r="J394" s="225">
        <v>25.86</v>
      </c>
      <c r="K394" s="225">
        <v>25.86</v>
      </c>
      <c r="L394" s="191">
        <v>55</v>
      </c>
      <c r="M394" s="17">
        <f>((((((L394*L$2))-((L394*L$2)*0.12+0.035)+4-13)-($J394*L$2))/($J394*L$2)))</f>
        <v>0.52223511214230478</v>
      </c>
      <c r="N394" s="18"/>
      <c r="O394" s="20"/>
      <c r="P394" s="18"/>
      <c r="Q394" s="20"/>
      <c r="R394" s="18"/>
      <c r="S394" s="20"/>
      <c r="T394" s="18"/>
      <c r="U394" s="19"/>
      <c r="V394" s="18"/>
      <c r="W394" s="21"/>
      <c r="X394" s="18"/>
      <c r="Y394" s="21"/>
      <c r="Z394" s="18"/>
      <c r="AA394" s="21"/>
      <c r="AB394" s="18"/>
      <c r="AC394" s="21"/>
      <c r="AD394" s="18"/>
      <c r="AE394" s="21"/>
      <c r="AF394" s="18"/>
      <c r="AG394" s="21"/>
      <c r="AH394" s="18"/>
      <c r="AI394" s="21"/>
    </row>
    <row r="395" spans="1:35" s="283" customFormat="1" ht="15" customHeight="1" x14ac:dyDescent="0.25">
      <c r="A395" s="9"/>
      <c r="B395" s="304" t="e">
        <v>#N/A</v>
      </c>
      <c r="C395" s="212"/>
      <c r="D395" s="198" t="s">
        <v>5216</v>
      </c>
      <c r="E395" s="128" t="s">
        <v>5217</v>
      </c>
      <c r="F395" s="128"/>
      <c r="G395" s="128"/>
      <c r="H395" s="225" t="e">
        <v>#N/A</v>
      </c>
      <c r="I395" s="225" t="e">
        <v>#N/A</v>
      </c>
      <c r="J395" s="225">
        <v>26.5</v>
      </c>
      <c r="K395" s="225">
        <v>26.5</v>
      </c>
      <c r="L395" s="191">
        <v>55</v>
      </c>
      <c r="M395" s="17">
        <f>((((((L395*L$2))-((L395*L$2)*0.12+0.035)+4-13)-($J395*L$2))/($J395*L$2)))</f>
        <v>0.48547169811320762</v>
      </c>
      <c r="N395" s="18"/>
      <c r="O395" s="20"/>
      <c r="P395" s="18"/>
      <c r="Q395" s="20"/>
      <c r="R395" s="18"/>
      <c r="S395" s="20"/>
      <c r="T395" s="18"/>
      <c r="U395" s="19"/>
      <c r="V395" s="18"/>
      <c r="W395" s="21"/>
      <c r="X395" s="18"/>
      <c r="Y395" s="21"/>
      <c r="Z395" s="18"/>
      <c r="AA395" s="21"/>
      <c r="AB395" s="18"/>
      <c r="AC395" s="21"/>
      <c r="AD395" s="18"/>
      <c r="AE395" s="21"/>
      <c r="AF395" s="18"/>
      <c r="AG395" s="21"/>
      <c r="AH395" s="18"/>
      <c r="AI395" s="21"/>
    </row>
    <row r="396" spans="1:35" s="283" customFormat="1" ht="15" customHeight="1" x14ac:dyDescent="0.25">
      <c r="A396" s="9"/>
      <c r="B396" s="304" t="e">
        <v>#N/A</v>
      </c>
      <c r="C396" s="212"/>
      <c r="D396" s="308" t="s">
        <v>5219</v>
      </c>
      <c r="E396" s="128" t="s">
        <v>5220</v>
      </c>
      <c r="F396" s="128"/>
      <c r="G396" s="128"/>
      <c r="H396" s="225" t="e">
        <v>#N/A</v>
      </c>
      <c r="I396" s="225" t="e">
        <v>#N/A</v>
      </c>
      <c r="J396" s="225" t="e">
        <v>#N/A</v>
      </c>
      <c r="K396" s="225" t="e">
        <v>#N/A</v>
      </c>
      <c r="L396" s="191"/>
      <c r="M396" s="17"/>
      <c r="N396" s="18"/>
      <c r="O396" s="20"/>
      <c r="P396" s="18"/>
      <c r="Q396" s="20"/>
      <c r="R396" s="18"/>
      <c r="S396" s="20"/>
      <c r="T396" s="18"/>
      <c r="U396" s="19"/>
      <c r="V396" s="18"/>
      <c r="W396" s="21"/>
      <c r="X396" s="18"/>
      <c r="Y396" s="21"/>
      <c r="Z396" s="18"/>
      <c r="AA396" s="21"/>
      <c r="AB396" s="18"/>
      <c r="AC396" s="21"/>
      <c r="AD396" s="18"/>
      <c r="AE396" s="21"/>
      <c r="AF396" s="18"/>
      <c r="AG396" s="21"/>
      <c r="AH396" s="18"/>
      <c r="AI396" s="21"/>
    </row>
    <row r="397" spans="1:35" s="283" customFormat="1" ht="15" customHeight="1" x14ac:dyDescent="0.25">
      <c r="A397" s="9" t="s">
        <v>1962</v>
      </c>
      <c r="B397" s="304">
        <v>60019943</v>
      </c>
      <c r="C397" s="212"/>
      <c r="D397" s="198" t="s">
        <v>2026</v>
      </c>
      <c r="E397" s="284" t="s">
        <v>2029</v>
      </c>
      <c r="F397" s="284"/>
      <c r="G397" s="284"/>
      <c r="H397" s="225">
        <v>0</v>
      </c>
      <c r="I397" s="225">
        <v>-2</v>
      </c>
      <c r="J397" s="225">
        <v>20.149999999999999</v>
      </c>
      <c r="K397" s="225" t="e">
        <v>#N/A</v>
      </c>
      <c r="L397" s="191"/>
      <c r="M397" s="19"/>
      <c r="N397" s="18"/>
      <c r="O397" s="19"/>
      <c r="P397" s="18"/>
      <c r="Q397" s="20"/>
      <c r="R397" s="18"/>
      <c r="S397" s="20"/>
      <c r="T397" s="18"/>
      <c r="U397" s="20"/>
      <c r="V397" s="18"/>
      <c r="W397" s="21"/>
      <c r="X397" s="18"/>
      <c r="Y397" s="21"/>
      <c r="Z397" s="18"/>
      <c r="AA397" s="21"/>
      <c r="AB397" s="18"/>
      <c r="AC397" s="21"/>
      <c r="AD397" s="18"/>
      <c r="AE397" s="21"/>
      <c r="AF397" s="18"/>
      <c r="AG397" s="21"/>
      <c r="AH397" s="18"/>
      <c r="AI397" s="21"/>
    </row>
    <row r="398" spans="1:35" s="283" customFormat="1" ht="15" customHeight="1" x14ac:dyDescent="0.25">
      <c r="A398" s="9" t="s">
        <v>1962</v>
      </c>
      <c r="B398" s="304">
        <v>4970</v>
      </c>
      <c r="C398" s="212"/>
      <c r="D398" s="198" t="s">
        <v>2812</v>
      </c>
      <c r="E398" s="7" t="s">
        <v>2126</v>
      </c>
      <c r="F398" s="7"/>
      <c r="G398" s="7"/>
      <c r="H398" s="225">
        <v>0</v>
      </c>
      <c r="I398" s="225">
        <v>0</v>
      </c>
      <c r="J398" s="225">
        <v>10.38</v>
      </c>
      <c r="K398" s="225">
        <v>10.38</v>
      </c>
      <c r="L398" s="191"/>
      <c r="M398" s="17"/>
      <c r="N398" s="5"/>
      <c r="O398" s="17"/>
      <c r="P398" s="5"/>
      <c r="Q398" s="230"/>
      <c r="R398" s="5"/>
      <c r="S398" s="230"/>
      <c r="T398" s="5"/>
      <c r="U398" s="230"/>
      <c r="V398" s="5"/>
      <c r="W398" s="6"/>
      <c r="X398" s="5"/>
      <c r="Y398" s="6"/>
      <c r="Z398" s="5"/>
      <c r="AA398" s="6"/>
      <c r="AB398" s="5"/>
      <c r="AC398" s="6"/>
      <c r="AD398" s="5"/>
      <c r="AE398" s="6"/>
      <c r="AF398" s="5"/>
      <c r="AG398" s="6"/>
      <c r="AH398" s="5"/>
      <c r="AI398" s="6"/>
    </row>
    <row r="399" spans="1:35" s="283" customFormat="1" ht="15" customHeight="1" x14ac:dyDescent="0.25">
      <c r="A399" s="9"/>
      <c r="B399" s="304" t="e">
        <v>#N/A</v>
      </c>
      <c r="C399" s="212"/>
      <c r="D399" s="198" t="s">
        <v>5222</v>
      </c>
      <c r="E399" s="128" t="s">
        <v>5223</v>
      </c>
      <c r="F399" s="128"/>
      <c r="G399" s="128"/>
      <c r="H399" s="225" t="e">
        <v>#N/A</v>
      </c>
      <c r="I399" s="225" t="e">
        <v>#N/A</v>
      </c>
      <c r="J399" s="225">
        <v>17.86</v>
      </c>
      <c r="K399" s="225">
        <v>17.86</v>
      </c>
      <c r="L399" s="389">
        <v>34.5</v>
      </c>
      <c r="M399" s="17">
        <f>((((((L399*L$2))-((L399*L$2)*0.12+0.035)+4-13)-($J399*L$2))/($J399*L$2)))</f>
        <v>0.19400895856662953</v>
      </c>
      <c r="N399" s="18"/>
      <c r="O399" s="20"/>
      <c r="P399" s="18"/>
      <c r="Q399" s="20"/>
      <c r="R399" s="18"/>
      <c r="S399" s="20"/>
      <c r="T399" s="18"/>
      <c r="U399" s="19"/>
      <c r="V399" s="18"/>
      <c r="W399" s="21"/>
      <c r="X399" s="18"/>
      <c r="Y399" s="21"/>
      <c r="Z399" s="18"/>
      <c r="AA399" s="21"/>
      <c r="AB399" s="18"/>
      <c r="AC399" s="21"/>
      <c r="AD399" s="18"/>
      <c r="AE399" s="21"/>
      <c r="AF399" s="18"/>
      <c r="AG399" s="21"/>
      <c r="AH399" s="18"/>
      <c r="AI399" s="21"/>
    </row>
    <row r="400" spans="1:35" s="61" customFormat="1" ht="15" customHeight="1" x14ac:dyDescent="0.25">
      <c r="A400" s="9" t="s">
        <v>1962</v>
      </c>
      <c r="B400" s="304">
        <v>5930</v>
      </c>
      <c r="C400" s="212"/>
      <c r="D400" s="198" t="s">
        <v>4880</v>
      </c>
      <c r="E400" s="7" t="s">
        <v>5226</v>
      </c>
      <c r="F400" s="7"/>
      <c r="G400" s="7"/>
      <c r="H400" s="225">
        <v>66</v>
      </c>
      <c r="I400" s="225">
        <v>66</v>
      </c>
      <c r="J400" s="225">
        <v>11.291594</v>
      </c>
      <c r="K400" s="225">
        <v>11.29</v>
      </c>
      <c r="L400" s="191">
        <v>29.99</v>
      </c>
      <c r="M400" s="17">
        <f>((((((L400*L$2))-((L400*L$2)*0.12+0.035)+4-13)-($J400*L$2))/($J400*L$2)))</f>
        <v>0.53709033463300204</v>
      </c>
      <c r="N400" s="5">
        <v>21.99</v>
      </c>
      <c r="O400" s="17">
        <f>((((((N400*N$2))-((N400*N$2)*0.12+0.035)+4-13)-($J400*N$2))/($J400*N$2)))</f>
        <v>0.31369406303485586</v>
      </c>
      <c r="P400" s="5"/>
      <c r="Q400" s="230"/>
      <c r="R400" s="5"/>
      <c r="S400" s="230"/>
      <c r="T400" s="5"/>
      <c r="U400" s="230"/>
      <c r="V400" s="5"/>
      <c r="W400" s="6"/>
      <c r="X400" s="5"/>
      <c r="Y400" s="6"/>
      <c r="Z400" s="5"/>
      <c r="AA400" s="6"/>
      <c r="AB400" s="5"/>
      <c r="AC400" s="6"/>
      <c r="AD400" s="5"/>
      <c r="AE400" s="6"/>
      <c r="AF400" s="5"/>
      <c r="AG400" s="6"/>
      <c r="AH400" s="5"/>
      <c r="AI400" s="6"/>
    </row>
    <row r="401" spans="1:35" s="47" customFormat="1" ht="15" customHeight="1" x14ac:dyDescent="0.25">
      <c r="A401" s="9"/>
      <c r="B401" s="304" t="e">
        <v>#N/A</v>
      </c>
      <c r="C401" s="212"/>
      <c r="D401" s="198" t="s">
        <v>5747</v>
      </c>
      <c r="E401" s="128" t="s">
        <v>5229</v>
      </c>
      <c r="F401" s="128"/>
      <c r="G401" s="128"/>
      <c r="H401" s="225" t="e">
        <v>#N/A</v>
      </c>
      <c r="I401" s="225" t="e">
        <v>#N/A</v>
      </c>
      <c r="J401" s="225" t="e">
        <v>#N/A</v>
      </c>
      <c r="K401" s="225" t="e">
        <v>#N/A</v>
      </c>
      <c r="L401" s="191"/>
      <c r="M401" s="17"/>
      <c r="N401" s="18"/>
      <c r="O401" s="20"/>
      <c r="P401" s="18"/>
      <c r="Q401" s="20"/>
      <c r="R401" s="18"/>
      <c r="S401" s="20"/>
      <c r="T401" s="18"/>
      <c r="U401" s="19"/>
      <c r="V401" s="18"/>
      <c r="W401" s="21"/>
      <c r="X401" s="18"/>
      <c r="Y401" s="21"/>
      <c r="Z401" s="18"/>
      <c r="AA401" s="21"/>
      <c r="AB401" s="18"/>
      <c r="AC401" s="21"/>
      <c r="AD401" s="18"/>
      <c r="AE401" s="21"/>
      <c r="AF401" s="18"/>
      <c r="AG401" s="21"/>
      <c r="AH401" s="18"/>
      <c r="AI401" s="21"/>
    </row>
    <row r="402" spans="1:35" s="283" customFormat="1" ht="15" customHeight="1" x14ac:dyDescent="0.25">
      <c r="A402" s="9"/>
      <c r="B402" s="304" t="e">
        <v>#N/A</v>
      </c>
      <c r="C402" s="212"/>
      <c r="D402" s="198" t="s">
        <v>5748</v>
      </c>
      <c r="E402" s="128" t="s">
        <v>5232</v>
      </c>
      <c r="F402" s="128"/>
      <c r="G402" s="128"/>
      <c r="H402" s="225" t="e">
        <v>#N/A</v>
      </c>
      <c r="I402" s="225" t="e">
        <v>#N/A</v>
      </c>
      <c r="J402" s="225">
        <v>40.11</v>
      </c>
      <c r="K402" s="225">
        <v>40.11</v>
      </c>
      <c r="L402" s="191">
        <v>75</v>
      </c>
      <c r="M402" s="17">
        <f>((((((L402*L$2))-((L402*L$2)*0.12+0.035)+4-13)-($J402*L$2))/($J402*L$2)))</f>
        <v>0.42021939665918734</v>
      </c>
      <c r="N402" s="18"/>
      <c r="O402" s="20"/>
      <c r="P402" s="18"/>
      <c r="Q402" s="20"/>
      <c r="R402" s="18"/>
      <c r="S402" s="20"/>
      <c r="T402" s="18"/>
      <c r="U402" s="19"/>
      <c r="V402" s="18"/>
      <c r="W402" s="21"/>
      <c r="X402" s="18"/>
      <c r="Y402" s="21"/>
      <c r="Z402" s="18"/>
      <c r="AA402" s="21"/>
      <c r="AB402" s="18"/>
      <c r="AC402" s="21"/>
      <c r="AD402" s="18"/>
      <c r="AE402" s="21"/>
      <c r="AF402" s="18"/>
      <c r="AG402" s="21"/>
      <c r="AH402" s="18"/>
      <c r="AI402" s="21"/>
    </row>
    <row r="403" spans="1:35" s="283" customFormat="1" ht="15" customHeight="1" x14ac:dyDescent="0.25">
      <c r="A403" s="9" t="s">
        <v>1962</v>
      </c>
      <c r="B403" s="304" t="e">
        <v>#N/A</v>
      </c>
      <c r="C403" s="212"/>
      <c r="D403" s="198" t="s">
        <v>5749</v>
      </c>
      <c r="E403" s="7" t="s">
        <v>5235</v>
      </c>
      <c r="F403" s="7"/>
      <c r="G403" s="7"/>
      <c r="H403" s="225" t="e">
        <v>#N/A</v>
      </c>
      <c r="I403" s="225" t="e">
        <v>#N/A</v>
      </c>
      <c r="J403" s="225">
        <v>19.2</v>
      </c>
      <c r="K403" s="225">
        <v>19.2</v>
      </c>
      <c r="L403" s="191">
        <v>37.99</v>
      </c>
      <c r="M403" s="17">
        <f>((((((L403*L$2))-((L403*L$2)*0.12+0.035)+4-13)-($J403*L$2))/($J403*L$2)))</f>
        <v>0.27063541666666674</v>
      </c>
      <c r="N403" s="5"/>
      <c r="O403" s="17"/>
      <c r="P403" s="5"/>
      <c r="Q403" s="230"/>
      <c r="R403" s="5"/>
      <c r="S403" s="230"/>
      <c r="T403" s="5"/>
      <c r="U403" s="230"/>
      <c r="V403" s="5"/>
      <c r="W403" s="6"/>
      <c r="X403" s="5"/>
      <c r="Y403" s="6"/>
      <c r="Z403" s="5"/>
      <c r="AA403" s="6"/>
      <c r="AB403" s="5"/>
      <c r="AC403" s="6"/>
      <c r="AD403" s="5"/>
      <c r="AE403" s="6"/>
      <c r="AF403" s="5"/>
      <c r="AG403" s="6"/>
      <c r="AH403" s="5"/>
      <c r="AI403" s="6"/>
    </row>
    <row r="404" spans="1:35" s="283" customFormat="1" ht="15" customHeight="1" x14ac:dyDescent="0.25">
      <c r="A404" s="9" t="s">
        <v>1962</v>
      </c>
      <c r="B404" s="304" t="e">
        <v>#N/A</v>
      </c>
      <c r="C404" s="212"/>
      <c r="D404" s="198" t="s">
        <v>5750</v>
      </c>
      <c r="E404" s="7" t="s">
        <v>4868</v>
      </c>
      <c r="F404" s="7"/>
      <c r="G404" s="7"/>
      <c r="H404" s="225" t="e">
        <v>#N/A</v>
      </c>
      <c r="I404" s="225" t="e">
        <v>#N/A</v>
      </c>
      <c r="J404" s="225">
        <v>33.83</v>
      </c>
      <c r="K404" s="225">
        <v>33.83</v>
      </c>
      <c r="L404" s="191">
        <v>53.5</v>
      </c>
      <c r="M404" s="17">
        <f>((((((L404*L$2))-((L404*L$2)*0.12+0.035)+4-13)-($J404*L$2))/($J404*L$2)))</f>
        <v>0.12459355601537107</v>
      </c>
      <c r="N404" s="5">
        <v>49.99</v>
      </c>
      <c r="O404" s="17">
        <f>((((((N404*N$2))-((N404*N$2)*0.12+0.035)+4-13)-($J404*N$2))/($J404*N$2)))</f>
        <v>0.1668253029855159</v>
      </c>
      <c r="P404" s="5"/>
      <c r="Q404" s="230"/>
      <c r="R404" s="5"/>
      <c r="S404" s="230"/>
      <c r="T404" s="5"/>
      <c r="U404" s="230"/>
      <c r="V404" s="5"/>
      <c r="W404" s="6"/>
      <c r="X404" s="5"/>
      <c r="Y404" s="6"/>
      <c r="Z404" s="5"/>
      <c r="AA404" s="6"/>
      <c r="AB404" s="5"/>
      <c r="AC404" s="6"/>
      <c r="AD404" s="5"/>
      <c r="AE404" s="6"/>
      <c r="AF404" s="5"/>
      <c r="AG404" s="6"/>
      <c r="AH404" s="5"/>
      <c r="AI404" s="6"/>
    </row>
    <row r="405" spans="1:35" ht="15" customHeight="1" x14ac:dyDescent="0.25">
      <c r="A405" s="9" t="s">
        <v>1962</v>
      </c>
      <c r="B405" s="304" t="s">
        <v>3855</v>
      </c>
      <c r="D405" s="149" t="s">
        <v>301</v>
      </c>
      <c r="E405" s="283" t="s">
        <v>1016</v>
      </c>
      <c r="F405" s="283" t="s">
        <v>1748</v>
      </c>
      <c r="G405" s="283"/>
      <c r="H405" s="225">
        <v>0</v>
      </c>
      <c r="I405" s="225">
        <v>0</v>
      </c>
      <c r="J405" s="225">
        <v>0</v>
      </c>
      <c r="K405" s="225" t="e">
        <v>#N/A</v>
      </c>
      <c r="L405" s="189"/>
      <c r="M405" s="17"/>
      <c r="N405" s="5"/>
      <c r="O405" s="230"/>
      <c r="P405" s="5"/>
      <c r="Q405" s="230"/>
      <c r="R405" s="5"/>
      <c r="S405" s="230"/>
      <c r="T405" s="5"/>
      <c r="U405" s="230"/>
      <c r="V405" s="5"/>
      <c r="W405" s="6"/>
      <c r="X405" s="5"/>
      <c r="Y405" s="6"/>
      <c r="Z405" s="5"/>
      <c r="AA405" s="6"/>
      <c r="AB405" s="5"/>
      <c r="AC405" s="6"/>
      <c r="AD405" s="5"/>
      <c r="AE405" s="6"/>
      <c r="AF405" s="5"/>
      <c r="AG405" s="6"/>
      <c r="AH405" s="5"/>
      <c r="AI405" s="6"/>
    </row>
    <row r="406" spans="1:35" s="29" customFormat="1" ht="15" customHeight="1" x14ac:dyDescent="0.25">
      <c r="A406" s="9" t="s">
        <v>1962</v>
      </c>
      <c r="B406" s="304" t="s">
        <v>3856</v>
      </c>
      <c r="C406" s="212"/>
      <c r="D406" s="149" t="s">
        <v>2079</v>
      </c>
      <c r="E406" s="25" t="s">
        <v>2080</v>
      </c>
      <c r="F406" s="283"/>
      <c r="G406" s="283"/>
      <c r="H406" s="225">
        <v>0</v>
      </c>
      <c r="I406" s="225">
        <v>0</v>
      </c>
      <c r="J406" s="225">
        <v>32.050666999999997</v>
      </c>
      <c r="K406" s="225">
        <v>32.049999999999997</v>
      </c>
      <c r="L406" s="191"/>
      <c r="M406" s="17"/>
      <c r="N406" s="31"/>
      <c r="O406" s="17"/>
      <c r="P406" s="18"/>
      <c r="Q406" s="17"/>
      <c r="R406" s="5"/>
      <c r="S406" s="230"/>
      <c r="T406" s="5"/>
      <c r="U406" s="230"/>
      <c r="V406" s="5"/>
      <c r="W406" s="6"/>
      <c r="X406" s="5"/>
      <c r="Y406" s="6"/>
      <c r="Z406" s="5"/>
      <c r="AA406" s="6"/>
      <c r="AB406" s="5"/>
      <c r="AC406" s="6"/>
      <c r="AD406" s="5"/>
      <c r="AE406" s="6"/>
      <c r="AF406" s="5"/>
      <c r="AG406" s="6"/>
      <c r="AH406" s="5"/>
      <c r="AI406" s="6"/>
    </row>
    <row r="407" spans="1:35" ht="15" customHeight="1" x14ac:dyDescent="0.25">
      <c r="A407" s="9" t="s">
        <v>1962</v>
      </c>
      <c r="B407" s="304" t="s">
        <v>3857</v>
      </c>
      <c r="D407" s="198" t="s">
        <v>2019</v>
      </c>
      <c r="E407" s="7" t="s">
        <v>2018</v>
      </c>
      <c r="F407" s="7" t="e">
        <v>#N/A</v>
      </c>
      <c r="G407" s="7"/>
      <c r="H407" s="225">
        <v>0</v>
      </c>
      <c r="I407" s="225">
        <v>0</v>
      </c>
      <c r="J407" s="225">
        <v>9.5050000000000008</v>
      </c>
      <c r="K407" s="225">
        <v>9.51</v>
      </c>
      <c r="L407" s="191"/>
      <c r="M407" s="17"/>
      <c r="N407" s="18"/>
      <c r="O407" s="17"/>
      <c r="P407" s="18"/>
      <c r="Q407" s="17"/>
      <c r="R407" s="18"/>
      <c r="S407" s="17"/>
      <c r="T407" s="18"/>
      <c r="U407" s="17"/>
      <c r="V407" s="5"/>
      <c r="W407" s="6"/>
      <c r="X407" s="5"/>
      <c r="Y407" s="6"/>
      <c r="Z407" s="5"/>
      <c r="AA407" s="6"/>
      <c r="AB407" s="5"/>
      <c r="AC407" s="6"/>
      <c r="AD407" s="5"/>
      <c r="AE407" s="6"/>
      <c r="AF407" s="5"/>
      <c r="AG407" s="6"/>
      <c r="AH407" s="5"/>
      <c r="AI407" s="6"/>
    </row>
    <row r="408" spans="1:35" ht="15" customHeight="1" x14ac:dyDescent="0.25">
      <c r="A408" s="9" t="s">
        <v>1962</v>
      </c>
      <c r="B408" s="304" t="s">
        <v>3858</v>
      </c>
      <c r="D408" s="198" t="s">
        <v>74</v>
      </c>
      <c r="E408" s="283" t="s">
        <v>1017</v>
      </c>
      <c r="F408" s="283" t="s">
        <v>1765</v>
      </c>
      <c r="G408" s="283"/>
      <c r="H408" s="225">
        <v>0</v>
      </c>
      <c r="I408" s="225">
        <v>0</v>
      </c>
      <c r="J408" s="225">
        <v>8.9595000000000002</v>
      </c>
      <c r="K408" s="225">
        <v>0</v>
      </c>
      <c r="L408" s="191"/>
      <c r="M408" s="17"/>
      <c r="N408" s="5"/>
      <c r="O408" s="230"/>
      <c r="P408" s="5"/>
      <c r="Q408" s="17"/>
      <c r="R408" s="31"/>
      <c r="S408" s="17"/>
      <c r="T408" s="5"/>
      <c r="U408" s="17"/>
      <c r="V408" s="5"/>
      <c r="W408" s="6"/>
      <c r="X408" s="5"/>
      <c r="Y408" s="6"/>
      <c r="Z408" s="5"/>
      <c r="AA408" s="6"/>
      <c r="AB408" s="5"/>
      <c r="AC408" s="6"/>
      <c r="AD408" s="5"/>
      <c r="AE408" s="6"/>
      <c r="AF408" s="5"/>
      <c r="AG408" s="6"/>
      <c r="AH408" s="5"/>
      <c r="AI408" s="6"/>
    </row>
    <row r="409" spans="1:35" s="13" customFormat="1" ht="15" customHeight="1" x14ac:dyDescent="0.25">
      <c r="A409" s="9" t="s">
        <v>1962</v>
      </c>
      <c r="B409" s="304" t="s">
        <v>3859</v>
      </c>
      <c r="C409" s="212"/>
      <c r="D409" s="198" t="s">
        <v>75</v>
      </c>
      <c r="E409" s="7" t="s">
        <v>1018</v>
      </c>
      <c r="F409" s="7" t="s">
        <v>1766</v>
      </c>
      <c r="G409" s="7"/>
      <c r="H409" s="225">
        <v>8</v>
      </c>
      <c r="I409" s="225">
        <v>8</v>
      </c>
      <c r="J409" s="225">
        <v>37.954999999999998</v>
      </c>
      <c r="K409" s="225" t="e">
        <v>#N/A</v>
      </c>
      <c r="L409" s="190">
        <v>60</v>
      </c>
      <c r="M409" s="17">
        <f>((((((L409*L$2))-((L409*L$2)*0.12+0.035)+4-13)-($J409*L$2))/($J409*L$2)))</f>
        <v>0.15307601106573582</v>
      </c>
      <c r="N409" s="18">
        <v>55</v>
      </c>
      <c r="O409" s="17">
        <f>((((((N409*N$2))-((N409*N$2)*0.12+0.035)+4-13)-($J409*N$2))/($J409*N$2)))</f>
        <v>0.15617178237386384</v>
      </c>
      <c r="P409" s="18"/>
      <c r="Q409" s="17"/>
      <c r="R409" s="18"/>
      <c r="S409" s="17"/>
      <c r="T409" s="5"/>
      <c r="U409" s="230"/>
      <c r="V409" s="5"/>
      <c r="W409" s="6"/>
      <c r="X409" s="5"/>
      <c r="Y409" s="6"/>
      <c r="Z409" s="5"/>
      <c r="AA409" s="6"/>
      <c r="AB409" s="5"/>
      <c r="AC409" s="6"/>
      <c r="AD409" s="5"/>
      <c r="AE409" s="6"/>
      <c r="AF409" s="5"/>
      <c r="AG409" s="6"/>
      <c r="AH409" s="5"/>
      <c r="AI409" s="6"/>
    </row>
    <row r="410" spans="1:35" ht="15" customHeight="1" x14ac:dyDescent="0.25">
      <c r="A410" s="9" t="s">
        <v>1962</v>
      </c>
      <c r="B410" s="304" t="s">
        <v>3860</v>
      </c>
      <c r="D410" s="198" t="s">
        <v>76</v>
      </c>
      <c r="E410" s="128" t="s">
        <v>1019</v>
      </c>
      <c r="F410" s="128" t="s">
        <v>1767</v>
      </c>
      <c r="G410" s="128"/>
      <c r="H410" s="225">
        <v>30</v>
      </c>
      <c r="I410" s="225">
        <v>30</v>
      </c>
      <c r="J410" s="225">
        <v>37.954799999999999</v>
      </c>
      <c r="K410" s="225" t="e">
        <v>#N/A</v>
      </c>
      <c r="L410" s="191">
        <v>57.7</v>
      </c>
      <c r="M410" s="19">
        <f>((((((L410*L$2))-((L410*L$2)*0.12+0.035)+4-13)-($J410*L$2))/($J410*L$2)))</f>
        <v>9.9755498645757612E-2</v>
      </c>
      <c r="N410" s="31">
        <v>55</v>
      </c>
      <c r="O410" s="19">
        <f>((((((N410*N$2))-((N410*N$2)*0.12+0.035)+4-13)-($J410*N$2))/($J410*N$2)))</f>
        <v>0.15617787473521141</v>
      </c>
      <c r="P410" s="18"/>
      <c r="Q410" s="19"/>
      <c r="R410" s="18"/>
      <c r="S410" s="19"/>
      <c r="T410" s="18"/>
      <c r="U410" s="20"/>
      <c r="V410" s="18"/>
      <c r="W410" s="21"/>
      <c r="X410" s="18"/>
      <c r="Y410" s="21"/>
      <c r="Z410" s="18"/>
      <c r="AA410" s="21"/>
      <c r="AB410" s="18"/>
      <c r="AC410" s="21"/>
      <c r="AD410" s="18"/>
      <c r="AE410" s="21"/>
      <c r="AF410" s="18"/>
      <c r="AG410" s="21"/>
      <c r="AH410" s="18"/>
      <c r="AI410" s="21"/>
    </row>
    <row r="411" spans="1:35" ht="15" customHeight="1" x14ac:dyDescent="0.25">
      <c r="A411" s="9" t="s">
        <v>1962</v>
      </c>
      <c r="B411" s="304" t="s">
        <v>3861</v>
      </c>
      <c r="D411" s="237" t="s">
        <v>93</v>
      </c>
      <c r="E411" s="283" t="s">
        <v>1020</v>
      </c>
      <c r="F411" s="283" t="s">
        <v>1768</v>
      </c>
      <c r="G411" s="283"/>
      <c r="H411" s="225">
        <v>2</v>
      </c>
      <c r="I411" s="225">
        <v>2</v>
      </c>
      <c r="J411" s="225">
        <v>17.373000000000001</v>
      </c>
      <c r="K411" s="225">
        <v>17.37</v>
      </c>
      <c r="L411" s="190">
        <v>32.450000000000003</v>
      </c>
      <c r="M411" s="17">
        <f>((((((L411*L$2))-((L411*L$2)*0.12+0.035)+4-13)-($J411*L$2))/($J411*L$2)))</f>
        <v>0.1236401312381281</v>
      </c>
      <c r="N411" s="31"/>
      <c r="O411" s="17"/>
      <c r="P411" s="18"/>
      <c r="Q411" s="17"/>
      <c r="R411" s="31"/>
      <c r="S411" s="17"/>
      <c r="T411" s="18"/>
      <c r="U411" s="17"/>
      <c r="V411" s="5"/>
      <c r="W411" s="6"/>
      <c r="X411" s="5"/>
      <c r="Y411" s="6"/>
      <c r="Z411" s="5"/>
      <c r="AA411" s="6"/>
      <c r="AB411" s="5"/>
      <c r="AC411" s="6"/>
      <c r="AD411" s="5"/>
      <c r="AE411" s="6"/>
      <c r="AF411" s="5"/>
      <c r="AG411" s="6"/>
      <c r="AH411" s="5"/>
      <c r="AI411" s="6"/>
    </row>
    <row r="412" spans="1:35" ht="15" customHeight="1" x14ac:dyDescent="0.25">
      <c r="A412" s="9" t="s">
        <v>1962</v>
      </c>
      <c r="B412" s="304" t="s">
        <v>3862</v>
      </c>
      <c r="D412" s="198" t="s">
        <v>387</v>
      </c>
      <c r="E412" s="283" t="s">
        <v>1021</v>
      </c>
      <c r="F412" s="283" t="s">
        <v>1769</v>
      </c>
      <c r="G412" s="283"/>
      <c r="H412" s="225">
        <v>0</v>
      </c>
      <c r="I412" s="225">
        <v>0</v>
      </c>
      <c r="J412" s="225">
        <v>7.641</v>
      </c>
      <c r="K412" s="225">
        <v>7.64</v>
      </c>
      <c r="L412" s="190"/>
      <c r="M412" s="17"/>
      <c r="N412" s="5"/>
      <c r="O412" s="17"/>
      <c r="P412" s="18"/>
      <c r="Q412" s="17"/>
      <c r="R412" s="31"/>
      <c r="S412" s="17"/>
      <c r="T412" s="18"/>
      <c r="U412" s="17"/>
      <c r="V412" s="5"/>
      <c r="W412" s="6"/>
      <c r="X412" s="5"/>
      <c r="Y412" s="6"/>
      <c r="Z412" s="5"/>
      <c r="AA412" s="6"/>
      <c r="AB412" s="5"/>
      <c r="AC412" s="6"/>
      <c r="AD412" s="5"/>
      <c r="AE412" s="6"/>
      <c r="AF412" s="5"/>
      <c r="AG412" s="6"/>
      <c r="AH412" s="5"/>
      <c r="AI412" s="6"/>
    </row>
    <row r="413" spans="1:35" ht="15" customHeight="1" x14ac:dyDescent="0.25">
      <c r="A413" s="9" t="s">
        <v>1962</v>
      </c>
      <c r="B413" s="304" t="s">
        <v>3863</v>
      </c>
      <c r="D413" s="198" t="s">
        <v>869</v>
      </c>
      <c r="E413" s="7" t="s">
        <v>1022</v>
      </c>
      <c r="F413" s="7" t="e">
        <v>#N/A</v>
      </c>
      <c r="G413" s="7"/>
      <c r="H413" s="225">
        <v>0</v>
      </c>
      <c r="I413" s="225">
        <v>0</v>
      </c>
      <c r="J413" s="225">
        <v>7.5491999999999999</v>
      </c>
      <c r="K413" s="225">
        <v>7.59</v>
      </c>
      <c r="L413" s="190"/>
      <c r="M413" s="17"/>
      <c r="N413" s="18"/>
      <c r="O413" s="17"/>
      <c r="P413" s="18"/>
      <c r="Q413" s="17"/>
      <c r="R413" s="18"/>
      <c r="S413" s="17"/>
      <c r="T413" s="31"/>
      <c r="U413" s="17"/>
      <c r="V413" s="5"/>
      <c r="W413" s="6"/>
      <c r="X413" s="5"/>
      <c r="Y413" s="17"/>
      <c r="Z413" s="5"/>
      <c r="AA413" s="6"/>
      <c r="AB413" s="5"/>
      <c r="AC413" s="6"/>
      <c r="AD413" s="5"/>
      <c r="AE413" s="6"/>
      <c r="AF413" s="5"/>
      <c r="AG413" s="6"/>
      <c r="AH413" s="5"/>
      <c r="AI413" s="6"/>
    </row>
    <row r="414" spans="1:35" ht="15" customHeight="1" x14ac:dyDescent="0.25">
      <c r="A414" s="9" t="s">
        <v>1962</v>
      </c>
      <c r="B414" s="304" t="s">
        <v>3864</v>
      </c>
      <c r="D414" s="198" t="s">
        <v>870</v>
      </c>
      <c r="E414" s="283" t="s">
        <v>1023</v>
      </c>
      <c r="F414" s="283" t="e">
        <v>#N/A</v>
      </c>
      <c r="G414" s="283"/>
      <c r="H414" s="225">
        <v>0</v>
      </c>
      <c r="I414" s="225">
        <v>0</v>
      </c>
      <c r="J414" s="225">
        <v>7.5496670000000003</v>
      </c>
      <c r="K414" s="225">
        <v>7.54</v>
      </c>
      <c r="L414" s="190"/>
      <c r="M414" s="17"/>
      <c r="N414" s="5"/>
      <c r="O414" s="17"/>
      <c r="P414" s="31"/>
      <c r="Q414" s="17"/>
      <c r="R414" s="5"/>
      <c r="S414" s="230"/>
      <c r="T414" s="5"/>
      <c r="U414" s="230"/>
      <c r="V414" s="5"/>
      <c r="W414" s="6"/>
      <c r="X414" s="5"/>
      <c r="Y414" s="6"/>
      <c r="Z414" s="5"/>
      <c r="AA414" s="6"/>
      <c r="AB414" s="5"/>
      <c r="AC414" s="6"/>
      <c r="AD414" s="5"/>
      <c r="AE414" s="6"/>
      <c r="AF414" s="5"/>
      <c r="AG414" s="6"/>
      <c r="AH414" s="5"/>
      <c r="AI414" s="6"/>
    </row>
    <row r="415" spans="1:35" ht="15" customHeight="1" x14ac:dyDescent="0.25">
      <c r="A415" s="9" t="s">
        <v>1962</v>
      </c>
      <c r="B415" s="304" t="s">
        <v>3865</v>
      </c>
      <c r="D415" s="198" t="s">
        <v>78</v>
      </c>
      <c r="E415" s="7" t="s">
        <v>1024</v>
      </c>
      <c r="F415" s="7" t="s">
        <v>1770</v>
      </c>
      <c r="G415" s="7"/>
      <c r="H415" s="225">
        <v>10</v>
      </c>
      <c r="I415" s="225">
        <v>10</v>
      </c>
      <c r="J415" s="225">
        <v>44.965000000000003</v>
      </c>
      <c r="K415" s="225" t="e">
        <v>#N/A</v>
      </c>
      <c r="L415" s="191">
        <v>72.5</v>
      </c>
      <c r="M415" s="17">
        <f>((((((L415*L$2))-((L415*L$2)*0.12+0.035)+4-13)-($J415*L$2))/($J415*L$2)))</f>
        <v>0.21794729233848542</v>
      </c>
      <c r="N415" s="31"/>
      <c r="O415" s="17"/>
      <c r="P415" s="18"/>
      <c r="Q415" s="17"/>
      <c r="R415" s="18"/>
      <c r="S415" s="17"/>
      <c r="T415" s="5"/>
      <c r="U415" s="230"/>
      <c r="V415" s="5"/>
      <c r="W415" s="6"/>
      <c r="X415" s="5"/>
      <c r="Y415" s="6"/>
      <c r="Z415" s="5"/>
      <c r="AA415" s="6"/>
      <c r="AB415" s="5"/>
      <c r="AC415" s="6"/>
      <c r="AD415" s="5"/>
      <c r="AE415" s="6"/>
      <c r="AF415" s="5"/>
      <c r="AG415" s="6"/>
      <c r="AH415" s="5"/>
      <c r="AI415" s="6"/>
    </row>
    <row r="416" spans="1:35" ht="15" customHeight="1" x14ac:dyDescent="0.25">
      <c r="A416" s="9" t="s">
        <v>1962</v>
      </c>
      <c r="B416" s="304" t="s">
        <v>3866</v>
      </c>
      <c r="D416" s="198" t="s">
        <v>80</v>
      </c>
      <c r="E416" s="283" t="s">
        <v>1025</v>
      </c>
      <c r="F416" s="283" t="s">
        <v>1771</v>
      </c>
      <c r="G416" s="283">
        <v>10</v>
      </c>
      <c r="H416" s="225">
        <v>0</v>
      </c>
      <c r="I416" s="225">
        <v>-40</v>
      </c>
      <c r="J416" s="225">
        <v>9.6706669999999999</v>
      </c>
      <c r="K416" s="225">
        <v>9.58</v>
      </c>
      <c r="L416" s="190"/>
      <c r="M416" s="17"/>
      <c r="N416" s="5"/>
      <c r="O416" s="17"/>
      <c r="P416" s="31"/>
      <c r="Q416" s="17"/>
      <c r="R416" s="5"/>
      <c r="S416" s="230"/>
      <c r="T416" s="5"/>
      <c r="U416" s="230"/>
      <c r="V416" s="5"/>
      <c r="W416" s="6"/>
      <c r="X416" s="5"/>
      <c r="Y416" s="6"/>
      <c r="Z416" s="5"/>
      <c r="AA416" s="6"/>
      <c r="AB416" s="5"/>
      <c r="AC416" s="6"/>
      <c r="AD416" s="5"/>
      <c r="AE416" s="6"/>
      <c r="AF416" s="5"/>
      <c r="AG416" s="6"/>
      <c r="AH416" s="5"/>
      <c r="AI416" s="6"/>
    </row>
    <row r="417" spans="1:35" ht="15" customHeight="1" x14ac:dyDescent="0.25">
      <c r="A417" s="9" t="s">
        <v>1962</v>
      </c>
      <c r="B417" s="304" t="s">
        <v>3867</v>
      </c>
      <c r="D417" s="198" t="s">
        <v>385</v>
      </c>
      <c r="E417" s="7" t="s">
        <v>1026</v>
      </c>
      <c r="F417" s="7" t="s">
        <v>1772</v>
      </c>
      <c r="G417" s="7"/>
      <c r="H417" s="225">
        <v>0</v>
      </c>
      <c r="I417" s="225">
        <v>0</v>
      </c>
      <c r="J417" s="225">
        <v>7.984667</v>
      </c>
      <c r="K417" s="225">
        <v>0</v>
      </c>
      <c r="L417" s="190"/>
      <c r="M417" s="17"/>
      <c r="N417" s="5"/>
      <c r="O417" s="17"/>
      <c r="P417" s="18"/>
      <c r="Q417" s="17"/>
      <c r="R417" s="18"/>
      <c r="S417" s="17"/>
      <c r="T417" s="5"/>
      <c r="U417" s="17"/>
      <c r="V417" s="18"/>
      <c r="W417" s="17"/>
      <c r="X417" s="5"/>
      <c r="Y417" s="6"/>
      <c r="Z417" s="5"/>
      <c r="AA417" s="6"/>
      <c r="AB417" s="5"/>
      <c r="AC417" s="6"/>
      <c r="AD417" s="5"/>
      <c r="AE417" s="6"/>
      <c r="AF417" s="5"/>
      <c r="AG417" s="6"/>
      <c r="AH417" s="5"/>
      <c r="AI417" s="6"/>
    </row>
    <row r="418" spans="1:35" ht="15" customHeight="1" x14ac:dyDescent="0.25">
      <c r="A418" s="9" t="s">
        <v>1962</v>
      </c>
      <c r="B418" s="304" t="s">
        <v>3868</v>
      </c>
      <c r="D418" s="237" t="s">
        <v>79</v>
      </c>
      <c r="E418" s="283" t="s">
        <v>1027</v>
      </c>
      <c r="F418" s="283" t="s">
        <v>1773</v>
      </c>
      <c r="G418" s="283"/>
      <c r="H418" s="225">
        <v>0</v>
      </c>
      <c r="I418" s="225">
        <v>0</v>
      </c>
      <c r="J418" s="225">
        <v>9.68</v>
      </c>
      <c r="K418" s="225">
        <v>10.27</v>
      </c>
      <c r="L418" s="191"/>
      <c r="M418" s="17"/>
      <c r="N418" s="31"/>
      <c r="O418" s="17"/>
      <c r="P418" s="18"/>
      <c r="Q418" s="17"/>
      <c r="R418" s="5"/>
      <c r="S418" s="230"/>
      <c r="T418" s="5"/>
      <c r="U418" s="230"/>
      <c r="V418" s="5"/>
      <c r="W418" s="6"/>
      <c r="X418" s="5"/>
      <c r="Y418" s="6"/>
      <c r="Z418" s="5"/>
      <c r="AA418" s="6"/>
      <c r="AB418" s="5"/>
      <c r="AC418" s="6"/>
      <c r="AD418" s="5"/>
      <c r="AE418" s="6"/>
      <c r="AF418" s="5"/>
      <c r="AG418" s="6"/>
      <c r="AH418" s="5"/>
      <c r="AI418" s="6"/>
    </row>
    <row r="419" spans="1:35" ht="15" customHeight="1" x14ac:dyDescent="0.25">
      <c r="A419" s="9" t="s">
        <v>1962</v>
      </c>
      <c r="B419" s="304" t="s">
        <v>3869</v>
      </c>
      <c r="D419" s="198" t="s">
        <v>554</v>
      </c>
      <c r="E419" s="7" t="s">
        <v>1028</v>
      </c>
      <c r="F419" s="7" t="e">
        <v>#N/A</v>
      </c>
      <c r="G419" s="7"/>
      <c r="H419" s="225">
        <v>0</v>
      </c>
      <c r="I419" s="225">
        <v>0</v>
      </c>
      <c r="J419" s="225">
        <v>5.35</v>
      </c>
      <c r="K419" s="225">
        <v>5.48</v>
      </c>
      <c r="L419" s="190"/>
      <c r="M419" s="17"/>
      <c r="N419" s="5"/>
      <c r="O419" s="230"/>
      <c r="P419" s="5"/>
      <c r="Q419" s="230"/>
      <c r="R419" s="5"/>
      <c r="S419" s="230"/>
      <c r="T419" s="5"/>
      <c r="U419" s="230"/>
      <c r="V419" s="5"/>
      <c r="W419" s="6"/>
      <c r="X419" s="5"/>
      <c r="Y419" s="6"/>
      <c r="Z419" s="5"/>
      <c r="AA419" s="6"/>
      <c r="AB419" s="5"/>
      <c r="AC419" s="6"/>
      <c r="AD419" s="5"/>
      <c r="AE419" s="6"/>
      <c r="AF419" s="5"/>
      <c r="AG419" s="6"/>
      <c r="AH419" s="5"/>
      <c r="AI419" s="6"/>
    </row>
    <row r="420" spans="1:35" s="104" customFormat="1" ht="15" customHeight="1" x14ac:dyDescent="0.25">
      <c r="A420" s="9" t="s">
        <v>1962</v>
      </c>
      <c r="B420" s="304" t="s">
        <v>5426</v>
      </c>
      <c r="C420" s="212"/>
      <c r="D420" s="198" t="s">
        <v>2876</v>
      </c>
      <c r="E420" s="7" t="s">
        <v>2753</v>
      </c>
      <c r="F420" s="7"/>
      <c r="G420" s="7"/>
      <c r="H420" s="225">
        <v>99</v>
      </c>
      <c r="I420" s="225">
        <v>99</v>
      </c>
      <c r="J420" s="225">
        <v>8.8346490000000006</v>
      </c>
      <c r="K420" s="225">
        <v>8.82</v>
      </c>
      <c r="L420" s="190">
        <v>22</v>
      </c>
      <c r="M420" s="17">
        <f>((((((L420*L$2))-((L420*L$2)*0.12+0.035)+4-13)-($J420*L$2))/($J420*L$2)))</f>
        <v>0.16869385529634495</v>
      </c>
      <c r="N420" s="79">
        <v>17</v>
      </c>
      <c r="O420" s="17">
        <f>((((((N420*N$2))-((N420*N$2)*0.12+0.035)+4-13)-($J420*N$2))/($J420*N$2)))</f>
        <v>0.18199376115564955</v>
      </c>
      <c r="P420" s="79">
        <v>13.85</v>
      </c>
      <c r="Q420" s="17">
        <f>((((((P420*P$2))-((P420*P$2)*0.12+0.035)+4-13)-($J420*P$2))/($J420*P$2)))</f>
        <v>3.8675484824958056E-2</v>
      </c>
      <c r="R420" s="18">
        <v>13.85</v>
      </c>
      <c r="S420" s="17">
        <f>((((((R420*R$2))-((R420*R$2)*0.12+0.035)+4-13)-($J420*R$2))/($J420*R$2)))</f>
        <v>0.12389864045532527</v>
      </c>
      <c r="T420" s="388">
        <v>12.99</v>
      </c>
      <c r="U420" s="17">
        <f>((((((T420*T$2))-((T420*T$2)*0.12+0.035)+4-13)-($J420*T$2))/($J420*T$2)))</f>
        <v>8.9369821030807234E-2</v>
      </c>
      <c r="V420" s="5"/>
      <c r="W420" s="6"/>
      <c r="X420" s="5"/>
      <c r="Y420" s="6"/>
      <c r="Z420" s="5"/>
      <c r="AA420" s="6"/>
      <c r="AB420" s="5"/>
      <c r="AC420" s="6"/>
      <c r="AD420" s="18"/>
      <c r="AE420" s="19"/>
      <c r="AF420" s="5"/>
      <c r="AG420" s="6"/>
      <c r="AH420" s="5"/>
      <c r="AI420" s="6"/>
    </row>
    <row r="421" spans="1:35" ht="15" customHeight="1" x14ac:dyDescent="0.25">
      <c r="A421" s="9" t="s">
        <v>1962</v>
      </c>
      <c r="B421" s="304" t="s">
        <v>3870</v>
      </c>
      <c r="D421" s="198" t="s">
        <v>545</v>
      </c>
      <c r="E421" s="7" t="s">
        <v>1029</v>
      </c>
      <c r="F421" s="7" t="s">
        <v>1774</v>
      </c>
      <c r="G421" s="199">
        <v>2</v>
      </c>
      <c r="H421" s="225">
        <v>0</v>
      </c>
      <c r="I421" s="225">
        <v>0</v>
      </c>
      <c r="J421" s="225">
        <v>5.0599999999999996</v>
      </c>
      <c r="K421" s="225">
        <v>8.09</v>
      </c>
      <c r="L421" s="191"/>
      <c r="M421" s="17"/>
      <c r="N421" s="64"/>
      <c r="O421" s="17"/>
      <c r="P421" s="26"/>
      <c r="Q421" s="17"/>
      <c r="R421" s="5"/>
      <c r="S421" s="230"/>
      <c r="T421" s="5"/>
      <c r="U421" s="230"/>
      <c r="V421" s="5"/>
      <c r="W421" s="6"/>
      <c r="X421" s="5"/>
      <c r="Y421" s="6"/>
      <c r="Z421" s="5"/>
      <c r="AA421" s="6"/>
      <c r="AB421" s="5"/>
      <c r="AC421" s="6"/>
      <c r="AD421" s="5"/>
      <c r="AE421" s="6"/>
      <c r="AF421" s="5"/>
      <c r="AG421" s="6"/>
      <c r="AH421" s="5"/>
      <c r="AI421" s="6"/>
    </row>
    <row r="422" spans="1:35" ht="15" customHeight="1" x14ac:dyDescent="0.25">
      <c r="A422" s="9" t="s">
        <v>1962</v>
      </c>
      <c r="B422" s="304" t="s">
        <v>3871</v>
      </c>
      <c r="D422" s="149" t="s">
        <v>546</v>
      </c>
      <c r="E422" s="283" t="s">
        <v>1030</v>
      </c>
      <c r="F422" s="283" t="s">
        <v>1775</v>
      </c>
      <c r="G422" s="283"/>
      <c r="H422" s="225">
        <v>178</v>
      </c>
      <c r="I422" s="225">
        <v>178</v>
      </c>
      <c r="J422" s="225">
        <v>8.7594799999999999</v>
      </c>
      <c r="K422" s="225">
        <v>8.3000000000000007</v>
      </c>
      <c r="L422" s="190">
        <v>21.75</v>
      </c>
      <c r="M422" s="17">
        <f>((((((L422*L$2))-((L422*L$2)*0.12+0.035)+4-13)-($J422*L$2))/($J422*L$2)))</f>
        <v>0.15360729175704499</v>
      </c>
      <c r="N422" s="18">
        <v>16.2</v>
      </c>
      <c r="O422" s="17">
        <f>((((((N422*N$2))-((N422*N$2)*0.12+0.035)+4-13)-($J422*N$2))/($J422*N$2)))</f>
        <v>0.11176690853794956</v>
      </c>
      <c r="P422" s="5"/>
      <c r="Q422" s="19"/>
      <c r="R422" s="18">
        <v>14.5</v>
      </c>
      <c r="S422" s="17">
        <f>((((((R422*R$2))-((R422*R$2)*0.12+0.035)+4-13)-($J422*R$2))/($J422*R$2)))</f>
        <v>0.19884399530565749</v>
      </c>
      <c r="T422" s="400">
        <v>13</v>
      </c>
      <c r="U422" s="17">
        <f>((((((T422*T$2))-((T422*T$2)*0.12+0.035)+4-13)-($J422*T$2))/($J422*T$2)))</f>
        <v>9.9722814596300322E-2</v>
      </c>
      <c r="V422" s="5"/>
      <c r="W422" s="6"/>
      <c r="X422" s="5"/>
      <c r="Y422" s="6"/>
      <c r="Z422" s="5"/>
      <c r="AA422" s="6"/>
      <c r="AB422" s="5"/>
      <c r="AC422" s="6"/>
      <c r="AD422" s="5"/>
      <c r="AE422" s="17"/>
      <c r="AF422" s="5"/>
      <c r="AG422" s="6"/>
      <c r="AH422" s="5"/>
      <c r="AI422" s="6"/>
    </row>
    <row r="423" spans="1:35" s="183" customFormat="1" ht="15" customHeight="1" x14ac:dyDescent="0.25">
      <c r="A423" s="9" t="s">
        <v>1962</v>
      </c>
      <c r="B423" s="304" t="s">
        <v>3872</v>
      </c>
      <c r="C423" s="212"/>
      <c r="D423" s="149" t="s">
        <v>3532</v>
      </c>
      <c r="E423" s="283" t="s">
        <v>3533</v>
      </c>
      <c r="F423" s="283"/>
      <c r="G423" s="283"/>
      <c r="H423" s="225">
        <v>0</v>
      </c>
      <c r="I423" s="225">
        <v>0</v>
      </c>
      <c r="J423" s="225">
        <v>9.6359999999999992</v>
      </c>
      <c r="K423" s="225">
        <v>6.83</v>
      </c>
      <c r="L423" s="190"/>
      <c r="M423" s="19"/>
      <c r="N423" s="18"/>
      <c r="O423" s="19"/>
      <c r="P423" s="5"/>
      <c r="Q423" s="19"/>
      <c r="R423" s="18"/>
      <c r="S423" s="19"/>
      <c r="T423" s="37"/>
      <c r="U423" s="17"/>
      <c r="V423" s="5"/>
      <c r="W423" s="6"/>
      <c r="X423" s="5"/>
      <c r="Y423" s="6"/>
      <c r="Z423" s="5"/>
      <c r="AA423" s="6"/>
      <c r="AB423" s="5"/>
      <c r="AC423" s="6"/>
      <c r="AD423" s="5"/>
      <c r="AE423" s="6"/>
      <c r="AF423" s="5"/>
      <c r="AG423" s="6"/>
      <c r="AH423" s="5"/>
      <c r="AI423" s="6"/>
    </row>
    <row r="424" spans="1:35" s="61" customFormat="1" ht="15" customHeight="1" x14ac:dyDescent="0.25">
      <c r="A424" s="9" t="s">
        <v>1962</v>
      </c>
      <c r="B424" s="304" t="s">
        <v>3873</v>
      </c>
      <c r="C424" s="212"/>
      <c r="D424" s="149" t="s">
        <v>758</v>
      </c>
      <c r="E424" s="284" t="s">
        <v>1031</v>
      </c>
      <c r="F424" s="284" t="s">
        <v>1776</v>
      </c>
      <c r="G424" s="284"/>
      <c r="H424" s="225">
        <v>3465</v>
      </c>
      <c r="I424" s="225">
        <v>3389</v>
      </c>
      <c r="J424" s="225">
        <v>8.0791299999999993</v>
      </c>
      <c r="K424" s="225">
        <v>8.08</v>
      </c>
      <c r="L424" s="191">
        <v>21</v>
      </c>
      <c r="M424" s="19">
        <f>((((((L424*L$2))-((L424*L$2)*0.12+0.035)+4-13)-($J424*L$2))/($J424*L$2)))</f>
        <v>0.16906152023794654</v>
      </c>
      <c r="N424" s="18"/>
      <c r="O424" s="19"/>
      <c r="P424" s="18">
        <v>14.5</v>
      </c>
      <c r="Q424" s="19">
        <f>((((((P424*P$2))-((P424*P$2)*0.12+0.035)+4-13)-($J424*P$2))/($J424*P$2)))</f>
        <v>0.2066068169881328</v>
      </c>
      <c r="R424" s="31">
        <v>12.5</v>
      </c>
      <c r="S424" s="19">
        <f>((((((R424*R$2))-((R424*R$2)*0.12+0.035)+4-13)-($J424*R$2))/($J424*R$2)))</f>
        <v>8.1954368849121342E-2</v>
      </c>
      <c r="T424" s="31"/>
      <c r="U424" s="19"/>
      <c r="V424" s="18"/>
      <c r="W424" s="19"/>
      <c r="X424" s="18"/>
      <c r="Y424" s="19"/>
      <c r="Z424" s="18"/>
      <c r="AA424" s="19"/>
      <c r="AB424" s="18"/>
      <c r="AC424" s="21"/>
      <c r="AD424" s="388">
        <v>10.99</v>
      </c>
      <c r="AE424" s="19">
        <f>((((((AD424*AD$2))-((AD424*AD$2)*0.12+0.035)+4-13)-($J424*AD$2))/($J424*AD$2)))</f>
        <v>8.5228236208601857E-2</v>
      </c>
      <c r="AF424" s="18"/>
      <c r="AG424" s="19"/>
      <c r="AH424" s="323">
        <v>10.68</v>
      </c>
      <c r="AI424" s="19">
        <f>((((((AH424*AH$2))-((AH424*AH$2)*0.12+0.035)+4-13)-($J424*AH$2))/($J424*AH$2)))</f>
        <v>0.10737789836281883</v>
      </c>
    </row>
    <row r="425" spans="1:35" s="15" customFormat="1" ht="15" customHeight="1" x14ac:dyDescent="0.25">
      <c r="A425" s="9" t="s">
        <v>1962</v>
      </c>
      <c r="B425" s="304" t="s">
        <v>3874</v>
      </c>
      <c r="C425" s="212"/>
      <c r="D425" s="149" t="s">
        <v>2030</v>
      </c>
      <c r="E425" s="283" t="s">
        <v>2046</v>
      </c>
      <c r="F425" s="283"/>
      <c r="G425" s="283"/>
      <c r="H425" s="225">
        <v>18</v>
      </c>
      <c r="I425" s="225">
        <v>18</v>
      </c>
      <c r="J425" s="225">
        <v>4.1500000000000004</v>
      </c>
      <c r="K425" s="225">
        <v>4.54</v>
      </c>
      <c r="L425" s="190">
        <v>15.9</v>
      </c>
      <c r="M425" s="17">
        <f>((((((L425*L$2))-((L425*L$2)*0.12+0.035)+4-13)-($J425*L$2))/($J425*L$2)))</f>
        <v>0.19445783132530128</v>
      </c>
      <c r="N425" s="18">
        <v>11.5</v>
      </c>
      <c r="O425" s="17">
        <f>((((((N425*N$2))-((N425*N$2)*0.12+0.035)+4-13)-($J425*N$2))/($J425*N$2)))</f>
        <v>0.3499999999999997</v>
      </c>
      <c r="P425" s="31">
        <v>9.6</v>
      </c>
      <c r="Q425" s="17">
        <f>((((((P425*P$2))-((P425*P$2)*0.12+0.035)+4-13)-($J425*P$2))/($J425*P$2)))</f>
        <v>0.30995983935742938</v>
      </c>
      <c r="R425" s="18"/>
      <c r="S425" s="17"/>
      <c r="T425" s="18"/>
      <c r="U425" s="17"/>
      <c r="V425" s="5"/>
      <c r="W425" s="6"/>
      <c r="X425" s="5"/>
      <c r="Y425" s="6"/>
      <c r="Z425" s="5"/>
      <c r="AA425" s="6"/>
      <c r="AB425" s="5"/>
      <c r="AC425" s="6"/>
      <c r="AD425" s="5"/>
      <c r="AE425" s="6"/>
      <c r="AF425" s="5"/>
      <c r="AG425" s="6"/>
      <c r="AH425" s="5"/>
      <c r="AI425" s="6"/>
    </row>
    <row r="426" spans="1:35" s="183" customFormat="1" ht="15" customHeight="1" x14ac:dyDescent="0.25">
      <c r="A426" s="9" t="s">
        <v>1962</v>
      </c>
      <c r="B426" s="304" t="s">
        <v>3875</v>
      </c>
      <c r="C426" s="212"/>
      <c r="D426" s="149" t="s">
        <v>3537</v>
      </c>
      <c r="E426" s="283" t="s">
        <v>3538</v>
      </c>
      <c r="F426" s="283"/>
      <c r="G426" s="283"/>
      <c r="H426" s="225">
        <v>5</v>
      </c>
      <c r="I426" s="225">
        <v>5</v>
      </c>
      <c r="J426" s="225">
        <v>13.108000000000001</v>
      </c>
      <c r="K426" s="225" t="e">
        <v>#N/A</v>
      </c>
      <c r="L426" s="191">
        <v>28</v>
      </c>
      <c r="M426" s="17">
        <f>((((((L426*L$2))-((L426*L$2)*0.12+0.035)+4-13)-($J426*L$2))/($J426*L$2)))</f>
        <v>0.19049435459261518</v>
      </c>
      <c r="N426" s="18"/>
      <c r="O426" s="17"/>
      <c r="P426" s="31"/>
      <c r="Q426" s="17"/>
      <c r="R426" s="18"/>
      <c r="S426" s="17"/>
      <c r="T426" s="18"/>
      <c r="U426" s="17"/>
      <c r="V426" s="5"/>
      <c r="W426" s="6"/>
      <c r="X426" s="5"/>
      <c r="Y426" s="6"/>
      <c r="Z426" s="5"/>
      <c r="AA426" s="6"/>
      <c r="AB426" s="5"/>
      <c r="AC426" s="6"/>
      <c r="AD426" s="5"/>
      <c r="AE426" s="6"/>
      <c r="AF426" s="5"/>
      <c r="AG426" s="6"/>
      <c r="AH426" s="5"/>
      <c r="AI426" s="6"/>
    </row>
    <row r="427" spans="1:35" s="61" customFormat="1" ht="15" customHeight="1" x14ac:dyDescent="0.25">
      <c r="A427" s="9" t="s">
        <v>1962</v>
      </c>
      <c r="B427" s="304" t="s">
        <v>3876</v>
      </c>
      <c r="C427" s="212"/>
      <c r="D427" s="32" t="s">
        <v>187</v>
      </c>
      <c r="E427" s="284" t="s">
        <v>1032</v>
      </c>
      <c r="F427" s="284" t="s">
        <v>1777</v>
      </c>
      <c r="G427" s="284"/>
      <c r="H427" s="225">
        <v>6</v>
      </c>
      <c r="I427" s="225">
        <v>6</v>
      </c>
      <c r="J427" s="225">
        <v>16.711099999999998</v>
      </c>
      <c r="K427" s="225">
        <v>16.71</v>
      </c>
      <c r="L427" s="191">
        <v>30.99</v>
      </c>
      <c r="M427" s="19">
        <f>((((((L427*L$2))-((L427*L$2)*0.12+0.035)+4-13)-($J427*L$2))/($J427*L$2)))</f>
        <v>9.1262693658705804E-2</v>
      </c>
      <c r="N427" s="18"/>
      <c r="O427" s="19"/>
      <c r="P427" s="31"/>
      <c r="Q427" s="19"/>
      <c r="R427" s="18"/>
      <c r="S427" s="19"/>
      <c r="T427" s="18"/>
      <c r="U427" s="19"/>
      <c r="V427" s="18"/>
      <c r="W427" s="19"/>
      <c r="X427" s="18"/>
      <c r="Y427" s="21"/>
      <c r="Z427" s="18"/>
      <c r="AA427" s="21"/>
      <c r="AB427" s="18"/>
      <c r="AC427" s="21"/>
      <c r="AD427" s="18"/>
      <c r="AE427" s="21"/>
      <c r="AF427" s="18"/>
      <c r="AG427" s="21"/>
      <c r="AH427" s="18"/>
      <c r="AI427" s="21"/>
    </row>
    <row r="428" spans="1:35" s="61" customFormat="1" ht="15" customHeight="1" x14ac:dyDescent="0.25">
      <c r="A428" s="9" t="s">
        <v>1962</v>
      </c>
      <c r="B428" s="304" t="s">
        <v>3877</v>
      </c>
      <c r="C428" s="212"/>
      <c r="D428" s="198" t="s">
        <v>2031</v>
      </c>
      <c r="E428" s="128" t="s">
        <v>1033</v>
      </c>
      <c r="F428" s="128" t="e">
        <v>#N/A</v>
      </c>
      <c r="G428" s="128"/>
      <c r="H428" s="225">
        <v>0</v>
      </c>
      <c r="I428" s="225">
        <v>-54</v>
      </c>
      <c r="J428" s="225">
        <v>13.558166999999999</v>
      </c>
      <c r="K428" s="225">
        <v>13.56</v>
      </c>
      <c r="L428" s="191"/>
      <c r="M428" s="19"/>
      <c r="N428" s="31"/>
      <c r="O428" s="19"/>
      <c r="P428" s="31"/>
      <c r="Q428" s="19"/>
      <c r="R428" s="18"/>
      <c r="S428" s="19"/>
      <c r="T428" s="18"/>
      <c r="U428" s="19"/>
      <c r="V428" s="18"/>
      <c r="W428" s="21"/>
      <c r="X428" s="18"/>
      <c r="Y428" s="21"/>
      <c r="Z428" s="18"/>
      <c r="AA428" s="21"/>
      <c r="AB428" s="18"/>
      <c r="AC428" s="21"/>
      <c r="AD428" s="18"/>
      <c r="AE428" s="21"/>
      <c r="AF428" s="18"/>
      <c r="AG428" s="21"/>
      <c r="AH428" s="18"/>
      <c r="AI428" s="21"/>
    </row>
    <row r="429" spans="1:35" ht="15" customHeight="1" x14ac:dyDescent="0.25">
      <c r="A429" s="9" t="s">
        <v>1962</v>
      </c>
      <c r="B429" s="304" t="s">
        <v>3878</v>
      </c>
      <c r="D429" s="149" t="s">
        <v>547</v>
      </c>
      <c r="E429" s="283" t="s">
        <v>1034</v>
      </c>
      <c r="F429" s="283" t="e">
        <v>#N/A</v>
      </c>
      <c r="G429" s="283"/>
      <c r="H429" s="225">
        <v>0</v>
      </c>
      <c r="I429" s="225">
        <v>0</v>
      </c>
      <c r="J429" s="225">
        <v>22.281400000000001</v>
      </c>
      <c r="K429" s="225">
        <v>22.28</v>
      </c>
      <c r="L429" s="191"/>
      <c r="M429" s="19"/>
      <c r="N429" s="31"/>
      <c r="O429" s="19"/>
      <c r="P429" s="18"/>
      <c r="Q429" s="19"/>
      <c r="R429" s="5"/>
      <c r="S429" s="20"/>
      <c r="T429" s="18">
        <v>30.4</v>
      </c>
      <c r="U429" s="19">
        <f>((((((T429*T$2))-((T429*T$2)*0.12+0.035)+4-13)-($J429*T$2))/($J429*T$2)))</f>
        <v>0.11954365524607953</v>
      </c>
      <c r="V429" s="18"/>
      <c r="W429" s="19"/>
      <c r="X429" s="5"/>
      <c r="Y429" s="6"/>
      <c r="Z429" s="5"/>
      <c r="AA429" s="6"/>
      <c r="AB429" s="5"/>
      <c r="AC429" s="6"/>
      <c r="AD429" s="5"/>
      <c r="AE429" s="6"/>
      <c r="AF429" s="5"/>
      <c r="AG429" s="6"/>
      <c r="AH429" s="5"/>
      <c r="AI429" s="6"/>
    </row>
    <row r="430" spans="1:35" s="183" customFormat="1" ht="15" customHeight="1" x14ac:dyDescent="0.25">
      <c r="A430" s="9" t="s">
        <v>1962</v>
      </c>
      <c r="B430" s="304" t="s">
        <v>3879</v>
      </c>
      <c r="C430" s="212"/>
      <c r="D430" s="198" t="s">
        <v>3546</v>
      </c>
      <c r="E430" s="7" t="s">
        <v>3547</v>
      </c>
      <c r="F430" s="7"/>
      <c r="G430" s="7"/>
      <c r="H430" s="225">
        <v>5</v>
      </c>
      <c r="I430" s="225">
        <v>5</v>
      </c>
      <c r="J430" s="225">
        <v>22.078714000000002</v>
      </c>
      <c r="K430" s="225">
        <v>22.08</v>
      </c>
      <c r="L430" s="191">
        <v>38.75</v>
      </c>
      <c r="M430" s="19">
        <f>((((((L430*L$2))-((L430*L$2)*0.12+0.035)+4-13)-($J430*L$2))/($J430*L$2)))</f>
        <v>0.13525633784648852</v>
      </c>
      <c r="N430" s="72"/>
      <c r="O430" s="19"/>
      <c r="P430" s="18"/>
      <c r="Q430" s="19"/>
      <c r="R430" s="18"/>
      <c r="S430" s="19"/>
      <c r="T430" s="18"/>
      <c r="U430" s="19"/>
      <c r="V430" s="5"/>
      <c r="W430" s="6"/>
      <c r="X430" s="5"/>
      <c r="Y430" s="6"/>
      <c r="Z430" s="5"/>
      <c r="AA430" s="6"/>
      <c r="AB430" s="5"/>
      <c r="AC430" s="6"/>
      <c r="AD430" s="5"/>
      <c r="AE430" s="6"/>
      <c r="AF430" s="5"/>
      <c r="AG430" s="6"/>
      <c r="AH430" s="5"/>
      <c r="AI430" s="6"/>
    </row>
    <row r="431" spans="1:35" ht="15" customHeight="1" thickBot="1" x14ac:dyDescent="0.3">
      <c r="A431" s="9" t="s">
        <v>1962</v>
      </c>
      <c r="B431" s="304" t="s">
        <v>3880</v>
      </c>
      <c r="D431" s="149" t="s">
        <v>650</v>
      </c>
      <c r="E431" s="283" t="s">
        <v>1035</v>
      </c>
      <c r="F431" s="283" t="e">
        <v>#N/A</v>
      </c>
      <c r="G431" s="283"/>
      <c r="H431" s="225">
        <v>0</v>
      </c>
      <c r="I431" s="225">
        <v>0</v>
      </c>
      <c r="J431" s="225">
        <v>56.197000000000003</v>
      </c>
      <c r="K431" s="225">
        <v>56.19</v>
      </c>
      <c r="L431" s="190"/>
      <c r="M431" s="17"/>
      <c r="N431" s="52"/>
      <c r="O431" s="230"/>
      <c r="P431" s="5"/>
      <c r="Q431" s="230"/>
      <c r="R431" s="5"/>
      <c r="S431" s="230"/>
      <c r="T431" s="5"/>
      <c r="U431" s="230"/>
      <c r="V431" s="5"/>
      <c r="W431" s="6"/>
      <c r="X431" s="5"/>
      <c r="Y431" s="6"/>
      <c r="Z431" s="5"/>
      <c r="AA431" s="6"/>
      <c r="AB431" s="5"/>
      <c r="AC431" s="6"/>
      <c r="AD431" s="5"/>
      <c r="AE431" s="6"/>
      <c r="AF431" s="5"/>
      <c r="AG431" s="6"/>
      <c r="AH431" s="5"/>
      <c r="AI431" s="6"/>
    </row>
    <row r="432" spans="1:35" ht="15.75" customHeight="1" x14ac:dyDescent="0.25">
      <c r="A432" s="9" t="s">
        <v>1962</v>
      </c>
      <c r="B432" s="304" t="s">
        <v>3881</v>
      </c>
      <c r="D432" s="149" t="s">
        <v>2081</v>
      </c>
      <c r="E432" s="25" t="s">
        <v>2082</v>
      </c>
      <c r="F432" s="283"/>
      <c r="G432" s="283"/>
      <c r="H432" s="225">
        <v>0</v>
      </c>
      <c r="I432" s="225">
        <v>0</v>
      </c>
      <c r="J432" s="225">
        <v>43.1875</v>
      </c>
      <c r="K432" s="225">
        <v>41.32</v>
      </c>
      <c r="L432" s="367"/>
      <c r="M432" s="368"/>
      <c r="N432" s="370"/>
      <c r="O432" s="371"/>
      <c r="P432" s="52"/>
      <c r="Q432" s="375"/>
      <c r="R432" s="52"/>
      <c r="S432" s="375"/>
      <c r="T432" s="52"/>
      <c r="U432" s="230"/>
      <c r="V432" s="5"/>
      <c r="W432" s="6"/>
      <c r="X432" s="5"/>
      <c r="Y432" s="6"/>
      <c r="Z432" s="5"/>
      <c r="AA432" s="6"/>
      <c r="AB432" s="5"/>
      <c r="AC432" s="6"/>
      <c r="AD432" s="5"/>
      <c r="AE432" s="6"/>
      <c r="AF432" s="5"/>
      <c r="AG432" s="6"/>
      <c r="AH432" s="5"/>
      <c r="AI432" s="6"/>
    </row>
    <row r="433" spans="1:16384" s="29" customFormat="1" ht="15" customHeight="1" x14ac:dyDescent="0.25">
      <c r="A433" s="9" t="s">
        <v>1962</v>
      </c>
      <c r="B433" s="304" t="s">
        <v>3882</v>
      </c>
      <c r="C433" s="212"/>
      <c r="D433" s="149" t="s">
        <v>2083</v>
      </c>
      <c r="E433" s="25" t="s">
        <v>2084</v>
      </c>
      <c r="F433" s="283"/>
      <c r="G433" s="283"/>
      <c r="H433" s="225">
        <v>0</v>
      </c>
      <c r="I433" s="225">
        <v>0</v>
      </c>
      <c r="J433" s="225">
        <v>41.768000000000001</v>
      </c>
      <c r="K433" s="225">
        <v>41.32</v>
      </c>
      <c r="L433" s="191"/>
      <c r="M433" s="19"/>
      <c r="N433" s="18"/>
      <c r="O433" s="17"/>
      <c r="P433" s="31"/>
      <c r="Q433" s="17"/>
      <c r="R433" s="18"/>
      <c r="S433" s="17"/>
      <c r="T433" s="5"/>
      <c r="U433" s="17"/>
      <c r="V433" s="5"/>
      <c r="W433" s="6"/>
      <c r="X433" s="5"/>
      <c r="Y433" s="6"/>
      <c r="Z433" s="5"/>
      <c r="AA433" s="6"/>
      <c r="AB433" s="5"/>
      <c r="AC433" s="6"/>
      <c r="AD433" s="5"/>
      <c r="AE433" s="6"/>
      <c r="AF433" s="5"/>
      <c r="AG433" s="6"/>
      <c r="AH433" s="5"/>
      <c r="AI433" s="6"/>
    </row>
    <row r="434" spans="1:16384" s="61" customFormat="1" ht="15" customHeight="1" x14ac:dyDescent="0.25">
      <c r="A434" s="9" t="s">
        <v>1962</v>
      </c>
      <c r="B434" s="304" t="s">
        <v>3883</v>
      </c>
      <c r="C434" s="212"/>
      <c r="D434" s="149" t="s">
        <v>2136</v>
      </c>
      <c r="E434" s="78" t="s">
        <v>2137</v>
      </c>
      <c r="F434" s="32"/>
      <c r="G434" s="32"/>
      <c r="H434" s="225">
        <v>5</v>
      </c>
      <c r="I434" s="225">
        <v>5</v>
      </c>
      <c r="J434" s="225">
        <v>41.765000000000001</v>
      </c>
      <c r="K434" s="225" t="e">
        <v>#N/A</v>
      </c>
      <c r="L434" s="189">
        <v>75</v>
      </c>
      <c r="M434" s="19">
        <f>((((((L434*L$2))-((L434*L$2)*0.12+0.035)+4-13)-($J434*L$2))/($J434*L$2)))</f>
        <v>0.36394109900634508</v>
      </c>
      <c r="N434" s="31"/>
      <c r="O434" s="19"/>
      <c r="P434" s="179"/>
      <c r="Q434" s="19"/>
      <c r="R434" s="179"/>
      <c r="S434" s="19"/>
      <c r="T434" s="179"/>
      <c r="U434" s="1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CM434" s="32"/>
      <c r="CN434" s="32"/>
      <c r="CO434" s="32"/>
      <c r="CP434" s="32"/>
      <c r="CQ434" s="32"/>
      <c r="CR434" s="32"/>
      <c r="CS434" s="32"/>
      <c r="CT434" s="32"/>
      <c r="CU434" s="32"/>
      <c r="CV434" s="32"/>
      <c r="CW434" s="32"/>
      <c r="CX434" s="32"/>
      <c r="CY434" s="32"/>
      <c r="CZ434" s="32"/>
      <c r="DA434" s="32"/>
      <c r="DB434" s="32"/>
      <c r="DC434" s="32"/>
      <c r="DD434" s="32"/>
      <c r="DE434" s="32"/>
      <c r="DF434" s="32"/>
      <c r="DG434" s="32"/>
      <c r="DH434" s="32"/>
      <c r="DI434" s="32"/>
      <c r="DJ434" s="32"/>
      <c r="DK434" s="32"/>
      <c r="DL434" s="32"/>
      <c r="DM434" s="32"/>
      <c r="DN434" s="32"/>
      <c r="DO434" s="32"/>
      <c r="DP434" s="32"/>
      <c r="DQ434" s="32"/>
      <c r="DR434" s="32"/>
      <c r="DS434" s="32"/>
      <c r="DT434" s="32"/>
      <c r="DU434" s="32"/>
      <c r="DV434" s="32"/>
      <c r="DW434" s="32"/>
      <c r="DX434" s="32"/>
      <c r="DY434" s="32"/>
      <c r="DZ434" s="32"/>
      <c r="EA434" s="32"/>
      <c r="EB434" s="32"/>
      <c r="EC434" s="32"/>
      <c r="ED434" s="32"/>
      <c r="EE434" s="32"/>
      <c r="EF434" s="32"/>
      <c r="EG434" s="32"/>
      <c r="EH434" s="32"/>
      <c r="EI434" s="32"/>
      <c r="EJ434" s="32"/>
      <c r="EK434" s="32"/>
      <c r="EL434" s="32"/>
      <c r="EM434" s="32"/>
      <c r="EN434" s="32"/>
      <c r="EO434" s="32"/>
      <c r="EP434" s="32"/>
      <c r="EQ434" s="32"/>
      <c r="ER434" s="32"/>
      <c r="ES434" s="32"/>
      <c r="ET434" s="32"/>
      <c r="EU434" s="32"/>
      <c r="EV434" s="32"/>
      <c r="EW434" s="32"/>
      <c r="EX434" s="32"/>
      <c r="EY434" s="32"/>
      <c r="EZ434" s="32"/>
      <c r="FA434" s="32"/>
      <c r="FB434" s="32"/>
      <c r="FC434" s="32"/>
      <c r="FD434" s="32"/>
      <c r="FE434" s="32"/>
      <c r="FF434" s="32"/>
      <c r="FG434" s="32"/>
      <c r="FH434" s="32"/>
      <c r="FI434" s="32"/>
      <c r="FJ434" s="32"/>
      <c r="FK434" s="32"/>
      <c r="FL434" s="32"/>
      <c r="FM434" s="32"/>
      <c r="FN434" s="32"/>
      <c r="FO434" s="32"/>
      <c r="FP434" s="32"/>
      <c r="FQ434" s="32"/>
      <c r="FR434" s="32"/>
      <c r="FS434" s="32"/>
      <c r="FT434" s="32"/>
      <c r="FU434" s="32"/>
      <c r="FV434" s="32"/>
      <c r="FW434" s="32"/>
      <c r="FX434" s="32"/>
      <c r="FY434" s="32"/>
      <c r="FZ434" s="32"/>
      <c r="GA434" s="32"/>
      <c r="GB434" s="32"/>
      <c r="GC434" s="32"/>
      <c r="GD434" s="32"/>
      <c r="GE434" s="32"/>
      <c r="GF434" s="32"/>
      <c r="GG434" s="32"/>
      <c r="GH434" s="32"/>
      <c r="GI434" s="32"/>
      <c r="GJ434" s="32"/>
      <c r="GK434" s="32"/>
      <c r="GL434" s="32"/>
      <c r="GM434" s="32"/>
      <c r="GN434" s="32"/>
      <c r="GO434" s="32"/>
      <c r="GP434" s="32"/>
      <c r="GQ434" s="32"/>
      <c r="GR434" s="32"/>
      <c r="GS434" s="32"/>
      <c r="GT434" s="32"/>
      <c r="GU434" s="32"/>
      <c r="GV434" s="32"/>
      <c r="GW434" s="32"/>
      <c r="GX434" s="32"/>
      <c r="GY434" s="32"/>
      <c r="GZ434" s="32"/>
      <c r="HA434" s="32"/>
      <c r="HB434" s="32"/>
      <c r="HC434" s="32"/>
      <c r="HD434" s="32"/>
      <c r="HE434" s="32"/>
      <c r="HF434" s="32"/>
      <c r="HG434" s="32"/>
      <c r="HH434" s="32"/>
      <c r="HI434" s="32"/>
      <c r="HJ434" s="32"/>
      <c r="HK434" s="32"/>
      <c r="HL434" s="32"/>
      <c r="HM434" s="32"/>
      <c r="HN434" s="32"/>
      <c r="HO434" s="32"/>
      <c r="HP434" s="32"/>
      <c r="HQ434" s="32"/>
      <c r="HR434" s="32"/>
      <c r="HS434" s="32"/>
      <c r="HT434" s="32"/>
      <c r="HU434" s="32"/>
      <c r="HV434" s="32"/>
      <c r="HW434" s="32"/>
      <c r="HX434" s="32"/>
      <c r="HY434" s="32"/>
      <c r="HZ434" s="32"/>
      <c r="IA434" s="32"/>
      <c r="IB434" s="32"/>
      <c r="IC434" s="32"/>
      <c r="ID434" s="32"/>
      <c r="IE434" s="32"/>
      <c r="IF434" s="32"/>
      <c r="IG434" s="32"/>
      <c r="IH434" s="32"/>
      <c r="II434" s="32"/>
      <c r="IJ434" s="32"/>
      <c r="IK434" s="32"/>
      <c r="IL434" s="32"/>
      <c r="IM434" s="32"/>
      <c r="IN434" s="32"/>
      <c r="IO434" s="32"/>
      <c r="IP434" s="32"/>
      <c r="IQ434" s="32"/>
      <c r="IR434" s="32"/>
      <c r="IS434" s="32"/>
      <c r="IT434" s="32"/>
      <c r="IU434" s="32"/>
      <c r="IV434" s="32"/>
      <c r="IW434" s="32"/>
      <c r="IX434" s="32"/>
      <c r="IY434" s="32"/>
      <c r="IZ434" s="32"/>
      <c r="JA434" s="32"/>
      <c r="JB434" s="32"/>
      <c r="JC434" s="32"/>
      <c r="JD434" s="32"/>
      <c r="JE434" s="32"/>
      <c r="JF434" s="32"/>
      <c r="JG434" s="32"/>
      <c r="JH434" s="32"/>
      <c r="JI434" s="32"/>
      <c r="JJ434" s="32"/>
      <c r="JK434" s="32"/>
      <c r="JL434" s="32"/>
      <c r="JM434" s="32"/>
      <c r="JN434" s="32"/>
      <c r="JO434" s="32"/>
      <c r="JP434" s="32"/>
      <c r="JQ434" s="32"/>
      <c r="JR434" s="32"/>
      <c r="JS434" s="32"/>
      <c r="JT434" s="32"/>
      <c r="JU434" s="32"/>
      <c r="JV434" s="32"/>
      <c r="JW434" s="32"/>
      <c r="JX434" s="32"/>
      <c r="JY434" s="32"/>
      <c r="JZ434" s="32"/>
      <c r="KA434" s="32"/>
      <c r="KB434" s="32"/>
      <c r="KC434" s="32"/>
      <c r="KD434" s="32"/>
      <c r="KE434" s="32"/>
      <c r="KF434" s="32"/>
      <c r="KG434" s="32"/>
      <c r="KH434" s="32"/>
      <c r="KI434" s="32"/>
      <c r="KJ434" s="32"/>
      <c r="KK434" s="32"/>
      <c r="KL434" s="32"/>
      <c r="KM434" s="32"/>
      <c r="KN434" s="32"/>
      <c r="KO434" s="32"/>
      <c r="KP434" s="32"/>
      <c r="KQ434" s="32"/>
      <c r="KR434" s="32"/>
      <c r="KS434" s="32"/>
      <c r="KT434" s="32"/>
      <c r="KU434" s="32"/>
      <c r="KV434" s="32"/>
      <c r="KW434" s="32"/>
      <c r="KX434" s="32"/>
      <c r="KY434" s="32"/>
      <c r="KZ434" s="32"/>
      <c r="LA434" s="32"/>
      <c r="LB434" s="32"/>
      <c r="LC434" s="32"/>
      <c r="LD434" s="32"/>
      <c r="LE434" s="32"/>
      <c r="LF434" s="32"/>
      <c r="LG434" s="32"/>
      <c r="LH434" s="32"/>
      <c r="LI434" s="32"/>
      <c r="LJ434" s="32"/>
      <c r="LK434" s="32"/>
      <c r="LL434" s="32"/>
      <c r="LM434" s="32"/>
      <c r="LN434" s="32"/>
      <c r="LO434" s="32"/>
      <c r="LP434" s="32"/>
      <c r="LQ434" s="32"/>
      <c r="LR434" s="32"/>
      <c r="LS434" s="32"/>
      <c r="LT434" s="32"/>
      <c r="LU434" s="32"/>
      <c r="LV434" s="32"/>
      <c r="LW434" s="32"/>
      <c r="LX434" s="32"/>
      <c r="LY434" s="32"/>
      <c r="LZ434" s="32"/>
      <c r="MA434" s="32"/>
      <c r="MB434" s="32"/>
      <c r="MC434" s="32"/>
      <c r="MD434" s="32"/>
      <c r="ME434" s="32"/>
      <c r="MF434" s="32"/>
      <c r="MG434" s="32"/>
      <c r="MH434" s="32"/>
      <c r="MI434" s="32"/>
      <c r="MJ434" s="32"/>
      <c r="MK434" s="32"/>
      <c r="ML434" s="32"/>
      <c r="MM434" s="32"/>
      <c r="MN434" s="32"/>
      <c r="MO434" s="32"/>
      <c r="MP434" s="32"/>
      <c r="MQ434" s="32"/>
      <c r="MR434" s="32"/>
      <c r="MS434" s="32"/>
      <c r="MT434" s="32"/>
      <c r="MU434" s="32"/>
      <c r="MV434" s="32"/>
      <c r="MW434" s="32"/>
      <c r="MX434" s="32"/>
      <c r="MY434" s="32"/>
      <c r="MZ434" s="32"/>
      <c r="NA434" s="32"/>
      <c r="NB434" s="32"/>
      <c r="NC434" s="32"/>
      <c r="ND434" s="32"/>
      <c r="NE434" s="32"/>
      <c r="NF434" s="32"/>
      <c r="NG434" s="32"/>
      <c r="NH434" s="32"/>
      <c r="NI434" s="32"/>
      <c r="NJ434" s="32"/>
      <c r="NK434" s="32"/>
      <c r="NL434" s="32"/>
      <c r="NM434" s="32"/>
      <c r="NN434" s="32"/>
      <c r="NO434" s="32"/>
      <c r="NP434" s="32"/>
      <c r="NQ434" s="32"/>
      <c r="NR434" s="32"/>
      <c r="NS434" s="32"/>
      <c r="NT434" s="32"/>
      <c r="NU434" s="32"/>
      <c r="NV434" s="32"/>
      <c r="NW434" s="32"/>
      <c r="NX434" s="32"/>
      <c r="NY434" s="32"/>
      <c r="NZ434" s="32"/>
      <c r="OA434" s="32"/>
      <c r="OB434" s="32"/>
      <c r="OC434" s="32"/>
      <c r="OD434" s="32"/>
      <c r="OE434" s="32"/>
      <c r="OF434" s="32"/>
      <c r="OG434" s="32"/>
      <c r="OH434" s="32"/>
      <c r="OI434" s="32"/>
      <c r="OJ434" s="32"/>
      <c r="OK434" s="32"/>
      <c r="OL434" s="32"/>
      <c r="OM434" s="32"/>
      <c r="ON434" s="32"/>
      <c r="OO434" s="32"/>
      <c r="OP434" s="32"/>
      <c r="OQ434" s="32"/>
      <c r="OR434" s="32"/>
      <c r="OS434" s="32"/>
      <c r="OT434" s="32"/>
      <c r="OU434" s="32"/>
      <c r="OV434" s="32"/>
      <c r="OW434" s="32"/>
      <c r="OX434" s="32"/>
      <c r="OY434" s="32"/>
      <c r="OZ434" s="32"/>
      <c r="PA434" s="32"/>
      <c r="PB434" s="32"/>
      <c r="PC434" s="32"/>
      <c r="PD434" s="32"/>
      <c r="PE434" s="32"/>
      <c r="PF434" s="32"/>
      <c r="PG434" s="32"/>
      <c r="PH434" s="32"/>
      <c r="PI434" s="32"/>
      <c r="PJ434" s="32"/>
      <c r="PK434" s="32"/>
      <c r="PL434" s="32"/>
      <c r="PM434" s="32"/>
      <c r="PN434" s="32"/>
      <c r="PO434" s="32"/>
      <c r="PP434" s="32"/>
      <c r="PQ434" s="32"/>
      <c r="PR434" s="32"/>
      <c r="PS434" s="32"/>
      <c r="PT434" s="32"/>
      <c r="PU434" s="32"/>
      <c r="PV434" s="32"/>
      <c r="PW434" s="32"/>
      <c r="PX434" s="32"/>
      <c r="PY434" s="32"/>
      <c r="PZ434" s="32"/>
      <c r="QA434" s="32"/>
      <c r="QB434" s="32"/>
      <c r="QC434" s="32"/>
      <c r="QD434" s="32"/>
      <c r="QE434" s="32"/>
      <c r="QF434" s="32"/>
      <c r="QG434" s="32"/>
      <c r="QH434" s="32"/>
      <c r="QI434" s="32"/>
      <c r="QJ434" s="32"/>
      <c r="QK434" s="32"/>
      <c r="QL434" s="32"/>
      <c r="QM434" s="32"/>
      <c r="QN434" s="32"/>
      <c r="QO434" s="32"/>
      <c r="QP434" s="32"/>
      <c r="QQ434" s="32"/>
      <c r="QR434" s="32"/>
      <c r="QS434" s="32"/>
      <c r="QT434" s="32"/>
      <c r="QU434" s="32"/>
      <c r="QV434" s="32"/>
      <c r="QW434" s="32"/>
      <c r="QX434" s="32"/>
      <c r="QY434" s="32"/>
      <c r="QZ434" s="32"/>
      <c r="RA434" s="32"/>
      <c r="RB434" s="32"/>
      <c r="RC434" s="32"/>
      <c r="RD434" s="32"/>
      <c r="RE434" s="32"/>
      <c r="RF434" s="32"/>
      <c r="RG434" s="32"/>
      <c r="RH434" s="32"/>
      <c r="RI434" s="32"/>
      <c r="RJ434" s="32"/>
      <c r="RK434" s="32"/>
      <c r="RL434" s="32"/>
      <c r="RM434" s="32"/>
      <c r="RN434" s="32"/>
      <c r="RO434" s="32"/>
      <c r="RP434" s="32"/>
      <c r="RQ434" s="32"/>
      <c r="RR434" s="32"/>
      <c r="RS434" s="32"/>
      <c r="RT434" s="32"/>
      <c r="RU434" s="32"/>
      <c r="RV434" s="32"/>
      <c r="RW434" s="32"/>
      <c r="RX434" s="32"/>
      <c r="RY434" s="32"/>
      <c r="RZ434" s="32"/>
      <c r="SA434" s="32"/>
      <c r="SB434" s="32"/>
      <c r="SC434" s="32"/>
      <c r="SD434" s="32"/>
      <c r="SE434" s="32"/>
      <c r="SF434" s="32"/>
      <c r="SG434" s="32"/>
      <c r="SH434" s="32"/>
      <c r="SI434" s="32"/>
      <c r="SJ434" s="32"/>
      <c r="SK434" s="32"/>
      <c r="SL434" s="32"/>
      <c r="SM434" s="32"/>
      <c r="SN434" s="32"/>
      <c r="SO434" s="32"/>
      <c r="SP434" s="32"/>
      <c r="SQ434" s="32"/>
      <c r="SR434" s="32"/>
      <c r="SS434" s="32"/>
      <c r="ST434" s="32"/>
      <c r="SU434" s="32"/>
      <c r="SV434" s="32"/>
      <c r="SW434" s="32"/>
      <c r="SX434" s="32"/>
      <c r="SY434" s="32"/>
      <c r="SZ434" s="32"/>
      <c r="TA434" s="32"/>
      <c r="TB434" s="32"/>
      <c r="TC434" s="32"/>
      <c r="TD434" s="32"/>
      <c r="TE434" s="32"/>
      <c r="TF434" s="32"/>
      <c r="TG434" s="32"/>
      <c r="TH434" s="32"/>
      <c r="TI434" s="32"/>
      <c r="TJ434" s="32"/>
      <c r="TK434" s="32"/>
      <c r="TL434" s="32"/>
      <c r="TM434" s="32"/>
      <c r="TN434" s="32"/>
      <c r="TO434" s="32"/>
      <c r="TP434" s="32"/>
      <c r="TQ434" s="32"/>
      <c r="TR434" s="32"/>
      <c r="TS434" s="32"/>
      <c r="TT434" s="32"/>
      <c r="TU434" s="32"/>
      <c r="TV434" s="32"/>
      <c r="TW434" s="32"/>
      <c r="TX434" s="32"/>
      <c r="TY434" s="32"/>
      <c r="TZ434" s="32"/>
      <c r="UA434" s="32"/>
      <c r="UB434" s="32"/>
      <c r="UC434" s="32"/>
      <c r="UD434" s="32"/>
      <c r="UE434" s="32"/>
      <c r="UF434" s="32"/>
      <c r="UG434" s="32"/>
      <c r="UH434" s="32"/>
      <c r="UI434" s="32"/>
      <c r="UJ434" s="32"/>
      <c r="UK434" s="32"/>
      <c r="UL434" s="32"/>
      <c r="UM434" s="32"/>
      <c r="UN434" s="32"/>
      <c r="UO434" s="32"/>
      <c r="UP434" s="32"/>
      <c r="UQ434" s="32"/>
      <c r="UR434" s="32"/>
      <c r="US434" s="32"/>
      <c r="UT434" s="32"/>
      <c r="UU434" s="32"/>
      <c r="UV434" s="32"/>
      <c r="UW434" s="32"/>
      <c r="UX434" s="32"/>
      <c r="UY434" s="32"/>
      <c r="UZ434" s="32"/>
      <c r="VA434" s="32"/>
      <c r="VB434" s="32"/>
      <c r="VC434" s="32"/>
      <c r="VD434" s="32"/>
      <c r="VE434" s="32"/>
      <c r="VF434" s="32"/>
      <c r="VG434" s="32"/>
      <c r="VH434" s="32"/>
      <c r="VI434" s="32"/>
      <c r="VJ434" s="32"/>
      <c r="VK434" s="32"/>
      <c r="VL434" s="32"/>
      <c r="VM434" s="32"/>
      <c r="VN434" s="32"/>
      <c r="VO434" s="32"/>
      <c r="VP434" s="32"/>
      <c r="VQ434" s="32"/>
      <c r="VR434" s="32"/>
      <c r="VS434" s="32"/>
      <c r="VT434" s="32"/>
      <c r="VU434" s="32"/>
      <c r="VV434" s="32"/>
      <c r="VW434" s="32"/>
      <c r="VX434" s="32"/>
      <c r="VY434" s="32"/>
      <c r="VZ434" s="32"/>
      <c r="WA434" s="32"/>
      <c r="WB434" s="32"/>
      <c r="WC434" s="32"/>
      <c r="WD434" s="32"/>
      <c r="WE434" s="32"/>
      <c r="WF434" s="32"/>
      <c r="WG434" s="32"/>
      <c r="WH434" s="32"/>
      <c r="WI434" s="32"/>
      <c r="WJ434" s="32"/>
      <c r="WK434" s="32"/>
      <c r="WL434" s="32"/>
      <c r="WM434" s="32"/>
      <c r="WN434" s="32"/>
      <c r="WO434" s="32"/>
      <c r="WP434" s="32"/>
      <c r="WQ434" s="32"/>
      <c r="WR434" s="32"/>
      <c r="WS434" s="32"/>
      <c r="WT434" s="32"/>
      <c r="WU434" s="32"/>
      <c r="WV434" s="32"/>
      <c r="WW434" s="32"/>
      <c r="WX434" s="32"/>
      <c r="WY434" s="32"/>
      <c r="WZ434" s="32"/>
      <c r="XA434" s="32"/>
      <c r="XB434" s="32"/>
      <c r="XC434" s="32"/>
      <c r="XD434" s="32"/>
      <c r="XE434" s="32"/>
      <c r="XF434" s="32"/>
      <c r="XG434" s="32"/>
      <c r="XH434" s="32"/>
      <c r="XI434" s="32"/>
      <c r="XJ434" s="32"/>
      <c r="XK434" s="32"/>
      <c r="XL434" s="32"/>
      <c r="XM434" s="32"/>
      <c r="XN434" s="32"/>
      <c r="XO434" s="32"/>
      <c r="XP434" s="32"/>
      <c r="XQ434" s="32"/>
      <c r="XR434" s="32"/>
      <c r="XS434" s="32"/>
      <c r="XT434" s="32"/>
      <c r="XU434" s="32"/>
      <c r="XV434" s="32"/>
      <c r="XW434" s="32"/>
      <c r="XX434" s="32"/>
      <c r="XY434" s="32"/>
      <c r="XZ434" s="32"/>
      <c r="YA434" s="32"/>
      <c r="YB434" s="32"/>
      <c r="YC434" s="32"/>
      <c r="YD434" s="32"/>
      <c r="YE434" s="32"/>
      <c r="YF434" s="32"/>
      <c r="YG434" s="32"/>
      <c r="YH434" s="32"/>
      <c r="YI434" s="32"/>
      <c r="YJ434" s="32"/>
      <c r="YK434" s="32"/>
      <c r="YL434" s="32"/>
      <c r="YM434" s="32"/>
      <c r="YN434" s="32"/>
      <c r="YO434" s="32"/>
      <c r="YP434" s="32"/>
      <c r="YQ434" s="32"/>
      <c r="YR434" s="32"/>
      <c r="YS434" s="32"/>
      <c r="YT434" s="32"/>
      <c r="YU434" s="32"/>
      <c r="YV434" s="32"/>
      <c r="YW434" s="32"/>
      <c r="YX434" s="32"/>
      <c r="YY434" s="32"/>
      <c r="YZ434" s="32"/>
      <c r="ZA434" s="32"/>
      <c r="ZB434" s="32"/>
      <c r="ZC434" s="32"/>
      <c r="ZD434" s="32"/>
      <c r="ZE434" s="32"/>
      <c r="ZF434" s="32"/>
      <c r="ZG434" s="32"/>
      <c r="ZH434" s="32"/>
      <c r="ZI434" s="32"/>
      <c r="ZJ434" s="32"/>
      <c r="ZK434" s="32"/>
      <c r="ZL434" s="32"/>
      <c r="ZM434" s="32"/>
      <c r="ZN434" s="32"/>
      <c r="ZO434" s="32"/>
      <c r="ZP434" s="32"/>
      <c r="ZQ434" s="32"/>
      <c r="ZR434" s="32"/>
      <c r="ZS434" s="32"/>
      <c r="ZT434" s="32"/>
      <c r="ZU434" s="32"/>
      <c r="ZV434" s="32"/>
      <c r="ZW434" s="32"/>
      <c r="ZX434" s="32"/>
      <c r="ZY434" s="32"/>
      <c r="ZZ434" s="32"/>
      <c r="AAA434" s="32"/>
      <c r="AAB434" s="32"/>
      <c r="AAC434" s="32"/>
      <c r="AAD434" s="32"/>
      <c r="AAE434" s="32"/>
      <c r="AAF434" s="32"/>
      <c r="AAG434" s="32"/>
      <c r="AAH434" s="32"/>
      <c r="AAI434" s="32"/>
      <c r="AAJ434" s="32"/>
      <c r="AAK434" s="32"/>
      <c r="AAL434" s="32"/>
      <c r="AAM434" s="32"/>
      <c r="AAN434" s="32"/>
      <c r="AAO434" s="32"/>
      <c r="AAP434" s="32"/>
      <c r="AAQ434" s="32"/>
      <c r="AAR434" s="32"/>
      <c r="AAS434" s="32"/>
      <c r="AAT434" s="32"/>
      <c r="AAU434" s="32"/>
      <c r="AAV434" s="32"/>
      <c r="AAW434" s="32"/>
      <c r="AAX434" s="32"/>
      <c r="AAY434" s="32"/>
      <c r="AAZ434" s="32"/>
      <c r="ABA434" s="32"/>
      <c r="ABB434" s="32"/>
      <c r="ABC434" s="32"/>
      <c r="ABD434" s="32"/>
      <c r="ABE434" s="32"/>
      <c r="ABF434" s="32"/>
      <c r="ABG434" s="32"/>
      <c r="ABH434" s="32"/>
      <c r="ABI434" s="32"/>
      <c r="ABJ434" s="32"/>
      <c r="ABK434" s="32"/>
      <c r="ABL434" s="32"/>
      <c r="ABM434" s="32"/>
      <c r="ABN434" s="32"/>
      <c r="ABO434" s="32"/>
      <c r="ABP434" s="32"/>
      <c r="ABQ434" s="32"/>
      <c r="ABR434" s="32"/>
      <c r="ABS434" s="32"/>
      <c r="ABT434" s="32"/>
      <c r="ABU434" s="32"/>
      <c r="ABV434" s="32"/>
      <c r="ABW434" s="32"/>
      <c r="ABX434" s="32"/>
      <c r="ABY434" s="32"/>
      <c r="ABZ434" s="32"/>
      <c r="ACA434" s="32"/>
      <c r="ACB434" s="32"/>
      <c r="ACC434" s="32"/>
      <c r="ACD434" s="32"/>
      <c r="ACE434" s="32"/>
      <c r="ACF434" s="32"/>
      <c r="ACG434" s="32"/>
      <c r="ACH434" s="32"/>
      <c r="ACI434" s="32"/>
      <c r="ACJ434" s="32"/>
      <c r="ACK434" s="32"/>
      <c r="ACL434" s="32"/>
      <c r="ACM434" s="32"/>
      <c r="ACN434" s="32"/>
      <c r="ACO434" s="32"/>
      <c r="ACP434" s="32"/>
      <c r="ACQ434" s="32"/>
      <c r="ACR434" s="32"/>
      <c r="ACS434" s="32"/>
      <c r="ACT434" s="32"/>
      <c r="ACU434" s="32"/>
      <c r="ACV434" s="32"/>
      <c r="ACW434" s="32"/>
      <c r="ACX434" s="32"/>
      <c r="ACY434" s="32"/>
      <c r="ACZ434" s="32"/>
      <c r="ADA434" s="32"/>
      <c r="ADB434" s="32"/>
      <c r="ADC434" s="32"/>
      <c r="ADD434" s="32"/>
      <c r="ADE434" s="32"/>
      <c r="ADF434" s="32"/>
      <c r="ADG434" s="32"/>
      <c r="ADH434" s="32"/>
      <c r="ADI434" s="32"/>
      <c r="ADJ434" s="32"/>
      <c r="ADK434" s="32"/>
      <c r="ADL434" s="32"/>
      <c r="ADM434" s="32"/>
      <c r="ADN434" s="32"/>
      <c r="ADO434" s="32"/>
      <c r="ADP434" s="32"/>
      <c r="ADQ434" s="32"/>
      <c r="ADR434" s="32"/>
      <c r="ADS434" s="32"/>
      <c r="ADT434" s="32"/>
      <c r="ADU434" s="32"/>
      <c r="ADV434" s="32"/>
      <c r="ADW434" s="32"/>
      <c r="ADX434" s="32"/>
      <c r="ADY434" s="32"/>
      <c r="ADZ434" s="32"/>
      <c r="AEA434" s="32"/>
      <c r="AEB434" s="32"/>
      <c r="AEC434" s="32"/>
      <c r="AED434" s="32"/>
      <c r="AEE434" s="32"/>
      <c r="AEF434" s="32"/>
      <c r="AEG434" s="32"/>
      <c r="AEH434" s="32"/>
      <c r="AEI434" s="32"/>
      <c r="AEJ434" s="32"/>
      <c r="AEK434" s="32"/>
      <c r="AEL434" s="32"/>
      <c r="AEM434" s="32"/>
      <c r="AEN434" s="32"/>
      <c r="AEO434" s="32"/>
      <c r="AEP434" s="32"/>
      <c r="AEQ434" s="32"/>
      <c r="AER434" s="32"/>
      <c r="AES434" s="32"/>
      <c r="AET434" s="32"/>
      <c r="AEU434" s="32"/>
      <c r="AEV434" s="32"/>
      <c r="AEW434" s="32"/>
      <c r="AEX434" s="32"/>
      <c r="AEY434" s="32"/>
      <c r="AEZ434" s="32"/>
      <c r="AFA434" s="32"/>
      <c r="AFB434" s="32"/>
      <c r="AFC434" s="32"/>
      <c r="AFD434" s="32"/>
      <c r="AFE434" s="32"/>
      <c r="AFF434" s="32"/>
      <c r="AFG434" s="32"/>
      <c r="AFH434" s="32"/>
      <c r="AFI434" s="32"/>
      <c r="AFJ434" s="32"/>
      <c r="AFK434" s="32"/>
      <c r="AFL434" s="32"/>
      <c r="AFM434" s="32"/>
      <c r="AFN434" s="32"/>
      <c r="AFO434" s="32"/>
      <c r="AFP434" s="32"/>
      <c r="AFQ434" s="32"/>
      <c r="AFR434" s="32"/>
      <c r="AFS434" s="32"/>
      <c r="AFT434" s="32"/>
      <c r="AFU434" s="32"/>
      <c r="AFV434" s="32"/>
      <c r="AFW434" s="32"/>
      <c r="AFX434" s="32"/>
      <c r="AFY434" s="32"/>
      <c r="AFZ434" s="32"/>
      <c r="AGA434" s="32"/>
      <c r="AGB434" s="32"/>
      <c r="AGC434" s="32"/>
      <c r="AGD434" s="32"/>
      <c r="AGE434" s="32"/>
      <c r="AGF434" s="32"/>
      <c r="AGG434" s="32"/>
      <c r="AGH434" s="32"/>
      <c r="AGI434" s="32"/>
      <c r="AGJ434" s="32"/>
      <c r="AGK434" s="32"/>
      <c r="AGL434" s="32"/>
      <c r="AGM434" s="32"/>
      <c r="AGN434" s="32"/>
      <c r="AGO434" s="32"/>
      <c r="AGP434" s="32"/>
      <c r="AGQ434" s="32"/>
      <c r="AGR434" s="32"/>
      <c r="AGS434" s="32"/>
      <c r="AGT434" s="32"/>
      <c r="AGU434" s="32"/>
      <c r="AGV434" s="32"/>
      <c r="AGW434" s="32"/>
      <c r="AGX434" s="32"/>
      <c r="AGY434" s="32"/>
      <c r="AGZ434" s="32"/>
      <c r="AHA434" s="32"/>
      <c r="AHB434" s="32"/>
      <c r="AHC434" s="32"/>
      <c r="AHD434" s="32"/>
      <c r="AHE434" s="32"/>
      <c r="AHF434" s="32"/>
      <c r="AHG434" s="32"/>
      <c r="AHH434" s="32"/>
      <c r="AHI434" s="32"/>
      <c r="AHJ434" s="32"/>
      <c r="AHK434" s="32"/>
      <c r="AHL434" s="32"/>
      <c r="AHM434" s="32"/>
      <c r="AHN434" s="32"/>
      <c r="AHO434" s="32"/>
      <c r="AHP434" s="32"/>
      <c r="AHQ434" s="32"/>
      <c r="AHR434" s="32"/>
      <c r="AHS434" s="32"/>
      <c r="AHT434" s="32"/>
      <c r="AHU434" s="32"/>
      <c r="AHV434" s="32"/>
      <c r="AHW434" s="32"/>
      <c r="AHX434" s="32"/>
      <c r="AHY434" s="32"/>
      <c r="AHZ434" s="32"/>
      <c r="AIA434" s="32"/>
      <c r="AIB434" s="32"/>
      <c r="AIC434" s="32"/>
      <c r="AID434" s="32"/>
      <c r="AIE434" s="32"/>
      <c r="AIF434" s="32"/>
      <c r="AIG434" s="32"/>
      <c r="AIH434" s="32"/>
      <c r="AII434" s="32"/>
      <c r="AIJ434" s="32"/>
      <c r="AIK434" s="32"/>
      <c r="AIL434" s="32"/>
      <c r="AIM434" s="32"/>
      <c r="AIN434" s="32"/>
      <c r="AIO434" s="32"/>
      <c r="AIP434" s="32"/>
      <c r="AIQ434" s="32"/>
      <c r="AIR434" s="32"/>
      <c r="AIS434" s="32"/>
      <c r="AIT434" s="32"/>
      <c r="AIU434" s="32"/>
      <c r="AIV434" s="32"/>
      <c r="AIW434" s="32"/>
      <c r="AIX434" s="32"/>
      <c r="AIY434" s="32"/>
      <c r="AIZ434" s="32"/>
      <c r="AJA434" s="32"/>
      <c r="AJB434" s="32"/>
      <c r="AJC434" s="32"/>
      <c r="AJD434" s="32"/>
      <c r="AJE434" s="32"/>
      <c r="AJF434" s="32"/>
      <c r="AJG434" s="32"/>
      <c r="AJH434" s="32"/>
      <c r="AJI434" s="32"/>
      <c r="AJJ434" s="32"/>
      <c r="AJK434" s="32"/>
      <c r="AJL434" s="32"/>
      <c r="AJM434" s="32"/>
      <c r="AJN434" s="32"/>
      <c r="AJO434" s="32"/>
      <c r="AJP434" s="32"/>
      <c r="AJQ434" s="32"/>
      <c r="AJR434" s="32"/>
      <c r="AJS434" s="32"/>
      <c r="AJT434" s="32"/>
      <c r="AJU434" s="32"/>
      <c r="AJV434" s="32"/>
      <c r="AJW434" s="32"/>
      <c r="AJX434" s="32"/>
      <c r="AJY434" s="32"/>
      <c r="AJZ434" s="32"/>
      <c r="AKA434" s="32"/>
      <c r="AKB434" s="32"/>
      <c r="AKC434" s="32"/>
      <c r="AKD434" s="32"/>
      <c r="AKE434" s="32"/>
      <c r="AKF434" s="32"/>
      <c r="AKG434" s="32"/>
      <c r="AKH434" s="32"/>
      <c r="AKI434" s="32"/>
      <c r="AKJ434" s="32"/>
      <c r="AKK434" s="32"/>
      <c r="AKL434" s="32"/>
      <c r="AKM434" s="32"/>
      <c r="AKN434" s="32"/>
      <c r="AKO434" s="32"/>
      <c r="AKP434" s="32"/>
      <c r="AKQ434" s="32"/>
      <c r="AKR434" s="32"/>
      <c r="AKS434" s="32"/>
      <c r="AKT434" s="32"/>
      <c r="AKU434" s="32"/>
      <c r="AKV434" s="32"/>
      <c r="AKW434" s="32"/>
      <c r="AKX434" s="32"/>
      <c r="AKY434" s="32"/>
      <c r="AKZ434" s="32"/>
      <c r="ALA434" s="32"/>
      <c r="ALB434" s="32"/>
      <c r="ALC434" s="32"/>
      <c r="ALD434" s="32"/>
      <c r="ALE434" s="32"/>
      <c r="ALF434" s="32"/>
      <c r="ALG434" s="32"/>
      <c r="ALH434" s="32"/>
      <c r="ALI434" s="32"/>
      <c r="ALJ434" s="32"/>
      <c r="ALK434" s="32"/>
      <c r="ALL434" s="32"/>
      <c r="ALM434" s="32"/>
      <c r="ALN434" s="32"/>
      <c r="ALO434" s="32"/>
      <c r="ALP434" s="32"/>
      <c r="ALQ434" s="32"/>
      <c r="ALR434" s="32"/>
      <c r="ALS434" s="32"/>
      <c r="ALT434" s="32"/>
      <c r="ALU434" s="32"/>
      <c r="ALV434" s="32"/>
      <c r="ALW434" s="32"/>
      <c r="ALX434" s="32"/>
      <c r="ALY434" s="32"/>
      <c r="ALZ434" s="32"/>
      <c r="AMA434" s="32"/>
      <c r="AMB434" s="32"/>
      <c r="AMC434" s="32"/>
      <c r="AMD434" s="32"/>
      <c r="AME434" s="32"/>
      <c r="AMF434" s="32"/>
      <c r="AMG434" s="32"/>
      <c r="AMH434" s="32"/>
      <c r="AMI434" s="32"/>
      <c r="AMJ434" s="32"/>
      <c r="AMK434" s="32"/>
      <c r="AML434" s="32"/>
      <c r="AMM434" s="32"/>
      <c r="AMN434" s="32"/>
      <c r="AMO434" s="32"/>
      <c r="AMP434" s="32"/>
      <c r="AMQ434" s="32"/>
      <c r="AMR434" s="32"/>
      <c r="AMS434" s="32"/>
      <c r="AMT434" s="32"/>
      <c r="AMU434" s="32"/>
      <c r="AMV434" s="32"/>
      <c r="AMW434" s="32"/>
      <c r="AMX434" s="32"/>
      <c r="AMY434" s="32"/>
      <c r="AMZ434" s="32"/>
      <c r="ANA434" s="32"/>
      <c r="ANB434" s="32"/>
      <c r="ANC434" s="32"/>
      <c r="AND434" s="32"/>
      <c r="ANE434" s="32"/>
      <c r="ANF434" s="32"/>
      <c r="ANG434" s="32"/>
      <c r="ANH434" s="32"/>
      <c r="ANI434" s="32"/>
      <c r="ANJ434" s="32"/>
      <c r="ANK434" s="32"/>
      <c r="ANL434" s="32"/>
      <c r="ANM434" s="32"/>
      <c r="ANN434" s="32"/>
      <c r="ANO434" s="32"/>
      <c r="ANP434" s="32"/>
      <c r="ANQ434" s="32"/>
      <c r="ANR434" s="32"/>
      <c r="ANS434" s="32"/>
      <c r="ANT434" s="32"/>
      <c r="ANU434" s="32"/>
      <c r="ANV434" s="32"/>
      <c r="ANW434" s="32"/>
      <c r="ANX434" s="32"/>
      <c r="ANY434" s="32"/>
      <c r="ANZ434" s="32"/>
      <c r="AOA434" s="32"/>
      <c r="AOB434" s="32"/>
      <c r="AOC434" s="32"/>
      <c r="AOD434" s="32"/>
      <c r="AOE434" s="32"/>
      <c r="AOF434" s="32"/>
      <c r="AOG434" s="32"/>
      <c r="AOH434" s="32"/>
      <c r="AOI434" s="32"/>
      <c r="AOJ434" s="32"/>
      <c r="AOK434" s="32"/>
      <c r="AOL434" s="32"/>
      <c r="AOM434" s="32"/>
      <c r="AON434" s="32"/>
      <c r="AOO434" s="32"/>
      <c r="AOP434" s="32"/>
      <c r="AOQ434" s="32"/>
      <c r="AOR434" s="32"/>
      <c r="AOS434" s="32"/>
      <c r="AOT434" s="32"/>
      <c r="AOU434" s="32"/>
      <c r="AOV434" s="32"/>
      <c r="AOW434" s="32"/>
      <c r="AOX434" s="32"/>
      <c r="AOY434" s="32"/>
      <c r="AOZ434" s="32"/>
      <c r="APA434" s="32"/>
      <c r="APB434" s="32"/>
      <c r="APC434" s="32"/>
      <c r="APD434" s="32"/>
      <c r="APE434" s="32"/>
      <c r="APF434" s="32"/>
      <c r="APG434" s="32"/>
      <c r="APH434" s="32"/>
      <c r="API434" s="32"/>
      <c r="APJ434" s="32"/>
      <c r="APK434" s="32"/>
      <c r="APL434" s="32"/>
      <c r="APM434" s="32"/>
      <c r="APN434" s="32"/>
      <c r="APO434" s="32"/>
      <c r="APP434" s="32"/>
      <c r="APQ434" s="32"/>
      <c r="APR434" s="32"/>
      <c r="APS434" s="32"/>
      <c r="APT434" s="32"/>
      <c r="APU434" s="32"/>
      <c r="APV434" s="32"/>
      <c r="APW434" s="32"/>
      <c r="APX434" s="32"/>
      <c r="APY434" s="32"/>
      <c r="APZ434" s="32"/>
      <c r="AQA434" s="32"/>
      <c r="AQB434" s="32"/>
      <c r="AQC434" s="32"/>
      <c r="AQD434" s="32"/>
      <c r="AQE434" s="32"/>
      <c r="AQF434" s="32"/>
      <c r="AQG434" s="32"/>
      <c r="AQH434" s="32"/>
      <c r="AQI434" s="32"/>
      <c r="AQJ434" s="32"/>
      <c r="AQK434" s="32"/>
      <c r="AQL434" s="32"/>
      <c r="AQM434" s="32"/>
      <c r="AQN434" s="32"/>
      <c r="AQO434" s="32"/>
      <c r="AQP434" s="32"/>
      <c r="AQQ434" s="32"/>
      <c r="AQR434" s="32"/>
      <c r="AQS434" s="32"/>
      <c r="AQT434" s="32"/>
      <c r="AQU434" s="32"/>
      <c r="AQV434" s="32"/>
      <c r="AQW434" s="32"/>
      <c r="AQX434" s="32"/>
      <c r="AQY434" s="32"/>
      <c r="AQZ434" s="32"/>
      <c r="ARA434" s="32"/>
      <c r="ARB434" s="32"/>
      <c r="ARC434" s="32"/>
      <c r="ARD434" s="32"/>
      <c r="ARE434" s="32"/>
      <c r="ARF434" s="32"/>
      <c r="ARG434" s="32"/>
      <c r="ARH434" s="32"/>
      <c r="ARI434" s="32"/>
      <c r="ARJ434" s="32"/>
      <c r="ARK434" s="32"/>
      <c r="ARL434" s="32"/>
      <c r="ARM434" s="32"/>
      <c r="ARN434" s="32"/>
      <c r="ARO434" s="32"/>
      <c r="ARP434" s="32"/>
      <c r="ARQ434" s="32"/>
      <c r="ARR434" s="32"/>
      <c r="ARS434" s="32"/>
      <c r="ART434" s="32"/>
      <c r="ARU434" s="32"/>
      <c r="ARV434" s="32"/>
      <c r="ARW434" s="32"/>
      <c r="ARX434" s="32"/>
      <c r="ARY434" s="32"/>
      <c r="ARZ434" s="32"/>
      <c r="ASA434" s="32"/>
      <c r="ASB434" s="32"/>
      <c r="ASC434" s="32"/>
      <c r="ASD434" s="32"/>
      <c r="ASE434" s="32"/>
      <c r="ASF434" s="32"/>
      <c r="ASG434" s="32"/>
      <c r="ASH434" s="32"/>
      <c r="ASI434" s="32"/>
      <c r="ASJ434" s="32"/>
      <c r="ASK434" s="32"/>
      <c r="ASL434" s="32"/>
      <c r="ASM434" s="32"/>
      <c r="ASN434" s="32"/>
      <c r="ASO434" s="32"/>
      <c r="ASP434" s="32"/>
      <c r="ASQ434" s="32"/>
      <c r="ASR434" s="32"/>
      <c r="ASS434" s="32"/>
      <c r="AST434" s="32"/>
      <c r="ASU434" s="32"/>
      <c r="ASV434" s="32"/>
      <c r="ASW434" s="32"/>
      <c r="ASX434" s="32"/>
      <c r="ASY434" s="32"/>
      <c r="ASZ434" s="32"/>
      <c r="ATA434" s="32"/>
      <c r="ATB434" s="32"/>
      <c r="ATC434" s="32"/>
      <c r="ATD434" s="32"/>
      <c r="ATE434" s="32"/>
      <c r="ATF434" s="32"/>
      <c r="ATG434" s="32"/>
      <c r="ATH434" s="32"/>
      <c r="ATI434" s="32"/>
      <c r="ATJ434" s="32"/>
      <c r="ATK434" s="32"/>
      <c r="ATL434" s="32"/>
      <c r="ATM434" s="32"/>
      <c r="ATN434" s="32"/>
      <c r="ATO434" s="32"/>
      <c r="ATP434" s="32"/>
      <c r="ATQ434" s="32"/>
      <c r="ATR434" s="32"/>
      <c r="ATS434" s="32"/>
      <c r="ATT434" s="32"/>
      <c r="ATU434" s="32"/>
      <c r="ATV434" s="32"/>
      <c r="ATW434" s="32"/>
      <c r="ATX434" s="32"/>
      <c r="ATY434" s="32"/>
      <c r="ATZ434" s="32"/>
      <c r="AUA434" s="32"/>
      <c r="AUB434" s="32"/>
      <c r="AUC434" s="32"/>
      <c r="AUD434" s="32"/>
      <c r="AUE434" s="32"/>
      <c r="AUF434" s="32"/>
      <c r="AUG434" s="32"/>
      <c r="AUH434" s="32"/>
      <c r="AUI434" s="32"/>
      <c r="AUJ434" s="32"/>
      <c r="AUK434" s="32"/>
      <c r="AUL434" s="32"/>
      <c r="AUM434" s="32"/>
      <c r="AUN434" s="32"/>
      <c r="AUO434" s="32"/>
      <c r="AUP434" s="32"/>
      <c r="AUQ434" s="32"/>
      <c r="AUR434" s="32"/>
      <c r="AUS434" s="32"/>
      <c r="AUT434" s="32"/>
      <c r="AUU434" s="32"/>
      <c r="AUV434" s="32"/>
      <c r="AUW434" s="32"/>
      <c r="AUX434" s="32"/>
      <c r="AUY434" s="32"/>
      <c r="AUZ434" s="32"/>
      <c r="AVA434" s="32"/>
      <c r="AVB434" s="32"/>
      <c r="AVC434" s="32"/>
      <c r="AVD434" s="32"/>
      <c r="AVE434" s="32"/>
      <c r="AVF434" s="32"/>
      <c r="AVG434" s="32"/>
      <c r="AVH434" s="32"/>
      <c r="AVI434" s="32"/>
      <c r="AVJ434" s="32"/>
      <c r="AVK434" s="32"/>
      <c r="AVL434" s="32"/>
      <c r="AVM434" s="32"/>
      <c r="AVN434" s="32"/>
      <c r="AVO434" s="32"/>
      <c r="AVP434" s="32"/>
      <c r="AVQ434" s="32"/>
      <c r="AVR434" s="32"/>
      <c r="AVS434" s="32"/>
      <c r="AVT434" s="32"/>
      <c r="AVU434" s="32"/>
      <c r="AVV434" s="32"/>
      <c r="AVW434" s="32"/>
      <c r="AVX434" s="32"/>
      <c r="AVY434" s="32"/>
      <c r="AVZ434" s="32"/>
      <c r="AWA434" s="32"/>
      <c r="AWB434" s="32"/>
      <c r="AWC434" s="32"/>
      <c r="AWD434" s="32"/>
      <c r="AWE434" s="32"/>
      <c r="AWF434" s="32"/>
      <c r="AWG434" s="32"/>
      <c r="AWH434" s="32"/>
      <c r="AWI434" s="32"/>
      <c r="AWJ434" s="32"/>
      <c r="AWK434" s="32"/>
      <c r="AWL434" s="32"/>
      <c r="AWM434" s="32"/>
      <c r="AWN434" s="32"/>
      <c r="AWO434" s="32"/>
      <c r="AWP434" s="32"/>
      <c r="AWQ434" s="32"/>
      <c r="AWR434" s="32"/>
      <c r="AWS434" s="32"/>
      <c r="AWT434" s="32"/>
      <c r="AWU434" s="32"/>
      <c r="AWV434" s="32"/>
      <c r="AWW434" s="32"/>
      <c r="AWX434" s="32"/>
      <c r="AWY434" s="32"/>
      <c r="AWZ434" s="32"/>
      <c r="AXA434" s="32"/>
      <c r="AXB434" s="32"/>
      <c r="AXC434" s="32"/>
      <c r="AXD434" s="32"/>
      <c r="AXE434" s="32"/>
      <c r="AXF434" s="32"/>
      <c r="AXG434" s="32"/>
      <c r="AXH434" s="32"/>
      <c r="AXI434" s="32"/>
      <c r="AXJ434" s="32"/>
      <c r="AXK434" s="32"/>
      <c r="AXL434" s="32"/>
      <c r="AXM434" s="32"/>
      <c r="AXN434" s="32"/>
      <c r="AXO434" s="32"/>
      <c r="AXP434" s="32"/>
      <c r="AXQ434" s="32"/>
      <c r="AXR434" s="32"/>
      <c r="AXS434" s="32"/>
      <c r="AXT434" s="32"/>
      <c r="AXU434" s="32"/>
      <c r="AXV434" s="32"/>
      <c r="AXW434" s="32"/>
      <c r="AXX434" s="32"/>
      <c r="AXY434" s="32"/>
      <c r="AXZ434" s="32"/>
      <c r="AYA434" s="32"/>
      <c r="AYB434" s="32"/>
      <c r="AYC434" s="32"/>
      <c r="AYD434" s="32"/>
      <c r="AYE434" s="32"/>
      <c r="AYF434" s="32"/>
      <c r="AYG434" s="32"/>
      <c r="AYH434" s="32"/>
      <c r="AYI434" s="32"/>
      <c r="AYJ434" s="32"/>
      <c r="AYK434" s="32"/>
      <c r="AYL434" s="32"/>
      <c r="AYM434" s="32"/>
      <c r="AYN434" s="32"/>
      <c r="AYO434" s="32"/>
      <c r="AYP434" s="32"/>
      <c r="AYQ434" s="32"/>
      <c r="AYR434" s="32"/>
      <c r="AYS434" s="32"/>
      <c r="AYT434" s="32"/>
      <c r="AYU434" s="32"/>
      <c r="AYV434" s="32"/>
      <c r="AYW434" s="32"/>
      <c r="AYX434" s="32"/>
      <c r="AYY434" s="32"/>
      <c r="AYZ434" s="32"/>
      <c r="AZA434" s="32"/>
      <c r="AZB434" s="32"/>
      <c r="AZC434" s="32"/>
      <c r="AZD434" s="32"/>
      <c r="AZE434" s="32"/>
      <c r="AZF434" s="32"/>
      <c r="AZG434" s="32"/>
      <c r="AZH434" s="32"/>
      <c r="AZI434" s="32"/>
      <c r="AZJ434" s="32"/>
      <c r="AZK434" s="32"/>
      <c r="AZL434" s="32"/>
      <c r="AZM434" s="32"/>
      <c r="AZN434" s="32"/>
      <c r="AZO434" s="32"/>
      <c r="AZP434" s="32"/>
      <c r="AZQ434" s="32"/>
      <c r="AZR434" s="32"/>
      <c r="AZS434" s="32"/>
      <c r="AZT434" s="32"/>
      <c r="AZU434" s="32"/>
      <c r="AZV434" s="32"/>
      <c r="AZW434" s="32"/>
      <c r="AZX434" s="32"/>
      <c r="AZY434" s="32"/>
      <c r="AZZ434" s="32"/>
      <c r="BAA434" s="32"/>
      <c r="BAB434" s="32"/>
      <c r="BAC434" s="32"/>
      <c r="BAD434" s="32"/>
      <c r="BAE434" s="32"/>
      <c r="BAF434" s="32"/>
      <c r="BAG434" s="32"/>
      <c r="BAH434" s="32"/>
      <c r="BAI434" s="32"/>
      <c r="BAJ434" s="32"/>
      <c r="BAK434" s="32"/>
      <c r="BAL434" s="32"/>
      <c r="BAM434" s="32"/>
      <c r="BAN434" s="32"/>
      <c r="BAO434" s="32"/>
      <c r="BAP434" s="32"/>
      <c r="BAQ434" s="32"/>
      <c r="BAR434" s="32"/>
      <c r="BAS434" s="32"/>
      <c r="BAT434" s="32"/>
      <c r="BAU434" s="32"/>
      <c r="BAV434" s="32"/>
      <c r="BAW434" s="32"/>
      <c r="BAX434" s="32"/>
      <c r="BAY434" s="32"/>
      <c r="BAZ434" s="32"/>
      <c r="BBA434" s="32"/>
      <c r="BBB434" s="32"/>
      <c r="BBC434" s="32"/>
      <c r="BBD434" s="32"/>
      <c r="BBE434" s="32"/>
      <c r="BBF434" s="32"/>
      <c r="BBG434" s="32"/>
      <c r="BBH434" s="32"/>
      <c r="BBI434" s="32"/>
      <c r="BBJ434" s="32"/>
      <c r="BBK434" s="32"/>
      <c r="BBL434" s="32"/>
      <c r="BBM434" s="32"/>
      <c r="BBN434" s="32"/>
      <c r="BBO434" s="32"/>
      <c r="BBP434" s="32"/>
      <c r="BBQ434" s="32"/>
      <c r="BBR434" s="32"/>
      <c r="BBS434" s="32"/>
      <c r="BBT434" s="32"/>
      <c r="BBU434" s="32"/>
      <c r="BBV434" s="32"/>
      <c r="BBW434" s="32"/>
      <c r="BBX434" s="32"/>
      <c r="BBY434" s="32"/>
      <c r="BBZ434" s="32"/>
      <c r="BCA434" s="32"/>
      <c r="BCB434" s="32"/>
      <c r="BCC434" s="32"/>
      <c r="BCD434" s="32"/>
      <c r="BCE434" s="32"/>
      <c r="BCF434" s="32"/>
      <c r="BCG434" s="32"/>
      <c r="BCH434" s="32"/>
      <c r="BCI434" s="32"/>
      <c r="BCJ434" s="32"/>
      <c r="BCK434" s="32"/>
      <c r="BCL434" s="32"/>
      <c r="BCM434" s="32"/>
      <c r="BCN434" s="32"/>
      <c r="BCO434" s="32"/>
      <c r="BCP434" s="32"/>
      <c r="BCQ434" s="32"/>
      <c r="BCR434" s="32"/>
      <c r="BCS434" s="32"/>
      <c r="BCT434" s="32"/>
      <c r="BCU434" s="32"/>
      <c r="BCV434" s="32"/>
      <c r="BCW434" s="32"/>
      <c r="BCX434" s="32"/>
      <c r="BCY434" s="32"/>
      <c r="BCZ434" s="32"/>
      <c r="BDA434" s="32"/>
      <c r="BDB434" s="32"/>
      <c r="BDC434" s="32"/>
      <c r="BDD434" s="32"/>
      <c r="BDE434" s="32"/>
      <c r="BDF434" s="32"/>
      <c r="BDG434" s="32"/>
      <c r="BDH434" s="32"/>
      <c r="BDI434" s="32"/>
      <c r="BDJ434" s="32"/>
      <c r="BDK434" s="32"/>
      <c r="BDL434" s="32"/>
      <c r="BDM434" s="32"/>
      <c r="BDN434" s="32"/>
      <c r="BDO434" s="32"/>
      <c r="BDP434" s="32"/>
      <c r="BDQ434" s="32"/>
      <c r="BDR434" s="32"/>
      <c r="BDS434" s="32"/>
      <c r="BDT434" s="32"/>
      <c r="BDU434" s="32"/>
      <c r="BDV434" s="32"/>
      <c r="BDW434" s="32"/>
      <c r="BDX434" s="32"/>
      <c r="BDY434" s="32"/>
      <c r="BDZ434" s="32"/>
      <c r="BEA434" s="32"/>
      <c r="BEB434" s="32"/>
      <c r="BEC434" s="32"/>
      <c r="BED434" s="32"/>
      <c r="BEE434" s="32"/>
      <c r="BEF434" s="32"/>
      <c r="BEG434" s="32"/>
      <c r="BEH434" s="32"/>
      <c r="BEI434" s="32"/>
      <c r="BEJ434" s="32"/>
      <c r="BEK434" s="32"/>
      <c r="BEL434" s="32"/>
      <c r="BEM434" s="32"/>
      <c r="BEN434" s="32"/>
      <c r="BEO434" s="32"/>
      <c r="BEP434" s="32"/>
      <c r="BEQ434" s="32"/>
      <c r="BER434" s="32"/>
      <c r="BES434" s="32"/>
      <c r="BET434" s="32"/>
      <c r="BEU434" s="32"/>
      <c r="BEV434" s="32"/>
      <c r="BEW434" s="32"/>
      <c r="BEX434" s="32"/>
      <c r="BEY434" s="32"/>
      <c r="BEZ434" s="32"/>
      <c r="BFA434" s="32"/>
      <c r="BFB434" s="32"/>
      <c r="BFC434" s="32"/>
      <c r="BFD434" s="32"/>
      <c r="BFE434" s="32"/>
      <c r="BFF434" s="32"/>
      <c r="BFG434" s="32"/>
      <c r="BFH434" s="32"/>
      <c r="BFI434" s="32"/>
      <c r="BFJ434" s="32"/>
      <c r="BFK434" s="32"/>
      <c r="BFL434" s="32"/>
      <c r="BFM434" s="32"/>
      <c r="BFN434" s="32"/>
      <c r="BFO434" s="32"/>
      <c r="BFP434" s="32"/>
      <c r="BFQ434" s="32"/>
      <c r="BFR434" s="32"/>
      <c r="BFS434" s="32"/>
      <c r="BFT434" s="32"/>
      <c r="BFU434" s="32"/>
      <c r="BFV434" s="32"/>
      <c r="BFW434" s="32"/>
      <c r="BFX434" s="32"/>
      <c r="BFY434" s="32"/>
      <c r="BFZ434" s="32"/>
      <c r="BGA434" s="32"/>
      <c r="BGB434" s="32"/>
      <c r="BGC434" s="32"/>
      <c r="BGD434" s="32"/>
      <c r="BGE434" s="32"/>
      <c r="BGF434" s="32"/>
      <c r="BGG434" s="32"/>
      <c r="BGH434" s="32"/>
      <c r="BGI434" s="32"/>
      <c r="BGJ434" s="32"/>
      <c r="BGK434" s="32"/>
      <c r="BGL434" s="32"/>
      <c r="BGM434" s="32"/>
      <c r="BGN434" s="32"/>
      <c r="BGO434" s="32"/>
      <c r="BGP434" s="32"/>
      <c r="BGQ434" s="32"/>
      <c r="BGR434" s="32"/>
      <c r="BGS434" s="32"/>
      <c r="BGT434" s="32"/>
      <c r="BGU434" s="32"/>
      <c r="BGV434" s="32"/>
      <c r="BGW434" s="32"/>
      <c r="BGX434" s="32"/>
      <c r="BGY434" s="32"/>
      <c r="BGZ434" s="32"/>
      <c r="BHA434" s="32"/>
      <c r="BHB434" s="32"/>
      <c r="BHC434" s="32"/>
      <c r="BHD434" s="32"/>
      <c r="BHE434" s="32"/>
      <c r="BHF434" s="32"/>
      <c r="BHG434" s="32"/>
      <c r="BHH434" s="32"/>
      <c r="BHI434" s="32"/>
      <c r="BHJ434" s="32"/>
      <c r="BHK434" s="32"/>
      <c r="BHL434" s="32"/>
      <c r="BHM434" s="32"/>
      <c r="BHN434" s="32"/>
      <c r="BHO434" s="32"/>
      <c r="BHP434" s="32"/>
      <c r="BHQ434" s="32"/>
      <c r="BHR434" s="32"/>
      <c r="BHS434" s="32"/>
      <c r="BHT434" s="32"/>
      <c r="BHU434" s="32"/>
      <c r="BHV434" s="32"/>
      <c r="BHW434" s="32"/>
      <c r="BHX434" s="32"/>
      <c r="BHY434" s="32"/>
      <c r="BHZ434" s="32"/>
      <c r="BIA434" s="32"/>
      <c r="BIB434" s="32"/>
      <c r="BIC434" s="32"/>
      <c r="BID434" s="32"/>
      <c r="BIE434" s="32"/>
      <c r="BIF434" s="32"/>
      <c r="BIG434" s="32"/>
      <c r="BIH434" s="32"/>
      <c r="BII434" s="32"/>
      <c r="BIJ434" s="32"/>
      <c r="BIK434" s="32"/>
      <c r="BIL434" s="32"/>
      <c r="BIM434" s="32"/>
      <c r="BIN434" s="32"/>
      <c r="BIO434" s="32"/>
      <c r="BIP434" s="32"/>
      <c r="BIQ434" s="32"/>
      <c r="BIR434" s="32"/>
      <c r="BIS434" s="32"/>
      <c r="BIT434" s="32"/>
      <c r="BIU434" s="32"/>
      <c r="BIV434" s="32"/>
      <c r="BIW434" s="32"/>
      <c r="BIX434" s="32"/>
      <c r="BIY434" s="32"/>
      <c r="BIZ434" s="32"/>
      <c r="BJA434" s="32"/>
      <c r="BJB434" s="32"/>
      <c r="BJC434" s="32"/>
      <c r="BJD434" s="32"/>
      <c r="BJE434" s="32"/>
      <c r="BJF434" s="32"/>
      <c r="BJG434" s="32"/>
      <c r="BJH434" s="32"/>
      <c r="BJI434" s="32"/>
      <c r="BJJ434" s="32"/>
      <c r="BJK434" s="32"/>
      <c r="BJL434" s="32"/>
      <c r="BJM434" s="32"/>
      <c r="BJN434" s="32"/>
      <c r="BJO434" s="32"/>
      <c r="BJP434" s="32"/>
      <c r="BJQ434" s="32"/>
      <c r="BJR434" s="32"/>
      <c r="BJS434" s="32"/>
      <c r="BJT434" s="32"/>
      <c r="BJU434" s="32"/>
      <c r="BJV434" s="32"/>
      <c r="BJW434" s="32"/>
      <c r="BJX434" s="32"/>
      <c r="BJY434" s="32"/>
      <c r="BJZ434" s="32"/>
      <c r="BKA434" s="32"/>
      <c r="BKB434" s="32"/>
      <c r="BKC434" s="32"/>
      <c r="BKD434" s="32"/>
      <c r="BKE434" s="32"/>
      <c r="BKF434" s="32"/>
      <c r="BKG434" s="32"/>
      <c r="BKH434" s="32"/>
      <c r="BKI434" s="32"/>
      <c r="BKJ434" s="32"/>
      <c r="BKK434" s="32"/>
      <c r="BKL434" s="32"/>
      <c r="BKM434" s="32"/>
      <c r="BKN434" s="32"/>
      <c r="BKO434" s="32"/>
      <c r="BKP434" s="32"/>
      <c r="BKQ434" s="32"/>
      <c r="BKR434" s="32"/>
      <c r="BKS434" s="32"/>
      <c r="BKT434" s="32"/>
      <c r="BKU434" s="32"/>
      <c r="BKV434" s="32"/>
      <c r="BKW434" s="32"/>
      <c r="BKX434" s="32"/>
      <c r="BKY434" s="32"/>
      <c r="BKZ434" s="32"/>
      <c r="BLA434" s="32"/>
      <c r="BLB434" s="32"/>
      <c r="BLC434" s="32"/>
      <c r="BLD434" s="32"/>
      <c r="BLE434" s="32"/>
      <c r="BLF434" s="32"/>
      <c r="BLG434" s="32"/>
      <c r="BLH434" s="32"/>
      <c r="BLI434" s="32"/>
      <c r="BLJ434" s="32"/>
      <c r="BLK434" s="32"/>
      <c r="BLL434" s="32"/>
      <c r="BLM434" s="32"/>
      <c r="BLN434" s="32"/>
      <c r="BLO434" s="32"/>
      <c r="BLP434" s="32"/>
      <c r="BLQ434" s="32"/>
      <c r="BLR434" s="32"/>
      <c r="BLS434" s="32"/>
      <c r="BLT434" s="32"/>
      <c r="BLU434" s="32"/>
      <c r="BLV434" s="32"/>
      <c r="BLW434" s="32"/>
      <c r="BLX434" s="32"/>
      <c r="BLY434" s="32"/>
      <c r="BLZ434" s="32"/>
      <c r="BMA434" s="32"/>
      <c r="BMB434" s="32"/>
      <c r="BMC434" s="32"/>
      <c r="BMD434" s="32"/>
      <c r="BME434" s="32"/>
      <c r="BMF434" s="32"/>
      <c r="BMG434" s="32"/>
      <c r="BMH434" s="32"/>
      <c r="BMI434" s="32"/>
      <c r="BMJ434" s="32"/>
      <c r="BMK434" s="32"/>
      <c r="BML434" s="32"/>
      <c r="BMM434" s="32"/>
      <c r="BMN434" s="32"/>
      <c r="BMO434" s="32"/>
      <c r="BMP434" s="32"/>
      <c r="BMQ434" s="32"/>
      <c r="BMR434" s="32"/>
      <c r="BMS434" s="32"/>
      <c r="BMT434" s="32"/>
      <c r="BMU434" s="32"/>
      <c r="BMV434" s="32"/>
      <c r="BMW434" s="32"/>
      <c r="BMX434" s="32"/>
      <c r="BMY434" s="32"/>
      <c r="BMZ434" s="32"/>
      <c r="BNA434" s="32"/>
      <c r="BNB434" s="32"/>
      <c r="BNC434" s="32"/>
      <c r="BND434" s="32"/>
      <c r="BNE434" s="32"/>
      <c r="BNF434" s="32"/>
      <c r="BNG434" s="32"/>
      <c r="BNH434" s="32"/>
      <c r="BNI434" s="32"/>
      <c r="BNJ434" s="32"/>
      <c r="BNK434" s="32"/>
      <c r="BNL434" s="32"/>
      <c r="BNM434" s="32"/>
      <c r="BNN434" s="32"/>
      <c r="BNO434" s="32"/>
      <c r="BNP434" s="32"/>
      <c r="BNQ434" s="32"/>
      <c r="BNR434" s="32"/>
      <c r="BNS434" s="32"/>
      <c r="BNT434" s="32"/>
      <c r="BNU434" s="32"/>
      <c r="BNV434" s="32"/>
      <c r="BNW434" s="32"/>
      <c r="BNX434" s="32"/>
      <c r="BNY434" s="32"/>
      <c r="BNZ434" s="32"/>
      <c r="BOA434" s="32"/>
      <c r="BOB434" s="32"/>
      <c r="BOC434" s="32"/>
      <c r="BOD434" s="32"/>
      <c r="BOE434" s="32"/>
      <c r="BOF434" s="32"/>
      <c r="BOG434" s="32"/>
      <c r="BOH434" s="32"/>
      <c r="BOI434" s="32"/>
      <c r="BOJ434" s="32"/>
      <c r="BOK434" s="32"/>
      <c r="BOL434" s="32"/>
      <c r="BOM434" s="32"/>
      <c r="BON434" s="32"/>
      <c r="BOO434" s="32"/>
      <c r="BOP434" s="32"/>
      <c r="BOQ434" s="32"/>
      <c r="BOR434" s="32"/>
      <c r="BOS434" s="32"/>
      <c r="BOT434" s="32"/>
      <c r="BOU434" s="32"/>
      <c r="BOV434" s="32"/>
      <c r="BOW434" s="32"/>
      <c r="BOX434" s="32"/>
      <c r="BOY434" s="32"/>
      <c r="BOZ434" s="32"/>
      <c r="BPA434" s="32"/>
      <c r="BPB434" s="32"/>
      <c r="BPC434" s="32"/>
      <c r="BPD434" s="32"/>
      <c r="BPE434" s="32"/>
      <c r="BPF434" s="32"/>
      <c r="BPG434" s="32"/>
      <c r="BPH434" s="32"/>
      <c r="BPI434" s="32"/>
      <c r="BPJ434" s="32"/>
      <c r="BPK434" s="32"/>
      <c r="BPL434" s="32"/>
      <c r="BPM434" s="32"/>
      <c r="BPN434" s="32"/>
      <c r="BPO434" s="32"/>
      <c r="BPP434" s="32"/>
      <c r="BPQ434" s="32"/>
      <c r="BPR434" s="32"/>
      <c r="BPS434" s="32"/>
      <c r="BPT434" s="32"/>
      <c r="BPU434" s="32"/>
      <c r="BPV434" s="32"/>
      <c r="BPW434" s="32"/>
      <c r="BPX434" s="32"/>
      <c r="BPY434" s="32"/>
      <c r="BPZ434" s="32"/>
      <c r="BQA434" s="32"/>
      <c r="BQB434" s="32"/>
      <c r="BQC434" s="32"/>
      <c r="BQD434" s="32"/>
      <c r="BQE434" s="32"/>
      <c r="BQF434" s="32"/>
      <c r="BQG434" s="32"/>
      <c r="BQH434" s="32"/>
      <c r="BQI434" s="32"/>
      <c r="BQJ434" s="32"/>
      <c r="BQK434" s="32"/>
      <c r="BQL434" s="32"/>
      <c r="BQM434" s="32"/>
      <c r="BQN434" s="32"/>
      <c r="BQO434" s="32"/>
      <c r="BQP434" s="32"/>
      <c r="BQQ434" s="32"/>
      <c r="BQR434" s="32"/>
      <c r="BQS434" s="32"/>
      <c r="BQT434" s="32"/>
      <c r="BQU434" s="32"/>
      <c r="BQV434" s="32"/>
      <c r="BQW434" s="32"/>
      <c r="BQX434" s="32"/>
      <c r="BQY434" s="32"/>
      <c r="BQZ434" s="32"/>
      <c r="BRA434" s="32"/>
      <c r="BRB434" s="32"/>
      <c r="BRC434" s="32"/>
      <c r="BRD434" s="32"/>
      <c r="BRE434" s="32"/>
      <c r="BRF434" s="32"/>
      <c r="BRG434" s="32"/>
      <c r="BRH434" s="32"/>
      <c r="BRI434" s="32"/>
      <c r="BRJ434" s="32"/>
      <c r="BRK434" s="32"/>
      <c r="BRL434" s="32"/>
      <c r="BRM434" s="32"/>
      <c r="BRN434" s="32"/>
      <c r="BRO434" s="32"/>
      <c r="BRP434" s="32"/>
      <c r="BRQ434" s="32"/>
      <c r="BRR434" s="32"/>
      <c r="BRS434" s="32"/>
      <c r="BRT434" s="32"/>
      <c r="BRU434" s="32"/>
      <c r="BRV434" s="32"/>
      <c r="BRW434" s="32"/>
      <c r="BRX434" s="32"/>
      <c r="BRY434" s="32"/>
      <c r="BRZ434" s="32"/>
      <c r="BSA434" s="32"/>
      <c r="BSB434" s="32"/>
      <c r="BSC434" s="32"/>
      <c r="BSD434" s="32"/>
      <c r="BSE434" s="32"/>
      <c r="BSF434" s="32"/>
      <c r="BSG434" s="32"/>
      <c r="BSH434" s="32"/>
      <c r="BSI434" s="32"/>
      <c r="BSJ434" s="32"/>
      <c r="BSK434" s="32"/>
      <c r="BSL434" s="32"/>
      <c r="BSM434" s="32"/>
      <c r="BSN434" s="32"/>
      <c r="BSO434" s="32"/>
      <c r="BSP434" s="32"/>
      <c r="BSQ434" s="32"/>
      <c r="BSR434" s="32"/>
      <c r="BSS434" s="32"/>
      <c r="BST434" s="32"/>
      <c r="BSU434" s="32"/>
      <c r="BSV434" s="32"/>
      <c r="BSW434" s="32"/>
      <c r="BSX434" s="32"/>
      <c r="BSY434" s="32"/>
      <c r="BSZ434" s="32"/>
      <c r="BTA434" s="32"/>
      <c r="BTB434" s="32"/>
      <c r="BTC434" s="32"/>
      <c r="BTD434" s="32"/>
      <c r="BTE434" s="32"/>
      <c r="BTF434" s="32"/>
      <c r="BTG434" s="32"/>
      <c r="BTH434" s="32"/>
      <c r="BTI434" s="32"/>
      <c r="BTJ434" s="32"/>
      <c r="BTK434" s="32"/>
      <c r="BTL434" s="32"/>
      <c r="BTM434" s="32"/>
      <c r="BTN434" s="32"/>
      <c r="BTO434" s="32"/>
      <c r="BTP434" s="32"/>
      <c r="BTQ434" s="32"/>
      <c r="BTR434" s="32"/>
      <c r="BTS434" s="32"/>
      <c r="BTT434" s="32"/>
      <c r="BTU434" s="32"/>
      <c r="BTV434" s="32"/>
      <c r="BTW434" s="32"/>
      <c r="BTX434" s="32"/>
      <c r="BTY434" s="32"/>
      <c r="BTZ434" s="32"/>
      <c r="BUA434" s="32"/>
      <c r="BUB434" s="32"/>
      <c r="BUC434" s="32"/>
      <c r="BUD434" s="32"/>
      <c r="BUE434" s="32"/>
      <c r="BUF434" s="32"/>
      <c r="BUG434" s="32"/>
      <c r="BUH434" s="32"/>
      <c r="BUI434" s="32"/>
      <c r="BUJ434" s="32"/>
      <c r="BUK434" s="32"/>
      <c r="BUL434" s="32"/>
      <c r="BUM434" s="32"/>
      <c r="BUN434" s="32"/>
      <c r="BUO434" s="32"/>
      <c r="BUP434" s="32"/>
      <c r="BUQ434" s="32"/>
      <c r="BUR434" s="32"/>
      <c r="BUS434" s="32"/>
      <c r="BUT434" s="32"/>
      <c r="BUU434" s="32"/>
      <c r="BUV434" s="32"/>
      <c r="BUW434" s="32"/>
      <c r="BUX434" s="32"/>
      <c r="BUY434" s="32"/>
      <c r="BUZ434" s="32"/>
      <c r="BVA434" s="32"/>
      <c r="BVB434" s="32"/>
      <c r="BVC434" s="32"/>
      <c r="BVD434" s="32"/>
      <c r="BVE434" s="32"/>
      <c r="BVF434" s="32"/>
      <c r="BVG434" s="32"/>
      <c r="BVH434" s="32"/>
      <c r="BVI434" s="32"/>
      <c r="BVJ434" s="32"/>
      <c r="BVK434" s="32"/>
      <c r="BVL434" s="32"/>
      <c r="BVM434" s="32"/>
      <c r="BVN434" s="32"/>
      <c r="BVO434" s="32"/>
      <c r="BVP434" s="32"/>
      <c r="BVQ434" s="32"/>
      <c r="BVR434" s="32"/>
      <c r="BVS434" s="32"/>
      <c r="BVT434" s="32"/>
      <c r="BVU434" s="32"/>
      <c r="BVV434" s="32"/>
      <c r="BVW434" s="32"/>
      <c r="BVX434" s="32"/>
      <c r="BVY434" s="32"/>
      <c r="BVZ434" s="32"/>
      <c r="BWA434" s="32"/>
      <c r="BWB434" s="32"/>
      <c r="BWC434" s="32"/>
      <c r="BWD434" s="32"/>
      <c r="BWE434" s="32"/>
      <c r="BWF434" s="32"/>
      <c r="BWG434" s="32"/>
      <c r="BWH434" s="32"/>
      <c r="BWI434" s="32"/>
      <c r="BWJ434" s="32"/>
      <c r="BWK434" s="32"/>
      <c r="BWL434" s="32"/>
      <c r="BWM434" s="32"/>
      <c r="BWN434" s="32"/>
      <c r="BWO434" s="32"/>
      <c r="BWP434" s="32"/>
      <c r="BWQ434" s="32"/>
      <c r="BWR434" s="32"/>
      <c r="BWS434" s="32"/>
      <c r="BWT434" s="32"/>
      <c r="BWU434" s="32"/>
      <c r="BWV434" s="32"/>
      <c r="BWW434" s="32"/>
      <c r="BWX434" s="32"/>
      <c r="BWY434" s="32"/>
      <c r="BWZ434" s="32"/>
      <c r="BXA434" s="32"/>
      <c r="BXB434" s="32"/>
      <c r="BXC434" s="32"/>
      <c r="BXD434" s="32"/>
      <c r="BXE434" s="32"/>
      <c r="BXF434" s="32"/>
      <c r="BXG434" s="32"/>
      <c r="BXH434" s="32"/>
      <c r="BXI434" s="32"/>
      <c r="BXJ434" s="32"/>
      <c r="BXK434" s="32"/>
      <c r="BXL434" s="32"/>
      <c r="BXM434" s="32"/>
      <c r="BXN434" s="32"/>
      <c r="BXO434" s="32"/>
      <c r="BXP434" s="32"/>
      <c r="BXQ434" s="32"/>
      <c r="BXR434" s="32"/>
      <c r="BXS434" s="32"/>
      <c r="BXT434" s="32"/>
      <c r="BXU434" s="32"/>
      <c r="BXV434" s="32"/>
      <c r="BXW434" s="32"/>
      <c r="BXX434" s="32"/>
      <c r="BXY434" s="32"/>
      <c r="BXZ434" s="32"/>
      <c r="BYA434" s="32"/>
      <c r="BYB434" s="32"/>
      <c r="BYC434" s="32"/>
      <c r="BYD434" s="32"/>
      <c r="BYE434" s="32"/>
      <c r="BYF434" s="32"/>
      <c r="BYG434" s="32"/>
      <c r="BYH434" s="32"/>
      <c r="BYI434" s="32"/>
      <c r="BYJ434" s="32"/>
      <c r="BYK434" s="32"/>
      <c r="BYL434" s="32"/>
      <c r="BYM434" s="32"/>
      <c r="BYN434" s="32"/>
      <c r="BYO434" s="32"/>
      <c r="BYP434" s="32"/>
      <c r="BYQ434" s="32"/>
      <c r="BYR434" s="32"/>
      <c r="BYS434" s="32"/>
      <c r="BYT434" s="32"/>
      <c r="BYU434" s="32"/>
      <c r="BYV434" s="32"/>
      <c r="BYW434" s="32"/>
      <c r="BYX434" s="32"/>
      <c r="BYY434" s="32"/>
      <c r="BYZ434" s="32"/>
      <c r="BZA434" s="32"/>
      <c r="BZB434" s="32"/>
      <c r="BZC434" s="32"/>
      <c r="BZD434" s="32"/>
      <c r="BZE434" s="32"/>
      <c r="BZF434" s="32"/>
      <c r="BZG434" s="32"/>
      <c r="BZH434" s="32"/>
      <c r="BZI434" s="32"/>
      <c r="BZJ434" s="32"/>
      <c r="BZK434" s="32"/>
      <c r="BZL434" s="32"/>
      <c r="BZM434" s="32"/>
      <c r="BZN434" s="32"/>
      <c r="BZO434" s="32"/>
      <c r="BZP434" s="32"/>
      <c r="BZQ434" s="32"/>
      <c r="BZR434" s="32"/>
      <c r="BZS434" s="32"/>
      <c r="BZT434" s="32"/>
      <c r="BZU434" s="32"/>
      <c r="BZV434" s="32"/>
      <c r="BZW434" s="32"/>
      <c r="BZX434" s="32"/>
      <c r="BZY434" s="32"/>
      <c r="BZZ434" s="32"/>
      <c r="CAA434" s="32"/>
      <c r="CAB434" s="32"/>
      <c r="CAC434" s="32"/>
      <c r="CAD434" s="32"/>
      <c r="CAE434" s="32"/>
      <c r="CAF434" s="32"/>
      <c r="CAG434" s="32"/>
      <c r="CAH434" s="32"/>
      <c r="CAI434" s="32"/>
      <c r="CAJ434" s="32"/>
      <c r="CAK434" s="32"/>
      <c r="CAL434" s="32"/>
      <c r="CAM434" s="32"/>
      <c r="CAN434" s="32"/>
      <c r="CAO434" s="32"/>
      <c r="CAP434" s="32"/>
      <c r="CAQ434" s="32"/>
      <c r="CAR434" s="32"/>
      <c r="CAS434" s="32"/>
      <c r="CAT434" s="32"/>
      <c r="CAU434" s="32"/>
      <c r="CAV434" s="32"/>
      <c r="CAW434" s="32"/>
      <c r="CAX434" s="32"/>
      <c r="CAY434" s="32"/>
      <c r="CAZ434" s="32"/>
      <c r="CBA434" s="32"/>
      <c r="CBB434" s="32"/>
      <c r="CBC434" s="32"/>
      <c r="CBD434" s="32"/>
      <c r="CBE434" s="32"/>
      <c r="CBF434" s="32"/>
      <c r="CBG434" s="32"/>
      <c r="CBH434" s="32"/>
      <c r="CBI434" s="32"/>
      <c r="CBJ434" s="32"/>
      <c r="CBK434" s="32"/>
      <c r="CBL434" s="32"/>
      <c r="CBM434" s="32"/>
      <c r="CBN434" s="32"/>
      <c r="CBO434" s="32"/>
      <c r="CBP434" s="32"/>
      <c r="CBQ434" s="32"/>
      <c r="CBR434" s="32"/>
      <c r="CBS434" s="32"/>
      <c r="CBT434" s="32"/>
      <c r="CBU434" s="32"/>
      <c r="CBV434" s="32"/>
      <c r="CBW434" s="32"/>
      <c r="CBX434" s="32"/>
      <c r="CBY434" s="32"/>
      <c r="CBZ434" s="32"/>
      <c r="CCA434" s="32"/>
      <c r="CCB434" s="32"/>
      <c r="CCC434" s="32"/>
      <c r="CCD434" s="32"/>
      <c r="CCE434" s="32"/>
      <c r="CCF434" s="32"/>
      <c r="CCG434" s="32"/>
      <c r="CCH434" s="32"/>
      <c r="CCI434" s="32"/>
      <c r="CCJ434" s="32"/>
      <c r="CCK434" s="32"/>
      <c r="CCL434" s="32"/>
      <c r="CCM434" s="32"/>
      <c r="CCN434" s="32"/>
      <c r="CCO434" s="32"/>
      <c r="CCP434" s="32"/>
      <c r="CCQ434" s="32"/>
      <c r="CCR434" s="32"/>
      <c r="CCS434" s="32"/>
      <c r="CCT434" s="32"/>
      <c r="CCU434" s="32"/>
      <c r="CCV434" s="32"/>
      <c r="CCW434" s="32"/>
      <c r="CCX434" s="32"/>
      <c r="CCY434" s="32"/>
      <c r="CCZ434" s="32"/>
      <c r="CDA434" s="32"/>
      <c r="CDB434" s="32"/>
      <c r="CDC434" s="32"/>
      <c r="CDD434" s="32"/>
      <c r="CDE434" s="32"/>
      <c r="CDF434" s="32"/>
      <c r="CDG434" s="32"/>
      <c r="CDH434" s="32"/>
      <c r="CDI434" s="32"/>
      <c r="CDJ434" s="32"/>
      <c r="CDK434" s="32"/>
      <c r="CDL434" s="32"/>
      <c r="CDM434" s="32"/>
      <c r="CDN434" s="32"/>
      <c r="CDO434" s="32"/>
      <c r="CDP434" s="32"/>
      <c r="CDQ434" s="32"/>
      <c r="CDR434" s="32"/>
      <c r="CDS434" s="32"/>
      <c r="CDT434" s="32"/>
      <c r="CDU434" s="32"/>
      <c r="CDV434" s="32"/>
      <c r="CDW434" s="32"/>
      <c r="CDX434" s="32"/>
      <c r="CDY434" s="32"/>
      <c r="CDZ434" s="32"/>
      <c r="CEA434" s="32"/>
      <c r="CEB434" s="32"/>
      <c r="CEC434" s="32"/>
      <c r="CED434" s="32"/>
      <c r="CEE434" s="32"/>
      <c r="CEF434" s="32"/>
      <c r="CEG434" s="32"/>
      <c r="CEH434" s="32"/>
      <c r="CEI434" s="32"/>
      <c r="CEJ434" s="32"/>
      <c r="CEK434" s="32"/>
      <c r="CEL434" s="32"/>
      <c r="CEM434" s="32"/>
      <c r="CEN434" s="32"/>
      <c r="CEO434" s="32"/>
      <c r="CEP434" s="32"/>
      <c r="CEQ434" s="32"/>
      <c r="CER434" s="32"/>
      <c r="CES434" s="32"/>
      <c r="CET434" s="32"/>
      <c r="CEU434" s="32"/>
      <c r="CEV434" s="32"/>
      <c r="CEW434" s="32"/>
      <c r="CEX434" s="32"/>
      <c r="CEY434" s="32"/>
      <c r="CEZ434" s="32"/>
      <c r="CFA434" s="32"/>
      <c r="CFB434" s="32"/>
      <c r="CFC434" s="32"/>
      <c r="CFD434" s="32"/>
      <c r="CFE434" s="32"/>
      <c r="CFF434" s="32"/>
      <c r="CFG434" s="32"/>
      <c r="CFH434" s="32"/>
      <c r="CFI434" s="32"/>
      <c r="CFJ434" s="32"/>
      <c r="CFK434" s="32"/>
      <c r="CFL434" s="32"/>
      <c r="CFM434" s="32"/>
      <c r="CFN434" s="32"/>
      <c r="CFO434" s="32"/>
      <c r="CFP434" s="32"/>
      <c r="CFQ434" s="32"/>
      <c r="CFR434" s="32"/>
      <c r="CFS434" s="32"/>
      <c r="CFT434" s="32"/>
      <c r="CFU434" s="32"/>
      <c r="CFV434" s="32"/>
      <c r="CFW434" s="32"/>
      <c r="CFX434" s="32"/>
      <c r="CFY434" s="32"/>
      <c r="CFZ434" s="32"/>
      <c r="CGA434" s="32"/>
      <c r="CGB434" s="32"/>
      <c r="CGC434" s="32"/>
      <c r="CGD434" s="32"/>
      <c r="CGE434" s="32"/>
      <c r="CGF434" s="32"/>
      <c r="CGG434" s="32"/>
      <c r="CGH434" s="32"/>
      <c r="CGI434" s="32"/>
      <c r="CGJ434" s="32"/>
      <c r="CGK434" s="32"/>
      <c r="CGL434" s="32"/>
      <c r="CGM434" s="32"/>
      <c r="CGN434" s="32"/>
      <c r="CGO434" s="32"/>
      <c r="CGP434" s="32"/>
      <c r="CGQ434" s="32"/>
      <c r="CGR434" s="32"/>
      <c r="CGS434" s="32"/>
      <c r="CGT434" s="32"/>
      <c r="CGU434" s="32"/>
      <c r="CGV434" s="32"/>
      <c r="CGW434" s="32"/>
      <c r="CGX434" s="32"/>
      <c r="CGY434" s="32"/>
      <c r="CGZ434" s="32"/>
      <c r="CHA434" s="32"/>
      <c r="CHB434" s="32"/>
      <c r="CHC434" s="32"/>
      <c r="CHD434" s="32"/>
      <c r="CHE434" s="32"/>
      <c r="CHF434" s="32"/>
      <c r="CHG434" s="32"/>
      <c r="CHH434" s="32"/>
      <c r="CHI434" s="32"/>
      <c r="CHJ434" s="32"/>
      <c r="CHK434" s="32"/>
      <c r="CHL434" s="32"/>
      <c r="CHM434" s="32"/>
      <c r="CHN434" s="32"/>
      <c r="CHO434" s="32"/>
      <c r="CHP434" s="32"/>
      <c r="CHQ434" s="32"/>
      <c r="CHR434" s="32"/>
      <c r="CHS434" s="32"/>
      <c r="CHT434" s="32"/>
      <c r="CHU434" s="32"/>
      <c r="CHV434" s="32"/>
      <c r="CHW434" s="32"/>
      <c r="CHX434" s="32"/>
      <c r="CHY434" s="32"/>
      <c r="CHZ434" s="32"/>
      <c r="CIA434" s="32"/>
      <c r="CIB434" s="32"/>
      <c r="CIC434" s="32"/>
      <c r="CID434" s="32"/>
      <c r="CIE434" s="32"/>
      <c r="CIF434" s="32"/>
      <c r="CIG434" s="32"/>
      <c r="CIH434" s="32"/>
      <c r="CII434" s="32"/>
      <c r="CIJ434" s="32"/>
      <c r="CIK434" s="32"/>
      <c r="CIL434" s="32"/>
      <c r="CIM434" s="32"/>
      <c r="CIN434" s="32"/>
      <c r="CIO434" s="32"/>
      <c r="CIP434" s="32"/>
      <c r="CIQ434" s="32"/>
      <c r="CIR434" s="32"/>
      <c r="CIS434" s="32"/>
      <c r="CIT434" s="32"/>
      <c r="CIU434" s="32"/>
      <c r="CIV434" s="32"/>
      <c r="CIW434" s="32"/>
      <c r="CIX434" s="32"/>
      <c r="CIY434" s="32"/>
      <c r="CIZ434" s="32"/>
      <c r="CJA434" s="32"/>
      <c r="CJB434" s="32"/>
      <c r="CJC434" s="32"/>
      <c r="CJD434" s="32"/>
      <c r="CJE434" s="32"/>
      <c r="CJF434" s="32"/>
      <c r="CJG434" s="32"/>
      <c r="CJH434" s="32"/>
      <c r="CJI434" s="32"/>
      <c r="CJJ434" s="32"/>
      <c r="CJK434" s="32"/>
      <c r="CJL434" s="32"/>
      <c r="CJM434" s="32"/>
      <c r="CJN434" s="32"/>
      <c r="CJO434" s="32"/>
      <c r="CJP434" s="32"/>
      <c r="CJQ434" s="32"/>
      <c r="CJR434" s="32"/>
      <c r="CJS434" s="32"/>
      <c r="CJT434" s="32"/>
      <c r="CJU434" s="32"/>
      <c r="CJV434" s="32"/>
      <c r="CJW434" s="32"/>
      <c r="CJX434" s="32"/>
      <c r="CJY434" s="32"/>
      <c r="CJZ434" s="32"/>
      <c r="CKA434" s="32"/>
      <c r="CKB434" s="32"/>
      <c r="CKC434" s="32"/>
      <c r="CKD434" s="32"/>
      <c r="CKE434" s="32"/>
      <c r="CKF434" s="32"/>
      <c r="CKG434" s="32"/>
      <c r="CKH434" s="32"/>
      <c r="CKI434" s="32"/>
      <c r="CKJ434" s="32"/>
      <c r="CKK434" s="32"/>
      <c r="CKL434" s="32"/>
      <c r="CKM434" s="32"/>
      <c r="CKN434" s="32"/>
      <c r="CKO434" s="32"/>
      <c r="CKP434" s="32"/>
      <c r="CKQ434" s="32"/>
      <c r="CKR434" s="32"/>
      <c r="CKS434" s="32"/>
      <c r="CKT434" s="32"/>
      <c r="CKU434" s="32"/>
      <c r="CKV434" s="32"/>
      <c r="CKW434" s="32"/>
      <c r="CKX434" s="32"/>
      <c r="CKY434" s="32"/>
      <c r="CKZ434" s="32"/>
      <c r="CLA434" s="32"/>
      <c r="CLB434" s="32"/>
      <c r="CLC434" s="32"/>
      <c r="CLD434" s="32"/>
      <c r="CLE434" s="32"/>
      <c r="CLF434" s="32"/>
      <c r="CLG434" s="32"/>
      <c r="CLH434" s="32"/>
      <c r="CLI434" s="32"/>
      <c r="CLJ434" s="32"/>
      <c r="CLK434" s="32"/>
      <c r="CLL434" s="32"/>
      <c r="CLM434" s="32"/>
      <c r="CLN434" s="32"/>
      <c r="CLO434" s="32"/>
      <c r="CLP434" s="32"/>
      <c r="CLQ434" s="32"/>
      <c r="CLR434" s="32"/>
      <c r="CLS434" s="32"/>
      <c r="CLT434" s="32"/>
      <c r="CLU434" s="32"/>
      <c r="CLV434" s="32"/>
      <c r="CLW434" s="32"/>
      <c r="CLX434" s="32"/>
      <c r="CLY434" s="32"/>
      <c r="CLZ434" s="32"/>
      <c r="CMA434" s="32"/>
      <c r="CMB434" s="32"/>
      <c r="CMC434" s="32"/>
      <c r="CMD434" s="32"/>
      <c r="CME434" s="32"/>
      <c r="CMF434" s="32"/>
      <c r="CMG434" s="32"/>
      <c r="CMH434" s="32"/>
      <c r="CMI434" s="32"/>
      <c r="CMJ434" s="32"/>
      <c r="CMK434" s="32"/>
      <c r="CML434" s="32"/>
      <c r="CMM434" s="32"/>
      <c r="CMN434" s="32"/>
      <c r="CMO434" s="32"/>
      <c r="CMP434" s="32"/>
      <c r="CMQ434" s="32"/>
      <c r="CMR434" s="32"/>
      <c r="CMS434" s="32"/>
      <c r="CMT434" s="32"/>
      <c r="CMU434" s="32"/>
      <c r="CMV434" s="32"/>
      <c r="CMW434" s="32"/>
      <c r="CMX434" s="32"/>
      <c r="CMY434" s="32"/>
      <c r="CMZ434" s="32"/>
      <c r="CNA434" s="32"/>
      <c r="CNB434" s="32"/>
      <c r="CNC434" s="32"/>
      <c r="CND434" s="32"/>
      <c r="CNE434" s="32"/>
      <c r="CNF434" s="32"/>
      <c r="CNG434" s="32"/>
      <c r="CNH434" s="32"/>
      <c r="CNI434" s="32"/>
      <c r="CNJ434" s="32"/>
      <c r="CNK434" s="32"/>
      <c r="CNL434" s="32"/>
      <c r="CNM434" s="32"/>
      <c r="CNN434" s="32"/>
      <c r="CNO434" s="32"/>
      <c r="CNP434" s="32"/>
      <c r="CNQ434" s="32"/>
      <c r="CNR434" s="32"/>
      <c r="CNS434" s="32"/>
      <c r="CNT434" s="32"/>
      <c r="CNU434" s="32"/>
      <c r="CNV434" s="32"/>
      <c r="CNW434" s="32"/>
      <c r="CNX434" s="32"/>
      <c r="CNY434" s="32"/>
      <c r="CNZ434" s="32"/>
      <c r="COA434" s="32"/>
      <c r="COB434" s="32"/>
      <c r="COC434" s="32"/>
      <c r="COD434" s="32"/>
      <c r="COE434" s="32"/>
      <c r="COF434" s="32"/>
      <c r="COG434" s="32"/>
      <c r="COH434" s="32"/>
      <c r="COI434" s="32"/>
      <c r="COJ434" s="32"/>
      <c r="COK434" s="32"/>
      <c r="COL434" s="32"/>
      <c r="COM434" s="32"/>
      <c r="CON434" s="32"/>
      <c r="COO434" s="32"/>
      <c r="COP434" s="32"/>
      <c r="COQ434" s="32"/>
      <c r="COR434" s="32"/>
      <c r="COS434" s="32"/>
      <c r="COT434" s="32"/>
      <c r="COU434" s="32"/>
      <c r="COV434" s="32"/>
      <c r="COW434" s="32"/>
      <c r="COX434" s="32"/>
      <c r="COY434" s="32"/>
      <c r="COZ434" s="32"/>
      <c r="CPA434" s="32"/>
      <c r="CPB434" s="32"/>
      <c r="CPC434" s="32"/>
      <c r="CPD434" s="32"/>
      <c r="CPE434" s="32"/>
      <c r="CPF434" s="32"/>
      <c r="CPG434" s="32"/>
      <c r="CPH434" s="32"/>
      <c r="CPI434" s="32"/>
      <c r="CPJ434" s="32"/>
      <c r="CPK434" s="32"/>
      <c r="CPL434" s="32"/>
      <c r="CPM434" s="32"/>
      <c r="CPN434" s="32"/>
      <c r="CPO434" s="32"/>
      <c r="CPP434" s="32"/>
      <c r="CPQ434" s="32"/>
      <c r="CPR434" s="32"/>
      <c r="CPS434" s="32"/>
      <c r="CPT434" s="32"/>
      <c r="CPU434" s="32"/>
      <c r="CPV434" s="32"/>
      <c r="CPW434" s="32"/>
      <c r="CPX434" s="32"/>
      <c r="CPY434" s="32"/>
      <c r="CPZ434" s="32"/>
      <c r="CQA434" s="32"/>
      <c r="CQB434" s="32"/>
      <c r="CQC434" s="32"/>
      <c r="CQD434" s="32"/>
      <c r="CQE434" s="32"/>
      <c r="CQF434" s="32"/>
      <c r="CQG434" s="32"/>
      <c r="CQH434" s="32"/>
      <c r="CQI434" s="32"/>
      <c r="CQJ434" s="32"/>
      <c r="CQK434" s="32"/>
      <c r="CQL434" s="32"/>
      <c r="CQM434" s="32"/>
      <c r="CQN434" s="32"/>
      <c r="CQO434" s="32"/>
      <c r="CQP434" s="32"/>
      <c r="CQQ434" s="32"/>
      <c r="CQR434" s="32"/>
      <c r="CQS434" s="32"/>
      <c r="CQT434" s="32"/>
      <c r="CQU434" s="32"/>
      <c r="CQV434" s="32"/>
      <c r="CQW434" s="32"/>
      <c r="CQX434" s="32"/>
      <c r="CQY434" s="32"/>
      <c r="CQZ434" s="32"/>
      <c r="CRA434" s="32"/>
      <c r="CRB434" s="32"/>
      <c r="CRC434" s="32"/>
      <c r="CRD434" s="32"/>
      <c r="CRE434" s="32"/>
      <c r="CRF434" s="32"/>
      <c r="CRG434" s="32"/>
      <c r="CRH434" s="32"/>
      <c r="CRI434" s="32"/>
      <c r="CRJ434" s="32"/>
      <c r="CRK434" s="32"/>
      <c r="CRL434" s="32"/>
      <c r="CRM434" s="32"/>
      <c r="CRN434" s="32"/>
      <c r="CRO434" s="32"/>
      <c r="CRP434" s="32"/>
      <c r="CRQ434" s="32"/>
      <c r="CRR434" s="32"/>
      <c r="CRS434" s="32"/>
      <c r="CRT434" s="32"/>
      <c r="CRU434" s="32"/>
      <c r="CRV434" s="32"/>
      <c r="CRW434" s="32"/>
      <c r="CRX434" s="32"/>
      <c r="CRY434" s="32"/>
      <c r="CRZ434" s="32"/>
      <c r="CSA434" s="32"/>
      <c r="CSB434" s="32"/>
      <c r="CSC434" s="32"/>
      <c r="CSD434" s="32"/>
      <c r="CSE434" s="32"/>
      <c r="CSF434" s="32"/>
      <c r="CSG434" s="32"/>
      <c r="CSH434" s="32"/>
      <c r="CSI434" s="32"/>
      <c r="CSJ434" s="32"/>
      <c r="CSK434" s="32"/>
      <c r="CSL434" s="32"/>
      <c r="CSM434" s="32"/>
      <c r="CSN434" s="32"/>
      <c r="CSO434" s="32"/>
      <c r="CSP434" s="32"/>
      <c r="CSQ434" s="32"/>
      <c r="CSR434" s="32"/>
      <c r="CSS434" s="32"/>
      <c r="CST434" s="32"/>
      <c r="CSU434" s="32"/>
      <c r="CSV434" s="32"/>
      <c r="CSW434" s="32"/>
      <c r="CSX434" s="32"/>
      <c r="CSY434" s="32"/>
      <c r="CSZ434" s="32"/>
      <c r="CTA434" s="32"/>
      <c r="CTB434" s="32"/>
      <c r="CTC434" s="32"/>
      <c r="CTD434" s="32"/>
      <c r="CTE434" s="32"/>
      <c r="CTF434" s="32"/>
      <c r="CTG434" s="32"/>
      <c r="CTH434" s="32"/>
      <c r="CTI434" s="32"/>
      <c r="CTJ434" s="32"/>
      <c r="CTK434" s="32"/>
      <c r="CTL434" s="32"/>
      <c r="CTM434" s="32"/>
      <c r="CTN434" s="32"/>
      <c r="CTO434" s="32"/>
      <c r="CTP434" s="32"/>
      <c r="CTQ434" s="32"/>
      <c r="CTR434" s="32"/>
      <c r="CTS434" s="32"/>
      <c r="CTT434" s="32"/>
      <c r="CTU434" s="32"/>
      <c r="CTV434" s="32"/>
      <c r="CTW434" s="32"/>
      <c r="CTX434" s="32"/>
      <c r="CTY434" s="32"/>
      <c r="CTZ434" s="32"/>
      <c r="CUA434" s="32"/>
      <c r="CUB434" s="32"/>
      <c r="CUC434" s="32"/>
      <c r="CUD434" s="32"/>
      <c r="CUE434" s="32"/>
      <c r="CUF434" s="32"/>
      <c r="CUG434" s="32"/>
      <c r="CUH434" s="32"/>
      <c r="CUI434" s="32"/>
      <c r="CUJ434" s="32"/>
      <c r="CUK434" s="32"/>
      <c r="CUL434" s="32"/>
      <c r="CUM434" s="32"/>
      <c r="CUN434" s="32"/>
      <c r="CUO434" s="32"/>
      <c r="CUP434" s="32"/>
      <c r="CUQ434" s="32"/>
      <c r="CUR434" s="32"/>
      <c r="CUS434" s="32"/>
      <c r="CUT434" s="32"/>
      <c r="CUU434" s="32"/>
      <c r="CUV434" s="32"/>
      <c r="CUW434" s="32"/>
      <c r="CUX434" s="32"/>
      <c r="CUY434" s="32"/>
      <c r="CUZ434" s="32"/>
      <c r="CVA434" s="32"/>
      <c r="CVB434" s="32"/>
      <c r="CVC434" s="32"/>
      <c r="CVD434" s="32"/>
      <c r="CVE434" s="32"/>
      <c r="CVF434" s="32"/>
      <c r="CVG434" s="32"/>
      <c r="CVH434" s="32"/>
      <c r="CVI434" s="32"/>
      <c r="CVJ434" s="32"/>
      <c r="CVK434" s="32"/>
      <c r="CVL434" s="32"/>
      <c r="CVM434" s="32"/>
      <c r="CVN434" s="32"/>
      <c r="CVO434" s="32"/>
      <c r="CVP434" s="32"/>
      <c r="CVQ434" s="32"/>
      <c r="CVR434" s="32"/>
      <c r="CVS434" s="32"/>
      <c r="CVT434" s="32"/>
      <c r="CVU434" s="32"/>
      <c r="CVV434" s="32"/>
      <c r="CVW434" s="32"/>
      <c r="CVX434" s="32"/>
      <c r="CVY434" s="32"/>
      <c r="CVZ434" s="32"/>
      <c r="CWA434" s="32"/>
      <c r="CWB434" s="32"/>
      <c r="CWC434" s="32"/>
      <c r="CWD434" s="32"/>
      <c r="CWE434" s="32"/>
      <c r="CWF434" s="32"/>
      <c r="CWG434" s="32"/>
      <c r="CWH434" s="32"/>
      <c r="CWI434" s="32"/>
      <c r="CWJ434" s="32"/>
      <c r="CWK434" s="32"/>
      <c r="CWL434" s="32"/>
      <c r="CWM434" s="32"/>
      <c r="CWN434" s="32"/>
      <c r="CWO434" s="32"/>
      <c r="CWP434" s="32"/>
      <c r="CWQ434" s="32"/>
      <c r="CWR434" s="32"/>
      <c r="CWS434" s="32"/>
      <c r="CWT434" s="32"/>
      <c r="CWU434" s="32"/>
      <c r="CWV434" s="32"/>
      <c r="CWW434" s="32"/>
      <c r="CWX434" s="32"/>
      <c r="CWY434" s="32"/>
      <c r="CWZ434" s="32"/>
      <c r="CXA434" s="32"/>
      <c r="CXB434" s="32"/>
      <c r="CXC434" s="32"/>
      <c r="CXD434" s="32"/>
      <c r="CXE434" s="32"/>
      <c r="CXF434" s="32"/>
      <c r="CXG434" s="32"/>
      <c r="CXH434" s="32"/>
      <c r="CXI434" s="32"/>
      <c r="CXJ434" s="32"/>
      <c r="CXK434" s="32"/>
      <c r="CXL434" s="32"/>
      <c r="CXM434" s="32"/>
      <c r="CXN434" s="32"/>
      <c r="CXO434" s="32"/>
      <c r="CXP434" s="32"/>
      <c r="CXQ434" s="32"/>
      <c r="CXR434" s="32"/>
      <c r="CXS434" s="32"/>
      <c r="CXT434" s="32"/>
      <c r="CXU434" s="32"/>
      <c r="CXV434" s="32"/>
      <c r="CXW434" s="32"/>
      <c r="CXX434" s="32"/>
      <c r="CXY434" s="32"/>
      <c r="CXZ434" s="32"/>
      <c r="CYA434" s="32"/>
      <c r="CYB434" s="32"/>
      <c r="CYC434" s="32"/>
      <c r="CYD434" s="32"/>
      <c r="CYE434" s="32"/>
      <c r="CYF434" s="32"/>
      <c r="CYG434" s="32"/>
      <c r="CYH434" s="32"/>
      <c r="CYI434" s="32"/>
      <c r="CYJ434" s="32"/>
      <c r="CYK434" s="32"/>
      <c r="CYL434" s="32"/>
      <c r="CYM434" s="32"/>
      <c r="CYN434" s="32"/>
      <c r="CYO434" s="32"/>
      <c r="CYP434" s="32"/>
      <c r="CYQ434" s="32"/>
      <c r="CYR434" s="32"/>
      <c r="CYS434" s="32"/>
      <c r="CYT434" s="32"/>
      <c r="CYU434" s="32"/>
      <c r="CYV434" s="32"/>
      <c r="CYW434" s="32"/>
      <c r="CYX434" s="32"/>
      <c r="CYY434" s="32"/>
      <c r="CYZ434" s="32"/>
      <c r="CZA434" s="32"/>
      <c r="CZB434" s="32"/>
      <c r="CZC434" s="32"/>
      <c r="CZD434" s="32"/>
      <c r="CZE434" s="32"/>
      <c r="CZF434" s="32"/>
      <c r="CZG434" s="32"/>
      <c r="CZH434" s="32"/>
      <c r="CZI434" s="32"/>
      <c r="CZJ434" s="32"/>
      <c r="CZK434" s="32"/>
      <c r="CZL434" s="32"/>
      <c r="CZM434" s="32"/>
      <c r="CZN434" s="32"/>
      <c r="CZO434" s="32"/>
      <c r="CZP434" s="32"/>
      <c r="CZQ434" s="32"/>
      <c r="CZR434" s="32"/>
      <c r="CZS434" s="32"/>
      <c r="CZT434" s="32"/>
      <c r="CZU434" s="32"/>
      <c r="CZV434" s="32"/>
      <c r="CZW434" s="32"/>
      <c r="CZX434" s="32"/>
      <c r="CZY434" s="32"/>
      <c r="CZZ434" s="32"/>
      <c r="DAA434" s="32"/>
      <c r="DAB434" s="32"/>
      <c r="DAC434" s="32"/>
      <c r="DAD434" s="32"/>
      <c r="DAE434" s="32"/>
      <c r="DAF434" s="32"/>
      <c r="DAG434" s="32"/>
      <c r="DAH434" s="32"/>
      <c r="DAI434" s="32"/>
      <c r="DAJ434" s="32"/>
      <c r="DAK434" s="32"/>
      <c r="DAL434" s="32"/>
      <c r="DAM434" s="32"/>
      <c r="DAN434" s="32"/>
      <c r="DAO434" s="32"/>
      <c r="DAP434" s="32"/>
      <c r="DAQ434" s="32"/>
      <c r="DAR434" s="32"/>
      <c r="DAS434" s="32"/>
      <c r="DAT434" s="32"/>
      <c r="DAU434" s="32"/>
      <c r="DAV434" s="32"/>
      <c r="DAW434" s="32"/>
      <c r="DAX434" s="32"/>
      <c r="DAY434" s="32"/>
      <c r="DAZ434" s="32"/>
      <c r="DBA434" s="32"/>
      <c r="DBB434" s="32"/>
      <c r="DBC434" s="32"/>
      <c r="DBD434" s="32"/>
      <c r="DBE434" s="32"/>
      <c r="DBF434" s="32"/>
      <c r="DBG434" s="32"/>
      <c r="DBH434" s="32"/>
      <c r="DBI434" s="32"/>
      <c r="DBJ434" s="32"/>
      <c r="DBK434" s="32"/>
      <c r="DBL434" s="32"/>
      <c r="DBM434" s="32"/>
      <c r="DBN434" s="32"/>
      <c r="DBO434" s="32"/>
      <c r="DBP434" s="32"/>
      <c r="DBQ434" s="32"/>
      <c r="DBR434" s="32"/>
      <c r="DBS434" s="32"/>
      <c r="DBT434" s="32"/>
      <c r="DBU434" s="32"/>
      <c r="DBV434" s="32"/>
      <c r="DBW434" s="32"/>
      <c r="DBX434" s="32"/>
      <c r="DBY434" s="32"/>
      <c r="DBZ434" s="32"/>
      <c r="DCA434" s="32"/>
      <c r="DCB434" s="32"/>
      <c r="DCC434" s="32"/>
      <c r="DCD434" s="32"/>
      <c r="DCE434" s="32"/>
      <c r="DCF434" s="32"/>
      <c r="DCG434" s="32"/>
      <c r="DCH434" s="32"/>
      <c r="DCI434" s="32"/>
      <c r="DCJ434" s="32"/>
      <c r="DCK434" s="32"/>
      <c r="DCL434" s="32"/>
      <c r="DCM434" s="32"/>
      <c r="DCN434" s="32"/>
      <c r="DCO434" s="32"/>
      <c r="DCP434" s="32"/>
      <c r="DCQ434" s="32"/>
      <c r="DCR434" s="32"/>
      <c r="DCS434" s="32"/>
      <c r="DCT434" s="32"/>
      <c r="DCU434" s="32"/>
      <c r="DCV434" s="32"/>
      <c r="DCW434" s="32"/>
      <c r="DCX434" s="32"/>
      <c r="DCY434" s="32"/>
      <c r="DCZ434" s="32"/>
      <c r="DDA434" s="32"/>
      <c r="DDB434" s="32"/>
      <c r="DDC434" s="32"/>
      <c r="DDD434" s="32"/>
      <c r="DDE434" s="32"/>
      <c r="DDF434" s="32"/>
      <c r="DDG434" s="32"/>
      <c r="DDH434" s="32"/>
      <c r="DDI434" s="32"/>
      <c r="DDJ434" s="32"/>
      <c r="DDK434" s="32"/>
      <c r="DDL434" s="32"/>
      <c r="DDM434" s="32"/>
      <c r="DDN434" s="32"/>
      <c r="DDO434" s="32"/>
      <c r="DDP434" s="32"/>
      <c r="DDQ434" s="32"/>
      <c r="DDR434" s="32"/>
      <c r="DDS434" s="32"/>
      <c r="DDT434" s="32"/>
      <c r="DDU434" s="32"/>
      <c r="DDV434" s="32"/>
      <c r="DDW434" s="32"/>
      <c r="DDX434" s="32"/>
      <c r="DDY434" s="32"/>
      <c r="DDZ434" s="32"/>
      <c r="DEA434" s="32"/>
      <c r="DEB434" s="32"/>
      <c r="DEC434" s="32"/>
      <c r="DED434" s="32"/>
      <c r="DEE434" s="32"/>
      <c r="DEF434" s="32"/>
      <c r="DEG434" s="32"/>
      <c r="DEH434" s="32"/>
      <c r="DEI434" s="32"/>
      <c r="DEJ434" s="32"/>
      <c r="DEK434" s="32"/>
      <c r="DEL434" s="32"/>
      <c r="DEM434" s="32"/>
      <c r="DEN434" s="32"/>
      <c r="DEO434" s="32"/>
      <c r="DEP434" s="32"/>
      <c r="DEQ434" s="32"/>
      <c r="DER434" s="32"/>
      <c r="DES434" s="32"/>
      <c r="DET434" s="32"/>
      <c r="DEU434" s="32"/>
      <c r="DEV434" s="32"/>
      <c r="DEW434" s="32"/>
      <c r="DEX434" s="32"/>
      <c r="DEY434" s="32"/>
      <c r="DEZ434" s="32"/>
      <c r="DFA434" s="32"/>
      <c r="DFB434" s="32"/>
      <c r="DFC434" s="32"/>
      <c r="DFD434" s="32"/>
      <c r="DFE434" s="32"/>
      <c r="DFF434" s="32"/>
      <c r="DFG434" s="32"/>
      <c r="DFH434" s="32"/>
      <c r="DFI434" s="32"/>
      <c r="DFJ434" s="32"/>
      <c r="DFK434" s="32"/>
      <c r="DFL434" s="32"/>
      <c r="DFM434" s="32"/>
      <c r="DFN434" s="32"/>
      <c r="DFO434" s="32"/>
      <c r="DFP434" s="32"/>
      <c r="DFQ434" s="32"/>
      <c r="DFR434" s="32"/>
      <c r="DFS434" s="32"/>
      <c r="DFT434" s="32"/>
      <c r="DFU434" s="32"/>
      <c r="DFV434" s="32"/>
      <c r="DFW434" s="32"/>
      <c r="DFX434" s="32"/>
      <c r="DFY434" s="32"/>
      <c r="DFZ434" s="32"/>
      <c r="DGA434" s="32"/>
      <c r="DGB434" s="32"/>
      <c r="DGC434" s="32"/>
      <c r="DGD434" s="32"/>
      <c r="DGE434" s="32"/>
      <c r="DGF434" s="32"/>
      <c r="DGG434" s="32"/>
      <c r="DGH434" s="32"/>
      <c r="DGI434" s="32"/>
      <c r="DGJ434" s="32"/>
      <c r="DGK434" s="32"/>
      <c r="DGL434" s="32"/>
      <c r="DGM434" s="32"/>
      <c r="DGN434" s="32"/>
      <c r="DGO434" s="32"/>
      <c r="DGP434" s="32"/>
      <c r="DGQ434" s="32"/>
      <c r="DGR434" s="32"/>
      <c r="DGS434" s="32"/>
      <c r="DGT434" s="32"/>
      <c r="DGU434" s="32"/>
      <c r="DGV434" s="32"/>
      <c r="DGW434" s="32"/>
      <c r="DGX434" s="32"/>
      <c r="DGY434" s="32"/>
      <c r="DGZ434" s="32"/>
      <c r="DHA434" s="32"/>
      <c r="DHB434" s="32"/>
      <c r="DHC434" s="32"/>
      <c r="DHD434" s="32"/>
      <c r="DHE434" s="32"/>
      <c r="DHF434" s="32"/>
      <c r="DHG434" s="32"/>
      <c r="DHH434" s="32"/>
      <c r="DHI434" s="32"/>
      <c r="DHJ434" s="32"/>
      <c r="DHK434" s="32"/>
      <c r="DHL434" s="32"/>
      <c r="DHM434" s="32"/>
      <c r="DHN434" s="32"/>
      <c r="DHO434" s="32"/>
      <c r="DHP434" s="32"/>
      <c r="DHQ434" s="32"/>
      <c r="DHR434" s="32"/>
      <c r="DHS434" s="32"/>
      <c r="DHT434" s="32"/>
      <c r="DHU434" s="32"/>
      <c r="DHV434" s="32"/>
      <c r="DHW434" s="32"/>
      <c r="DHX434" s="32"/>
      <c r="DHY434" s="32"/>
      <c r="DHZ434" s="32"/>
      <c r="DIA434" s="32"/>
      <c r="DIB434" s="32"/>
      <c r="DIC434" s="32"/>
      <c r="DID434" s="32"/>
      <c r="DIE434" s="32"/>
      <c r="DIF434" s="32"/>
      <c r="DIG434" s="32"/>
      <c r="DIH434" s="32"/>
      <c r="DII434" s="32"/>
      <c r="DIJ434" s="32"/>
      <c r="DIK434" s="32"/>
      <c r="DIL434" s="32"/>
      <c r="DIM434" s="32"/>
      <c r="DIN434" s="32"/>
      <c r="DIO434" s="32"/>
      <c r="DIP434" s="32"/>
      <c r="DIQ434" s="32"/>
      <c r="DIR434" s="32"/>
      <c r="DIS434" s="32"/>
      <c r="DIT434" s="32"/>
      <c r="DIU434" s="32"/>
      <c r="DIV434" s="32"/>
      <c r="DIW434" s="32"/>
      <c r="DIX434" s="32"/>
      <c r="DIY434" s="32"/>
      <c r="DIZ434" s="32"/>
      <c r="DJA434" s="32"/>
      <c r="DJB434" s="32"/>
      <c r="DJC434" s="32"/>
      <c r="DJD434" s="32"/>
      <c r="DJE434" s="32"/>
      <c r="DJF434" s="32"/>
      <c r="DJG434" s="32"/>
      <c r="DJH434" s="32"/>
      <c r="DJI434" s="32"/>
      <c r="DJJ434" s="32"/>
      <c r="DJK434" s="32"/>
      <c r="DJL434" s="32"/>
      <c r="DJM434" s="32"/>
      <c r="DJN434" s="32"/>
      <c r="DJO434" s="32"/>
      <c r="DJP434" s="32"/>
      <c r="DJQ434" s="32"/>
      <c r="DJR434" s="32"/>
      <c r="DJS434" s="32"/>
      <c r="DJT434" s="32"/>
      <c r="DJU434" s="32"/>
      <c r="DJV434" s="32"/>
      <c r="DJW434" s="32"/>
      <c r="DJX434" s="32"/>
      <c r="DJY434" s="32"/>
      <c r="DJZ434" s="32"/>
      <c r="DKA434" s="32"/>
      <c r="DKB434" s="32"/>
      <c r="DKC434" s="32"/>
      <c r="DKD434" s="32"/>
      <c r="DKE434" s="32"/>
      <c r="DKF434" s="32"/>
      <c r="DKG434" s="32"/>
      <c r="DKH434" s="32"/>
      <c r="DKI434" s="32"/>
      <c r="DKJ434" s="32"/>
      <c r="DKK434" s="32"/>
      <c r="DKL434" s="32"/>
      <c r="DKM434" s="32"/>
      <c r="DKN434" s="32"/>
      <c r="DKO434" s="32"/>
      <c r="DKP434" s="32"/>
      <c r="DKQ434" s="32"/>
      <c r="DKR434" s="32"/>
      <c r="DKS434" s="32"/>
      <c r="DKT434" s="32"/>
      <c r="DKU434" s="32"/>
      <c r="DKV434" s="32"/>
      <c r="DKW434" s="32"/>
      <c r="DKX434" s="32"/>
      <c r="DKY434" s="32"/>
      <c r="DKZ434" s="32"/>
      <c r="DLA434" s="32"/>
      <c r="DLB434" s="32"/>
      <c r="DLC434" s="32"/>
      <c r="DLD434" s="32"/>
      <c r="DLE434" s="32"/>
      <c r="DLF434" s="32"/>
      <c r="DLG434" s="32"/>
      <c r="DLH434" s="32"/>
      <c r="DLI434" s="32"/>
      <c r="DLJ434" s="32"/>
      <c r="DLK434" s="32"/>
      <c r="DLL434" s="32"/>
      <c r="DLM434" s="32"/>
      <c r="DLN434" s="32"/>
      <c r="DLO434" s="32"/>
      <c r="DLP434" s="32"/>
      <c r="DLQ434" s="32"/>
      <c r="DLR434" s="32"/>
      <c r="DLS434" s="32"/>
      <c r="DLT434" s="32"/>
      <c r="DLU434" s="32"/>
      <c r="DLV434" s="32"/>
      <c r="DLW434" s="32"/>
      <c r="DLX434" s="32"/>
      <c r="DLY434" s="32"/>
      <c r="DLZ434" s="32"/>
      <c r="DMA434" s="32"/>
      <c r="DMB434" s="32"/>
      <c r="DMC434" s="32"/>
      <c r="DMD434" s="32"/>
      <c r="DME434" s="32"/>
      <c r="DMF434" s="32"/>
      <c r="DMG434" s="32"/>
      <c r="DMH434" s="32"/>
      <c r="DMI434" s="32"/>
      <c r="DMJ434" s="32"/>
      <c r="DMK434" s="32"/>
      <c r="DML434" s="32"/>
      <c r="DMM434" s="32"/>
      <c r="DMN434" s="32"/>
      <c r="DMO434" s="32"/>
      <c r="DMP434" s="32"/>
      <c r="DMQ434" s="32"/>
      <c r="DMR434" s="32"/>
      <c r="DMS434" s="32"/>
      <c r="DMT434" s="32"/>
      <c r="DMU434" s="32"/>
      <c r="DMV434" s="32"/>
      <c r="DMW434" s="32"/>
      <c r="DMX434" s="32"/>
      <c r="DMY434" s="32"/>
      <c r="DMZ434" s="32"/>
      <c r="DNA434" s="32"/>
      <c r="DNB434" s="32"/>
      <c r="DNC434" s="32"/>
      <c r="DND434" s="32"/>
      <c r="DNE434" s="32"/>
      <c r="DNF434" s="32"/>
      <c r="DNG434" s="32"/>
      <c r="DNH434" s="32"/>
      <c r="DNI434" s="32"/>
      <c r="DNJ434" s="32"/>
      <c r="DNK434" s="32"/>
      <c r="DNL434" s="32"/>
      <c r="DNM434" s="32"/>
      <c r="DNN434" s="32"/>
      <c r="DNO434" s="32"/>
      <c r="DNP434" s="32"/>
      <c r="DNQ434" s="32"/>
      <c r="DNR434" s="32"/>
      <c r="DNS434" s="32"/>
      <c r="DNT434" s="32"/>
      <c r="DNU434" s="32"/>
      <c r="DNV434" s="32"/>
      <c r="DNW434" s="32"/>
      <c r="DNX434" s="32"/>
      <c r="DNY434" s="32"/>
      <c r="DNZ434" s="32"/>
      <c r="DOA434" s="32"/>
      <c r="DOB434" s="32"/>
      <c r="DOC434" s="32"/>
      <c r="DOD434" s="32"/>
      <c r="DOE434" s="32"/>
      <c r="DOF434" s="32"/>
      <c r="DOG434" s="32"/>
      <c r="DOH434" s="32"/>
      <c r="DOI434" s="32"/>
      <c r="DOJ434" s="32"/>
      <c r="DOK434" s="32"/>
      <c r="DOL434" s="32"/>
      <c r="DOM434" s="32"/>
      <c r="DON434" s="32"/>
      <c r="DOO434" s="32"/>
      <c r="DOP434" s="32"/>
      <c r="DOQ434" s="32"/>
      <c r="DOR434" s="32"/>
      <c r="DOS434" s="32"/>
      <c r="DOT434" s="32"/>
      <c r="DOU434" s="32"/>
      <c r="DOV434" s="32"/>
      <c r="DOW434" s="32"/>
      <c r="DOX434" s="32"/>
      <c r="DOY434" s="32"/>
      <c r="DOZ434" s="32"/>
      <c r="DPA434" s="32"/>
      <c r="DPB434" s="32"/>
      <c r="DPC434" s="32"/>
      <c r="DPD434" s="32"/>
      <c r="DPE434" s="32"/>
      <c r="DPF434" s="32"/>
      <c r="DPG434" s="32"/>
      <c r="DPH434" s="32"/>
      <c r="DPI434" s="32"/>
      <c r="DPJ434" s="32"/>
      <c r="DPK434" s="32"/>
      <c r="DPL434" s="32"/>
      <c r="DPM434" s="32"/>
      <c r="DPN434" s="32"/>
      <c r="DPO434" s="32"/>
      <c r="DPP434" s="32"/>
      <c r="DPQ434" s="32"/>
      <c r="DPR434" s="32"/>
      <c r="DPS434" s="32"/>
      <c r="DPT434" s="32"/>
      <c r="DPU434" s="32"/>
      <c r="DPV434" s="32"/>
      <c r="DPW434" s="32"/>
      <c r="DPX434" s="32"/>
      <c r="DPY434" s="32"/>
      <c r="DPZ434" s="32"/>
      <c r="DQA434" s="32"/>
      <c r="DQB434" s="32"/>
      <c r="DQC434" s="32"/>
      <c r="DQD434" s="32"/>
      <c r="DQE434" s="32"/>
      <c r="DQF434" s="32"/>
      <c r="DQG434" s="32"/>
      <c r="DQH434" s="32"/>
      <c r="DQI434" s="32"/>
      <c r="DQJ434" s="32"/>
      <c r="DQK434" s="32"/>
      <c r="DQL434" s="32"/>
      <c r="DQM434" s="32"/>
      <c r="DQN434" s="32"/>
      <c r="DQO434" s="32"/>
      <c r="DQP434" s="32"/>
      <c r="DQQ434" s="32"/>
      <c r="DQR434" s="32"/>
      <c r="DQS434" s="32"/>
      <c r="DQT434" s="32"/>
      <c r="DQU434" s="32"/>
      <c r="DQV434" s="32"/>
      <c r="DQW434" s="32"/>
      <c r="DQX434" s="32"/>
      <c r="DQY434" s="32"/>
      <c r="DQZ434" s="32"/>
      <c r="DRA434" s="32"/>
      <c r="DRB434" s="32"/>
      <c r="DRC434" s="32"/>
      <c r="DRD434" s="32"/>
      <c r="DRE434" s="32"/>
      <c r="DRF434" s="32"/>
      <c r="DRG434" s="32"/>
      <c r="DRH434" s="32"/>
      <c r="DRI434" s="32"/>
      <c r="DRJ434" s="32"/>
      <c r="DRK434" s="32"/>
      <c r="DRL434" s="32"/>
      <c r="DRM434" s="32"/>
      <c r="DRN434" s="32"/>
      <c r="DRO434" s="32"/>
      <c r="DRP434" s="32"/>
      <c r="DRQ434" s="32"/>
      <c r="DRR434" s="32"/>
      <c r="DRS434" s="32"/>
      <c r="DRT434" s="32"/>
      <c r="DRU434" s="32"/>
      <c r="DRV434" s="32"/>
      <c r="DRW434" s="32"/>
      <c r="DRX434" s="32"/>
      <c r="DRY434" s="32"/>
      <c r="DRZ434" s="32"/>
      <c r="DSA434" s="32"/>
      <c r="DSB434" s="32"/>
      <c r="DSC434" s="32"/>
      <c r="DSD434" s="32"/>
      <c r="DSE434" s="32"/>
      <c r="DSF434" s="32"/>
      <c r="DSG434" s="32"/>
      <c r="DSH434" s="32"/>
      <c r="DSI434" s="32"/>
      <c r="DSJ434" s="32"/>
      <c r="DSK434" s="32"/>
      <c r="DSL434" s="32"/>
      <c r="DSM434" s="32"/>
      <c r="DSN434" s="32"/>
      <c r="DSO434" s="32"/>
      <c r="DSP434" s="32"/>
      <c r="DSQ434" s="32"/>
      <c r="DSR434" s="32"/>
      <c r="DSS434" s="32"/>
      <c r="DST434" s="32"/>
      <c r="DSU434" s="32"/>
      <c r="DSV434" s="32"/>
      <c r="DSW434" s="32"/>
      <c r="DSX434" s="32"/>
      <c r="DSY434" s="32"/>
      <c r="DSZ434" s="32"/>
      <c r="DTA434" s="32"/>
      <c r="DTB434" s="32"/>
      <c r="DTC434" s="32"/>
      <c r="DTD434" s="32"/>
      <c r="DTE434" s="32"/>
      <c r="DTF434" s="32"/>
      <c r="DTG434" s="32"/>
      <c r="DTH434" s="32"/>
      <c r="DTI434" s="32"/>
      <c r="DTJ434" s="32"/>
      <c r="DTK434" s="32"/>
      <c r="DTL434" s="32"/>
      <c r="DTM434" s="32"/>
      <c r="DTN434" s="32"/>
      <c r="DTO434" s="32"/>
      <c r="DTP434" s="32"/>
      <c r="DTQ434" s="32"/>
      <c r="DTR434" s="32"/>
      <c r="DTS434" s="32"/>
      <c r="DTT434" s="32"/>
      <c r="DTU434" s="32"/>
      <c r="DTV434" s="32"/>
      <c r="DTW434" s="32"/>
      <c r="DTX434" s="32"/>
      <c r="DTY434" s="32"/>
      <c r="DTZ434" s="32"/>
      <c r="DUA434" s="32"/>
      <c r="DUB434" s="32"/>
      <c r="DUC434" s="32"/>
      <c r="DUD434" s="32"/>
      <c r="DUE434" s="32"/>
      <c r="DUF434" s="32"/>
      <c r="DUG434" s="32"/>
      <c r="DUH434" s="32"/>
      <c r="DUI434" s="32"/>
      <c r="DUJ434" s="32"/>
      <c r="DUK434" s="32"/>
      <c r="DUL434" s="32"/>
      <c r="DUM434" s="32"/>
      <c r="DUN434" s="32"/>
      <c r="DUO434" s="32"/>
      <c r="DUP434" s="32"/>
      <c r="DUQ434" s="32"/>
      <c r="DUR434" s="32"/>
      <c r="DUS434" s="32"/>
      <c r="DUT434" s="32"/>
      <c r="DUU434" s="32"/>
      <c r="DUV434" s="32"/>
      <c r="DUW434" s="32"/>
      <c r="DUX434" s="32"/>
      <c r="DUY434" s="32"/>
      <c r="DUZ434" s="32"/>
      <c r="DVA434" s="32"/>
      <c r="DVB434" s="32"/>
      <c r="DVC434" s="32"/>
      <c r="DVD434" s="32"/>
      <c r="DVE434" s="32"/>
      <c r="DVF434" s="32"/>
      <c r="DVG434" s="32"/>
      <c r="DVH434" s="32"/>
      <c r="DVI434" s="32"/>
      <c r="DVJ434" s="32"/>
      <c r="DVK434" s="32"/>
      <c r="DVL434" s="32"/>
      <c r="DVM434" s="32"/>
      <c r="DVN434" s="32"/>
      <c r="DVO434" s="32"/>
      <c r="DVP434" s="32"/>
      <c r="DVQ434" s="32"/>
      <c r="DVR434" s="32"/>
      <c r="DVS434" s="32"/>
      <c r="DVT434" s="32"/>
      <c r="DVU434" s="32"/>
      <c r="DVV434" s="32"/>
      <c r="DVW434" s="32"/>
      <c r="DVX434" s="32"/>
      <c r="DVY434" s="32"/>
      <c r="DVZ434" s="32"/>
      <c r="DWA434" s="32"/>
      <c r="DWB434" s="32"/>
      <c r="DWC434" s="32"/>
      <c r="DWD434" s="32"/>
      <c r="DWE434" s="32"/>
      <c r="DWF434" s="32"/>
      <c r="DWG434" s="32"/>
      <c r="DWH434" s="32"/>
      <c r="DWI434" s="32"/>
      <c r="DWJ434" s="32"/>
      <c r="DWK434" s="32"/>
      <c r="DWL434" s="32"/>
      <c r="DWM434" s="32"/>
      <c r="DWN434" s="32"/>
      <c r="DWO434" s="32"/>
      <c r="DWP434" s="32"/>
      <c r="DWQ434" s="32"/>
      <c r="DWR434" s="32"/>
      <c r="DWS434" s="32"/>
      <c r="DWT434" s="32"/>
      <c r="DWU434" s="32"/>
      <c r="DWV434" s="32"/>
      <c r="DWW434" s="32"/>
      <c r="DWX434" s="32"/>
      <c r="DWY434" s="32"/>
      <c r="DWZ434" s="32"/>
      <c r="DXA434" s="32"/>
      <c r="DXB434" s="32"/>
      <c r="DXC434" s="32"/>
      <c r="DXD434" s="32"/>
      <c r="DXE434" s="32"/>
      <c r="DXF434" s="32"/>
      <c r="DXG434" s="32"/>
      <c r="DXH434" s="32"/>
      <c r="DXI434" s="32"/>
      <c r="DXJ434" s="32"/>
      <c r="DXK434" s="32"/>
      <c r="DXL434" s="32"/>
      <c r="DXM434" s="32"/>
      <c r="DXN434" s="32"/>
      <c r="DXO434" s="32"/>
      <c r="DXP434" s="32"/>
      <c r="DXQ434" s="32"/>
      <c r="DXR434" s="32"/>
      <c r="DXS434" s="32"/>
      <c r="DXT434" s="32"/>
      <c r="DXU434" s="32"/>
      <c r="DXV434" s="32"/>
      <c r="DXW434" s="32"/>
      <c r="DXX434" s="32"/>
      <c r="DXY434" s="32"/>
      <c r="DXZ434" s="32"/>
      <c r="DYA434" s="32"/>
      <c r="DYB434" s="32"/>
      <c r="DYC434" s="32"/>
      <c r="DYD434" s="32"/>
      <c r="DYE434" s="32"/>
      <c r="DYF434" s="32"/>
      <c r="DYG434" s="32"/>
      <c r="DYH434" s="32"/>
      <c r="DYI434" s="32"/>
      <c r="DYJ434" s="32"/>
      <c r="DYK434" s="32"/>
      <c r="DYL434" s="32"/>
      <c r="DYM434" s="32"/>
      <c r="DYN434" s="32"/>
      <c r="DYO434" s="32"/>
      <c r="DYP434" s="32"/>
      <c r="DYQ434" s="32"/>
      <c r="DYR434" s="32"/>
      <c r="DYS434" s="32"/>
      <c r="DYT434" s="32"/>
      <c r="DYU434" s="32"/>
      <c r="DYV434" s="32"/>
      <c r="DYW434" s="32"/>
      <c r="DYX434" s="32"/>
      <c r="DYY434" s="32"/>
      <c r="DYZ434" s="32"/>
      <c r="DZA434" s="32"/>
      <c r="DZB434" s="32"/>
      <c r="DZC434" s="32"/>
      <c r="DZD434" s="32"/>
      <c r="DZE434" s="32"/>
      <c r="DZF434" s="32"/>
      <c r="DZG434" s="32"/>
      <c r="DZH434" s="32"/>
      <c r="DZI434" s="32"/>
      <c r="DZJ434" s="32"/>
      <c r="DZK434" s="32"/>
      <c r="DZL434" s="32"/>
      <c r="DZM434" s="32"/>
      <c r="DZN434" s="32"/>
      <c r="DZO434" s="32"/>
      <c r="DZP434" s="32"/>
      <c r="DZQ434" s="32"/>
      <c r="DZR434" s="32"/>
      <c r="DZS434" s="32"/>
      <c r="DZT434" s="32"/>
      <c r="DZU434" s="32"/>
      <c r="DZV434" s="32"/>
      <c r="DZW434" s="32"/>
      <c r="DZX434" s="32"/>
      <c r="DZY434" s="32"/>
      <c r="DZZ434" s="32"/>
      <c r="EAA434" s="32"/>
      <c r="EAB434" s="32"/>
      <c r="EAC434" s="32"/>
      <c r="EAD434" s="32"/>
      <c r="EAE434" s="32"/>
      <c r="EAF434" s="32"/>
      <c r="EAG434" s="32"/>
      <c r="EAH434" s="32"/>
      <c r="EAI434" s="32"/>
      <c r="EAJ434" s="32"/>
      <c r="EAK434" s="32"/>
      <c r="EAL434" s="32"/>
      <c r="EAM434" s="32"/>
      <c r="EAN434" s="32"/>
      <c r="EAO434" s="32"/>
      <c r="EAP434" s="32"/>
      <c r="EAQ434" s="32"/>
      <c r="EAR434" s="32"/>
      <c r="EAS434" s="32"/>
      <c r="EAT434" s="32"/>
      <c r="EAU434" s="32"/>
      <c r="EAV434" s="32"/>
      <c r="EAW434" s="32"/>
      <c r="EAX434" s="32"/>
      <c r="EAY434" s="32"/>
      <c r="EAZ434" s="32"/>
      <c r="EBA434" s="32"/>
      <c r="EBB434" s="32"/>
      <c r="EBC434" s="32"/>
      <c r="EBD434" s="32"/>
      <c r="EBE434" s="32"/>
      <c r="EBF434" s="32"/>
      <c r="EBG434" s="32"/>
      <c r="EBH434" s="32"/>
      <c r="EBI434" s="32"/>
      <c r="EBJ434" s="32"/>
      <c r="EBK434" s="32"/>
      <c r="EBL434" s="32"/>
      <c r="EBM434" s="32"/>
      <c r="EBN434" s="32"/>
      <c r="EBO434" s="32"/>
      <c r="EBP434" s="32"/>
      <c r="EBQ434" s="32"/>
      <c r="EBR434" s="32"/>
      <c r="EBS434" s="32"/>
      <c r="EBT434" s="32"/>
      <c r="EBU434" s="32"/>
      <c r="EBV434" s="32"/>
      <c r="EBW434" s="32"/>
      <c r="EBX434" s="32"/>
      <c r="EBY434" s="32"/>
      <c r="EBZ434" s="32"/>
      <c r="ECA434" s="32"/>
      <c r="ECB434" s="32"/>
      <c r="ECC434" s="32"/>
      <c r="ECD434" s="32"/>
      <c r="ECE434" s="32"/>
      <c r="ECF434" s="32"/>
      <c r="ECG434" s="32"/>
      <c r="ECH434" s="32"/>
      <c r="ECI434" s="32"/>
      <c r="ECJ434" s="32"/>
      <c r="ECK434" s="32"/>
      <c r="ECL434" s="32"/>
      <c r="ECM434" s="32"/>
      <c r="ECN434" s="32"/>
      <c r="ECO434" s="32"/>
      <c r="ECP434" s="32"/>
      <c r="ECQ434" s="32"/>
      <c r="ECR434" s="32"/>
      <c r="ECS434" s="32"/>
      <c r="ECT434" s="32"/>
      <c r="ECU434" s="32"/>
      <c r="ECV434" s="32"/>
      <c r="ECW434" s="32"/>
      <c r="ECX434" s="32"/>
      <c r="ECY434" s="32"/>
      <c r="ECZ434" s="32"/>
      <c r="EDA434" s="32"/>
      <c r="EDB434" s="32"/>
      <c r="EDC434" s="32"/>
      <c r="EDD434" s="32"/>
      <c r="EDE434" s="32"/>
      <c r="EDF434" s="32"/>
      <c r="EDG434" s="32"/>
      <c r="EDH434" s="32"/>
      <c r="EDI434" s="32"/>
      <c r="EDJ434" s="32"/>
      <c r="EDK434" s="32"/>
      <c r="EDL434" s="32"/>
      <c r="EDM434" s="32"/>
      <c r="EDN434" s="32"/>
      <c r="EDO434" s="32"/>
      <c r="EDP434" s="32"/>
      <c r="EDQ434" s="32"/>
      <c r="EDR434" s="32"/>
      <c r="EDS434" s="32"/>
      <c r="EDT434" s="32"/>
      <c r="EDU434" s="32"/>
      <c r="EDV434" s="32"/>
      <c r="EDW434" s="32"/>
      <c r="EDX434" s="32"/>
      <c r="EDY434" s="32"/>
      <c r="EDZ434" s="32"/>
      <c r="EEA434" s="32"/>
      <c r="EEB434" s="32"/>
      <c r="EEC434" s="32"/>
      <c r="EED434" s="32"/>
      <c r="EEE434" s="32"/>
      <c r="EEF434" s="32"/>
      <c r="EEG434" s="32"/>
      <c r="EEH434" s="32"/>
      <c r="EEI434" s="32"/>
      <c r="EEJ434" s="32"/>
      <c r="EEK434" s="32"/>
      <c r="EEL434" s="32"/>
      <c r="EEM434" s="32"/>
      <c r="EEN434" s="32"/>
      <c r="EEO434" s="32"/>
      <c r="EEP434" s="32"/>
      <c r="EEQ434" s="32"/>
      <c r="EER434" s="32"/>
      <c r="EES434" s="32"/>
      <c r="EET434" s="32"/>
      <c r="EEU434" s="32"/>
      <c r="EEV434" s="32"/>
      <c r="EEW434" s="32"/>
      <c r="EEX434" s="32"/>
      <c r="EEY434" s="32"/>
      <c r="EEZ434" s="32"/>
      <c r="EFA434" s="32"/>
      <c r="EFB434" s="32"/>
      <c r="EFC434" s="32"/>
      <c r="EFD434" s="32"/>
      <c r="EFE434" s="32"/>
      <c r="EFF434" s="32"/>
      <c r="EFG434" s="32"/>
      <c r="EFH434" s="32"/>
      <c r="EFI434" s="32"/>
      <c r="EFJ434" s="32"/>
      <c r="EFK434" s="32"/>
      <c r="EFL434" s="32"/>
      <c r="EFM434" s="32"/>
      <c r="EFN434" s="32"/>
      <c r="EFO434" s="32"/>
      <c r="EFP434" s="32"/>
      <c r="EFQ434" s="32"/>
      <c r="EFR434" s="32"/>
      <c r="EFS434" s="32"/>
      <c r="EFT434" s="32"/>
      <c r="EFU434" s="32"/>
      <c r="EFV434" s="32"/>
      <c r="EFW434" s="32"/>
      <c r="EFX434" s="32"/>
      <c r="EFY434" s="32"/>
      <c r="EFZ434" s="32"/>
      <c r="EGA434" s="32"/>
      <c r="EGB434" s="32"/>
      <c r="EGC434" s="32"/>
      <c r="EGD434" s="32"/>
      <c r="EGE434" s="32"/>
      <c r="EGF434" s="32"/>
      <c r="EGG434" s="32"/>
      <c r="EGH434" s="32"/>
      <c r="EGI434" s="32"/>
      <c r="EGJ434" s="32"/>
      <c r="EGK434" s="32"/>
      <c r="EGL434" s="32"/>
      <c r="EGM434" s="32"/>
      <c r="EGN434" s="32"/>
      <c r="EGO434" s="32"/>
      <c r="EGP434" s="32"/>
      <c r="EGQ434" s="32"/>
      <c r="EGR434" s="32"/>
      <c r="EGS434" s="32"/>
      <c r="EGT434" s="32"/>
      <c r="EGU434" s="32"/>
      <c r="EGV434" s="32"/>
      <c r="EGW434" s="32"/>
      <c r="EGX434" s="32"/>
      <c r="EGY434" s="32"/>
      <c r="EGZ434" s="32"/>
      <c r="EHA434" s="32"/>
      <c r="EHB434" s="32"/>
      <c r="EHC434" s="32"/>
      <c r="EHD434" s="32"/>
      <c r="EHE434" s="32"/>
      <c r="EHF434" s="32"/>
      <c r="EHG434" s="32"/>
      <c r="EHH434" s="32"/>
      <c r="EHI434" s="32"/>
      <c r="EHJ434" s="32"/>
      <c r="EHK434" s="32"/>
      <c r="EHL434" s="32"/>
      <c r="EHM434" s="32"/>
      <c r="EHN434" s="32"/>
      <c r="EHO434" s="32"/>
      <c r="EHP434" s="32"/>
      <c r="EHQ434" s="32"/>
      <c r="EHR434" s="32"/>
      <c r="EHS434" s="32"/>
      <c r="EHT434" s="32"/>
      <c r="EHU434" s="32"/>
      <c r="EHV434" s="32"/>
      <c r="EHW434" s="32"/>
      <c r="EHX434" s="32"/>
      <c r="EHY434" s="32"/>
      <c r="EHZ434" s="32"/>
      <c r="EIA434" s="32"/>
      <c r="EIB434" s="32"/>
      <c r="EIC434" s="32"/>
      <c r="EID434" s="32"/>
      <c r="EIE434" s="32"/>
      <c r="EIF434" s="32"/>
      <c r="EIG434" s="32"/>
      <c r="EIH434" s="32"/>
      <c r="EII434" s="32"/>
      <c r="EIJ434" s="32"/>
      <c r="EIK434" s="32"/>
      <c r="EIL434" s="32"/>
      <c r="EIM434" s="32"/>
      <c r="EIN434" s="32"/>
      <c r="EIO434" s="32"/>
      <c r="EIP434" s="32"/>
      <c r="EIQ434" s="32"/>
      <c r="EIR434" s="32"/>
      <c r="EIS434" s="32"/>
      <c r="EIT434" s="32"/>
      <c r="EIU434" s="32"/>
      <c r="EIV434" s="32"/>
      <c r="EIW434" s="32"/>
      <c r="EIX434" s="32"/>
      <c r="EIY434" s="32"/>
      <c r="EIZ434" s="32"/>
      <c r="EJA434" s="32"/>
      <c r="EJB434" s="32"/>
      <c r="EJC434" s="32"/>
      <c r="EJD434" s="32"/>
      <c r="EJE434" s="32"/>
      <c r="EJF434" s="32"/>
      <c r="EJG434" s="32"/>
      <c r="EJH434" s="32"/>
      <c r="EJI434" s="32"/>
      <c r="EJJ434" s="32"/>
      <c r="EJK434" s="32"/>
      <c r="EJL434" s="32"/>
      <c r="EJM434" s="32"/>
      <c r="EJN434" s="32"/>
      <c r="EJO434" s="32"/>
      <c r="EJP434" s="32"/>
      <c r="EJQ434" s="32"/>
      <c r="EJR434" s="32"/>
      <c r="EJS434" s="32"/>
      <c r="EJT434" s="32"/>
      <c r="EJU434" s="32"/>
      <c r="EJV434" s="32"/>
      <c r="EJW434" s="32"/>
      <c r="EJX434" s="32"/>
      <c r="EJY434" s="32"/>
      <c r="EJZ434" s="32"/>
      <c r="EKA434" s="32"/>
      <c r="EKB434" s="32"/>
      <c r="EKC434" s="32"/>
      <c r="EKD434" s="32"/>
      <c r="EKE434" s="32"/>
      <c r="EKF434" s="32"/>
      <c r="EKG434" s="32"/>
      <c r="EKH434" s="32"/>
      <c r="EKI434" s="32"/>
      <c r="EKJ434" s="32"/>
      <c r="EKK434" s="32"/>
      <c r="EKL434" s="32"/>
      <c r="EKM434" s="32"/>
      <c r="EKN434" s="32"/>
      <c r="EKO434" s="32"/>
      <c r="EKP434" s="32"/>
      <c r="EKQ434" s="32"/>
      <c r="EKR434" s="32"/>
      <c r="EKS434" s="32"/>
      <c r="EKT434" s="32"/>
      <c r="EKU434" s="32"/>
      <c r="EKV434" s="32"/>
      <c r="EKW434" s="32"/>
      <c r="EKX434" s="32"/>
      <c r="EKY434" s="32"/>
      <c r="EKZ434" s="32"/>
      <c r="ELA434" s="32"/>
      <c r="ELB434" s="32"/>
      <c r="ELC434" s="32"/>
      <c r="ELD434" s="32"/>
      <c r="ELE434" s="32"/>
      <c r="ELF434" s="32"/>
      <c r="ELG434" s="32"/>
      <c r="ELH434" s="32"/>
      <c r="ELI434" s="32"/>
      <c r="ELJ434" s="32"/>
      <c r="ELK434" s="32"/>
      <c r="ELL434" s="32"/>
      <c r="ELM434" s="32"/>
      <c r="ELN434" s="32"/>
      <c r="ELO434" s="32"/>
      <c r="ELP434" s="32"/>
      <c r="ELQ434" s="32"/>
      <c r="ELR434" s="32"/>
      <c r="ELS434" s="32"/>
      <c r="ELT434" s="32"/>
      <c r="ELU434" s="32"/>
      <c r="ELV434" s="32"/>
      <c r="ELW434" s="32"/>
      <c r="ELX434" s="32"/>
      <c r="ELY434" s="32"/>
      <c r="ELZ434" s="32"/>
      <c r="EMA434" s="32"/>
      <c r="EMB434" s="32"/>
      <c r="EMC434" s="32"/>
      <c r="EMD434" s="32"/>
      <c r="EME434" s="32"/>
      <c r="EMF434" s="32"/>
      <c r="EMG434" s="32"/>
      <c r="EMH434" s="32"/>
      <c r="EMI434" s="32"/>
      <c r="EMJ434" s="32"/>
      <c r="EMK434" s="32"/>
      <c r="EML434" s="32"/>
      <c r="EMM434" s="32"/>
      <c r="EMN434" s="32"/>
      <c r="EMO434" s="32"/>
      <c r="EMP434" s="32"/>
      <c r="EMQ434" s="32"/>
      <c r="EMR434" s="32"/>
      <c r="EMS434" s="32"/>
      <c r="EMT434" s="32"/>
      <c r="EMU434" s="32"/>
      <c r="EMV434" s="32"/>
      <c r="EMW434" s="32"/>
      <c r="EMX434" s="32"/>
      <c r="EMY434" s="32"/>
      <c r="EMZ434" s="32"/>
      <c r="ENA434" s="32"/>
      <c r="ENB434" s="32"/>
      <c r="ENC434" s="32"/>
      <c r="END434" s="32"/>
      <c r="ENE434" s="32"/>
      <c r="ENF434" s="32"/>
      <c r="ENG434" s="32"/>
      <c r="ENH434" s="32"/>
      <c r="ENI434" s="32"/>
      <c r="ENJ434" s="32"/>
      <c r="ENK434" s="32"/>
      <c r="ENL434" s="32"/>
      <c r="ENM434" s="32"/>
      <c r="ENN434" s="32"/>
      <c r="ENO434" s="32"/>
      <c r="ENP434" s="32"/>
      <c r="ENQ434" s="32"/>
      <c r="ENR434" s="32"/>
      <c r="ENS434" s="32"/>
      <c r="ENT434" s="32"/>
      <c r="ENU434" s="32"/>
      <c r="ENV434" s="32"/>
      <c r="ENW434" s="32"/>
      <c r="ENX434" s="32"/>
      <c r="ENY434" s="32"/>
      <c r="ENZ434" s="32"/>
      <c r="EOA434" s="32"/>
      <c r="EOB434" s="32"/>
      <c r="EOC434" s="32"/>
      <c r="EOD434" s="32"/>
      <c r="EOE434" s="32"/>
      <c r="EOF434" s="32"/>
      <c r="EOG434" s="32"/>
      <c r="EOH434" s="32"/>
      <c r="EOI434" s="32"/>
      <c r="EOJ434" s="32"/>
      <c r="EOK434" s="32"/>
      <c r="EOL434" s="32"/>
      <c r="EOM434" s="32"/>
      <c r="EON434" s="32"/>
      <c r="EOO434" s="32"/>
      <c r="EOP434" s="32"/>
      <c r="EOQ434" s="32"/>
      <c r="EOR434" s="32"/>
      <c r="EOS434" s="32"/>
      <c r="EOT434" s="32"/>
      <c r="EOU434" s="32"/>
      <c r="EOV434" s="32"/>
      <c r="EOW434" s="32"/>
      <c r="EOX434" s="32"/>
      <c r="EOY434" s="32"/>
      <c r="EOZ434" s="32"/>
      <c r="EPA434" s="32"/>
      <c r="EPB434" s="32"/>
      <c r="EPC434" s="32"/>
      <c r="EPD434" s="32"/>
      <c r="EPE434" s="32"/>
      <c r="EPF434" s="32"/>
      <c r="EPG434" s="32"/>
      <c r="EPH434" s="32"/>
      <c r="EPI434" s="32"/>
      <c r="EPJ434" s="32"/>
      <c r="EPK434" s="32"/>
      <c r="EPL434" s="32"/>
      <c r="EPM434" s="32"/>
      <c r="EPN434" s="32"/>
      <c r="EPO434" s="32"/>
      <c r="EPP434" s="32"/>
      <c r="EPQ434" s="32"/>
      <c r="EPR434" s="32"/>
      <c r="EPS434" s="32"/>
      <c r="EPT434" s="32"/>
      <c r="EPU434" s="32"/>
      <c r="EPV434" s="32"/>
      <c r="EPW434" s="32"/>
      <c r="EPX434" s="32"/>
      <c r="EPY434" s="32"/>
      <c r="EPZ434" s="32"/>
      <c r="EQA434" s="32"/>
      <c r="EQB434" s="32"/>
      <c r="EQC434" s="32"/>
      <c r="EQD434" s="32"/>
      <c r="EQE434" s="32"/>
      <c r="EQF434" s="32"/>
      <c r="EQG434" s="32"/>
      <c r="EQH434" s="32"/>
      <c r="EQI434" s="32"/>
      <c r="EQJ434" s="32"/>
      <c r="EQK434" s="32"/>
      <c r="EQL434" s="32"/>
      <c r="EQM434" s="32"/>
      <c r="EQN434" s="32"/>
      <c r="EQO434" s="32"/>
      <c r="EQP434" s="32"/>
      <c r="EQQ434" s="32"/>
      <c r="EQR434" s="32"/>
      <c r="EQS434" s="32"/>
      <c r="EQT434" s="32"/>
      <c r="EQU434" s="32"/>
      <c r="EQV434" s="32"/>
      <c r="EQW434" s="32"/>
      <c r="EQX434" s="32"/>
      <c r="EQY434" s="32"/>
      <c r="EQZ434" s="32"/>
      <c r="ERA434" s="32"/>
      <c r="ERB434" s="32"/>
      <c r="ERC434" s="32"/>
      <c r="ERD434" s="32"/>
      <c r="ERE434" s="32"/>
      <c r="ERF434" s="32"/>
      <c r="ERG434" s="32"/>
      <c r="ERH434" s="32"/>
      <c r="ERI434" s="32"/>
      <c r="ERJ434" s="32"/>
      <c r="ERK434" s="32"/>
      <c r="ERL434" s="32"/>
      <c r="ERM434" s="32"/>
      <c r="ERN434" s="32"/>
      <c r="ERO434" s="32"/>
      <c r="ERP434" s="32"/>
      <c r="ERQ434" s="32"/>
      <c r="ERR434" s="32"/>
      <c r="ERS434" s="32"/>
      <c r="ERT434" s="32"/>
      <c r="ERU434" s="32"/>
      <c r="ERV434" s="32"/>
      <c r="ERW434" s="32"/>
      <c r="ERX434" s="32"/>
      <c r="ERY434" s="32"/>
      <c r="ERZ434" s="32"/>
      <c r="ESA434" s="32"/>
      <c r="ESB434" s="32"/>
      <c r="ESC434" s="32"/>
      <c r="ESD434" s="32"/>
      <c r="ESE434" s="32"/>
      <c r="ESF434" s="32"/>
      <c r="ESG434" s="32"/>
      <c r="ESH434" s="32"/>
      <c r="ESI434" s="32"/>
      <c r="ESJ434" s="32"/>
      <c r="ESK434" s="32"/>
      <c r="ESL434" s="32"/>
      <c r="ESM434" s="32"/>
      <c r="ESN434" s="32"/>
      <c r="ESO434" s="32"/>
      <c r="ESP434" s="32"/>
      <c r="ESQ434" s="32"/>
      <c r="ESR434" s="32"/>
      <c r="ESS434" s="32"/>
      <c r="EST434" s="32"/>
      <c r="ESU434" s="32"/>
      <c r="ESV434" s="32"/>
      <c r="ESW434" s="32"/>
      <c r="ESX434" s="32"/>
      <c r="ESY434" s="32"/>
      <c r="ESZ434" s="32"/>
      <c r="ETA434" s="32"/>
      <c r="ETB434" s="32"/>
      <c r="ETC434" s="32"/>
      <c r="ETD434" s="32"/>
      <c r="ETE434" s="32"/>
      <c r="ETF434" s="32"/>
      <c r="ETG434" s="32"/>
      <c r="ETH434" s="32"/>
      <c r="ETI434" s="32"/>
      <c r="ETJ434" s="32"/>
      <c r="ETK434" s="32"/>
      <c r="ETL434" s="32"/>
      <c r="ETM434" s="32"/>
      <c r="ETN434" s="32"/>
      <c r="ETO434" s="32"/>
      <c r="ETP434" s="32"/>
      <c r="ETQ434" s="32"/>
      <c r="ETR434" s="32"/>
      <c r="ETS434" s="32"/>
      <c r="ETT434" s="32"/>
      <c r="ETU434" s="32"/>
      <c r="ETV434" s="32"/>
      <c r="ETW434" s="32"/>
      <c r="ETX434" s="32"/>
      <c r="ETY434" s="32"/>
      <c r="ETZ434" s="32"/>
      <c r="EUA434" s="32"/>
      <c r="EUB434" s="32"/>
      <c r="EUC434" s="32"/>
      <c r="EUD434" s="32"/>
      <c r="EUE434" s="32"/>
      <c r="EUF434" s="32"/>
      <c r="EUG434" s="32"/>
      <c r="EUH434" s="32"/>
      <c r="EUI434" s="32"/>
      <c r="EUJ434" s="32"/>
      <c r="EUK434" s="32"/>
      <c r="EUL434" s="32"/>
      <c r="EUM434" s="32"/>
      <c r="EUN434" s="32"/>
      <c r="EUO434" s="32"/>
      <c r="EUP434" s="32"/>
      <c r="EUQ434" s="32"/>
      <c r="EUR434" s="32"/>
      <c r="EUS434" s="32"/>
      <c r="EUT434" s="32"/>
      <c r="EUU434" s="32"/>
      <c r="EUV434" s="32"/>
      <c r="EUW434" s="32"/>
      <c r="EUX434" s="32"/>
      <c r="EUY434" s="32"/>
      <c r="EUZ434" s="32"/>
      <c r="EVA434" s="32"/>
      <c r="EVB434" s="32"/>
      <c r="EVC434" s="32"/>
      <c r="EVD434" s="32"/>
      <c r="EVE434" s="32"/>
      <c r="EVF434" s="32"/>
      <c r="EVG434" s="32"/>
      <c r="EVH434" s="32"/>
      <c r="EVI434" s="32"/>
      <c r="EVJ434" s="32"/>
      <c r="EVK434" s="32"/>
      <c r="EVL434" s="32"/>
      <c r="EVM434" s="32"/>
      <c r="EVN434" s="32"/>
      <c r="EVO434" s="32"/>
      <c r="EVP434" s="32"/>
      <c r="EVQ434" s="32"/>
      <c r="EVR434" s="32"/>
      <c r="EVS434" s="32"/>
      <c r="EVT434" s="32"/>
      <c r="EVU434" s="32"/>
      <c r="EVV434" s="32"/>
      <c r="EVW434" s="32"/>
      <c r="EVX434" s="32"/>
      <c r="EVY434" s="32"/>
      <c r="EVZ434" s="32"/>
      <c r="EWA434" s="32"/>
      <c r="EWB434" s="32"/>
      <c r="EWC434" s="32"/>
      <c r="EWD434" s="32"/>
      <c r="EWE434" s="32"/>
      <c r="EWF434" s="32"/>
      <c r="EWG434" s="32"/>
      <c r="EWH434" s="32"/>
      <c r="EWI434" s="32"/>
      <c r="EWJ434" s="32"/>
      <c r="EWK434" s="32"/>
      <c r="EWL434" s="32"/>
      <c r="EWM434" s="32"/>
      <c r="EWN434" s="32"/>
      <c r="EWO434" s="32"/>
      <c r="EWP434" s="32"/>
      <c r="EWQ434" s="32"/>
      <c r="EWR434" s="32"/>
      <c r="EWS434" s="32"/>
      <c r="EWT434" s="32"/>
      <c r="EWU434" s="32"/>
      <c r="EWV434" s="32"/>
      <c r="EWW434" s="32"/>
      <c r="EWX434" s="32"/>
      <c r="EWY434" s="32"/>
      <c r="EWZ434" s="32"/>
      <c r="EXA434" s="32"/>
      <c r="EXB434" s="32"/>
      <c r="EXC434" s="32"/>
      <c r="EXD434" s="32"/>
      <c r="EXE434" s="32"/>
      <c r="EXF434" s="32"/>
      <c r="EXG434" s="32"/>
      <c r="EXH434" s="32"/>
      <c r="EXI434" s="32"/>
      <c r="EXJ434" s="32"/>
      <c r="EXK434" s="32"/>
      <c r="EXL434" s="32"/>
      <c r="EXM434" s="32"/>
      <c r="EXN434" s="32"/>
      <c r="EXO434" s="32"/>
      <c r="EXP434" s="32"/>
      <c r="EXQ434" s="32"/>
      <c r="EXR434" s="32"/>
      <c r="EXS434" s="32"/>
      <c r="EXT434" s="32"/>
      <c r="EXU434" s="32"/>
      <c r="EXV434" s="32"/>
      <c r="EXW434" s="32"/>
      <c r="EXX434" s="32"/>
      <c r="EXY434" s="32"/>
      <c r="EXZ434" s="32"/>
      <c r="EYA434" s="32"/>
      <c r="EYB434" s="32"/>
      <c r="EYC434" s="32"/>
      <c r="EYD434" s="32"/>
      <c r="EYE434" s="32"/>
      <c r="EYF434" s="32"/>
      <c r="EYG434" s="32"/>
      <c r="EYH434" s="32"/>
      <c r="EYI434" s="32"/>
      <c r="EYJ434" s="32"/>
      <c r="EYK434" s="32"/>
      <c r="EYL434" s="32"/>
      <c r="EYM434" s="32"/>
      <c r="EYN434" s="32"/>
      <c r="EYO434" s="32"/>
      <c r="EYP434" s="32"/>
      <c r="EYQ434" s="32"/>
      <c r="EYR434" s="32"/>
      <c r="EYS434" s="32"/>
      <c r="EYT434" s="32"/>
      <c r="EYU434" s="32"/>
      <c r="EYV434" s="32"/>
      <c r="EYW434" s="32"/>
      <c r="EYX434" s="32"/>
      <c r="EYY434" s="32"/>
      <c r="EYZ434" s="32"/>
      <c r="EZA434" s="32"/>
      <c r="EZB434" s="32"/>
      <c r="EZC434" s="32"/>
      <c r="EZD434" s="32"/>
      <c r="EZE434" s="32"/>
      <c r="EZF434" s="32"/>
      <c r="EZG434" s="32"/>
      <c r="EZH434" s="32"/>
      <c r="EZI434" s="32"/>
      <c r="EZJ434" s="32"/>
      <c r="EZK434" s="32"/>
      <c r="EZL434" s="32"/>
      <c r="EZM434" s="32"/>
      <c r="EZN434" s="32"/>
      <c r="EZO434" s="32"/>
      <c r="EZP434" s="32"/>
      <c r="EZQ434" s="32"/>
      <c r="EZR434" s="32"/>
      <c r="EZS434" s="32"/>
      <c r="EZT434" s="32"/>
      <c r="EZU434" s="32"/>
      <c r="EZV434" s="32"/>
      <c r="EZW434" s="32"/>
      <c r="EZX434" s="32"/>
      <c r="EZY434" s="32"/>
      <c r="EZZ434" s="32"/>
      <c r="FAA434" s="32"/>
      <c r="FAB434" s="32"/>
      <c r="FAC434" s="32"/>
      <c r="FAD434" s="32"/>
      <c r="FAE434" s="32"/>
      <c r="FAF434" s="32"/>
      <c r="FAG434" s="32"/>
      <c r="FAH434" s="32"/>
      <c r="FAI434" s="32"/>
      <c r="FAJ434" s="32"/>
      <c r="FAK434" s="32"/>
      <c r="FAL434" s="32"/>
      <c r="FAM434" s="32"/>
      <c r="FAN434" s="32"/>
      <c r="FAO434" s="32"/>
      <c r="FAP434" s="32"/>
      <c r="FAQ434" s="32"/>
      <c r="FAR434" s="32"/>
      <c r="FAS434" s="32"/>
      <c r="FAT434" s="32"/>
      <c r="FAU434" s="32"/>
      <c r="FAV434" s="32"/>
      <c r="FAW434" s="32"/>
      <c r="FAX434" s="32"/>
      <c r="FAY434" s="32"/>
      <c r="FAZ434" s="32"/>
      <c r="FBA434" s="32"/>
      <c r="FBB434" s="32"/>
      <c r="FBC434" s="32"/>
      <c r="FBD434" s="32"/>
      <c r="FBE434" s="32"/>
      <c r="FBF434" s="32"/>
      <c r="FBG434" s="32"/>
      <c r="FBH434" s="32"/>
      <c r="FBI434" s="32"/>
      <c r="FBJ434" s="32"/>
      <c r="FBK434" s="32"/>
      <c r="FBL434" s="32"/>
      <c r="FBM434" s="32"/>
      <c r="FBN434" s="32"/>
      <c r="FBO434" s="32"/>
      <c r="FBP434" s="32"/>
      <c r="FBQ434" s="32"/>
      <c r="FBR434" s="32"/>
      <c r="FBS434" s="32"/>
      <c r="FBT434" s="32"/>
      <c r="FBU434" s="32"/>
      <c r="FBV434" s="32"/>
      <c r="FBW434" s="32"/>
      <c r="FBX434" s="32"/>
      <c r="FBY434" s="32"/>
      <c r="FBZ434" s="32"/>
      <c r="FCA434" s="32"/>
      <c r="FCB434" s="32"/>
      <c r="FCC434" s="32"/>
      <c r="FCD434" s="32"/>
      <c r="FCE434" s="32"/>
      <c r="FCF434" s="32"/>
      <c r="FCG434" s="32"/>
      <c r="FCH434" s="32"/>
      <c r="FCI434" s="32"/>
      <c r="FCJ434" s="32"/>
      <c r="FCK434" s="32"/>
      <c r="FCL434" s="32"/>
      <c r="FCM434" s="32"/>
      <c r="FCN434" s="32"/>
      <c r="FCO434" s="32"/>
      <c r="FCP434" s="32"/>
      <c r="FCQ434" s="32"/>
      <c r="FCR434" s="32"/>
      <c r="FCS434" s="32"/>
      <c r="FCT434" s="32"/>
      <c r="FCU434" s="32"/>
      <c r="FCV434" s="32"/>
      <c r="FCW434" s="32"/>
      <c r="FCX434" s="32"/>
      <c r="FCY434" s="32"/>
      <c r="FCZ434" s="32"/>
      <c r="FDA434" s="32"/>
      <c r="FDB434" s="32"/>
      <c r="FDC434" s="32"/>
      <c r="FDD434" s="32"/>
      <c r="FDE434" s="32"/>
      <c r="FDF434" s="32"/>
      <c r="FDG434" s="32"/>
      <c r="FDH434" s="32"/>
      <c r="FDI434" s="32"/>
      <c r="FDJ434" s="32"/>
      <c r="FDK434" s="32"/>
      <c r="FDL434" s="32"/>
      <c r="FDM434" s="32"/>
      <c r="FDN434" s="32"/>
      <c r="FDO434" s="32"/>
      <c r="FDP434" s="32"/>
      <c r="FDQ434" s="32"/>
      <c r="FDR434" s="32"/>
      <c r="FDS434" s="32"/>
      <c r="FDT434" s="32"/>
      <c r="FDU434" s="32"/>
      <c r="FDV434" s="32"/>
      <c r="FDW434" s="32"/>
      <c r="FDX434" s="32"/>
      <c r="FDY434" s="32"/>
      <c r="FDZ434" s="32"/>
      <c r="FEA434" s="32"/>
      <c r="FEB434" s="32"/>
      <c r="FEC434" s="32"/>
      <c r="FED434" s="32"/>
      <c r="FEE434" s="32"/>
      <c r="FEF434" s="32"/>
      <c r="FEG434" s="32"/>
      <c r="FEH434" s="32"/>
      <c r="FEI434" s="32"/>
      <c r="FEJ434" s="32"/>
      <c r="FEK434" s="32"/>
      <c r="FEL434" s="32"/>
      <c r="FEM434" s="32"/>
      <c r="FEN434" s="32"/>
      <c r="FEO434" s="32"/>
      <c r="FEP434" s="32"/>
      <c r="FEQ434" s="32"/>
      <c r="FER434" s="32"/>
      <c r="FES434" s="32"/>
      <c r="FET434" s="32"/>
      <c r="FEU434" s="32"/>
      <c r="FEV434" s="32"/>
      <c r="FEW434" s="32"/>
      <c r="FEX434" s="32"/>
      <c r="FEY434" s="32"/>
      <c r="FEZ434" s="32"/>
      <c r="FFA434" s="32"/>
      <c r="FFB434" s="32"/>
      <c r="FFC434" s="32"/>
      <c r="FFD434" s="32"/>
      <c r="FFE434" s="32"/>
      <c r="FFF434" s="32"/>
      <c r="FFG434" s="32"/>
      <c r="FFH434" s="32"/>
      <c r="FFI434" s="32"/>
      <c r="FFJ434" s="32"/>
      <c r="FFK434" s="32"/>
      <c r="FFL434" s="32"/>
      <c r="FFM434" s="32"/>
      <c r="FFN434" s="32"/>
      <c r="FFO434" s="32"/>
      <c r="FFP434" s="32"/>
      <c r="FFQ434" s="32"/>
      <c r="FFR434" s="32"/>
      <c r="FFS434" s="32"/>
      <c r="FFT434" s="32"/>
      <c r="FFU434" s="32"/>
      <c r="FFV434" s="32"/>
      <c r="FFW434" s="32"/>
      <c r="FFX434" s="32"/>
      <c r="FFY434" s="32"/>
      <c r="FFZ434" s="32"/>
      <c r="FGA434" s="32"/>
      <c r="FGB434" s="32"/>
      <c r="FGC434" s="32"/>
      <c r="FGD434" s="32"/>
      <c r="FGE434" s="32"/>
      <c r="FGF434" s="32"/>
      <c r="FGG434" s="32"/>
      <c r="FGH434" s="32"/>
      <c r="FGI434" s="32"/>
      <c r="FGJ434" s="32"/>
      <c r="FGK434" s="32"/>
      <c r="FGL434" s="32"/>
      <c r="FGM434" s="32"/>
      <c r="FGN434" s="32"/>
      <c r="FGO434" s="32"/>
      <c r="FGP434" s="32"/>
      <c r="FGQ434" s="32"/>
      <c r="FGR434" s="32"/>
      <c r="FGS434" s="32"/>
      <c r="FGT434" s="32"/>
      <c r="FGU434" s="32"/>
      <c r="FGV434" s="32"/>
      <c r="FGW434" s="32"/>
      <c r="FGX434" s="32"/>
      <c r="FGY434" s="32"/>
      <c r="FGZ434" s="32"/>
      <c r="FHA434" s="32"/>
      <c r="FHB434" s="32"/>
      <c r="FHC434" s="32"/>
      <c r="FHD434" s="32"/>
      <c r="FHE434" s="32"/>
      <c r="FHF434" s="32"/>
      <c r="FHG434" s="32"/>
      <c r="FHH434" s="32"/>
      <c r="FHI434" s="32"/>
      <c r="FHJ434" s="32"/>
      <c r="FHK434" s="32"/>
      <c r="FHL434" s="32"/>
      <c r="FHM434" s="32"/>
      <c r="FHN434" s="32"/>
      <c r="FHO434" s="32"/>
      <c r="FHP434" s="32"/>
      <c r="FHQ434" s="32"/>
      <c r="FHR434" s="32"/>
      <c r="FHS434" s="32"/>
      <c r="FHT434" s="32"/>
      <c r="FHU434" s="32"/>
      <c r="FHV434" s="32"/>
      <c r="FHW434" s="32"/>
      <c r="FHX434" s="32"/>
      <c r="FHY434" s="32"/>
      <c r="FHZ434" s="32"/>
      <c r="FIA434" s="32"/>
      <c r="FIB434" s="32"/>
      <c r="FIC434" s="32"/>
      <c r="FID434" s="32"/>
      <c r="FIE434" s="32"/>
      <c r="FIF434" s="32"/>
      <c r="FIG434" s="32"/>
      <c r="FIH434" s="32"/>
      <c r="FII434" s="32"/>
      <c r="FIJ434" s="32"/>
      <c r="FIK434" s="32"/>
      <c r="FIL434" s="32"/>
      <c r="FIM434" s="32"/>
      <c r="FIN434" s="32"/>
      <c r="FIO434" s="32"/>
      <c r="FIP434" s="32"/>
      <c r="FIQ434" s="32"/>
      <c r="FIR434" s="32"/>
      <c r="FIS434" s="32"/>
      <c r="FIT434" s="32"/>
      <c r="FIU434" s="32"/>
      <c r="FIV434" s="32"/>
      <c r="FIW434" s="32"/>
      <c r="FIX434" s="32"/>
      <c r="FIY434" s="32"/>
      <c r="FIZ434" s="32"/>
      <c r="FJA434" s="32"/>
      <c r="FJB434" s="32"/>
      <c r="FJC434" s="32"/>
      <c r="FJD434" s="32"/>
      <c r="FJE434" s="32"/>
      <c r="FJF434" s="32"/>
      <c r="FJG434" s="32"/>
      <c r="FJH434" s="32"/>
      <c r="FJI434" s="32"/>
      <c r="FJJ434" s="32"/>
      <c r="FJK434" s="32"/>
      <c r="FJL434" s="32"/>
      <c r="FJM434" s="32"/>
      <c r="FJN434" s="32"/>
      <c r="FJO434" s="32"/>
      <c r="FJP434" s="32"/>
      <c r="FJQ434" s="32"/>
      <c r="FJR434" s="32"/>
      <c r="FJS434" s="32"/>
      <c r="FJT434" s="32"/>
      <c r="FJU434" s="32"/>
      <c r="FJV434" s="32"/>
      <c r="FJW434" s="32"/>
      <c r="FJX434" s="32"/>
      <c r="FJY434" s="32"/>
      <c r="FJZ434" s="32"/>
      <c r="FKA434" s="32"/>
      <c r="FKB434" s="32"/>
      <c r="FKC434" s="32"/>
      <c r="FKD434" s="32"/>
      <c r="FKE434" s="32"/>
      <c r="FKF434" s="32"/>
      <c r="FKG434" s="32"/>
      <c r="FKH434" s="32"/>
      <c r="FKI434" s="32"/>
      <c r="FKJ434" s="32"/>
      <c r="FKK434" s="32"/>
      <c r="FKL434" s="32"/>
      <c r="FKM434" s="32"/>
      <c r="FKN434" s="32"/>
      <c r="FKO434" s="32"/>
      <c r="FKP434" s="32"/>
      <c r="FKQ434" s="32"/>
      <c r="FKR434" s="32"/>
      <c r="FKS434" s="32"/>
      <c r="FKT434" s="32"/>
      <c r="FKU434" s="32"/>
      <c r="FKV434" s="32"/>
      <c r="FKW434" s="32"/>
      <c r="FKX434" s="32"/>
      <c r="FKY434" s="32"/>
      <c r="FKZ434" s="32"/>
      <c r="FLA434" s="32"/>
      <c r="FLB434" s="32"/>
      <c r="FLC434" s="32"/>
      <c r="FLD434" s="32"/>
      <c r="FLE434" s="32"/>
      <c r="FLF434" s="32"/>
      <c r="FLG434" s="32"/>
      <c r="FLH434" s="32"/>
      <c r="FLI434" s="32"/>
      <c r="FLJ434" s="32"/>
      <c r="FLK434" s="32"/>
      <c r="FLL434" s="32"/>
      <c r="FLM434" s="32"/>
      <c r="FLN434" s="32"/>
      <c r="FLO434" s="32"/>
      <c r="FLP434" s="32"/>
      <c r="FLQ434" s="32"/>
      <c r="FLR434" s="32"/>
      <c r="FLS434" s="32"/>
      <c r="FLT434" s="32"/>
      <c r="FLU434" s="32"/>
      <c r="FLV434" s="32"/>
      <c r="FLW434" s="32"/>
      <c r="FLX434" s="32"/>
      <c r="FLY434" s="32"/>
      <c r="FLZ434" s="32"/>
      <c r="FMA434" s="32"/>
      <c r="FMB434" s="32"/>
      <c r="FMC434" s="32"/>
      <c r="FMD434" s="32"/>
      <c r="FME434" s="32"/>
      <c r="FMF434" s="32"/>
      <c r="FMG434" s="32"/>
      <c r="FMH434" s="32"/>
      <c r="FMI434" s="32"/>
      <c r="FMJ434" s="32"/>
      <c r="FMK434" s="32"/>
      <c r="FML434" s="32"/>
      <c r="FMM434" s="32"/>
      <c r="FMN434" s="32"/>
      <c r="FMO434" s="32"/>
      <c r="FMP434" s="32"/>
      <c r="FMQ434" s="32"/>
      <c r="FMR434" s="32"/>
      <c r="FMS434" s="32"/>
      <c r="FMT434" s="32"/>
      <c r="FMU434" s="32"/>
      <c r="FMV434" s="32"/>
      <c r="FMW434" s="32"/>
      <c r="FMX434" s="32"/>
      <c r="FMY434" s="32"/>
      <c r="FMZ434" s="32"/>
      <c r="FNA434" s="32"/>
      <c r="FNB434" s="32"/>
      <c r="FNC434" s="32"/>
      <c r="FND434" s="32"/>
      <c r="FNE434" s="32"/>
      <c r="FNF434" s="32"/>
      <c r="FNG434" s="32"/>
      <c r="FNH434" s="32"/>
      <c r="FNI434" s="32"/>
      <c r="FNJ434" s="32"/>
      <c r="FNK434" s="32"/>
      <c r="FNL434" s="32"/>
      <c r="FNM434" s="32"/>
      <c r="FNN434" s="32"/>
      <c r="FNO434" s="32"/>
      <c r="FNP434" s="32"/>
      <c r="FNQ434" s="32"/>
      <c r="FNR434" s="32"/>
      <c r="FNS434" s="32"/>
      <c r="FNT434" s="32"/>
      <c r="FNU434" s="32"/>
      <c r="FNV434" s="32"/>
      <c r="FNW434" s="32"/>
      <c r="FNX434" s="32"/>
      <c r="FNY434" s="32"/>
      <c r="FNZ434" s="32"/>
      <c r="FOA434" s="32"/>
      <c r="FOB434" s="32"/>
      <c r="FOC434" s="32"/>
      <c r="FOD434" s="32"/>
      <c r="FOE434" s="32"/>
      <c r="FOF434" s="32"/>
      <c r="FOG434" s="32"/>
      <c r="FOH434" s="32"/>
      <c r="FOI434" s="32"/>
      <c r="FOJ434" s="32"/>
      <c r="FOK434" s="32"/>
      <c r="FOL434" s="32"/>
      <c r="FOM434" s="32"/>
      <c r="FON434" s="32"/>
      <c r="FOO434" s="32"/>
      <c r="FOP434" s="32"/>
      <c r="FOQ434" s="32"/>
      <c r="FOR434" s="32"/>
      <c r="FOS434" s="32"/>
      <c r="FOT434" s="32"/>
      <c r="FOU434" s="32"/>
      <c r="FOV434" s="32"/>
      <c r="FOW434" s="32"/>
      <c r="FOX434" s="32"/>
      <c r="FOY434" s="32"/>
      <c r="FOZ434" s="32"/>
      <c r="FPA434" s="32"/>
      <c r="FPB434" s="32"/>
      <c r="FPC434" s="32"/>
      <c r="FPD434" s="32"/>
      <c r="FPE434" s="32"/>
      <c r="FPF434" s="32"/>
      <c r="FPG434" s="32"/>
      <c r="FPH434" s="32"/>
      <c r="FPI434" s="32"/>
      <c r="FPJ434" s="32"/>
      <c r="FPK434" s="32"/>
      <c r="FPL434" s="32"/>
      <c r="FPM434" s="32"/>
      <c r="FPN434" s="32"/>
      <c r="FPO434" s="32"/>
      <c r="FPP434" s="32"/>
      <c r="FPQ434" s="32"/>
      <c r="FPR434" s="32"/>
      <c r="FPS434" s="32"/>
      <c r="FPT434" s="32"/>
      <c r="FPU434" s="32"/>
      <c r="FPV434" s="32"/>
      <c r="FPW434" s="32"/>
      <c r="FPX434" s="32"/>
      <c r="FPY434" s="32"/>
      <c r="FPZ434" s="32"/>
      <c r="FQA434" s="32"/>
      <c r="FQB434" s="32"/>
      <c r="FQC434" s="32"/>
      <c r="FQD434" s="32"/>
      <c r="FQE434" s="32"/>
      <c r="FQF434" s="32"/>
      <c r="FQG434" s="32"/>
      <c r="FQH434" s="32"/>
      <c r="FQI434" s="32"/>
      <c r="FQJ434" s="32"/>
      <c r="FQK434" s="32"/>
      <c r="FQL434" s="32"/>
      <c r="FQM434" s="32"/>
      <c r="FQN434" s="32"/>
      <c r="FQO434" s="32"/>
      <c r="FQP434" s="32"/>
      <c r="FQQ434" s="32"/>
      <c r="FQR434" s="32"/>
      <c r="FQS434" s="32"/>
      <c r="FQT434" s="32"/>
      <c r="FQU434" s="32"/>
      <c r="FQV434" s="32"/>
      <c r="FQW434" s="32"/>
      <c r="FQX434" s="32"/>
      <c r="FQY434" s="32"/>
      <c r="FQZ434" s="32"/>
      <c r="FRA434" s="32"/>
      <c r="FRB434" s="32"/>
      <c r="FRC434" s="32"/>
      <c r="FRD434" s="32"/>
      <c r="FRE434" s="32"/>
      <c r="FRF434" s="32"/>
      <c r="FRG434" s="32"/>
      <c r="FRH434" s="32"/>
      <c r="FRI434" s="32"/>
      <c r="FRJ434" s="32"/>
      <c r="FRK434" s="32"/>
      <c r="FRL434" s="32"/>
      <c r="FRM434" s="32"/>
      <c r="FRN434" s="32"/>
      <c r="FRO434" s="32"/>
      <c r="FRP434" s="32"/>
      <c r="FRQ434" s="32"/>
      <c r="FRR434" s="32"/>
      <c r="FRS434" s="32"/>
      <c r="FRT434" s="32"/>
      <c r="FRU434" s="32"/>
      <c r="FRV434" s="32"/>
      <c r="FRW434" s="32"/>
      <c r="FRX434" s="32"/>
      <c r="FRY434" s="32"/>
      <c r="FRZ434" s="32"/>
      <c r="FSA434" s="32"/>
      <c r="FSB434" s="32"/>
      <c r="FSC434" s="32"/>
      <c r="FSD434" s="32"/>
      <c r="FSE434" s="32"/>
      <c r="FSF434" s="32"/>
      <c r="FSG434" s="32"/>
      <c r="FSH434" s="32"/>
      <c r="FSI434" s="32"/>
      <c r="FSJ434" s="32"/>
      <c r="FSK434" s="32"/>
      <c r="FSL434" s="32"/>
      <c r="FSM434" s="32"/>
      <c r="FSN434" s="32"/>
      <c r="FSO434" s="32"/>
      <c r="FSP434" s="32"/>
      <c r="FSQ434" s="32"/>
      <c r="FSR434" s="32"/>
      <c r="FSS434" s="32"/>
      <c r="FST434" s="32"/>
      <c r="FSU434" s="32"/>
      <c r="FSV434" s="32"/>
      <c r="FSW434" s="32"/>
      <c r="FSX434" s="32"/>
      <c r="FSY434" s="32"/>
      <c r="FSZ434" s="32"/>
      <c r="FTA434" s="32"/>
      <c r="FTB434" s="32"/>
      <c r="FTC434" s="32"/>
      <c r="FTD434" s="32"/>
      <c r="FTE434" s="32"/>
      <c r="FTF434" s="32"/>
      <c r="FTG434" s="32"/>
      <c r="FTH434" s="32"/>
      <c r="FTI434" s="32"/>
      <c r="FTJ434" s="32"/>
      <c r="FTK434" s="32"/>
      <c r="FTL434" s="32"/>
      <c r="FTM434" s="32"/>
      <c r="FTN434" s="32"/>
      <c r="FTO434" s="32"/>
      <c r="FTP434" s="32"/>
      <c r="FTQ434" s="32"/>
      <c r="FTR434" s="32"/>
      <c r="FTS434" s="32"/>
      <c r="FTT434" s="32"/>
      <c r="FTU434" s="32"/>
      <c r="FTV434" s="32"/>
      <c r="FTW434" s="32"/>
      <c r="FTX434" s="32"/>
      <c r="FTY434" s="32"/>
      <c r="FTZ434" s="32"/>
      <c r="FUA434" s="32"/>
      <c r="FUB434" s="32"/>
      <c r="FUC434" s="32"/>
      <c r="FUD434" s="32"/>
      <c r="FUE434" s="32"/>
      <c r="FUF434" s="32"/>
      <c r="FUG434" s="32"/>
      <c r="FUH434" s="32"/>
      <c r="FUI434" s="32"/>
      <c r="FUJ434" s="32"/>
      <c r="FUK434" s="32"/>
      <c r="FUL434" s="32"/>
      <c r="FUM434" s="32"/>
      <c r="FUN434" s="32"/>
      <c r="FUO434" s="32"/>
      <c r="FUP434" s="32"/>
      <c r="FUQ434" s="32"/>
      <c r="FUR434" s="32"/>
      <c r="FUS434" s="32"/>
      <c r="FUT434" s="32"/>
      <c r="FUU434" s="32"/>
      <c r="FUV434" s="32"/>
      <c r="FUW434" s="32"/>
      <c r="FUX434" s="32"/>
      <c r="FUY434" s="32"/>
      <c r="FUZ434" s="32"/>
      <c r="FVA434" s="32"/>
      <c r="FVB434" s="32"/>
      <c r="FVC434" s="32"/>
      <c r="FVD434" s="32"/>
      <c r="FVE434" s="32"/>
      <c r="FVF434" s="32"/>
      <c r="FVG434" s="32"/>
      <c r="FVH434" s="32"/>
      <c r="FVI434" s="32"/>
      <c r="FVJ434" s="32"/>
      <c r="FVK434" s="32"/>
      <c r="FVL434" s="32"/>
      <c r="FVM434" s="32"/>
      <c r="FVN434" s="32"/>
      <c r="FVO434" s="32"/>
      <c r="FVP434" s="32"/>
      <c r="FVQ434" s="32"/>
      <c r="FVR434" s="32"/>
      <c r="FVS434" s="32"/>
      <c r="FVT434" s="32"/>
      <c r="FVU434" s="32"/>
      <c r="FVV434" s="32"/>
      <c r="FVW434" s="32"/>
      <c r="FVX434" s="32"/>
      <c r="FVY434" s="32"/>
      <c r="FVZ434" s="32"/>
      <c r="FWA434" s="32"/>
      <c r="FWB434" s="32"/>
      <c r="FWC434" s="32"/>
      <c r="FWD434" s="32"/>
      <c r="FWE434" s="32"/>
      <c r="FWF434" s="32"/>
      <c r="FWG434" s="32"/>
      <c r="FWH434" s="32"/>
      <c r="FWI434" s="32"/>
      <c r="FWJ434" s="32"/>
      <c r="FWK434" s="32"/>
      <c r="FWL434" s="32"/>
      <c r="FWM434" s="32"/>
      <c r="FWN434" s="32"/>
      <c r="FWO434" s="32"/>
      <c r="FWP434" s="32"/>
      <c r="FWQ434" s="32"/>
      <c r="FWR434" s="32"/>
      <c r="FWS434" s="32"/>
      <c r="FWT434" s="32"/>
      <c r="FWU434" s="32"/>
      <c r="FWV434" s="32"/>
      <c r="FWW434" s="32"/>
      <c r="FWX434" s="32"/>
      <c r="FWY434" s="32"/>
      <c r="FWZ434" s="32"/>
      <c r="FXA434" s="32"/>
      <c r="FXB434" s="32"/>
      <c r="FXC434" s="32"/>
      <c r="FXD434" s="32"/>
      <c r="FXE434" s="32"/>
      <c r="FXF434" s="32"/>
      <c r="FXG434" s="32"/>
      <c r="FXH434" s="32"/>
      <c r="FXI434" s="32"/>
      <c r="FXJ434" s="32"/>
      <c r="FXK434" s="32"/>
      <c r="FXL434" s="32"/>
      <c r="FXM434" s="32"/>
      <c r="FXN434" s="32"/>
      <c r="FXO434" s="32"/>
      <c r="FXP434" s="32"/>
      <c r="FXQ434" s="32"/>
      <c r="FXR434" s="32"/>
      <c r="FXS434" s="32"/>
      <c r="FXT434" s="32"/>
      <c r="FXU434" s="32"/>
      <c r="FXV434" s="32"/>
      <c r="FXW434" s="32"/>
      <c r="FXX434" s="32"/>
      <c r="FXY434" s="32"/>
      <c r="FXZ434" s="32"/>
      <c r="FYA434" s="32"/>
      <c r="FYB434" s="32"/>
      <c r="FYC434" s="32"/>
      <c r="FYD434" s="32"/>
      <c r="FYE434" s="32"/>
      <c r="FYF434" s="32"/>
      <c r="FYG434" s="32"/>
      <c r="FYH434" s="32"/>
      <c r="FYI434" s="32"/>
      <c r="FYJ434" s="32"/>
      <c r="FYK434" s="32"/>
      <c r="FYL434" s="32"/>
      <c r="FYM434" s="32"/>
      <c r="FYN434" s="32"/>
      <c r="FYO434" s="32"/>
      <c r="FYP434" s="32"/>
      <c r="FYQ434" s="32"/>
      <c r="FYR434" s="32"/>
      <c r="FYS434" s="32"/>
      <c r="FYT434" s="32"/>
      <c r="FYU434" s="32"/>
      <c r="FYV434" s="32"/>
      <c r="FYW434" s="32"/>
      <c r="FYX434" s="32"/>
      <c r="FYY434" s="32"/>
      <c r="FYZ434" s="32"/>
      <c r="FZA434" s="32"/>
      <c r="FZB434" s="32"/>
      <c r="FZC434" s="32"/>
      <c r="FZD434" s="32"/>
      <c r="FZE434" s="32"/>
      <c r="FZF434" s="32"/>
      <c r="FZG434" s="32"/>
      <c r="FZH434" s="32"/>
      <c r="FZI434" s="32"/>
      <c r="FZJ434" s="32"/>
      <c r="FZK434" s="32"/>
      <c r="FZL434" s="32"/>
      <c r="FZM434" s="32"/>
      <c r="FZN434" s="32"/>
      <c r="FZO434" s="32"/>
      <c r="FZP434" s="32"/>
      <c r="FZQ434" s="32"/>
      <c r="FZR434" s="32"/>
      <c r="FZS434" s="32"/>
      <c r="FZT434" s="32"/>
      <c r="FZU434" s="32"/>
      <c r="FZV434" s="32"/>
      <c r="FZW434" s="32"/>
      <c r="FZX434" s="32"/>
      <c r="FZY434" s="32"/>
      <c r="FZZ434" s="32"/>
      <c r="GAA434" s="32"/>
      <c r="GAB434" s="32"/>
      <c r="GAC434" s="32"/>
      <c r="GAD434" s="32"/>
      <c r="GAE434" s="32"/>
      <c r="GAF434" s="32"/>
      <c r="GAG434" s="32"/>
      <c r="GAH434" s="32"/>
      <c r="GAI434" s="32"/>
      <c r="GAJ434" s="32"/>
      <c r="GAK434" s="32"/>
      <c r="GAL434" s="32"/>
      <c r="GAM434" s="32"/>
      <c r="GAN434" s="32"/>
      <c r="GAO434" s="32"/>
      <c r="GAP434" s="32"/>
      <c r="GAQ434" s="32"/>
      <c r="GAR434" s="32"/>
      <c r="GAS434" s="32"/>
      <c r="GAT434" s="32"/>
      <c r="GAU434" s="32"/>
      <c r="GAV434" s="32"/>
      <c r="GAW434" s="32"/>
      <c r="GAX434" s="32"/>
      <c r="GAY434" s="32"/>
      <c r="GAZ434" s="32"/>
      <c r="GBA434" s="32"/>
      <c r="GBB434" s="32"/>
      <c r="GBC434" s="32"/>
      <c r="GBD434" s="32"/>
      <c r="GBE434" s="32"/>
      <c r="GBF434" s="32"/>
      <c r="GBG434" s="32"/>
      <c r="GBH434" s="32"/>
      <c r="GBI434" s="32"/>
      <c r="GBJ434" s="32"/>
      <c r="GBK434" s="32"/>
      <c r="GBL434" s="32"/>
      <c r="GBM434" s="32"/>
      <c r="GBN434" s="32"/>
      <c r="GBO434" s="32"/>
      <c r="GBP434" s="32"/>
      <c r="GBQ434" s="32"/>
      <c r="GBR434" s="32"/>
      <c r="GBS434" s="32"/>
      <c r="GBT434" s="32"/>
      <c r="GBU434" s="32"/>
      <c r="GBV434" s="32"/>
      <c r="GBW434" s="32"/>
      <c r="GBX434" s="32"/>
      <c r="GBY434" s="32"/>
      <c r="GBZ434" s="32"/>
      <c r="GCA434" s="32"/>
      <c r="GCB434" s="32"/>
      <c r="GCC434" s="32"/>
      <c r="GCD434" s="32"/>
      <c r="GCE434" s="32"/>
      <c r="GCF434" s="32"/>
      <c r="GCG434" s="32"/>
      <c r="GCH434" s="32"/>
      <c r="GCI434" s="32"/>
      <c r="GCJ434" s="32"/>
      <c r="GCK434" s="32"/>
      <c r="GCL434" s="32"/>
      <c r="GCM434" s="32"/>
      <c r="GCN434" s="32"/>
      <c r="GCO434" s="32"/>
      <c r="GCP434" s="32"/>
      <c r="GCQ434" s="32"/>
      <c r="GCR434" s="32"/>
      <c r="GCS434" s="32"/>
      <c r="GCT434" s="32"/>
      <c r="GCU434" s="32"/>
      <c r="GCV434" s="32"/>
      <c r="GCW434" s="32"/>
      <c r="GCX434" s="32"/>
      <c r="GCY434" s="32"/>
      <c r="GCZ434" s="32"/>
      <c r="GDA434" s="32"/>
      <c r="GDB434" s="32"/>
      <c r="GDC434" s="32"/>
      <c r="GDD434" s="32"/>
      <c r="GDE434" s="32"/>
      <c r="GDF434" s="32"/>
      <c r="GDG434" s="32"/>
      <c r="GDH434" s="32"/>
      <c r="GDI434" s="32"/>
      <c r="GDJ434" s="32"/>
      <c r="GDK434" s="32"/>
      <c r="GDL434" s="32"/>
      <c r="GDM434" s="32"/>
      <c r="GDN434" s="32"/>
      <c r="GDO434" s="32"/>
      <c r="GDP434" s="32"/>
      <c r="GDQ434" s="32"/>
      <c r="GDR434" s="32"/>
      <c r="GDS434" s="32"/>
      <c r="GDT434" s="32"/>
      <c r="GDU434" s="32"/>
      <c r="GDV434" s="32"/>
      <c r="GDW434" s="32"/>
      <c r="GDX434" s="32"/>
      <c r="GDY434" s="32"/>
      <c r="GDZ434" s="32"/>
      <c r="GEA434" s="32"/>
      <c r="GEB434" s="32"/>
      <c r="GEC434" s="32"/>
      <c r="GED434" s="32"/>
      <c r="GEE434" s="32"/>
      <c r="GEF434" s="32"/>
      <c r="GEG434" s="32"/>
      <c r="GEH434" s="32"/>
      <c r="GEI434" s="32"/>
      <c r="GEJ434" s="32"/>
      <c r="GEK434" s="32"/>
      <c r="GEL434" s="32"/>
      <c r="GEM434" s="32"/>
      <c r="GEN434" s="32"/>
      <c r="GEO434" s="32"/>
      <c r="GEP434" s="32"/>
      <c r="GEQ434" s="32"/>
      <c r="GER434" s="32"/>
      <c r="GES434" s="32"/>
      <c r="GET434" s="32"/>
      <c r="GEU434" s="32"/>
      <c r="GEV434" s="32"/>
      <c r="GEW434" s="32"/>
      <c r="GEX434" s="32"/>
      <c r="GEY434" s="32"/>
      <c r="GEZ434" s="32"/>
      <c r="GFA434" s="32"/>
      <c r="GFB434" s="32"/>
      <c r="GFC434" s="32"/>
      <c r="GFD434" s="32"/>
      <c r="GFE434" s="32"/>
      <c r="GFF434" s="32"/>
      <c r="GFG434" s="32"/>
      <c r="GFH434" s="32"/>
      <c r="GFI434" s="32"/>
      <c r="GFJ434" s="32"/>
      <c r="GFK434" s="32"/>
      <c r="GFL434" s="32"/>
      <c r="GFM434" s="32"/>
      <c r="GFN434" s="32"/>
      <c r="GFO434" s="32"/>
      <c r="GFP434" s="32"/>
      <c r="GFQ434" s="32"/>
      <c r="GFR434" s="32"/>
      <c r="GFS434" s="32"/>
      <c r="GFT434" s="32"/>
      <c r="GFU434" s="32"/>
      <c r="GFV434" s="32"/>
      <c r="GFW434" s="32"/>
      <c r="GFX434" s="32"/>
      <c r="GFY434" s="32"/>
      <c r="GFZ434" s="32"/>
      <c r="GGA434" s="32"/>
      <c r="GGB434" s="32"/>
      <c r="GGC434" s="32"/>
      <c r="GGD434" s="32"/>
      <c r="GGE434" s="32"/>
      <c r="GGF434" s="32"/>
      <c r="GGG434" s="32"/>
      <c r="GGH434" s="32"/>
      <c r="GGI434" s="32"/>
      <c r="GGJ434" s="32"/>
      <c r="GGK434" s="32"/>
      <c r="GGL434" s="32"/>
      <c r="GGM434" s="32"/>
      <c r="GGN434" s="32"/>
      <c r="GGO434" s="32"/>
      <c r="GGP434" s="32"/>
      <c r="GGQ434" s="32"/>
      <c r="GGR434" s="32"/>
      <c r="GGS434" s="32"/>
      <c r="GGT434" s="32"/>
      <c r="GGU434" s="32"/>
      <c r="GGV434" s="32"/>
      <c r="GGW434" s="32"/>
      <c r="GGX434" s="32"/>
      <c r="GGY434" s="32"/>
      <c r="GGZ434" s="32"/>
      <c r="GHA434" s="32"/>
      <c r="GHB434" s="32"/>
      <c r="GHC434" s="32"/>
      <c r="GHD434" s="32"/>
      <c r="GHE434" s="32"/>
      <c r="GHF434" s="32"/>
      <c r="GHG434" s="32"/>
      <c r="GHH434" s="32"/>
      <c r="GHI434" s="32"/>
      <c r="GHJ434" s="32"/>
      <c r="GHK434" s="32"/>
      <c r="GHL434" s="32"/>
      <c r="GHM434" s="32"/>
      <c r="GHN434" s="32"/>
      <c r="GHO434" s="32"/>
      <c r="GHP434" s="32"/>
      <c r="GHQ434" s="32"/>
      <c r="GHR434" s="32"/>
      <c r="GHS434" s="32"/>
      <c r="GHT434" s="32"/>
      <c r="GHU434" s="32"/>
      <c r="GHV434" s="32"/>
      <c r="GHW434" s="32"/>
      <c r="GHX434" s="32"/>
      <c r="GHY434" s="32"/>
      <c r="GHZ434" s="32"/>
      <c r="GIA434" s="32"/>
      <c r="GIB434" s="32"/>
      <c r="GIC434" s="32"/>
      <c r="GID434" s="32"/>
      <c r="GIE434" s="32"/>
      <c r="GIF434" s="32"/>
      <c r="GIG434" s="32"/>
      <c r="GIH434" s="32"/>
      <c r="GII434" s="32"/>
      <c r="GIJ434" s="32"/>
      <c r="GIK434" s="32"/>
      <c r="GIL434" s="32"/>
      <c r="GIM434" s="32"/>
      <c r="GIN434" s="32"/>
      <c r="GIO434" s="32"/>
      <c r="GIP434" s="32"/>
      <c r="GIQ434" s="32"/>
      <c r="GIR434" s="32"/>
      <c r="GIS434" s="32"/>
      <c r="GIT434" s="32"/>
      <c r="GIU434" s="32"/>
      <c r="GIV434" s="32"/>
      <c r="GIW434" s="32"/>
      <c r="GIX434" s="32"/>
      <c r="GIY434" s="32"/>
      <c r="GIZ434" s="32"/>
      <c r="GJA434" s="32"/>
      <c r="GJB434" s="32"/>
      <c r="GJC434" s="32"/>
      <c r="GJD434" s="32"/>
      <c r="GJE434" s="32"/>
      <c r="GJF434" s="32"/>
      <c r="GJG434" s="32"/>
      <c r="GJH434" s="32"/>
      <c r="GJI434" s="32"/>
      <c r="GJJ434" s="32"/>
      <c r="GJK434" s="32"/>
      <c r="GJL434" s="32"/>
      <c r="GJM434" s="32"/>
      <c r="GJN434" s="32"/>
      <c r="GJO434" s="32"/>
      <c r="GJP434" s="32"/>
      <c r="GJQ434" s="32"/>
      <c r="GJR434" s="32"/>
      <c r="GJS434" s="32"/>
      <c r="GJT434" s="32"/>
      <c r="GJU434" s="32"/>
      <c r="GJV434" s="32"/>
      <c r="GJW434" s="32"/>
      <c r="GJX434" s="32"/>
      <c r="GJY434" s="32"/>
      <c r="GJZ434" s="32"/>
      <c r="GKA434" s="32"/>
      <c r="GKB434" s="32"/>
      <c r="GKC434" s="32"/>
      <c r="GKD434" s="32"/>
      <c r="GKE434" s="32"/>
      <c r="GKF434" s="32"/>
      <c r="GKG434" s="32"/>
      <c r="GKH434" s="32"/>
      <c r="GKI434" s="32"/>
      <c r="GKJ434" s="32"/>
      <c r="GKK434" s="32"/>
      <c r="GKL434" s="32"/>
      <c r="GKM434" s="32"/>
      <c r="GKN434" s="32"/>
      <c r="GKO434" s="32"/>
      <c r="GKP434" s="32"/>
      <c r="GKQ434" s="32"/>
      <c r="GKR434" s="32"/>
      <c r="GKS434" s="32"/>
      <c r="GKT434" s="32"/>
      <c r="GKU434" s="32"/>
      <c r="GKV434" s="32"/>
      <c r="GKW434" s="32"/>
      <c r="GKX434" s="32"/>
      <c r="GKY434" s="32"/>
      <c r="GKZ434" s="32"/>
      <c r="GLA434" s="32"/>
      <c r="GLB434" s="32"/>
      <c r="GLC434" s="32"/>
      <c r="GLD434" s="32"/>
      <c r="GLE434" s="32"/>
      <c r="GLF434" s="32"/>
      <c r="GLG434" s="32"/>
      <c r="GLH434" s="32"/>
      <c r="GLI434" s="32"/>
      <c r="GLJ434" s="32"/>
      <c r="GLK434" s="32"/>
      <c r="GLL434" s="32"/>
      <c r="GLM434" s="32"/>
      <c r="GLN434" s="32"/>
      <c r="GLO434" s="32"/>
      <c r="GLP434" s="32"/>
      <c r="GLQ434" s="32"/>
      <c r="GLR434" s="32"/>
      <c r="GLS434" s="32"/>
      <c r="GLT434" s="32"/>
      <c r="GLU434" s="32"/>
      <c r="GLV434" s="32"/>
      <c r="GLW434" s="32"/>
      <c r="GLX434" s="32"/>
      <c r="GLY434" s="32"/>
      <c r="GLZ434" s="32"/>
      <c r="GMA434" s="32"/>
      <c r="GMB434" s="32"/>
      <c r="GMC434" s="32"/>
      <c r="GMD434" s="32"/>
      <c r="GME434" s="32"/>
      <c r="GMF434" s="32"/>
      <c r="GMG434" s="32"/>
      <c r="GMH434" s="32"/>
      <c r="GMI434" s="32"/>
      <c r="GMJ434" s="32"/>
      <c r="GMK434" s="32"/>
      <c r="GML434" s="32"/>
      <c r="GMM434" s="32"/>
      <c r="GMN434" s="32"/>
      <c r="GMO434" s="32"/>
      <c r="GMP434" s="32"/>
      <c r="GMQ434" s="32"/>
      <c r="GMR434" s="32"/>
      <c r="GMS434" s="32"/>
      <c r="GMT434" s="32"/>
      <c r="GMU434" s="32"/>
      <c r="GMV434" s="32"/>
      <c r="GMW434" s="32"/>
      <c r="GMX434" s="32"/>
      <c r="GMY434" s="32"/>
      <c r="GMZ434" s="32"/>
      <c r="GNA434" s="32"/>
      <c r="GNB434" s="32"/>
      <c r="GNC434" s="32"/>
      <c r="GND434" s="32"/>
      <c r="GNE434" s="32"/>
      <c r="GNF434" s="32"/>
      <c r="GNG434" s="32"/>
      <c r="GNH434" s="32"/>
      <c r="GNI434" s="32"/>
      <c r="GNJ434" s="32"/>
      <c r="GNK434" s="32"/>
      <c r="GNL434" s="32"/>
      <c r="GNM434" s="32"/>
      <c r="GNN434" s="32"/>
      <c r="GNO434" s="32"/>
      <c r="GNP434" s="32"/>
      <c r="GNQ434" s="32"/>
      <c r="GNR434" s="32"/>
      <c r="GNS434" s="32"/>
      <c r="GNT434" s="32"/>
      <c r="GNU434" s="32"/>
      <c r="GNV434" s="32"/>
      <c r="GNW434" s="32"/>
      <c r="GNX434" s="32"/>
      <c r="GNY434" s="32"/>
      <c r="GNZ434" s="32"/>
      <c r="GOA434" s="32"/>
      <c r="GOB434" s="32"/>
      <c r="GOC434" s="32"/>
      <c r="GOD434" s="32"/>
      <c r="GOE434" s="32"/>
      <c r="GOF434" s="32"/>
      <c r="GOG434" s="32"/>
      <c r="GOH434" s="32"/>
      <c r="GOI434" s="32"/>
      <c r="GOJ434" s="32"/>
      <c r="GOK434" s="32"/>
      <c r="GOL434" s="32"/>
      <c r="GOM434" s="32"/>
      <c r="GON434" s="32"/>
      <c r="GOO434" s="32"/>
      <c r="GOP434" s="32"/>
      <c r="GOQ434" s="32"/>
      <c r="GOR434" s="32"/>
      <c r="GOS434" s="32"/>
      <c r="GOT434" s="32"/>
      <c r="GOU434" s="32"/>
      <c r="GOV434" s="32"/>
      <c r="GOW434" s="32"/>
      <c r="GOX434" s="32"/>
      <c r="GOY434" s="32"/>
      <c r="GOZ434" s="32"/>
      <c r="GPA434" s="32"/>
      <c r="GPB434" s="32"/>
      <c r="GPC434" s="32"/>
      <c r="GPD434" s="32"/>
      <c r="GPE434" s="32"/>
      <c r="GPF434" s="32"/>
      <c r="GPG434" s="32"/>
      <c r="GPH434" s="32"/>
      <c r="GPI434" s="32"/>
      <c r="GPJ434" s="32"/>
      <c r="GPK434" s="32"/>
      <c r="GPL434" s="32"/>
      <c r="GPM434" s="32"/>
      <c r="GPN434" s="32"/>
      <c r="GPO434" s="32"/>
      <c r="GPP434" s="32"/>
      <c r="GPQ434" s="32"/>
      <c r="GPR434" s="32"/>
      <c r="GPS434" s="32"/>
      <c r="GPT434" s="32"/>
      <c r="GPU434" s="32"/>
      <c r="GPV434" s="32"/>
      <c r="GPW434" s="32"/>
      <c r="GPX434" s="32"/>
      <c r="GPY434" s="32"/>
      <c r="GPZ434" s="32"/>
      <c r="GQA434" s="32"/>
      <c r="GQB434" s="32"/>
      <c r="GQC434" s="32"/>
      <c r="GQD434" s="32"/>
      <c r="GQE434" s="32"/>
      <c r="GQF434" s="32"/>
      <c r="GQG434" s="32"/>
      <c r="GQH434" s="32"/>
      <c r="GQI434" s="32"/>
      <c r="GQJ434" s="32"/>
      <c r="GQK434" s="32"/>
      <c r="GQL434" s="32"/>
      <c r="GQM434" s="32"/>
      <c r="GQN434" s="32"/>
      <c r="GQO434" s="32"/>
      <c r="GQP434" s="32"/>
      <c r="GQQ434" s="32"/>
      <c r="GQR434" s="32"/>
      <c r="GQS434" s="32"/>
      <c r="GQT434" s="32"/>
      <c r="GQU434" s="32"/>
      <c r="GQV434" s="32"/>
      <c r="GQW434" s="32"/>
      <c r="GQX434" s="32"/>
      <c r="GQY434" s="32"/>
      <c r="GQZ434" s="32"/>
      <c r="GRA434" s="32"/>
      <c r="GRB434" s="32"/>
      <c r="GRC434" s="32"/>
      <c r="GRD434" s="32"/>
      <c r="GRE434" s="32"/>
      <c r="GRF434" s="32"/>
      <c r="GRG434" s="32"/>
      <c r="GRH434" s="32"/>
      <c r="GRI434" s="32"/>
      <c r="GRJ434" s="32"/>
      <c r="GRK434" s="32"/>
      <c r="GRL434" s="32"/>
      <c r="GRM434" s="32"/>
      <c r="GRN434" s="32"/>
      <c r="GRO434" s="32"/>
      <c r="GRP434" s="32"/>
      <c r="GRQ434" s="32"/>
      <c r="GRR434" s="32"/>
      <c r="GRS434" s="32"/>
      <c r="GRT434" s="32"/>
      <c r="GRU434" s="32"/>
      <c r="GRV434" s="32"/>
      <c r="GRW434" s="32"/>
      <c r="GRX434" s="32"/>
      <c r="GRY434" s="32"/>
      <c r="GRZ434" s="32"/>
      <c r="GSA434" s="32"/>
      <c r="GSB434" s="32"/>
      <c r="GSC434" s="32"/>
      <c r="GSD434" s="32"/>
      <c r="GSE434" s="32"/>
      <c r="GSF434" s="32"/>
      <c r="GSG434" s="32"/>
      <c r="GSH434" s="32"/>
      <c r="GSI434" s="32"/>
      <c r="GSJ434" s="32"/>
      <c r="GSK434" s="32"/>
      <c r="GSL434" s="32"/>
      <c r="GSM434" s="32"/>
      <c r="GSN434" s="32"/>
      <c r="GSO434" s="32"/>
      <c r="GSP434" s="32"/>
      <c r="GSQ434" s="32"/>
      <c r="GSR434" s="32"/>
      <c r="GSS434" s="32"/>
      <c r="GST434" s="32"/>
      <c r="GSU434" s="32"/>
      <c r="GSV434" s="32"/>
      <c r="GSW434" s="32"/>
      <c r="GSX434" s="32"/>
      <c r="GSY434" s="32"/>
      <c r="GSZ434" s="32"/>
      <c r="GTA434" s="32"/>
      <c r="GTB434" s="32"/>
      <c r="GTC434" s="32"/>
      <c r="GTD434" s="32"/>
      <c r="GTE434" s="32"/>
      <c r="GTF434" s="32"/>
      <c r="GTG434" s="32"/>
      <c r="GTH434" s="32"/>
      <c r="GTI434" s="32"/>
      <c r="GTJ434" s="32"/>
      <c r="GTK434" s="32"/>
      <c r="GTL434" s="32"/>
      <c r="GTM434" s="32"/>
      <c r="GTN434" s="32"/>
      <c r="GTO434" s="32"/>
      <c r="GTP434" s="32"/>
      <c r="GTQ434" s="32"/>
      <c r="GTR434" s="32"/>
      <c r="GTS434" s="32"/>
      <c r="GTT434" s="32"/>
      <c r="GTU434" s="32"/>
      <c r="GTV434" s="32"/>
      <c r="GTW434" s="32"/>
      <c r="GTX434" s="32"/>
      <c r="GTY434" s="32"/>
      <c r="GTZ434" s="32"/>
      <c r="GUA434" s="32"/>
      <c r="GUB434" s="32"/>
      <c r="GUC434" s="32"/>
      <c r="GUD434" s="32"/>
      <c r="GUE434" s="32"/>
      <c r="GUF434" s="32"/>
      <c r="GUG434" s="32"/>
      <c r="GUH434" s="32"/>
      <c r="GUI434" s="32"/>
      <c r="GUJ434" s="32"/>
      <c r="GUK434" s="32"/>
      <c r="GUL434" s="32"/>
      <c r="GUM434" s="32"/>
      <c r="GUN434" s="32"/>
      <c r="GUO434" s="32"/>
      <c r="GUP434" s="32"/>
      <c r="GUQ434" s="32"/>
      <c r="GUR434" s="32"/>
      <c r="GUS434" s="32"/>
      <c r="GUT434" s="32"/>
      <c r="GUU434" s="32"/>
      <c r="GUV434" s="32"/>
      <c r="GUW434" s="32"/>
      <c r="GUX434" s="32"/>
      <c r="GUY434" s="32"/>
      <c r="GUZ434" s="32"/>
      <c r="GVA434" s="32"/>
      <c r="GVB434" s="32"/>
      <c r="GVC434" s="32"/>
      <c r="GVD434" s="32"/>
      <c r="GVE434" s="32"/>
      <c r="GVF434" s="32"/>
      <c r="GVG434" s="32"/>
      <c r="GVH434" s="32"/>
      <c r="GVI434" s="32"/>
      <c r="GVJ434" s="32"/>
      <c r="GVK434" s="32"/>
      <c r="GVL434" s="32"/>
      <c r="GVM434" s="32"/>
      <c r="GVN434" s="32"/>
      <c r="GVO434" s="32"/>
      <c r="GVP434" s="32"/>
      <c r="GVQ434" s="32"/>
      <c r="GVR434" s="32"/>
      <c r="GVS434" s="32"/>
      <c r="GVT434" s="32"/>
      <c r="GVU434" s="32"/>
      <c r="GVV434" s="32"/>
      <c r="GVW434" s="32"/>
      <c r="GVX434" s="32"/>
      <c r="GVY434" s="32"/>
      <c r="GVZ434" s="32"/>
      <c r="GWA434" s="32"/>
      <c r="GWB434" s="32"/>
      <c r="GWC434" s="32"/>
      <c r="GWD434" s="32"/>
      <c r="GWE434" s="32"/>
      <c r="GWF434" s="32"/>
      <c r="GWG434" s="32"/>
      <c r="GWH434" s="32"/>
      <c r="GWI434" s="32"/>
      <c r="GWJ434" s="32"/>
      <c r="GWK434" s="32"/>
      <c r="GWL434" s="32"/>
      <c r="GWM434" s="32"/>
      <c r="GWN434" s="32"/>
      <c r="GWO434" s="32"/>
      <c r="GWP434" s="32"/>
      <c r="GWQ434" s="32"/>
      <c r="GWR434" s="32"/>
      <c r="GWS434" s="32"/>
      <c r="GWT434" s="32"/>
      <c r="GWU434" s="32"/>
      <c r="GWV434" s="32"/>
      <c r="GWW434" s="32"/>
      <c r="GWX434" s="32"/>
      <c r="GWY434" s="32"/>
      <c r="GWZ434" s="32"/>
      <c r="GXA434" s="32"/>
      <c r="GXB434" s="32"/>
      <c r="GXC434" s="32"/>
      <c r="GXD434" s="32"/>
      <c r="GXE434" s="32"/>
      <c r="GXF434" s="32"/>
      <c r="GXG434" s="32"/>
      <c r="GXH434" s="32"/>
      <c r="GXI434" s="32"/>
      <c r="GXJ434" s="32"/>
      <c r="GXK434" s="32"/>
      <c r="GXL434" s="32"/>
      <c r="GXM434" s="32"/>
      <c r="GXN434" s="32"/>
      <c r="GXO434" s="32"/>
      <c r="GXP434" s="32"/>
      <c r="GXQ434" s="32"/>
      <c r="GXR434" s="32"/>
      <c r="GXS434" s="32"/>
      <c r="GXT434" s="32"/>
      <c r="GXU434" s="32"/>
      <c r="GXV434" s="32"/>
      <c r="GXW434" s="32"/>
      <c r="GXX434" s="32"/>
      <c r="GXY434" s="32"/>
      <c r="GXZ434" s="32"/>
      <c r="GYA434" s="32"/>
      <c r="GYB434" s="32"/>
      <c r="GYC434" s="32"/>
      <c r="GYD434" s="32"/>
      <c r="GYE434" s="32"/>
      <c r="GYF434" s="32"/>
      <c r="GYG434" s="32"/>
      <c r="GYH434" s="32"/>
      <c r="GYI434" s="32"/>
      <c r="GYJ434" s="32"/>
      <c r="GYK434" s="32"/>
      <c r="GYL434" s="32"/>
      <c r="GYM434" s="32"/>
      <c r="GYN434" s="32"/>
      <c r="GYO434" s="32"/>
      <c r="GYP434" s="32"/>
      <c r="GYQ434" s="32"/>
      <c r="GYR434" s="32"/>
      <c r="GYS434" s="32"/>
      <c r="GYT434" s="32"/>
      <c r="GYU434" s="32"/>
      <c r="GYV434" s="32"/>
      <c r="GYW434" s="32"/>
      <c r="GYX434" s="32"/>
      <c r="GYY434" s="32"/>
      <c r="GYZ434" s="32"/>
      <c r="GZA434" s="32"/>
      <c r="GZB434" s="32"/>
      <c r="GZC434" s="32"/>
      <c r="GZD434" s="32"/>
      <c r="GZE434" s="32"/>
      <c r="GZF434" s="32"/>
      <c r="GZG434" s="32"/>
      <c r="GZH434" s="32"/>
      <c r="GZI434" s="32"/>
      <c r="GZJ434" s="32"/>
      <c r="GZK434" s="32"/>
      <c r="GZL434" s="32"/>
      <c r="GZM434" s="32"/>
      <c r="GZN434" s="32"/>
      <c r="GZO434" s="32"/>
      <c r="GZP434" s="32"/>
      <c r="GZQ434" s="32"/>
      <c r="GZR434" s="32"/>
      <c r="GZS434" s="32"/>
      <c r="GZT434" s="32"/>
      <c r="GZU434" s="32"/>
      <c r="GZV434" s="32"/>
      <c r="GZW434" s="32"/>
      <c r="GZX434" s="32"/>
      <c r="GZY434" s="32"/>
      <c r="GZZ434" s="32"/>
      <c r="HAA434" s="32"/>
      <c r="HAB434" s="32"/>
      <c r="HAC434" s="32"/>
      <c r="HAD434" s="32"/>
      <c r="HAE434" s="32"/>
      <c r="HAF434" s="32"/>
      <c r="HAG434" s="32"/>
      <c r="HAH434" s="32"/>
      <c r="HAI434" s="32"/>
      <c r="HAJ434" s="32"/>
      <c r="HAK434" s="32"/>
      <c r="HAL434" s="32"/>
      <c r="HAM434" s="32"/>
      <c r="HAN434" s="32"/>
      <c r="HAO434" s="32"/>
      <c r="HAP434" s="32"/>
      <c r="HAQ434" s="32"/>
      <c r="HAR434" s="32"/>
      <c r="HAS434" s="32"/>
      <c r="HAT434" s="32"/>
      <c r="HAU434" s="32"/>
      <c r="HAV434" s="32"/>
      <c r="HAW434" s="32"/>
      <c r="HAX434" s="32"/>
      <c r="HAY434" s="32"/>
      <c r="HAZ434" s="32"/>
      <c r="HBA434" s="32"/>
      <c r="HBB434" s="32"/>
      <c r="HBC434" s="32"/>
      <c r="HBD434" s="32"/>
      <c r="HBE434" s="32"/>
      <c r="HBF434" s="32"/>
      <c r="HBG434" s="32"/>
      <c r="HBH434" s="32"/>
      <c r="HBI434" s="32"/>
      <c r="HBJ434" s="32"/>
      <c r="HBK434" s="32"/>
      <c r="HBL434" s="32"/>
      <c r="HBM434" s="32"/>
      <c r="HBN434" s="32"/>
      <c r="HBO434" s="32"/>
      <c r="HBP434" s="32"/>
      <c r="HBQ434" s="32"/>
      <c r="HBR434" s="32"/>
      <c r="HBS434" s="32"/>
      <c r="HBT434" s="32"/>
      <c r="HBU434" s="32"/>
      <c r="HBV434" s="32"/>
      <c r="HBW434" s="32"/>
      <c r="HBX434" s="32"/>
      <c r="HBY434" s="32"/>
      <c r="HBZ434" s="32"/>
      <c r="HCA434" s="32"/>
      <c r="HCB434" s="32"/>
      <c r="HCC434" s="32"/>
      <c r="HCD434" s="32"/>
      <c r="HCE434" s="32"/>
      <c r="HCF434" s="32"/>
      <c r="HCG434" s="32"/>
      <c r="HCH434" s="32"/>
      <c r="HCI434" s="32"/>
      <c r="HCJ434" s="32"/>
      <c r="HCK434" s="32"/>
      <c r="HCL434" s="32"/>
      <c r="HCM434" s="32"/>
      <c r="HCN434" s="32"/>
      <c r="HCO434" s="32"/>
      <c r="HCP434" s="32"/>
      <c r="HCQ434" s="32"/>
      <c r="HCR434" s="32"/>
      <c r="HCS434" s="32"/>
      <c r="HCT434" s="32"/>
      <c r="HCU434" s="32"/>
      <c r="HCV434" s="32"/>
      <c r="HCW434" s="32"/>
      <c r="HCX434" s="32"/>
      <c r="HCY434" s="32"/>
      <c r="HCZ434" s="32"/>
      <c r="HDA434" s="32"/>
      <c r="HDB434" s="32"/>
      <c r="HDC434" s="32"/>
      <c r="HDD434" s="32"/>
      <c r="HDE434" s="32"/>
      <c r="HDF434" s="32"/>
      <c r="HDG434" s="32"/>
      <c r="HDH434" s="32"/>
      <c r="HDI434" s="32"/>
      <c r="HDJ434" s="32"/>
      <c r="HDK434" s="32"/>
      <c r="HDL434" s="32"/>
      <c r="HDM434" s="32"/>
      <c r="HDN434" s="32"/>
      <c r="HDO434" s="32"/>
      <c r="HDP434" s="32"/>
      <c r="HDQ434" s="32"/>
      <c r="HDR434" s="32"/>
      <c r="HDS434" s="32"/>
      <c r="HDT434" s="32"/>
      <c r="HDU434" s="32"/>
      <c r="HDV434" s="32"/>
      <c r="HDW434" s="32"/>
      <c r="HDX434" s="32"/>
      <c r="HDY434" s="32"/>
      <c r="HDZ434" s="32"/>
      <c r="HEA434" s="32"/>
      <c r="HEB434" s="32"/>
      <c r="HEC434" s="32"/>
      <c r="HED434" s="32"/>
      <c r="HEE434" s="32"/>
      <c r="HEF434" s="32"/>
      <c r="HEG434" s="32"/>
      <c r="HEH434" s="32"/>
      <c r="HEI434" s="32"/>
      <c r="HEJ434" s="32"/>
      <c r="HEK434" s="32"/>
      <c r="HEL434" s="32"/>
      <c r="HEM434" s="32"/>
      <c r="HEN434" s="32"/>
      <c r="HEO434" s="32"/>
      <c r="HEP434" s="32"/>
      <c r="HEQ434" s="32"/>
      <c r="HER434" s="32"/>
      <c r="HES434" s="32"/>
      <c r="HET434" s="32"/>
      <c r="HEU434" s="32"/>
      <c r="HEV434" s="32"/>
      <c r="HEW434" s="32"/>
      <c r="HEX434" s="32"/>
      <c r="HEY434" s="32"/>
      <c r="HEZ434" s="32"/>
      <c r="HFA434" s="32"/>
      <c r="HFB434" s="32"/>
      <c r="HFC434" s="32"/>
      <c r="HFD434" s="32"/>
      <c r="HFE434" s="32"/>
      <c r="HFF434" s="32"/>
      <c r="HFG434" s="32"/>
      <c r="HFH434" s="32"/>
      <c r="HFI434" s="32"/>
      <c r="HFJ434" s="32"/>
      <c r="HFK434" s="32"/>
      <c r="HFL434" s="32"/>
      <c r="HFM434" s="32"/>
      <c r="HFN434" s="32"/>
      <c r="HFO434" s="32"/>
      <c r="HFP434" s="32"/>
      <c r="HFQ434" s="32"/>
      <c r="HFR434" s="32"/>
      <c r="HFS434" s="32"/>
      <c r="HFT434" s="32"/>
      <c r="HFU434" s="32"/>
      <c r="HFV434" s="32"/>
      <c r="HFW434" s="32"/>
      <c r="HFX434" s="32"/>
      <c r="HFY434" s="32"/>
      <c r="HFZ434" s="32"/>
      <c r="HGA434" s="32"/>
      <c r="HGB434" s="32"/>
      <c r="HGC434" s="32"/>
      <c r="HGD434" s="32"/>
      <c r="HGE434" s="32"/>
      <c r="HGF434" s="32"/>
      <c r="HGG434" s="32"/>
      <c r="HGH434" s="32"/>
      <c r="HGI434" s="32"/>
      <c r="HGJ434" s="32"/>
      <c r="HGK434" s="32"/>
      <c r="HGL434" s="32"/>
      <c r="HGM434" s="32"/>
      <c r="HGN434" s="32"/>
      <c r="HGO434" s="32"/>
      <c r="HGP434" s="32"/>
      <c r="HGQ434" s="32"/>
      <c r="HGR434" s="32"/>
      <c r="HGS434" s="32"/>
      <c r="HGT434" s="32"/>
      <c r="HGU434" s="32"/>
      <c r="HGV434" s="32"/>
      <c r="HGW434" s="32"/>
      <c r="HGX434" s="32"/>
      <c r="HGY434" s="32"/>
      <c r="HGZ434" s="32"/>
      <c r="HHA434" s="32"/>
      <c r="HHB434" s="32"/>
      <c r="HHC434" s="32"/>
      <c r="HHD434" s="32"/>
      <c r="HHE434" s="32"/>
      <c r="HHF434" s="32"/>
      <c r="HHG434" s="32"/>
      <c r="HHH434" s="32"/>
      <c r="HHI434" s="32"/>
      <c r="HHJ434" s="32"/>
      <c r="HHK434" s="32"/>
      <c r="HHL434" s="32"/>
      <c r="HHM434" s="32"/>
      <c r="HHN434" s="32"/>
      <c r="HHO434" s="32"/>
      <c r="HHP434" s="32"/>
      <c r="HHQ434" s="32"/>
      <c r="HHR434" s="32"/>
      <c r="HHS434" s="32"/>
      <c r="HHT434" s="32"/>
      <c r="HHU434" s="32"/>
      <c r="HHV434" s="32"/>
      <c r="HHW434" s="32"/>
      <c r="HHX434" s="32"/>
      <c r="HHY434" s="32"/>
      <c r="HHZ434" s="32"/>
      <c r="HIA434" s="32"/>
      <c r="HIB434" s="32"/>
      <c r="HIC434" s="32"/>
      <c r="HID434" s="32"/>
      <c r="HIE434" s="32"/>
      <c r="HIF434" s="32"/>
      <c r="HIG434" s="32"/>
      <c r="HIH434" s="32"/>
      <c r="HII434" s="32"/>
      <c r="HIJ434" s="32"/>
      <c r="HIK434" s="32"/>
      <c r="HIL434" s="32"/>
      <c r="HIM434" s="32"/>
      <c r="HIN434" s="32"/>
      <c r="HIO434" s="32"/>
      <c r="HIP434" s="32"/>
      <c r="HIQ434" s="32"/>
      <c r="HIR434" s="32"/>
      <c r="HIS434" s="32"/>
      <c r="HIT434" s="32"/>
      <c r="HIU434" s="32"/>
      <c r="HIV434" s="32"/>
      <c r="HIW434" s="32"/>
      <c r="HIX434" s="32"/>
      <c r="HIY434" s="32"/>
      <c r="HIZ434" s="32"/>
      <c r="HJA434" s="32"/>
      <c r="HJB434" s="32"/>
      <c r="HJC434" s="32"/>
      <c r="HJD434" s="32"/>
      <c r="HJE434" s="32"/>
      <c r="HJF434" s="32"/>
      <c r="HJG434" s="32"/>
      <c r="HJH434" s="32"/>
      <c r="HJI434" s="32"/>
      <c r="HJJ434" s="32"/>
      <c r="HJK434" s="32"/>
      <c r="HJL434" s="32"/>
      <c r="HJM434" s="32"/>
      <c r="HJN434" s="32"/>
      <c r="HJO434" s="32"/>
      <c r="HJP434" s="32"/>
      <c r="HJQ434" s="32"/>
      <c r="HJR434" s="32"/>
      <c r="HJS434" s="32"/>
      <c r="HJT434" s="32"/>
      <c r="HJU434" s="32"/>
      <c r="HJV434" s="32"/>
      <c r="HJW434" s="32"/>
      <c r="HJX434" s="32"/>
      <c r="HJY434" s="32"/>
      <c r="HJZ434" s="32"/>
      <c r="HKA434" s="32"/>
      <c r="HKB434" s="32"/>
      <c r="HKC434" s="32"/>
      <c r="HKD434" s="32"/>
      <c r="HKE434" s="32"/>
      <c r="HKF434" s="32"/>
      <c r="HKG434" s="32"/>
      <c r="HKH434" s="32"/>
      <c r="HKI434" s="32"/>
      <c r="HKJ434" s="32"/>
      <c r="HKK434" s="32"/>
      <c r="HKL434" s="32"/>
      <c r="HKM434" s="32"/>
      <c r="HKN434" s="32"/>
      <c r="HKO434" s="32"/>
      <c r="HKP434" s="32"/>
      <c r="HKQ434" s="32"/>
      <c r="HKR434" s="32"/>
      <c r="HKS434" s="32"/>
      <c r="HKT434" s="32"/>
      <c r="HKU434" s="32"/>
      <c r="HKV434" s="32"/>
      <c r="HKW434" s="32"/>
      <c r="HKX434" s="32"/>
      <c r="HKY434" s="32"/>
      <c r="HKZ434" s="32"/>
      <c r="HLA434" s="32"/>
      <c r="HLB434" s="32"/>
      <c r="HLC434" s="32"/>
      <c r="HLD434" s="32"/>
      <c r="HLE434" s="32"/>
      <c r="HLF434" s="32"/>
      <c r="HLG434" s="32"/>
      <c r="HLH434" s="32"/>
      <c r="HLI434" s="32"/>
      <c r="HLJ434" s="32"/>
      <c r="HLK434" s="32"/>
      <c r="HLL434" s="32"/>
      <c r="HLM434" s="32"/>
      <c r="HLN434" s="32"/>
      <c r="HLO434" s="32"/>
      <c r="HLP434" s="32"/>
      <c r="HLQ434" s="32"/>
      <c r="HLR434" s="32"/>
      <c r="HLS434" s="32"/>
      <c r="HLT434" s="32"/>
      <c r="HLU434" s="32"/>
      <c r="HLV434" s="32"/>
      <c r="HLW434" s="32"/>
      <c r="HLX434" s="32"/>
      <c r="HLY434" s="32"/>
      <c r="HLZ434" s="32"/>
      <c r="HMA434" s="32"/>
      <c r="HMB434" s="32"/>
      <c r="HMC434" s="32"/>
      <c r="HMD434" s="32"/>
      <c r="HME434" s="32"/>
      <c r="HMF434" s="32"/>
      <c r="HMG434" s="32"/>
      <c r="HMH434" s="32"/>
      <c r="HMI434" s="32"/>
      <c r="HMJ434" s="32"/>
      <c r="HMK434" s="32"/>
      <c r="HML434" s="32"/>
      <c r="HMM434" s="32"/>
      <c r="HMN434" s="32"/>
      <c r="HMO434" s="32"/>
      <c r="HMP434" s="32"/>
      <c r="HMQ434" s="32"/>
      <c r="HMR434" s="32"/>
      <c r="HMS434" s="32"/>
      <c r="HMT434" s="32"/>
      <c r="HMU434" s="32"/>
      <c r="HMV434" s="32"/>
      <c r="HMW434" s="32"/>
      <c r="HMX434" s="32"/>
      <c r="HMY434" s="32"/>
      <c r="HMZ434" s="32"/>
      <c r="HNA434" s="32"/>
      <c r="HNB434" s="32"/>
      <c r="HNC434" s="32"/>
      <c r="HND434" s="32"/>
      <c r="HNE434" s="32"/>
      <c r="HNF434" s="32"/>
      <c r="HNG434" s="32"/>
      <c r="HNH434" s="32"/>
      <c r="HNI434" s="32"/>
      <c r="HNJ434" s="32"/>
      <c r="HNK434" s="32"/>
      <c r="HNL434" s="32"/>
      <c r="HNM434" s="32"/>
      <c r="HNN434" s="32"/>
      <c r="HNO434" s="32"/>
      <c r="HNP434" s="32"/>
      <c r="HNQ434" s="32"/>
      <c r="HNR434" s="32"/>
      <c r="HNS434" s="32"/>
      <c r="HNT434" s="32"/>
      <c r="HNU434" s="32"/>
      <c r="HNV434" s="32"/>
      <c r="HNW434" s="32"/>
      <c r="HNX434" s="32"/>
      <c r="HNY434" s="32"/>
      <c r="HNZ434" s="32"/>
      <c r="HOA434" s="32"/>
      <c r="HOB434" s="32"/>
      <c r="HOC434" s="32"/>
      <c r="HOD434" s="32"/>
      <c r="HOE434" s="32"/>
      <c r="HOF434" s="32"/>
      <c r="HOG434" s="32"/>
      <c r="HOH434" s="32"/>
      <c r="HOI434" s="32"/>
      <c r="HOJ434" s="32"/>
      <c r="HOK434" s="32"/>
      <c r="HOL434" s="32"/>
      <c r="HOM434" s="32"/>
      <c r="HON434" s="32"/>
      <c r="HOO434" s="32"/>
      <c r="HOP434" s="32"/>
      <c r="HOQ434" s="32"/>
      <c r="HOR434" s="32"/>
      <c r="HOS434" s="32"/>
      <c r="HOT434" s="32"/>
      <c r="HOU434" s="32"/>
      <c r="HOV434" s="32"/>
      <c r="HOW434" s="32"/>
      <c r="HOX434" s="32"/>
      <c r="HOY434" s="32"/>
      <c r="HOZ434" s="32"/>
      <c r="HPA434" s="32"/>
      <c r="HPB434" s="32"/>
      <c r="HPC434" s="32"/>
      <c r="HPD434" s="32"/>
      <c r="HPE434" s="32"/>
      <c r="HPF434" s="32"/>
      <c r="HPG434" s="32"/>
      <c r="HPH434" s="32"/>
      <c r="HPI434" s="32"/>
      <c r="HPJ434" s="32"/>
      <c r="HPK434" s="32"/>
      <c r="HPL434" s="32"/>
      <c r="HPM434" s="32"/>
      <c r="HPN434" s="32"/>
      <c r="HPO434" s="32"/>
      <c r="HPP434" s="32"/>
      <c r="HPQ434" s="32"/>
      <c r="HPR434" s="32"/>
      <c r="HPS434" s="32"/>
      <c r="HPT434" s="32"/>
      <c r="HPU434" s="32"/>
      <c r="HPV434" s="32"/>
      <c r="HPW434" s="32"/>
      <c r="HPX434" s="32"/>
      <c r="HPY434" s="32"/>
      <c r="HPZ434" s="32"/>
      <c r="HQA434" s="32"/>
      <c r="HQB434" s="32"/>
      <c r="HQC434" s="32"/>
      <c r="HQD434" s="32"/>
      <c r="HQE434" s="32"/>
      <c r="HQF434" s="32"/>
      <c r="HQG434" s="32"/>
      <c r="HQH434" s="32"/>
      <c r="HQI434" s="32"/>
      <c r="HQJ434" s="32"/>
      <c r="HQK434" s="32"/>
      <c r="HQL434" s="32"/>
      <c r="HQM434" s="32"/>
      <c r="HQN434" s="32"/>
      <c r="HQO434" s="32"/>
      <c r="HQP434" s="32"/>
      <c r="HQQ434" s="32"/>
      <c r="HQR434" s="32"/>
      <c r="HQS434" s="32"/>
      <c r="HQT434" s="32"/>
      <c r="HQU434" s="32"/>
      <c r="HQV434" s="32"/>
      <c r="HQW434" s="32"/>
      <c r="HQX434" s="32"/>
      <c r="HQY434" s="32"/>
      <c r="HQZ434" s="32"/>
      <c r="HRA434" s="32"/>
      <c r="HRB434" s="32"/>
      <c r="HRC434" s="32"/>
      <c r="HRD434" s="32"/>
      <c r="HRE434" s="32"/>
      <c r="HRF434" s="32"/>
      <c r="HRG434" s="32"/>
      <c r="HRH434" s="32"/>
      <c r="HRI434" s="32"/>
      <c r="HRJ434" s="32"/>
      <c r="HRK434" s="32"/>
      <c r="HRL434" s="32"/>
      <c r="HRM434" s="32"/>
      <c r="HRN434" s="32"/>
      <c r="HRO434" s="32"/>
      <c r="HRP434" s="32"/>
      <c r="HRQ434" s="32"/>
      <c r="HRR434" s="32"/>
      <c r="HRS434" s="32"/>
      <c r="HRT434" s="32"/>
      <c r="HRU434" s="32"/>
      <c r="HRV434" s="32"/>
      <c r="HRW434" s="32"/>
      <c r="HRX434" s="32"/>
      <c r="HRY434" s="32"/>
      <c r="HRZ434" s="32"/>
      <c r="HSA434" s="32"/>
      <c r="HSB434" s="32"/>
      <c r="HSC434" s="32"/>
      <c r="HSD434" s="32"/>
      <c r="HSE434" s="32"/>
      <c r="HSF434" s="32"/>
      <c r="HSG434" s="32"/>
      <c r="HSH434" s="32"/>
      <c r="HSI434" s="32"/>
      <c r="HSJ434" s="32"/>
      <c r="HSK434" s="32"/>
      <c r="HSL434" s="32"/>
      <c r="HSM434" s="32"/>
      <c r="HSN434" s="32"/>
      <c r="HSO434" s="32"/>
      <c r="HSP434" s="32"/>
      <c r="HSQ434" s="32"/>
      <c r="HSR434" s="32"/>
      <c r="HSS434" s="32"/>
      <c r="HST434" s="32"/>
      <c r="HSU434" s="32"/>
      <c r="HSV434" s="32"/>
      <c r="HSW434" s="32"/>
      <c r="HSX434" s="32"/>
      <c r="HSY434" s="32"/>
      <c r="HSZ434" s="32"/>
      <c r="HTA434" s="32"/>
      <c r="HTB434" s="32"/>
      <c r="HTC434" s="32"/>
      <c r="HTD434" s="32"/>
      <c r="HTE434" s="32"/>
      <c r="HTF434" s="32"/>
      <c r="HTG434" s="32"/>
      <c r="HTH434" s="32"/>
      <c r="HTI434" s="32"/>
      <c r="HTJ434" s="32"/>
      <c r="HTK434" s="32"/>
      <c r="HTL434" s="32"/>
      <c r="HTM434" s="32"/>
      <c r="HTN434" s="32"/>
      <c r="HTO434" s="32"/>
      <c r="HTP434" s="32"/>
      <c r="HTQ434" s="32"/>
      <c r="HTR434" s="32"/>
      <c r="HTS434" s="32"/>
      <c r="HTT434" s="32"/>
      <c r="HTU434" s="32"/>
      <c r="HTV434" s="32"/>
      <c r="HTW434" s="32"/>
      <c r="HTX434" s="32"/>
      <c r="HTY434" s="32"/>
      <c r="HTZ434" s="32"/>
      <c r="HUA434" s="32"/>
      <c r="HUB434" s="32"/>
      <c r="HUC434" s="32"/>
      <c r="HUD434" s="32"/>
      <c r="HUE434" s="32"/>
      <c r="HUF434" s="32"/>
      <c r="HUG434" s="32"/>
      <c r="HUH434" s="32"/>
      <c r="HUI434" s="32"/>
      <c r="HUJ434" s="32"/>
      <c r="HUK434" s="32"/>
      <c r="HUL434" s="32"/>
      <c r="HUM434" s="32"/>
      <c r="HUN434" s="32"/>
      <c r="HUO434" s="32"/>
      <c r="HUP434" s="32"/>
      <c r="HUQ434" s="32"/>
      <c r="HUR434" s="32"/>
      <c r="HUS434" s="32"/>
      <c r="HUT434" s="32"/>
      <c r="HUU434" s="32"/>
      <c r="HUV434" s="32"/>
      <c r="HUW434" s="32"/>
      <c r="HUX434" s="32"/>
      <c r="HUY434" s="32"/>
      <c r="HUZ434" s="32"/>
      <c r="HVA434" s="32"/>
      <c r="HVB434" s="32"/>
      <c r="HVC434" s="32"/>
      <c r="HVD434" s="32"/>
      <c r="HVE434" s="32"/>
      <c r="HVF434" s="32"/>
      <c r="HVG434" s="32"/>
      <c r="HVH434" s="32"/>
      <c r="HVI434" s="32"/>
      <c r="HVJ434" s="32"/>
      <c r="HVK434" s="32"/>
      <c r="HVL434" s="32"/>
      <c r="HVM434" s="32"/>
      <c r="HVN434" s="32"/>
      <c r="HVO434" s="32"/>
      <c r="HVP434" s="32"/>
      <c r="HVQ434" s="32"/>
      <c r="HVR434" s="32"/>
      <c r="HVS434" s="32"/>
      <c r="HVT434" s="32"/>
      <c r="HVU434" s="32"/>
      <c r="HVV434" s="32"/>
      <c r="HVW434" s="32"/>
      <c r="HVX434" s="32"/>
      <c r="HVY434" s="32"/>
      <c r="HVZ434" s="32"/>
      <c r="HWA434" s="32"/>
      <c r="HWB434" s="32"/>
      <c r="HWC434" s="32"/>
      <c r="HWD434" s="32"/>
      <c r="HWE434" s="32"/>
      <c r="HWF434" s="32"/>
      <c r="HWG434" s="32"/>
      <c r="HWH434" s="32"/>
      <c r="HWI434" s="32"/>
      <c r="HWJ434" s="32"/>
      <c r="HWK434" s="32"/>
      <c r="HWL434" s="32"/>
      <c r="HWM434" s="32"/>
      <c r="HWN434" s="32"/>
      <c r="HWO434" s="32"/>
      <c r="HWP434" s="32"/>
      <c r="HWQ434" s="32"/>
      <c r="HWR434" s="32"/>
      <c r="HWS434" s="32"/>
      <c r="HWT434" s="32"/>
      <c r="HWU434" s="32"/>
      <c r="HWV434" s="32"/>
      <c r="HWW434" s="32"/>
      <c r="HWX434" s="32"/>
      <c r="HWY434" s="32"/>
      <c r="HWZ434" s="32"/>
      <c r="HXA434" s="32"/>
      <c r="HXB434" s="32"/>
      <c r="HXC434" s="32"/>
      <c r="HXD434" s="32"/>
      <c r="HXE434" s="32"/>
      <c r="HXF434" s="32"/>
      <c r="HXG434" s="32"/>
      <c r="HXH434" s="32"/>
      <c r="HXI434" s="32"/>
      <c r="HXJ434" s="32"/>
      <c r="HXK434" s="32"/>
      <c r="HXL434" s="32"/>
      <c r="HXM434" s="32"/>
      <c r="HXN434" s="32"/>
      <c r="HXO434" s="32"/>
      <c r="HXP434" s="32"/>
      <c r="HXQ434" s="32"/>
      <c r="HXR434" s="32"/>
      <c r="HXS434" s="32"/>
      <c r="HXT434" s="32"/>
      <c r="HXU434" s="32"/>
      <c r="HXV434" s="32"/>
      <c r="HXW434" s="32"/>
      <c r="HXX434" s="32"/>
      <c r="HXY434" s="32"/>
      <c r="HXZ434" s="32"/>
      <c r="HYA434" s="32"/>
      <c r="HYB434" s="32"/>
      <c r="HYC434" s="32"/>
      <c r="HYD434" s="32"/>
      <c r="HYE434" s="32"/>
      <c r="HYF434" s="32"/>
      <c r="HYG434" s="32"/>
      <c r="HYH434" s="32"/>
      <c r="HYI434" s="32"/>
      <c r="HYJ434" s="32"/>
      <c r="HYK434" s="32"/>
      <c r="HYL434" s="32"/>
      <c r="HYM434" s="32"/>
      <c r="HYN434" s="32"/>
      <c r="HYO434" s="32"/>
      <c r="HYP434" s="32"/>
      <c r="HYQ434" s="32"/>
      <c r="HYR434" s="32"/>
      <c r="HYS434" s="32"/>
      <c r="HYT434" s="32"/>
      <c r="HYU434" s="32"/>
      <c r="HYV434" s="32"/>
      <c r="HYW434" s="32"/>
      <c r="HYX434" s="32"/>
      <c r="HYY434" s="32"/>
      <c r="HYZ434" s="32"/>
      <c r="HZA434" s="32"/>
      <c r="HZB434" s="32"/>
      <c r="HZC434" s="32"/>
      <c r="HZD434" s="32"/>
      <c r="HZE434" s="32"/>
      <c r="HZF434" s="32"/>
      <c r="HZG434" s="32"/>
      <c r="HZH434" s="32"/>
      <c r="HZI434" s="32"/>
      <c r="HZJ434" s="32"/>
      <c r="HZK434" s="32"/>
      <c r="HZL434" s="32"/>
      <c r="HZM434" s="32"/>
      <c r="HZN434" s="32"/>
      <c r="HZO434" s="32"/>
      <c r="HZP434" s="32"/>
      <c r="HZQ434" s="32"/>
      <c r="HZR434" s="32"/>
      <c r="HZS434" s="32"/>
      <c r="HZT434" s="32"/>
      <c r="HZU434" s="32"/>
      <c r="HZV434" s="32"/>
      <c r="HZW434" s="32"/>
      <c r="HZX434" s="32"/>
      <c r="HZY434" s="32"/>
      <c r="HZZ434" s="32"/>
      <c r="IAA434" s="32"/>
      <c r="IAB434" s="32"/>
      <c r="IAC434" s="32"/>
      <c r="IAD434" s="32"/>
      <c r="IAE434" s="32"/>
      <c r="IAF434" s="32"/>
      <c r="IAG434" s="32"/>
      <c r="IAH434" s="32"/>
      <c r="IAI434" s="32"/>
      <c r="IAJ434" s="32"/>
      <c r="IAK434" s="32"/>
      <c r="IAL434" s="32"/>
      <c r="IAM434" s="32"/>
      <c r="IAN434" s="32"/>
      <c r="IAO434" s="32"/>
      <c r="IAP434" s="32"/>
      <c r="IAQ434" s="32"/>
      <c r="IAR434" s="32"/>
      <c r="IAS434" s="32"/>
      <c r="IAT434" s="32"/>
      <c r="IAU434" s="32"/>
      <c r="IAV434" s="32"/>
      <c r="IAW434" s="32"/>
      <c r="IAX434" s="32"/>
      <c r="IAY434" s="32"/>
      <c r="IAZ434" s="32"/>
      <c r="IBA434" s="32"/>
      <c r="IBB434" s="32"/>
      <c r="IBC434" s="32"/>
      <c r="IBD434" s="32"/>
      <c r="IBE434" s="32"/>
      <c r="IBF434" s="32"/>
      <c r="IBG434" s="32"/>
      <c r="IBH434" s="32"/>
      <c r="IBI434" s="32"/>
      <c r="IBJ434" s="32"/>
      <c r="IBK434" s="32"/>
      <c r="IBL434" s="32"/>
      <c r="IBM434" s="32"/>
      <c r="IBN434" s="32"/>
      <c r="IBO434" s="32"/>
      <c r="IBP434" s="32"/>
      <c r="IBQ434" s="32"/>
      <c r="IBR434" s="32"/>
      <c r="IBS434" s="32"/>
      <c r="IBT434" s="32"/>
      <c r="IBU434" s="32"/>
      <c r="IBV434" s="32"/>
      <c r="IBW434" s="32"/>
      <c r="IBX434" s="32"/>
      <c r="IBY434" s="32"/>
      <c r="IBZ434" s="32"/>
      <c r="ICA434" s="32"/>
      <c r="ICB434" s="32"/>
      <c r="ICC434" s="32"/>
      <c r="ICD434" s="32"/>
      <c r="ICE434" s="32"/>
      <c r="ICF434" s="32"/>
      <c r="ICG434" s="32"/>
      <c r="ICH434" s="32"/>
      <c r="ICI434" s="32"/>
      <c r="ICJ434" s="32"/>
      <c r="ICK434" s="32"/>
      <c r="ICL434" s="32"/>
      <c r="ICM434" s="32"/>
      <c r="ICN434" s="32"/>
      <c r="ICO434" s="32"/>
      <c r="ICP434" s="32"/>
      <c r="ICQ434" s="32"/>
      <c r="ICR434" s="32"/>
      <c r="ICS434" s="32"/>
      <c r="ICT434" s="32"/>
      <c r="ICU434" s="32"/>
      <c r="ICV434" s="32"/>
      <c r="ICW434" s="32"/>
      <c r="ICX434" s="32"/>
      <c r="ICY434" s="32"/>
      <c r="ICZ434" s="32"/>
      <c r="IDA434" s="32"/>
      <c r="IDB434" s="32"/>
      <c r="IDC434" s="32"/>
      <c r="IDD434" s="32"/>
      <c r="IDE434" s="32"/>
      <c r="IDF434" s="32"/>
      <c r="IDG434" s="32"/>
      <c r="IDH434" s="32"/>
      <c r="IDI434" s="32"/>
      <c r="IDJ434" s="32"/>
      <c r="IDK434" s="32"/>
      <c r="IDL434" s="32"/>
      <c r="IDM434" s="32"/>
      <c r="IDN434" s="32"/>
      <c r="IDO434" s="32"/>
      <c r="IDP434" s="32"/>
      <c r="IDQ434" s="32"/>
      <c r="IDR434" s="32"/>
      <c r="IDS434" s="32"/>
      <c r="IDT434" s="32"/>
      <c r="IDU434" s="32"/>
      <c r="IDV434" s="32"/>
      <c r="IDW434" s="32"/>
      <c r="IDX434" s="32"/>
      <c r="IDY434" s="32"/>
      <c r="IDZ434" s="32"/>
      <c r="IEA434" s="32"/>
      <c r="IEB434" s="32"/>
      <c r="IEC434" s="32"/>
      <c r="IED434" s="32"/>
      <c r="IEE434" s="32"/>
      <c r="IEF434" s="32"/>
      <c r="IEG434" s="32"/>
      <c r="IEH434" s="32"/>
      <c r="IEI434" s="32"/>
      <c r="IEJ434" s="32"/>
      <c r="IEK434" s="32"/>
      <c r="IEL434" s="32"/>
      <c r="IEM434" s="32"/>
      <c r="IEN434" s="32"/>
      <c r="IEO434" s="32"/>
      <c r="IEP434" s="32"/>
      <c r="IEQ434" s="32"/>
      <c r="IER434" s="32"/>
      <c r="IES434" s="32"/>
      <c r="IET434" s="32"/>
      <c r="IEU434" s="32"/>
      <c r="IEV434" s="32"/>
      <c r="IEW434" s="32"/>
      <c r="IEX434" s="32"/>
      <c r="IEY434" s="32"/>
      <c r="IEZ434" s="32"/>
      <c r="IFA434" s="32"/>
      <c r="IFB434" s="32"/>
      <c r="IFC434" s="32"/>
      <c r="IFD434" s="32"/>
      <c r="IFE434" s="32"/>
      <c r="IFF434" s="32"/>
      <c r="IFG434" s="32"/>
      <c r="IFH434" s="32"/>
      <c r="IFI434" s="32"/>
      <c r="IFJ434" s="32"/>
      <c r="IFK434" s="32"/>
      <c r="IFL434" s="32"/>
      <c r="IFM434" s="32"/>
      <c r="IFN434" s="32"/>
      <c r="IFO434" s="32"/>
      <c r="IFP434" s="32"/>
      <c r="IFQ434" s="32"/>
      <c r="IFR434" s="32"/>
      <c r="IFS434" s="32"/>
      <c r="IFT434" s="32"/>
      <c r="IFU434" s="32"/>
      <c r="IFV434" s="32"/>
      <c r="IFW434" s="32"/>
      <c r="IFX434" s="32"/>
      <c r="IFY434" s="32"/>
      <c r="IFZ434" s="32"/>
      <c r="IGA434" s="32"/>
      <c r="IGB434" s="32"/>
      <c r="IGC434" s="32"/>
      <c r="IGD434" s="32"/>
      <c r="IGE434" s="32"/>
      <c r="IGF434" s="32"/>
      <c r="IGG434" s="32"/>
      <c r="IGH434" s="32"/>
      <c r="IGI434" s="32"/>
      <c r="IGJ434" s="32"/>
      <c r="IGK434" s="32"/>
      <c r="IGL434" s="32"/>
      <c r="IGM434" s="32"/>
      <c r="IGN434" s="32"/>
      <c r="IGO434" s="32"/>
      <c r="IGP434" s="32"/>
      <c r="IGQ434" s="32"/>
      <c r="IGR434" s="32"/>
      <c r="IGS434" s="32"/>
      <c r="IGT434" s="32"/>
      <c r="IGU434" s="32"/>
      <c r="IGV434" s="32"/>
      <c r="IGW434" s="32"/>
      <c r="IGX434" s="32"/>
      <c r="IGY434" s="32"/>
      <c r="IGZ434" s="32"/>
      <c r="IHA434" s="32"/>
      <c r="IHB434" s="32"/>
      <c r="IHC434" s="32"/>
      <c r="IHD434" s="32"/>
      <c r="IHE434" s="32"/>
      <c r="IHF434" s="32"/>
      <c r="IHG434" s="32"/>
      <c r="IHH434" s="32"/>
      <c r="IHI434" s="32"/>
      <c r="IHJ434" s="32"/>
      <c r="IHK434" s="32"/>
      <c r="IHL434" s="32"/>
      <c r="IHM434" s="32"/>
      <c r="IHN434" s="32"/>
      <c r="IHO434" s="32"/>
      <c r="IHP434" s="32"/>
      <c r="IHQ434" s="32"/>
      <c r="IHR434" s="32"/>
      <c r="IHS434" s="32"/>
      <c r="IHT434" s="32"/>
      <c r="IHU434" s="32"/>
      <c r="IHV434" s="32"/>
      <c r="IHW434" s="32"/>
      <c r="IHX434" s="32"/>
      <c r="IHY434" s="32"/>
      <c r="IHZ434" s="32"/>
      <c r="IIA434" s="32"/>
      <c r="IIB434" s="32"/>
      <c r="IIC434" s="32"/>
      <c r="IID434" s="32"/>
      <c r="IIE434" s="32"/>
      <c r="IIF434" s="32"/>
      <c r="IIG434" s="32"/>
      <c r="IIH434" s="32"/>
      <c r="III434" s="32"/>
      <c r="IIJ434" s="32"/>
      <c r="IIK434" s="32"/>
      <c r="IIL434" s="32"/>
      <c r="IIM434" s="32"/>
      <c r="IIN434" s="32"/>
      <c r="IIO434" s="32"/>
      <c r="IIP434" s="32"/>
      <c r="IIQ434" s="32"/>
      <c r="IIR434" s="32"/>
      <c r="IIS434" s="32"/>
      <c r="IIT434" s="32"/>
      <c r="IIU434" s="32"/>
      <c r="IIV434" s="32"/>
      <c r="IIW434" s="32"/>
      <c r="IIX434" s="32"/>
      <c r="IIY434" s="32"/>
      <c r="IIZ434" s="32"/>
      <c r="IJA434" s="32"/>
      <c r="IJB434" s="32"/>
      <c r="IJC434" s="32"/>
      <c r="IJD434" s="32"/>
      <c r="IJE434" s="32"/>
      <c r="IJF434" s="32"/>
      <c r="IJG434" s="32"/>
      <c r="IJH434" s="32"/>
      <c r="IJI434" s="32"/>
      <c r="IJJ434" s="32"/>
      <c r="IJK434" s="32"/>
      <c r="IJL434" s="32"/>
      <c r="IJM434" s="32"/>
      <c r="IJN434" s="32"/>
      <c r="IJO434" s="32"/>
      <c r="IJP434" s="32"/>
      <c r="IJQ434" s="32"/>
      <c r="IJR434" s="32"/>
      <c r="IJS434" s="32"/>
      <c r="IJT434" s="32"/>
      <c r="IJU434" s="32"/>
      <c r="IJV434" s="32"/>
      <c r="IJW434" s="32"/>
      <c r="IJX434" s="32"/>
      <c r="IJY434" s="32"/>
      <c r="IJZ434" s="32"/>
      <c r="IKA434" s="32"/>
      <c r="IKB434" s="32"/>
      <c r="IKC434" s="32"/>
      <c r="IKD434" s="32"/>
      <c r="IKE434" s="32"/>
      <c r="IKF434" s="32"/>
      <c r="IKG434" s="32"/>
      <c r="IKH434" s="32"/>
      <c r="IKI434" s="32"/>
      <c r="IKJ434" s="32"/>
      <c r="IKK434" s="32"/>
      <c r="IKL434" s="32"/>
      <c r="IKM434" s="32"/>
      <c r="IKN434" s="32"/>
      <c r="IKO434" s="32"/>
      <c r="IKP434" s="32"/>
      <c r="IKQ434" s="32"/>
      <c r="IKR434" s="32"/>
      <c r="IKS434" s="32"/>
      <c r="IKT434" s="32"/>
      <c r="IKU434" s="32"/>
      <c r="IKV434" s="32"/>
      <c r="IKW434" s="32"/>
      <c r="IKX434" s="32"/>
      <c r="IKY434" s="32"/>
      <c r="IKZ434" s="32"/>
      <c r="ILA434" s="32"/>
      <c r="ILB434" s="32"/>
      <c r="ILC434" s="32"/>
      <c r="ILD434" s="32"/>
      <c r="ILE434" s="32"/>
      <c r="ILF434" s="32"/>
      <c r="ILG434" s="32"/>
      <c r="ILH434" s="32"/>
      <c r="ILI434" s="32"/>
      <c r="ILJ434" s="32"/>
      <c r="ILK434" s="32"/>
      <c r="ILL434" s="32"/>
      <c r="ILM434" s="32"/>
      <c r="ILN434" s="32"/>
      <c r="ILO434" s="32"/>
      <c r="ILP434" s="32"/>
      <c r="ILQ434" s="32"/>
      <c r="ILR434" s="32"/>
      <c r="ILS434" s="32"/>
      <c r="ILT434" s="32"/>
      <c r="ILU434" s="32"/>
      <c r="ILV434" s="32"/>
      <c r="ILW434" s="32"/>
      <c r="ILX434" s="32"/>
      <c r="ILY434" s="32"/>
      <c r="ILZ434" s="32"/>
      <c r="IMA434" s="32"/>
      <c r="IMB434" s="32"/>
      <c r="IMC434" s="32"/>
      <c r="IMD434" s="32"/>
      <c r="IME434" s="32"/>
      <c r="IMF434" s="32"/>
      <c r="IMG434" s="32"/>
      <c r="IMH434" s="32"/>
      <c r="IMI434" s="32"/>
      <c r="IMJ434" s="32"/>
      <c r="IMK434" s="32"/>
      <c r="IML434" s="32"/>
      <c r="IMM434" s="32"/>
      <c r="IMN434" s="32"/>
      <c r="IMO434" s="32"/>
      <c r="IMP434" s="32"/>
      <c r="IMQ434" s="32"/>
      <c r="IMR434" s="32"/>
      <c r="IMS434" s="32"/>
      <c r="IMT434" s="32"/>
      <c r="IMU434" s="32"/>
      <c r="IMV434" s="32"/>
      <c r="IMW434" s="32"/>
      <c r="IMX434" s="32"/>
      <c r="IMY434" s="32"/>
      <c r="IMZ434" s="32"/>
      <c r="INA434" s="32"/>
      <c r="INB434" s="32"/>
      <c r="INC434" s="32"/>
      <c r="IND434" s="32"/>
      <c r="INE434" s="32"/>
      <c r="INF434" s="32"/>
      <c r="ING434" s="32"/>
      <c r="INH434" s="32"/>
      <c r="INI434" s="32"/>
      <c r="INJ434" s="32"/>
      <c r="INK434" s="32"/>
      <c r="INL434" s="32"/>
      <c r="INM434" s="32"/>
      <c r="INN434" s="32"/>
      <c r="INO434" s="32"/>
      <c r="INP434" s="32"/>
      <c r="INQ434" s="32"/>
      <c r="INR434" s="32"/>
      <c r="INS434" s="32"/>
      <c r="INT434" s="32"/>
      <c r="INU434" s="32"/>
      <c r="INV434" s="32"/>
      <c r="INW434" s="32"/>
      <c r="INX434" s="32"/>
      <c r="INY434" s="32"/>
      <c r="INZ434" s="32"/>
      <c r="IOA434" s="32"/>
      <c r="IOB434" s="32"/>
      <c r="IOC434" s="32"/>
      <c r="IOD434" s="32"/>
      <c r="IOE434" s="32"/>
      <c r="IOF434" s="32"/>
      <c r="IOG434" s="32"/>
      <c r="IOH434" s="32"/>
      <c r="IOI434" s="32"/>
      <c r="IOJ434" s="32"/>
      <c r="IOK434" s="32"/>
      <c r="IOL434" s="32"/>
      <c r="IOM434" s="32"/>
      <c r="ION434" s="32"/>
      <c r="IOO434" s="32"/>
      <c r="IOP434" s="32"/>
      <c r="IOQ434" s="32"/>
      <c r="IOR434" s="32"/>
      <c r="IOS434" s="32"/>
      <c r="IOT434" s="32"/>
      <c r="IOU434" s="32"/>
      <c r="IOV434" s="32"/>
      <c r="IOW434" s="32"/>
      <c r="IOX434" s="32"/>
      <c r="IOY434" s="32"/>
      <c r="IOZ434" s="32"/>
      <c r="IPA434" s="32"/>
      <c r="IPB434" s="32"/>
      <c r="IPC434" s="32"/>
      <c r="IPD434" s="32"/>
      <c r="IPE434" s="32"/>
      <c r="IPF434" s="32"/>
      <c r="IPG434" s="32"/>
      <c r="IPH434" s="32"/>
      <c r="IPI434" s="32"/>
      <c r="IPJ434" s="32"/>
      <c r="IPK434" s="32"/>
      <c r="IPL434" s="32"/>
      <c r="IPM434" s="32"/>
      <c r="IPN434" s="32"/>
      <c r="IPO434" s="32"/>
      <c r="IPP434" s="32"/>
      <c r="IPQ434" s="32"/>
      <c r="IPR434" s="32"/>
      <c r="IPS434" s="32"/>
      <c r="IPT434" s="32"/>
      <c r="IPU434" s="32"/>
      <c r="IPV434" s="32"/>
      <c r="IPW434" s="32"/>
      <c r="IPX434" s="32"/>
      <c r="IPY434" s="32"/>
      <c r="IPZ434" s="32"/>
      <c r="IQA434" s="32"/>
      <c r="IQB434" s="32"/>
      <c r="IQC434" s="32"/>
      <c r="IQD434" s="32"/>
      <c r="IQE434" s="32"/>
      <c r="IQF434" s="32"/>
      <c r="IQG434" s="32"/>
      <c r="IQH434" s="32"/>
      <c r="IQI434" s="32"/>
      <c r="IQJ434" s="32"/>
      <c r="IQK434" s="32"/>
      <c r="IQL434" s="32"/>
      <c r="IQM434" s="32"/>
      <c r="IQN434" s="32"/>
      <c r="IQO434" s="32"/>
      <c r="IQP434" s="32"/>
      <c r="IQQ434" s="32"/>
      <c r="IQR434" s="32"/>
      <c r="IQS434" s="32"/>
      <c r="IQT434" s="32"/>
      <c r="IQU434" s="32"/>
      <c r="IQV434" s="32"/>
      <c r="IQW434" s="32"/>
      <c r="IQX434" s="32"/>
      <c r="IQY434" s="32"/>
      <c r="IQZ434" s="32"/>
      <c r="IRA434" s="32"/>
      <c r="IRB434" s="32"/>
      <c r="IRC434" s="32"/>
      <c r="IRD434" s="32"/>
      <c r="IRE434" s="32"/>
      <c r="IRF434" s="32"/>
      <c r="IRG434" s="32"/>
      <c r="IRH434" s="32"/>
      <c r="IRI434" s="32"/>
      <c r="IRJ434" s="32"/>
      <c r="IRK434" s="32"/>
      <c r="IRL434" s="32"/>
      <c r="IRM434" s="32"/>
      <c r="IRN434" s="32"/>
      <c r="IRO434" s="32"/>
      <c r="IRP434" s="32"/>
      <c r="IRQ434" s="32"/>
      <c r="IRR434" s="32"/>
      <c r="IRS434" s="32"/>
      <c r="IRT434" s="32"/>
      <c r="IRU434" s="32"/>
      <c r="IRV434" s="32"/>
      <c r="IRW434" s="32"/>
      <c r="IRX434" s="32"/>
      <c r="IRY434" s="32"/>
      <c r="IRZ434" s="32"/>
      <c r="ISA434" s="32"/>
      <c r="ISB434" s="32"/>
      <c r="ISC434" s="32"/>
      <c r="ISD434" s="32"/>
      <c r="ISE434" s="32"/>
      <c r="ISF434" s="32"/>
      <c r="ISG434" s="32"/>
      <c r="ISH434" s="32"/>
      <c r="ISI434" s="32"/>
      <c r="ISJ434" s="32"/>
      <c r="ISK434" s="32"/>
      <c r="ISL434" s="32"/>
      <c r="ISM434" s="32"/>
      <c r="ISN434" s="32"/>
      <c r="ISO434" s="32"/>
      <c r="ISP434" s="32"/>
      <c r="ISQ434" s="32"/>
      <c r="ISR434" s="32"/>
      <c r="ISS434" s="32"/>
      <c r="IST434" s="32"/>
      <c r="ISU434" s="32"/>
      <c r="ISV434" s="32"/>
      <c r="ISW434" s="32"/>
      <c r="ISX434" s="32"/>
      <c r="ISY434" s="32"/>
      <c r="ISZ434" s="32"/>
      <c r="ITA434" s="32"/>
      <c r="ITB434" s="32"/>
      <c r="ITC434" s="32"/>
      <c r="ITD434" s="32"/>
      <c r="ITE434" s="32"/>
      <c r="ITF434" s="32"/>
      <c r="ITG434" s="32"/>
      <c r="ITH434" s="32"/>
      <c r="ITI434" s="32"/>
      <c r="ITJ434" s="32"/>
      <c r="ITK434" s="32"/>
      <c r="ITL434" s="32"/>
      <c r="ITM434" s="32"/>
      <c r="ITN434" s="32"/>
      <c r="ITO434" s="32"/>
      <c r="ITP434" s="32"/>
      <c r="ITQ434" s="32"/>
      <c r="ITR434" s="32"/>
      <c r="ITS434" s="32"/>
      <c r="ITT434" s="32"/>
      <c r="ITU434" s="32"/>
      <c r="ITV434" s="32"/>
      <c r="ITW434" s="32"/>
      <c r="ITX434" s="32"/>
      <c r="ITY434" s="32"/>
      <c r="ITZ434" s="32"/>
      <c r="IUA434" s="32"/>
      <c r="IUB434" s="32"/>
      <c r="IUC434" s="32"/>
      <c r="IUD434" s="32"/>
      <c r="IUE434" s="32"/>
      <c r="IUF434" s="32"/>
      <c r="IUG434" s="32"/>
      <c r="IUH434" s="32"/>
      <c r="IUI434" s="32"/>
      <c r="IUJ434" s="32"/>
      <c r="IUK434" s="32"/>
      <c r="IUL434" s="32"/>
      <c r="IUM434" s="32"/>
      <c r="IUN434" s="32"/>
      <c r="IUO434" s="32"/>
      <c r="IUP434" s="32"/>
      <c r="IUQ434" s="32"/>
      <c r="IUR434" s="32"/>
      <c r="IUS434" s="32"/>
      <c r="IUT434" s="32"/>
      <c r="IUU434" s="32"/>
      <c r="IUV434" s="32"/>
      <c r="IUW434" s="32"/>
      <c r="IUX434" s="32"/>
      <c r="IUY434" s="32"/>
      <c r="IUZ434" s="32"/>
      <c r="IVA434" s="32"/>
      <c r="IVB434" s="32"/>
      <c r="IVC434" s="32"/>
      <c r="IVD434" s="32"/>
      <c r="IVE434" s="32"/>
      <c r="IVF434" s="32"/>
      <c r="IVG434" s="32"/>
      <c r="IVH434" s="32"/>
      <c r="IVI434" s="32"/>
      <c r="IVJ434" s="32"/>
      <c r="IVK434" s="32"/>
      <c r="IVL434" s="32"/>
      <c r="IVM434" s="32"/>
      <c r="IVN434" s="32"/>
      <c r="IVO434" s="32"/>
      <c r="IVP434" s="32"/>
      <c r="IVQ434" s="32"/>
      <c r="IVR434" s="32"/>
      <c r="IVS434" s="32"/>
      <c r="IVT434" s="32"/>
      <c r="IVU434" s="32"/>
      <c r="IVV434" s="32"/>
      <c r="IVW434" s="32"/>
      <c r="IVX434" s="32"/>
      <c r="IVY434" s="32"/>
      <c r="IVZ434" s="32"/>
      <c r="IWA434" s="32"/>
      <c r="IWB434" s="32"/>
      <c r="IWC434" s="32"/>
      <c r="IWD434" s="32"/>
      <c r="IWE434" s="32"/>
      <c r="IWF434" s="32"/>
      <c r="IWG434" s="32"/>
      <c r="IWH434" s="32"/>
      <c r="IWI434" s="32"/>
      <c r="IWJ434" s="32"/>
      <c r="IWK434" s="32"/>
      <c r="IWL434" s="32"/>
      <c r="IWM434" s="32"/>
      <c r="IWN434" s="32"/>
      <c r="IWO434" s="32"/>
      <c r="IWP434" s="32"/>
      <c r="IWQ434" s="32"/>
      <c r="IWR434" s="32"/>
      <c r="IWS434" s="32"/>
      <c r="IWT434" s="32"/>
      <c r="IWU434" s="32"/>
      <c r="IWV434" s="32"/>
      <c r="IWW434" s="32"/>
      <c r="IWX434" s="32"/>
      <c r="IWY434" s="32"/>
      <c r="IWZ434" s="32"/>
      <c r="IXA434" s="32"/>
      <c r="IXB434" s="32"/>
      <c r="IXC434" s="32"/>
      <c r="IXD434" s="32"/>
      <c r="IXE434" s="32"/>
      <c r="IXF434" s="32"/>
      <c r="IXG434" s="32"/>
      <c r="IXH434" s="32"/>
      <c r="IXI434" s="32"/>
      <c r="IXJ434" s="32"/>
      <c r="IXK434" s="32"/>
      <c r="IXL434" s="32"/>
      <c r="IXM434" s="32"/>
      <c r="IXN434" s="32"/>
      <c r="IXO434" s="32"/>
      <c r="IXP434" s="32"/>
      <c r="IXQ434" s="32"/>
      <c r="IXR434" s="32"/>
      <c r="IXS434" s="32"/>
      <c r="IXT434" s="32"/>
      <c r="IXU434" s="32"/>
      <c r="IXV434" s="32"/>
      <c r="IXW434" s="32"/>
      <c r="IXX434" s="32"/>
      <c r="IXY434" s="32"/>
      <c r="IXZ434" s="32"/>
      <c r="IYA434" s="32"/>
      <c r="IYB434" s="32"/>
      <c r="IYC434" s="32"/>
      <c r="IYD434" s="32"/>
      <c r="IYE434" s="32"/>
      <c r="IYF434" s="32"/>
      <c r="IYG434" s="32"/>
      <c r="IYH434" s="32"/>
      <c r="IYI434" s="32"/>
      <c r="IYJ434" s="32"/>
      <c r="IYK434" s="32"/>
      <c r="IYL434" s="32"/>
      <c r="IYM434" s="32"/>
      <c r="IYN434" s="32"/>
      <c r="IYO434" s="32"/>
      <c r="IYP434" s="32"/>
      <c r="IYQ434" s="32"/>
      <c r="IYR434" s="32"/>
      <c r="IYS434" s="32"/>
      <c r="IYT434" s="32"/>
      <c r="IYU434" s="32"/>
      <c r="IYV434" s="32"/>
      <c r="IYW434" s="32"/>
      <c r="IYX434" s="32"/>
      <c r="IYY434" s="32"/>
      <c r="IYZ434" s="32"/>
      <c r="IZA434" s="32"/>
      <c r="IZB434" s="32"/>
      <c r="IZC434" s="32"/>
      <c r="IZD434" s="32"/>
      <c r="IZE434" s="32"/>
      <c r="IZF434" s="32"/>
      <c r="IZG434" s="32"/>
      <c r="IZH434" s="32"/>
      <c r="IZI434" s="32"/>
      <c r="IZJ434" s="32"/>
      <c r="IZK434" s="32"/>
      <c r="IZL434" s="32"/>
      <c r="IZM434" s="32"/>
      <c r="IZN434" s="32"/>
      <c r="IZO434" s="32"/>
      <c r="IZP434" s="32"/>
      <c r="IZQ434" s="32"/>
      <c r="IZR434" s="32"/>
      <c r="IZS434" s="32"/>
      <c r="IZT434" s="32"/>
      <c r="IZU434" s="32"/>
      <c r="IZV434" s="32"/>
      <c r="IZW434" s="32"/>
      <c r="IZX434" s="32"/>
      <c r="IZY434" s="32"/>
      <c r="IZZ434" s="32"/>
      <c r="JAA434" s="32"/>
      <c r="JAB434" s="32"/>
      <c r="JAC434" s="32"/>
      <c r="JAD434" s="32"/>
      <c r="JAE434" s="32"/>
      <c r="JAF434" s="32"/>
      <c r="JAG434" s="32"/>
      <c r="JAH434" s="32"/>
      <c r="JAI434" s="32"/>
      <c r="JAJ434" s="32"/>
      <c r="JAK434" s="32"/>
      <c r="JAL434" s="32"/>
      <c r="JAM434" s="32"/>
      <c r="JAN434" s="32"/>
      <c r="JAO434" s="32"/>
      <c r="JAP434" s="32"/>
      <c r="JAQ434" s="32"/>
      <c r="JAR434" s="32"/>
      <c r="JAS434" s="32"/>
      <c r="JAT434" s="32"/>
      <c r="JAU434" s="32"/>
      <c r="JAV434" s="32"/>
      <c r="JAW434" s="32"/>
      <c r="JAX434" s="32"/>
      <c r="JAY434" s="32"/>
      <c r="JAZ434" s="32"/>
      <c r="JBA434" s="32"/>
      <c r="JBB434" s="32"/>
      <c r="JBC434" s="32"/>
      <c r="JBD434" s="32"/>
      <c r="JBE434" s="32"/>
      <c r="JBF434" s="32"/>
      <c r="JBG434" s="32"/>
      <c r="JBH434" s="32"/>
      <c r="JBI434" s="32"/>
      <c r="JBJ434" s="32"/>
      <c r="JBK434" s="32"/>
      <c r="JBL434" s="32"/>
      <c r="JBM434" s="32"/>
      <c r="JBN434" s="32"/>
      <c r="JBO434" s="32"/>
      <c r="JBP434" s="32"/>
      <c r="JBQ434" s="32"/>
      <c r="JBR434" s="32"/>
      <c r="JBS434" s="32"/>
      <c r="JBT434" s="32"/>
      <c r="JBU434" s="32"/>
      <c r="JBV434" s="32"/>
      <c r="JBW434" s="32"/>
      <c r="JBX434" s="32"/>
      <c r="JBY434" s="32"/>
      <c r="JBZ434" s="32"/>
      <c r="JCA434" s="32"/>
      <c r="JCB434" s="32"/>
      <c r="JCC434" s="32"/>
      <c r="JCD434" s="32"/>
      <c r="JCE434" s="32"/>
      <c r="JCF434" s="32"/>
      <c r="JCG434" s="32"/>
      <c r="JCH434" s="32"/>
      <c r="JCI434" s="32"/>
      <c r="JCJ434" s="32"/>
      <c r="JCK434" s="32"/>
      <c r="JCL434" s="32"/>
      <c r="JCM434" s="32"/>
      <c r="JCN434" s="32"/>
      <c r="JCO434" s="32"/>
      <c r="JCP434" s="32"/>
      <c r="JCQ434" s="32"/>
      <c r="JCR434" s="32"/>
      <c r="JCS434" s="32"/>
      <c r="JCT434" s="32"/>
      <c r="JCU434" s="32"/>
      <c r="JCV434" s="32"/>
      <c r="JCW434" s="32"/>
      <c r="JCX434" s="32"/>
      <c r="JCY434" s="32"/>
      <c r="JCZ434" s="32"/>
      <c r="JDA434" s="32"/>
      <c r="JDB434" s="32"/>
      <c r="JDC434" s="32"/>
      <c r="JDD434" s="32"/>
      <c r="JDE434" s="32"/>
      <c r="JDF434" s="32"/>
      <c r="JDG434" s="32"/>
      <c r="JDH434" s="32"/>
      <c r="JDI434" s="32"/>
      <c r="JDJ434" s="32"/>
      <c r="JDK434" s="32"/>
      <c r="JDL434" s="32"/>
      <c r="JDM434" s="32"/>
      <c r="JDN434" s="32"/>
      <c r="JDO434" s="32"/>
      <c r="JDP434" s="32"/>
      <c r="JDQ434" s="32"/>
      <c r="JDR434" s="32"/>
      <c r="JDS434" s="32"/>
      <c r="JDT434" s="32"/>
      <c r="JDU434" s="32"/>
      <c r="JDV434" s="32"/>
      <c r="JDW434" s="32"/>
      <c r="JDX434" s="32"/>
      <c r="JDY434" s="32"/>
      <c r="JDZ434" s="32"/>
      <c r="JEA434" s="32"/>
      <c r="JEB434" s="32"/>
      <c r="JEC434" s="32"/>
      <c r="JED434" s="32"/>
      <c r="JEE434" s="32"/>
      <c r="JEF434" s="32"/>
      <c r="JEG434" s="32"/>
      <c r="JEH434" s="32"/>
      <c r="JEI434" s="32"/>
      <c r="JEJ434" s="32"/>
      <c r="JEK434" s="32"/>
      <c r="JEL434" s="32"/>
      <c r="JEM434" s="32"/>
      <c r="JEN434" s="32"/>
      <c r="JEO434" s="32"/>
      <c r="JEP434" s="32"/>
      <c r="JEQ434" s="32"/>
      <c r="JER434" s="32"/>
      <c r="JES434" s="32"/>
      <c r="JET434" s="32"/>
      <c r="JEU434" s="32"/>
      <c r="JEV434" s="32"/>
      <c r="JEW434" s="32"/>
      <c r="JEX434" s="32"/>
      <c r="JEY434" s="32"/>
      <c r="JEZ434" s="32"/>
      <c r="JFA434" s="32"/>
      <c r="JFB434" s="32"/>
      <c r="JFC434" s="32"/>
      <c r="JFD434" s="32"/>
      <c r="JFE434" s="32"/>
      <c r="JFF434" s="32"/>
      <c r="JFG434" s="32"/>
      <c r="JFH434" s="32"/>
      <c r="JFI434" s="32"/>
      <c r="JFJ434" s="32"/>
      <c r="JFK434" s="32"/>
      <c r="JFL434" s="32"/>
      <c r="JFM434" s="32"/>
      <c r="JFN434" s="32"/>
      <c r="JFO434" s="32"/>
      <c r="JFP434" s="32"/>
      <c r="JFQ434" s="32"/>
      <c r="JFR434" s="32"/>
      <c r="JFS434" s="32"/>
      <c r="JFT434" s="32"/>
      <c r="JFU434" s="32"/>
      <c r="JFV434" s="32"/>
      <c r="JFW434" s="32"/>
      <c r="JFX434" s="32"/>
      <c r="JFY434" s="32"/>
      <c r="JFZ434" s="32"/>
      <c r="JGA434" s="32"/>
      <c r="JGB434" s="32"/>
      <c r="JGC434" s="32"/>
      <c r="JGD434" s="32"/>
      <c r="JGE434" s="32"/>
      <c r="JGF434" s="32"/>
      <c r="JGG434" s="32"/>
      <c r="JGH434" s="32"/>
      <c r="JGI434" s="32"/>
      <c r="JGJ434" s="32"/>
      <c r="JGK434" s="32"/>
      <c r="JGL434" s="32"/>
      <c r="JGM434" s="32"/>
      <c r="JGN434" s="32"/>
      <c r="JGO434" s="32"/>
      <c r="JGP434" s="32"/>
      <c r="JGQ434" s="32"/>
      <c r="JGR434" s="32"/>
      <c r="JGS434" s="32"/>
      <c r="JGT434" s="32"/>
      <c r="JGU434" s="32"/>
      <c r="JGV434" s="32"/>
      <c r="JGW434" s="32"/>
      <c r="JGX434" s="32"/>
      <c r="JGY434" s="32"/>
      <c r="JGZ434" s="32"/>
      <c r="JHA434" s="32"/>
      <c r="JHB434" s="32"/>
      <c r="JHC434" s="32"/>
      <c r="JHD434" s="32"/>
      <c r="JHE434" s="32"/>
      <c r="JHF434" s="32"/>
      <c r="JHG434" s="32"/>
      <c r="JHH434" s="32"/>
      <c r="JHI434" s="32"/>
      <c r="JHJ434" s="32"/>
      <c r="JHK434" s="32"/>
      <c r="JHL434" s="32"/>
      <c r="JHM434" s="32"/>
      <c r="JHN434" s="32"/>
      <c r="JHO434" s="32"/>
      <c r="JHP434" s="32"/>
      <c r="JHQ434" s="32"/>
      <c r="JHR434" s="32"/>
      <c r="JHS434" s="32"/>
      <c r="JHT434" s="32"/>
      <c r="JHU434" s="32"/>
      <c r="JHV434" s="32"/>
      <c r="JHW434" s="32"/>
      <c r="JHX434" s="32"/>
      <c r="JHY434" s="32"/>
      <c r="JHZ434" s="32"/>
      <c r="JIA434" s="32"/>
      <c r="JIB434" s="32"/>
      <c r="JIC434" s="32"/>
      <c r="JID434" s="32"/>
      <c r="JIE434" s="32"/>
      <c r="JIF434" s="32"/>
      <c r="JIG434" s="32"/>
      <c r="JIH434" s="32"/>
      <c r="JII434" s="32"/>
      <c r="JIJ434" s="32"/>
      <c r="JIK434" s="32"/>
      <c r="JIL434" s="32"/>
      <c r="JIM434" s="32"/>
      <c r="JIN434" s="32"/>
      <c r="JIO434" s="32"/>
      <c r="JIP434" s="32"/>
      <c r="JIQ434" s="32"/>
      <c r="JIR434" s="32"/>
      <c r="JIS434" s="32"/>
      <c r="JIT434" s="32"/>
      <c r="JIU434" s="32"/>
      <c r="JIV434" s="32"/>
      <c r="JIW434" s="32"/>
      <c r="JIX434" s="32"/>
      <c r="JIY434" s="32"/>
      <c r="JIZ434" s="32"/>
      <c r="JJA434" s="32"/>
      <c r="JJB434" s="32"/>
      <c r="JJC434" s="32"/>
      <c r="JJD434" s="32"/>
      <c r="JJE434" s="32"/>
      <c r="JJF434" s="32"/>
      <c r="JJG434" s="32"/>
      <c r="JJH434" s="32"/>
      <c r="JJI434" s="32"/>
      <c r="JJJ434" s="32"/>
      <c r="JJK434" s="32"/>
      <c r="JJL434" s="32"/>
      <c r="JJM434" s="32"/>
      <c r="JJN434" s="32"/>
      <c r="JJO434" s="32"/>
      <c r="JJP434" s="32"/>
      <c r="JJQ434" s="32"/>
      <c r="JJR434" s="32"/>
      <c r="JJS434" s="32"/>
      <c r="JJT434" s="32"/>
      <c r="JJU434" s="32"/>
      <c r="JJV434" s="32"/>
      <c r="JJW434" s="32"/>
      <c r="JJX434" s="32"/>
      <c r="JJY434" s="32"/>
      <c r="JJZ434" s="32"/>
      <c r="JKA434" s="32"/>
      <c r="JKB434" s="32"/>
      <c r="JKC434" s="32"/>
      <c r="JKD434" s="32"/>
      <c r="JKE434" s="32"/>
      <c r="JKF434" s="32"/>
      <c r="JKG434" s="32"/>
      <c r="JKH434" s="32"/>
      <c r="JKI434" s="32"/>
      <c r="JKJ434" s="32"/>
      <c r="JKK434" s="32"/>
      <c r="JKL434" s="32"/>
      <c r="JKM434" s="32"/>
      <c r="JKN434" s="32"/>
      <c r="JKO434" s="32"/>
      <c r="JKP434" s="32"/>
      <c r="JKQ434" s="32"/>
      <c r="JKR434" s="32"/>
      <c r="JKS434" s="32"/>
      <c r="JKT434" s="32"/>
      <c r="JKU434" s="32"/>
      <c r="JKV434" s="32"/>
      <c r="JKW434" s="32"/>
      <c r="JKX434" s="32"/>
      <c r="JKY434" s="32"/>
      <c r="JKZ434" s="32"/>
      <c r="JLA434" s="32"/>
      <c r="JLB434" s="32"/>
      <c r="JLC434" s="32"/>
      <c r="JLD434" s="32"/>
      <c r="JLE434" s="32"/>
      <c r="JLF434" s="32"/>
      <c r="JLG434" s="32"/>
      <c r="JLH434" s="32"/>
      <c r="JLI434" s="32"/>
      <c r="JLJ434" s="32"/>
      <c r="JLK434" s="32"/>
      <c r="JLL434" s="32"/>
      <c r="JLM434" s="32"/>
      <c r="JLN434" s="32"/>
      <c r="JLO434" s="32"/>
      <c r="JLP434" s="32"/>
      <c r="JLQ434" s="32"/>
      <c r="JLR434" s="32"/>
      <c r="JLS434" s="32"/>
      <c r="JLT434" s="32"/>
      <c r="JLU434" s="32"/>
      <c r="JLV434" s="32"/>
      <c r="JLW434" s="32"/>
      <c r="JLX434" s="32"/>
      <c r="JLY434" s="32"/>
      <c r="JLZ434" s="32"/>
      <c r="JMA434" s="32"/>
      <c r="JMB434" s="32"/>
      <c r="JMC434" s="32"/>
      <c r="JMD434" s="32"/>
      <c r="JME434" s="32"/>
      <c r="JMF434" s="32"/>
      <c r="JMG434" s="32"/>
      <c r="JMH434" s="32"/>
      <c r="JMI434" s="32"/>
      <c r="JMJ434" s="32"/>
      <c r="JMK434" s="32"/>
      <c r="JML434" s="32"/>
      <c r="JMM434" s="32"/>
      <c r="JMN434" s="32"/>
      <c r="JMO434" s="32"/>
      <c r="JMP434" s="32"/>
      <c r="JMQ434" s="32"/>
      <c r="JMR434" s="32"/>
      <c r="JMS434" s="32"/>
      <c r="JMT434" s="32"/>
      <c r="JMU434" s="32"/>
      <c r="JMV434" s="32"/>
      <c r="JMW434" s="32"/>
      <c r="JMX434" s="32"/>
      <c r="JMY434" s="32"/>
      <c r="JMZ434" s="32"/>
      <c r="JNA434" s="32"/>
      <c r="JNB434" s="32"/>
      <c r="JNC434" s="32"/>
      <c r="JND434" s="32"/>
      <c r="JNE434" s="32"/>
      <c r="JNF434" s="32"/>
      <c r="JNG434" s="32"/>
      <c r="JNH434" s="32"/>
      <c r="JNI434" s="32"/>
      <c r="JNJ434" s="32"/>
      <c r="JNK434" s="32"/>
      <c r="JNL434" s="32"/>
      <c r="JNM434" s="32"/>
      <c r="JNN434" s="32"/>
      <c r="JNO434" s="32"/>
      <c r="JNP434" s="32"/>
      <c r="JNQ434" s="32"/>
      <c r="JNR434" s="32"/>
      <c r="JNS434" s="32"/>
      <c r="JNT434" s="32"/>
      <c r="JNU434" s="32"/>
      <c r="JNV434" s="32"/>
      <c r="JNW434" s="32"/>
      <c r="JNX434" s="32"/>
      <c r="JNY434" s="32"/>
      <c r="JNZ434" s="32"/>
      <c r="JOA434" s="32"/>
      <c r="JOB434" s="32"/>
      <c r="JOC434" s="32"/>
      <c r="JOD434" s="32"/>
      <c r="JOE434" s="32"/>
      <c r="JOF434" s="32"/>
      <c r="JOG434" s="32"/>
      <c r="JOH434" s="32"/>
      <c r="JOI434" s="32"/>
      <c r="JOJ434" s="32"/>
      <c r="JOK434" s="32"/>
      <c r="JOL434" s="32"/>
      <c r="JOM434" s="32"/>
      <c r="JON434" s="32"/>
      <c r="JOO434" s="32"/>
      <c r="JOP434" s="32"/>
      <c r="JOQ434" s="32"/>
      <c r="JOR434" s="32"/>
      <c r="JOS434" s="32"/>
      <c r="JOT434" s="32"/>
      <c r="JOU434" s="32"/>
      <c r="JOV434" s="32"/>
      <c r="JOW434" s="32"/>
      <c r="JOX434" s="32"/>
      <c r="JOY434" s="32"/>
      <c r="JOZ434" s="32"/>
      <c r="JPA434" s="32"/>
      <c r="JPB434" s="32"/>
      <c r="JPC434" s="32"/>
      <c r="JPD434" s="32"/>
      <c r="JPE434" s="32"/>
      <c r="JPF434" s="32"/>
      <c r="JPG434" s="32"/>
      <c r="JPH434" s="32"/>
      <c r="JPI434" s="32"/>
      <c r="JPJ434" s="32"/>
      <c r="JPK434" s="32"/>
      <c r="JPL434" s="32"/>
      <c r="JPM434" s="32"/>
      <c r="JPN434" s="32"/>
      <c r="JPO434" s="32"/>
      <c r="JPP434" s="32"/>
      <c r="JPQ434" s="32"/>
      <c r="JPR434" s="32"/>
      <c r="JPS434" s="32"/>
      <c r="JPT434" s="32"/>
      <c r="JPU434" s="32"/>
      <c r="JPV434" s="32"/>
      <c r="JPW434" s="32"/>
      <c r="JPX434" s="32"/>
      <c r="JPY434" s="32"/>
      <c r="JPZ434" s="32"/>
      <c r="JQA434" s="32"/>
      <c r="JQB434" s="32"/>
      <c r="JQC434" s="32"/>
      <c r="JQD434" s="32"/>
      <c r="JQE434" s="32"/>
      <c r="JQF434" s="32"/>
      <c r="JQG434" s="32"/>
      <c r="JQH434" s="32"/>
      <c r="JQI434" s="32"/>
      <c r="JQJ434" s="32"/>
      <c r="JQK434" s="32"/>
      <c r="JQL434" s="32"/>
      <c r="JQM434" s="32"/>
      <c r="JQN434" s="32"/>
      <c r="JQO434" s="32"/>
      <c r="JQP434" s="32"/>
      <c r="JQQ434" s="32"/>
      <c r="JQR434" s="32"/>
      <c r="JQS434" s="32"/>
      <c r="JQT434" s="32"/>
      <c r="JQU434" s="32"/>
      <c r="JQV434" s="32"/>
      <c r="JQW434" s="32"/>
      <c r="JQX434" s="32"/>
      <c r="JQY434" s="32"/>
      <c r="JQZ434" s="32"/>
      <c r="JRA434" s="32"/>
      <c r="JRB434" s="32"/>
      <c r="JRC434" s="32"/>
      <c r="JRD434" s="32"/>
      <c r="JRE434" s="32"/>
      <c r="JRF434" s="32"/>
      <c r="JRG434" s="32"/>
      <c r="JRH434" s="32"/>
      <c r="JRI434" s="32"/>
      <c r="JRJ434" s="32"/>
      <c r="JRK434" s="32"/>
      <c r="JRL434" s="32"/>
      <c r="JRM434" s="32"/>
      <c r="JRN434" s="32"/>
      <c r="JRO434" s="32"/>
      <c r="JRP434" s="32"/>
      <c r="JRQ434" s="32"/>
      <c r="JRR434" s="32"/>
      <c r="JRS434" s="32"/>
      <c r="JRT434" s="32"/>
      <c r="JRU434" s="32"/>
      <c r="JRV434" s="32"/>
      <c r="JRW434" s="32"/>
      <c r="JRX434" s="32"/>
      <c r="JRY434" s="32"/>
      <c r="JRZ434" s="32"/>
      <c r="JSA434" s="32"/>
      <c r="JSB434" s="32"/>
      <c r="JSC434" s="32"/>
      <c r="JSD434" s="32"/>
      <c r="JSE434" s="32"/>
      <c r="JSF434" s="32"/>
      <c r="JSG434" s="32"/>
      <c r="JSH434" s="32"/>
      <c r="JSI434" s="32"/>
      <c r="JSJ434" s="32"/>
      <c r="JSK434" s="32"/>
      <c r="JSL434" s="32"/>
      <c r="JSM434" s="32"/>
      <c r="JSN434" s="32"/>
      <c r="JSO434" s="32"/>
      <c r="JSP434" s="32"/>
      <c r="JSQ434" s="32"/>
      <c r="JSR434" s="32"/>
      <c r="JSS434" s="32"/>
      <c r="JST434" s="32"/>
      <c r="JSU434" s="32"/>
      <c r="JSV434" s="32"/>
      <c r="JSW434" s="32"/>
      <c r="JSX434" s="32"/>
      <c r="JSY434" s="32"/>
      <c r="JSZ434" s="32"/>
      <c r="JTA434" s="32"/>
      <c r="JTB434" s="32"/>
      <c r="JTC434" s="32"/>
      <c r="JTD434" s="32"/>
      <c r="JTE434" s="32"/>
      <c r="JTF434" s="32"/>
      <c r="JTG434" s="32"/>
      <c r="JTH434" s="32"/>
      <c r="JTI434" s="32"/>
      <c r="JTJ434" s="32"/>
      <c r="JTK434" s="32"/>
      <c r="JTL434" s="32"/>
      <c r="JTM434" s="32"/>
      <c r="JTN434" s="32"/>
      <c r="JTO434" s="32"/>
      <c r="JTP434" s="32"/>
      <c r="JTQ434" s="32"/>
      <c r="JTR434" s="32"/>
      <c r="JTS434" s="32"/>
      <c r="JTT434" s="32"/>
      <c r="JTU434" s="32"/>
      <c r="JTV434" s="32"/>
      <c r="JTW434" s="32"/>
      <c r="JTX434" s="32"/>
      <c r="JTY434" s="32"/>
      <c r="JTZ434" s="32"/>
      <c r="JUA434" s="32"/>
      <c r="JUB434" s="32"/>
      <c r="JUC434" s="32"/>
      <c r="JUD434" s="32"/>
      <c r="JUE434" s="32"/>
      <c r="JUF434" s="32"/>
      <c r="JUG434" s="32"/>
      <c r="JUH434" s="32"/>
      <c r="JUI434" s="32"/>
      <c r="JUJ434" s="32"/>
      <c r="JUK434" s="32"/>
      <c r="JUL434" s="32"/>
      <c r="JUM434" s="32"/>
      <c r="JUN434" s="32"/>
      <c r="JUO434" s="32"/>
      <c r="JUP434" s="32"/>
      <c r="JUQ434" s="32"/>
      <c r="JUR434" s="32"/>
      <c r="JUS434" s="32"/>
      <c r="JUT434" s="32"/>
      <c r="JUU434" s="32"/>
      <c r="JUV434" s="32"/>
      <c r="JUW434" s="32"/>
      <c r="JUX434" s="32"/>
      <c r="JUY434" s="32"/>
      <c r="JUZ434" s="32"/>
      <c r="JVA434" s="32"/>
      <c r="JVB434" s="32"/>
      <c r="JVC434" s="32"/>
      <c r="JVD434" s="32"/>
      <c r="JVE434" s="32"/>
      <c r="JVF434" s="32"/>
      <c r="JVG434" s="32"/>
      <c r="JVH434" s="32"/>
      <c r="JVI434" s="32"/>
      <c r="JVJ434" s="32"/>
      <c r="JVK434" s="32"/>
      <c r="JVL434" s="32"/>
      <c r="JVM434" s="32"/>
      <c r="JVN434" s="32"/>
      <c r="JVO434" s="32"/>
      <c r="JVP434" s="32"/>
      <c r="JVQ434" s="32"/>
      <c r="JVR434" s="32"/>
      <c r="JVS434" s="32"/>
      <c r="JVT434" s="32"/>
      <c r="JVU434" s="32"/>
      <c r="JVV434" s="32"/>
      <c r="JVW434" s="32"/>
      <c r="JVX434" s="32"/>
      <c r="JVY434" s="32"/>
      <c r="JVZ434" s="32"/>
      <c r="JWA434" s="32"/>
      <c r="JWB434" s="32"/>
      <c r="JWC434" s="32"/>
      <c r="JWD434" s="32"/>
      <c r="JWE434" s="32"/>
      <c r="JWF434" s="32"/>
      <c r="JWG434" s="32"/>
      <c r="JWH434" s="32"/>
      <c r="JWI434" s="32"/>
      <c r="JWJ434" s="32"/>
      <c r="JWK434" s="32"/>
      <c r="JWL434" s="32"/>
      <c r="JWM434" s="32"/>
      <c r="JWN434" s="32"/>
      <c r="JWO434" s="32"/>
      <c r="JWP434" s="32"/>
      <c r="JWQ434" s="32"/>
      <c r="JWR434" s="32"/>
      <c r="JWS434" s="32"/>
      <c r="JWT434" s="32"/>
      <c r="JWU434" s="32"/>
      <c r="JWV434" s="32"/>
      <c r="JWW434" s="32"/>
      <c r="JWX434" s="32"/>
      <c r="JWY434" s="32"/>
      <c r="JWZ434" s="32"/>
      <c r="JXA434" s="32"/>
      <c r="JXB434" s="32"/>
      <c r="JXC434" s="32"/>
      <c r="JXD434" s="32"/>
      <c r="JXE434" s="32"/>
      <c r="JXF434" s="32"/>
      <c r="JXG434" s="32"/>
      <c r="JXH434" s="32"/>
      <c r="JXI434" s="32"/>
      <c r="JXJ434" s="32"/>
      <c r="JXK434" s="32"/>
      <c r="JXL434" s="32"/>
      <c r="JXM434" s="32"/>
      <c r="JXN434" s="32"/>
      <c r="JXO434" s="32"/>
      <c r="JXP434" s="32"/>
      <c r="JXQ434" s="32"/>
      <c r="JXR434" s="32"/>
      <c r="JXS434" s="32"/>
      <c r="JXT434" s="32"/>
      <c r="JXU434" s="32"/>
      <c r="JXV434" s="32"/>
      <c r="JXW434" s="32"/>
      <c r="JXX434" s="32"/>
      <c r="JXY434" s="32"/>
      <c r="JXZ434" s="32"/>
      <c r="JYA434" s="32"/>
      <c r="JYB434" s="32"/>
      <c r="JYC434" s="32"/>
      <c r="JYD434" s="32"/>
      <c r="JYE434" s="32"/>
      <c r="JYF434" s="32"/>
      <c r="JYG434" s="32"/>
      <c r="JYH434" s="32"/>
      <c r="JYI434" s="32"/>
      <c r="JYJ434" s="32"/>
      <c r="JYK434" s="32"/>
      <c r="JYL434" s="32"/>
      <c r="JYM434" s="32"/>
      <c r="JYN434" s="32"/>
      <c r="JYO434" s="32"/>
      <c r="JYP434" s="32"/>
      <c r="JYQ434" s="32"/>
      <c r="JYR434" s="32"/>
      <c r="JYS434" s="32"/>
      <c r="JYT434" s="32"/>
      <c r="JYU434" s="32"/>
      <c r="JYV434" s="32"/>
      <c r="JYW434" s="32"/>
      <c r="JYX434" s="32"/>
      <c r="JYY434" s="32"/>
      <c r="JYZ434" s="32"/>
      <c r="JZA434" s="32"/>
      <c r="JZB434" s="32"/>
      <c r="JZC434" s="32"/>
      <c r="JZD434" s="32"/>
      <c r="JZE434" s="32"/>
      <c r="JZF434" s="32"/>
      <c r="JZG434" s="32"/>
      <c r="JZH434" s="32"/>
      <c r="JZI434" s="32"/>
      <c r="JZJ434" s="32"/>
      <c r="JZK434" s="32"/>
      <c r="JZL434" s="32"/>
      <c r="JZM434" s="32"/>
      <c r="JZN434" s="32"/>
      <c r="JZO434" s="32"/>
      <c r="JZP434" s="32"/>
      <c r="JZQ434" s="32"/>
      <c r="JZR434" s="32"/>
      <c r="JZS434" s="32"/>
      <c r="JZT434" s="32"/>
      <c r="JZU434" s="32"/>
      <c r="JZV434" s="32"/>
      <c r="JZW434" s="32"/>
      <c r="JZX434" s="32"/>
      <c r="JZY434" s="32"/>
      <c r="JZZ434" s="32"/>
      <c r="KAA434" s="32"/>
      <c r="KAB434" s="32"/>
      <c r="KAC434" s="32"/>
      <c r="KAD434" s="32"/>
      <c r="KAE434" s="32"/>
      <c r="KAF434" s="32"/>
      <c r="KAG434" s="32"/>
      <c r="KAH434" s="32"/>
      <c r="KAI434" s="32"/>
      <c r="KAJ434" s="32"/>
      <c r="KAK434" s="32"/>
      <c r="KAL434" s="32"/>
      <c r="KAM434" s="32"/>
      <c r="KAN434" s="32"/>
      <c r="KAO434" s="32"/>
      <c r="KAP434" s="32"/>
      <c r="KAQ434" s="32"/>
      <c r="KAR434" s="32"/>
      <c r="KAS434" s="32"/>
      <c r="KAT434" s="32"/>
      <c r="KAU434" s="32"/>
      <c r="KAV434" s="32"/>
      <c r="KAW434" s="32"/>
      <c r="KAX434" s="32"/>
      <c r="KAY434" s="32"/>
      <c r="KAZ434" s="32"/>
      <c r="KBA434" s="32"/>
      <c r="KBB434" s="32"/>
      <c r="KBC434" s="32"/>
      <c r="KBD434" s="32"/>
      <c r="KBE434" s="32"/>
      <c r="KBF434" s="32"/>
      <c r="KBG434" s="32"/>
      <c r="KBH434" s="32"/>
      <c r="KBI434" s="32"/>
      <c r="KBJ434" s="32"/>
      <c r="KBK434" s="32"/>
      <c r="KBL434" s="32"/>
      <c r="KBM434" s="32"/>
      <c r="KBN434" s="32"/>
      <c r="KBO434" s="32"/>
      <c r="KBP434" s="32"/>
      <c r="KBQ434" s="32"/>
      <c r="KBR434" s="32"/>
      <c r="KBS434" s="32"/>
      <c r="KBT434" s="32"/>
      <c r="KBU434" s="32"/>
      <c r="KBV434" s="32"/>
      <c r="KBW434" s="32"/>
      <c r="KBX434" s="32"/>
      <c r="KBY434" s="32"/>
      <c r="KBZ434" s="32"/>
      <c r="KCA434" s="32"/>
      <c r="KCB434" s="32"/>
      <c r="KCC434" s="32"/>
      <c r="KCD434" s="32"/>
      <c r="KCE434" s="32"/>
      <c r="KCF434" s="32"/>
      <c r="KCG434" s="32"/>
      <c r="KCH434" s="32"/>
      <c r="KCI434" s="32"/>
      <c r="KCJ434" s="32"/>
      <c r="KCK434" s="32"/>
      <c r="KCL434" s="32"/>
      <c r="KCM434" s="32"/>
      <c r="KCN434" s="32"/>
      <c r="KCO434" s="32"/>
      <c r="KCP434" s="32"/>
      <c r="KCQ434" s="32"/>
      <c r="KCR434" s="32"/>
      <c r="KCS434" s="32"/>
      <c r="KCT434" s="32"/>
      <c r="KCU434" s="32"/>
      <c r="KCV434" s="32"/>
      <c r="KCW434" s="32"/>
      <c r="KCX434" s="32"/>
      <c r="KCY434" s="32"/>
      <c r="KCZ434" s="32"/>
      <c r="KDA434" s="32"/>
      <c r="KDB434" s="32"/>
      <c r="KDC434" s="32"/>
      <c r="KDD434" s="32"/>
      <c r="KDE434" s="32"/>
      <c r="KDF434" s="32"/>
      <c r="KDG434" s="32"/>
      <c r="KDH434" s="32"/>
      <c r="KDI434" s="32"/>
      <c r="KDJ434" s="32"/>
      <c r="KDK434" s="32"/>
      <c r="KDL434" s="32"/>
      <c r="KDM434" s="32"/>
      <c r="KDN434" s="32"/>
      <c r="KDO434" s="32"/>
      <c r="KDP434" s="32"/>
      <c r="KDQ434" s="32"/>
      <c r="KDR434" s="32"/>
      <c r="KDS434" s="32"/>
      <c r="KDT434" s="32"/>
      <c r="KDU434" s="32"/>
      <c r="KDV434" s="32"/>
      <c r="KDW434" s="32"/>
      <c r="KDX434" s="32"/>
      <c r="KDY434" s="32"/>
      <c r="KDZ434" s="32"/>
      <c r="KEA434" s="32"/>
      <c r="KEB434" s="32"/>
      <c r="KEC434" s="32"/>
      <c r="KED434" s="32"/>
      <c r="KEE434" s="32"/>
      <c r="KEF434" s="32"/>
      <c r="KEG434" s="32"/>
      <c r="KEH434" s="32"/>
      <c r="KEI434" s="32"/>
      <c r="KEJ434" s="32"/>
      <c r="KEK434" s="32"/>
      <c r="KEL434" s="32"/>
      <c r="KEM434" s="32"/>
      <c r="KEN434" s="32"/>
      <c r="KEO434" s="32"/>
      <c r="KEP434" s="32"/>
      <c r="KEQ434" s="32"/>
      <c r="KER434" s="32"/>
      <c r="KES434" s="32"/>
      <c r="KET434" s="32"/>
      <c r="KEU434" s="32"/>
      <c r="KEV434" s="32"/>
      <c r="KEW434" s="32"/>
      <c r="KEX434" s="32"/>
      <c r="KEY434" s="32"/>
      <c r="KEZ434" s="32"/>
      <c r="KFA434" s="32"/>
      <c r="KFB434" s="32"/>
      <c r="KFC434" s="32"/>
      <c r="KFD434" s="32"/>
      <c r="KFE434" s="32"/>
      <c r="KFF434" s="32"/>
      <c r="KFG434" s="32"/>
      <c r="KFH434" s="32"/>
      <c r="KFI434" s="32"/>
      <c r="KFJ434" s="32"/>
      <c r="KFK434" s="32"/>
      <c r="KFL434" s="32"/>
      <c r="KFM434" s="32"/>
      <c r="KFN434" s="32"/>
      <c r="KFO434" s="32"/>
      <c r="KFP434" s="32"/>
      <c r="KFQ434" s="32"/>
      <c r="KFR434" s="32"/>
      <c r="KFS434" s="32"/>
      <c r="KFT434" s="32"/>
      <c r="KFU434" s="32"/>
      <c r="KFV434" s="32"/>
      <c r="KFW434" s="32"/>
      <c r="KFX434" s="32"/>
      <c r="KFY434" s="32"/>
      <c r="KFZ434" s="32"/>
      <c r="KGA434" s="32"/>
      <c r="KGB434" s="32"/>
      <c r="KGC434" s="32"/>
      <c r="KGD434" s="32"/>
      <c r="KGE434" s="32"/>
      <c r="KGF434" s="32"/>
      <c r="KGG434" s="32"/>
      <c r="KGH434" s="32"/>
      <c r="KGI434" s="32"/>
      <c r="KGJ434" s="32"/>
      <c r="KGK434" s="32"/>
      <c r="KGL434" s="32"/>
      <c r="KGM434" s="32"/>
      <c r="KGN434" s="32"/>
      <c r="KGO434" s="32"/>
      <c r="KGP434" s="32"/>
      <c r="KGQ434" s="32"/>
      <c r="KGR434" s="32"/>
      <c r="KGS434" s="32"/>
      <c r="KGT434" s="32"/>
      <c r="KGU434" s="32"/>
      <c r="KGV434" s="32"/>
      <c r="KGW434" s="32"/>
      <c r="KGX434" s="32"/>
      <c r="KGY434" s="32"/>
      <c r="KGZ434" s="32"/>
      <c r="KHA434" s="32"/>
      <c r="KHB434" s="32"/>
      <c r="KHC434" s="32"/>
      <c r="KHD434" s="32"/>
      <c r="KHE434" s="32"/>
      <c r="KHF434" s="32"/>
      <c r="KHG434" s="32"/>
      <c r="KHH434" s="32"/>
      <c r="KHI434" s="32"/>
      <c r="KHJ434" s="32"/>
      <c r="KHK434" s="32"/>
      <c r="KHL434" s="32"/>
      <c r="KHM434" s="32"/>
      <c r="KHN434" s="32"/>
      <c r="KHO434" s="32"/>
      <c r="KHP434" s="32"/>
      <c r="KHQ434" s="32"/>
      <c r="KHR434" s="32"/>
      <c r="KHS434" s="32"/>
      <c r="KHT434" s="32"/>
      <c r="KHU434" s="32"/>
      <c r="KHV434" s="32"/>
      <c r="KHW434" s="32"/>
      <c r="KHX434" s="32"/>
      <c r="KHY434" s="32"/>
      <c r="KHZ434" s="32"/>
      <c r="KIA434" s="32"/>
      <c r="KIB434" s="32"/>
      <c r="KIC434" s="32"/>
      <c r="KID434" s="32"/>
      <c r="KIE434" s="32"/>
      <c r="KIF434" s="32"/>
      <c r="KIG434" s="32"/>
      <c r="KIH434" s="32"/>
      <c r="KII434" s="32"/>
      <c r="KIJ434" s="32"/>
      <c r="KIK434" s="32"/>
      <c r="KIL434" s="32"/>
      <c r="KIM434" s="32"/>
      <c r="KIN434" s="32"/>
      <c r="KIO434" s="32"/>
      <c r="KIP434" s="32"/>
      <c r="KIQ434" s="32"/>
      <c r="KIR434" s="32"/>
      <c r="KIS434" s="32"/>
      <c r="KIT434" s="32"/>
      <c r="KIU434" s="32"/>
      <c r="KIV434" s="32"/>
      <c r="KIW434" s="32"/>
      <c r="KIX434" s="32"/>
      <c r="KIY434" s="32"/>
      <c r="KIZ434" s="32"/>
      <c r="KJA434" s="32"/>
      <c r="KJB434" s="32"/>
      <c r="KJC434" s="32"/>
      <c r="KJD434" s="32"/>
      <c r="KJE434" s="32"/>
      <c r="KJF434" s="32"/>
      <c r="KJG434" s="32"/>
      <c r="KJH434" s="32"/>
      <c r="KJI434" s="32"/>
      <c r="KJJ434" s="32"/>
      <c r="KJK434" s="32"/>
      <c r="KJL434" s="32"/>
      <c r="KJM434" s="32"/>
      <c r="KJN434" s="32"/>
      <c r="KJO434" s="32"/>
      <c r="KJP434" s="32"/>
      <c r="KJQ434" s="32"/>
      <c r="KJR434" s="32"/>
      <c r="KJS434" s="32"/>
      <c r="KJT434" s="32"/>
      <c r="KJU434" s="32"/>
      <c r="KJV434" s="32"/>
      <c r="KJW434" s="32"/>
      <c r="KJX434" s="32"/>
      <c r="KJY434" s="32"/>
      <c r="KJZ434" s="32"/>
      <c r="KKA434" s="32"/>
      <c r="KKB434" s="32"/>
      <c r="KKC434" s="32"/>
      <c r="KKD434" s="32"/>
      <c r="KKE434" s="32"/>
      <c r="KKF434" s="32"/>
      <c r="KKG434" s="32"/>
      <c r="KKH434" s="32"/>
      <c r="KKI434" s="32"/>
      <c r="KKJ434" s="32"/>
      <c r="KKK434" s="32"/>
      <c r="KKL434" s="32"/>
      <c r="KKM434" s="32"/>
      <c r="KKN434" s="32"/>
      <c r="KKO434" s="32"/>
      <c r="KKP434" s="32"/>
      <c r="KKQ434" s="32"/>
      <c r="KKR434" s="32"/>
      <c r="KKS434" s="32"/>
      <c r="KKT434" s="32"/>
      <c r="KKU434" s="32"/>
      <c r="KKV434" s="32"/>
      <c r="KKW434" s="32"/>
      <c r="KKX434" s="32"/>
      <c r="KKY434" s="32"/>
      <c r="KKZ434" s="32"/>
      <c r="KLA434" s="32"/>
      <c r="KLB434" s="32"/>
      <c r="KLC434" s="32"/>
      <c r="KLD434" s="32"/>
      <c r="KLE434" s="32"/>
      <c r="KLF434" s="32"/>
      <c r="KLG434" s="32"/>
      <c r="KLH434" s="32"/>
      <c r="KLI434" s="32"/>
      <c r="KLJ434" s="32"/>
      <c r="KLK434" s="32"/>
      <c r="KLL434" s="32"/>
      <c r="KLM434" s="32"/>
      <c r="KLN434" s="32"/>
      <c r="KLO434" s="32"/>
      <c r="KLP434" s="32"/>
      <c r="KLQ434" s="32"/>
      <c r="KLR434" s="32"/>
      <c r="KLS434" s="32"/>
      <c r="KLT434" s="32"/>
      <c r="KLU434" s="32"/>
      <c r="KLV434" s="32"/>
      <c r="KLW434" s="32"/>
      <c r="KLX434" s="32"/>
      <c r="KLY434" s="32"/>
      <c r="KLZ434" s="32"/>
      <c r="KMA434" s="32"/>
      <c r="KMB434" s="32"/>
      <c r="KMC434" s="32"/>
      <c r="KMD434" s="32"/>
      <c r="KME434" s="32"/>
      <c r="KMF434" s="32"/>
      <c r="KMG434" s="32"/>
      <c r="KMH434" s="32"/>
      <c r="KMI434" s="32"/>
      <c r="KMJ434" s="32"/>
      <c r="KMK434" s="32"/>
      <c r="KML434" s="32"/>
      <c r="KMM434" s="32"/>
      <c r="KMN434" s="32"/>
      <c r="KMO434" s="32"/>
      <c r="KMP434" s="32"/>
      <c r="KMQ434" s="32"/>
      <c r="KMR434" s="32"/>
      <c r="KMS434" s="32"/>
      <c r="KMT434" s="32"/>
      <c r="KMU434" s="32"/>
      <c r="KMV434" s="32"/>
      <c r="KMW434" s="32"/>
      <c r="KMX434" s="32"/>
      <c r="KMY434" s="32"/>
      <c r="KMZ434" s="32"/>
      <c r="KNA434" s="32"/>
      <c r="KNB434" s="32"/>
      <c r="KNC434" s="32"/>
      <c r="KND434" s="32"/>
      <c r="KNE434" s="32"/>
      <c r="KNF434" s="32"/>
      <c r="KNG434" s="32"/>
      <c r="KNH434" s="32"/>
      <c r="KNI434" s="32"/>
      <c r="KNJ434" s="32"/>
      <c r="KNK434" s="32"/>
      <c r="KNL434" s="32"/>
      <c r="KNM434" s="32"/>
      <c r="KNN434" s="32"/>
      <c r="KNO434" s="32"/>
      <c r="KNP434" s="32"/>
      <c r="KNQ434" s="32"/>
      <c r="KNR434" s="32"/>
      <c r="KNS434" s="32"/>
      <c r="KNT434" s="32"/>
      <c r="KNU434" s="32"/>
      <c r="KNV434" s="32"/>
      <c r="KNW434" s="32"/>
      <c r="KNX434" s="32"/>
      <c r="KNY434" s="32"/>
      <c r="KNZ434" s="32"/>
      <c r="KOA434" s="32"/>
      <c r="KOB434" s="32"/>
      <c r="KOC434" s="32"/>
      <c r="KOD434" s="32"/>
      <c r="KOE434" s="32"/>
      <c r="KOF434" s="32"/>
      <c r="KOG434" s="32"/>
      <c r="KOH434" s="32"/>
      <c r="KOI434" s="32"/>
      <c r="KOJ434" s="32"/>
      <c r="KOK434" s="32"/>
      <c r="KOL434" s="32"/>
      <c r="KOM434" s="32"/>
      <c r="KON434" s="32"/>
      <c r="KOO434" s="32"/>
      <c r="KOP434" s="32"/>
      <c r="KOQ434" s="32"/>
      <c r="KOR434" s="32"/>
      <c r="KOS434" s="32"/>
      <c r="KOT434" s="32"/>
      <c r="KOU434" s="32"/>
      <c r="KOV434" s="32"/>
      <c r="KOW434" s="32"/>
      <c r="KOX434" s="32"/>
      <c r="KOY434" s="32"/>
      <c r="KOZ434" s="32"/>
      <c r="KPA434" s="32"/>
      <c r="KPB434" s="32"/>
      <c r="KPC434" s="32"/>
      <c r="KPD434" s="32"/>
      <c r="KPE434" s="32"/>
      <c r="KPF434" s="32"/>
      <c r="KPG434" s="32"/>
      <c r="KPH434" s="32"/>
      <c r="KPI434" s="32"/>
      <c r="KPJ434" s="32"/>
      <c r="KPK434" s="32"/>
      <c r="KPL434" s="32"/>
      <c r="KPM434" s="32"/>
      <c r="KPN434" s="32"/>
      <c r="KPO434" s="32"/>
      <c r="KPP434" s="32"/>
      <c r="KPQ434" s="32"/>
      <c r="KPR434" s="32"/>
      <c r="KPS434" s="32"/>
      <c r="KPT434" s="32"/>
      <c r="KPU434" s="32"/>
      <c r="KPV434" s="32"/>
      <c r="KPW434" s="32"/>
      <c r="KPX434" s="32"/>
      <c r="KPY434" s="32"/>
      <c r="KPZ434" s="32"/>
      <c r="KQA434" s="32"/>
      <c r="KQB434" s="32"/>
      <c r="KQC434" s="32"/>
      <c r="KQD434" s="32"/>
      <c r="KQE434" s="32"/>
      <c r="KQF434" s="32"/>
      <c r="KQG434" s="32"/>
      <c r="KQH434" s="32"/>
      <c r="KQI434" s="32"/>
      <c r="KQJ434" s="32"/>
      <c r="KQK434" s="32"/>
      <c r="KQL434" s="32"/>
      <c r="KQM434" s="32"/>
      <c r="KQN434" s="32"/>
      <c r="KQO434" s="32"/>
      <c r="KQP434" s="32"/>
      <c r="KQQ434" s="32"/>
      <c r="KQR434" s="32"/>
      <c r="KQS434" s="32"/>
      <c r="KQT434" s="32"/>
      <c r="KQU434" s="32"/>
      <c r="KQV434" s="32"/>
      <c r="KQW434" s="32"/>
      <c r="KQX434" s="32"/>
      <c r="KQY434" s="32"/>
      <c r="KQZ434" s="32"/>
      <c r="KRA434" s="32"/>
      <c r="KRB434" s="32"/>
      <c r="KRC434" s="32"/>
      <c r="KRD434" s="32"/>
      <c r="KRE434" s="32"/>
      <c r="KRF434" s="32"/>
      <c r="KRG434" s="32"/>
      <c r="KRH434" s="32"/>
      <c r="KRI434" s="32"/>
      <c r="KRJ434" s="32"/>
      <c r="KRK434" s="32"/>
      <c r="KRL434" s="32"/>
      <c r="KRM434" s="32"/>
      <c r="KRN434" s="32"/>
      <c r="KRO434" s="32"/>
      <c r="KRP434" s="32"/>
      <c r="KRQ434" s="32"/>
      <c r="KRR434" s="32"/>
      <c r="KRS434" s="32"/>
      <c r="KRT434" s="32"/>
      <c r="KRU434" s="32"/>
      <c r="KRV434" s="32"/>
      <c r="KRW434" s="32"/>
      <c r="KRX434" s="32"/>
      <c r="KRY434" s="32"/>
      <c r="KRZ434" s="32"/>
      <c r="KSA434" s="32"/>
      <c r="KSB434" s="32"/>
      <c r="KSC434" s="32"/>
      <c r="KSD434" s="32"/>
      <c r="KSE434" s="32"/>
      <c r="KSF434" s="32"/>
      <c r="KSG434" s="32"/>
      <c r="KSH434" s="32"/>
      <c r="KSI434" s="32"/>
      <c r="KSJ434" s="32"/>
      <c r="KSK434" s="32"/>
      <c r="KSL434" s="32"/>
      <c r="KSM434" s="32"/>
      <c r="KSN434" s="32"/>
      <c r="KSO434" s="32"/>
      <c r="KSP434" s="32"/>
      <c r="KSQ434" s="32"/>
      <c r="KSR434" s="32"/>
      <c r="KSS434" s="32"/>
      <c r="KST434" s="32"/>
      <c r="KSU434" s="32"/>
      <c r="KSV434" s="32"/>
      <c r="KSW434" s="32"/>
      <c r="KSX434" s="32"/>
      <c r="KSY434" s="32"/>
      <c r="KSZ434" s="32"/>
      <c r="KTA434" s="32"/>
      <c r="KTB434" s="32"/>
      <c r="KTC434" s="32"/>
      <c r="KTD434" s="32"/>
      <c r="KTE434" s="32"/>
      <c r="KTF434" s="32"/>
      <c r="KTG434" s="32"/>
      <c r="KTH434" s="32"/>
      <c r="KTI434" s="32"/>
      <c r="KTJ434" s="32"/>
      <c r="KTK434" s="32"/>
      <c r="KTL434" s="32"/>
      <c r="KTM434" s="32"/>
      <c r="KTN434" s="32"/>
      <c r="KTO434" s="32"/>
      <c r="KTP434" s="32"/>
      <c r="KTQ434" s="32"/>
      <c r="KTR434" s="32"/>
      <c r="KTS434" s="32"/>
      <c r="KTT434" s="32"/>
      <c r="KTU434" s="32"/>
      <c r="KTV434" s="32"/>
      <c r="KTW434" s="32"/>
      <c r="KTX434" s="32"/>
      <c r="KTY434" s="32"/>
      <c r="KTZ434" s="32"/>
      <c r="KUA434" s="32"/>
      <c r="KUB434" s="32"/>
      <c r="KUC434" s="32"/>
      <c r="KUD434" s="32"/>
      <c r="KUE434" s="32"/>
      <c r="KUF434" s="32"/>
      <c r="KUG434" s="32"/>
      <c r="KUH434" s="32"/>
      <c r="KUI434" s="32"/>
      <c r="KUJ434" s="32"/>
      <c r="KUK434" s="32"/>
      <c r="KUL434" s="32"/>
      <c r="KUM434" s="32"/>
      <c r="KUN434" s="32"/>
      <c r="KUO434" s="32"/>
      <c r="KUP434" s="32"/>
      <c r="KUQ434" s="32"/>
      <c r="KUR434" s="32"/>
      <c r="KUS434" s="32"/>
      <c r="KUT434" s="32"/>
      <c r="KUU434" s="32"/>
      <c r="KUV434" s="32"/>
      <c r="KUW434" s="32"/>
      <c r="KUX434" s="32"/>
      <c r="KUY434" s="32"/>
      <c r="KUZ434" s="32"/>
      <c r="KVA434" s="32"/>
      <c r="KVB434" s="32"/>
      <c r="KVC434" s="32"/>
      <c r="KVD434" s="32"/>
      <c r="KVE434" s="32"/>
      <c r="KVF434" s="32"/>
      <c r="KVG434" s="32"/>
      <c r="KVH434" s="32"/>
      <c r="KVI434" s="32"/>
      <c r="KVJ434" s="32"/>
      <c r="KVK434" s="32"/>
      <c r="KVL434" s="32"/>
      <c r="KVM434" s="32"/>
      <c r="KVN434" s="32"/>
      <c r="KVO434" s="32"/>
      <c r="KVP434" s="32"/>
      <c r="KVQ434" s="32"/>
      <c r="KVR434" s="32"/>
      <c r="KVS434" s="32"/>
      <c r="KVT434" s="32"/>
      <c r="KVU434" s="32"/>
      <c r="KVV434" s="32"/>
      <c r="KVW434" s="32"/>
      <c r="KVX434" s="32"/>
      <c r="KVY434" s="32"/>
      <c r="KVZ434" s="32"/>
      <c r="KWA434" s="32"/>
      <c r="KWB434" s="32"/>
      <c r="KWC434" s="32"/>
      <c r="KWD434" s="32"/>
      <c r="KWE434" s="32"/>
      <c r="KWF434" s="32"/>
      <c r="KWG434" s="32"/>
      <c r="KWH434" s="32"/>
      <c r="KWI434" s="32"/>
      <c r="KWJ434" s="32"/>
      <c r="KWK434" s="32"/>
      <c r="KWL434" s="32"/>
      <c r="KWM434" s="32"/>
      <c r="KWN434" s="32"/>
      <c r="KWO434" s="32"/>
      <c r="KWP434" s="32"/>
      <c r="KWQ434" s="32"/>
      <c r="KWR434" s="32"/>
      <c r="KWS434" s="32"/>
      <c r="KWT434" s="32"/>
      <c r="KWU434" s="32"/>
      <c r="KWV434" s="32"/>
      <c r="KWW434" s="32"/>
      <c r="KWX434" s="32"/>
      <c r="KWY434" s="32"/>
      <c r="KWZ434" s="32"/>
      <c r="KXA434" s="32"/>
      <c r="KXB434" s="32"/>
      <c r="KXC434" s="32"/>
      <c r="KXD434" s="32"/>
      <c r="KXE434" s="32"/>
      <c r="KXF434" s="32"/>
      <c r="KXG434" s="32"/>
      <c r="KXH434" s="32"/>
      <c r="KXI434" s="32"/>
      <c r="KXJ434" s="32"/>
      <c r="KXK434" s="32"/>
      <c r="KXL434" s="32"/>
      <c r="KXM434" s="32"/>
      <c r="KXN434" s="32"/>
      <c r="KXO434" s="32"/>
      <c r="KXP434" s="32"/>
      <c r="KXQ434" s="32"/>
      <c r="KXR434" s="32"/>
      <c r="KXS434" s="32"/>
      <c r="KXT434" s="32"/>
      <c r="KXU434" s="32"/>
      <c r="KXV434" s="32"/>
      <c r="KXW434" s="32"/>
      <c r="KXX434" s="32"/>
      <c r="KXY434" s="32"/>
      <c r="KXZ434" s="32"/>
      <c r="KYA434" s="32"/>
      <c r="KYB434" s="32"/>
      <c r="KYC434" s="32"/>
      <c r="KYD434" s="32"/>
      <c r="KYE434" s="32"/>
      <c r="KYF434" s="32"/>
      <c r="KYG434" s="32"/>
      <c r="KYH434" s="32"/>
      <c r="KYI434" s="32"/>
      <c r="KYJ434" s="32"/>
      <c r="KYK434" s="32"/>
      <c r="KYL434" s="32"/>
      <c r="KYM434" s="32"/>
      <c r="KYN434" s="32"/>
      <c r="KYO434" s="32"/>
      <c r="KYP434" s="32"/>
      <c r="KYQ434" s="32"/>
      <c r="KYR434" s="32"/>
      <c r="KYS434" s="32"/>
      <c r="KYT434" s="32"/>
      <c r="KYU434" s="32"/>
      <c r="KYV434" s="32"/>
      <c r="KYW434" s="32"/>
      <c r="KYX434" s="32"/>
      <c r="KYY434" s="32"/>
      <c r="KYZ434" s="32"/>
      <c r="KZA434" s="32"/>
      <c r="KZB434" s="32"/>
      <c r="KZC434" s="32"/>
      <c r="KZD434" s="32"/>
      <c r="KZE434" s="32"/>
      <c r="KZF434" s="32"/>
      <c r="KZG434" s="32"/>
      <c r="KZH434" s="32"/>
      <c r="KZI434" s="32"/>
      <c r="KZJ434" s="32"/>
      <c r="KZK434" s="32"/>
      <c r="KZL434" s="32"/>
      <c r="KZM434" s="32"/>
      <c r="KZN434" s="32"/>
      <c r="KZO434" s="32"/>
      <c r="KZP434" s="32"/>
      <c r="KZQ434" s="32"/>
      <c r="KZR434" s="32"/>
      <c r="KZS434" s="32"/>
      <c r="KZT434" s="32"/>
      <c r="KZU434" s="32"/>
      <c r="KZV434" s="32"/>
      <c r="KZW434" s="32"/>
      <c r="KZX434" s="32"/>
      <c r="KZY434" s="32"/>
      <c r="KZZ434" s="32"/>
      <c r="LAA434" s="32"/>
      <c r="LAB434" s="32"/>
      <c r="LAC434" s="32"/>
      <c r="LAD434" s="32"/>
      <c r="LAE434" s="32"/>
      <c r="LAF434" s="32"/>
      <c r="LAG434" s="32"/>
      <c r="LAH434" s="32"/>
      <c r="LAI434" s="32"/>
      <c r="LAJ434" s="32"/>
      <c r="LAK434" s="32"/>
      <c r="LAL434" s="32"/>
      <c r="LAM434" s="32"/>
      <c r="LAN434" s="32"/>
      <c r="LAO434" s="32"/>
      <c r="LAP434" s="32"/>
      <c r="LAQ434" s="32"/>
      <c r="LAR434" s="32"/>
      <c r="LAS434" s="32"/>
      <c r="LAT434" s="32"/>
      <c r="LAU434" s="32"/>
      <c r="LAV434" s="32"/>
      <c r="LAW434" s="32"/>
      <c r="LAX434" s="32"/>
      <c r="LAY434" s="32"/>
      <c r="LAZ434" s="32"/>
      <c r="LBA434" s="32"/>
      <c r="LBB434" s="32"/>
      <c r="LBC434" s="32"/>
      <c r="LBD434" s="32"/>
      <c r="LBE434" s="32"/>
      <c r="LBF434" s="32"/>
      <c r="LBG434" s="32"/>
      <c r="LBH434" s="32"/>
      <c r="LBI434" s="32"/>
      <c r="LBJ434" s="32"/>
      <c r="LBK434" s="32"/>
      <c r="LBL434" s="32"/>
      <c r="LBM434" s="32"/>
      <c r="LBN434" s="32"/>
      <c r="LBO434" s="32"/>
      <c r="LBP434" s="32"/>
      <c r="LBQ434" s="32"/>
      <c r="LBR434" s="32"/>
      <c r="LBS434" s="32"/>
      <c r="LBT434" s="32"/>
      <c r="LBU434" s="32"/>
      <c r="LBV434" s="32"/>
      <c r="LBW434" s="32"/>
      <c r="LBX434" s="32"/>
      <c r="LBY434" s="32"/>
      <c r="LBZ434" s="32"/>
      <c r="LCA434" s="32"/>
      <c r="LCB434" s="32"/>
      <c r="LCC434" s="32"/>
      <c r="LCD434" s="32"/>
      <c r="LCE434" s="32"/>
      <c r="LCF434" s="32"/>
      <c r="LCG434" s="32"/>
      <c r="LCH434" s="32"/>
      <c r="LCI434" s="32"/>
      <c r="LCJ434" s="32"/>
      <c r="LCK434" s="32"/>
      <c r="LCL434" s="32"/>
      <c r="LCM434" s="32"/>
      <c r="LCN434" s="32"/>
      <c r="LCO434" s="32"/>
      <c r="LCP434" s="32"/>
      <c r="LCQ434" s="32"/>
      <c r="LCR434" s="32"/>
      <c r="LCS434" s="32"/>
      <c r="LCT434" s="32"/>
      <c r="LCU434" s="32"/>
      <c r="LCV434" s="32"/>
      <c r="LCW434" s="32"/>
      <c r="LCX434" s="32"/>
      <c r="LCY434" s="32"/>
      <c r="LCZ434" s="32"/>
      <c r="LDA434" s="32"/>
      <c r="LDB434" s="32"/>
      <c r="LDC434" s="32"/>
      <c r="LDD434" s="32"/>
      <c r="LDE434" s="32"/>
      <c r="LDF434" s="32"/>
      <c r="LDG434" s="32"/>
      <c r="LDH434" s="32"/>
      <c r="LDI434" s="32"/>
      <c r="LDJ434" s="32"/>
      <c r="LDK434" s="32"/>
      <c r="LDL434" s="32"/>
      <c r="LDM434" s="32"/>
      <c r="LDN434" s="32"/>
      <c r="LDO434" s="32"/>
      <c r="LDP434" s="32"/>
      <c r="LDQ434" s="32"/>
      <c r="LDR434" s="32"/>
      <c r="LDS434" s="32"/>
      <c r="LDT434" s="32"/>
      <c r="LDU434" s="32"/>
      <c r="LDV434" s="32"/>
      <c r="LDW434" s="32"/>
      <c r="LDX434" s="32"/>
      <c r="LDY434" s="32"/>
      <c r="LDZ434" s="32"/>
      <c r="LEA434" s="32"/>
      <c r="LEB434" s="32"/>
      <c r="LEC434" s="32"/>
      <c r="LED434" s="32"/>
      <c r="LEE434" s="32"/>
      <c r="LEF434" s="32"/>
      <c r="LEG434" s="32"/>
      <c r="LEH434" s="32"/>
      <c r="LEI434" s="32"/>
      <c r="LEJ434" s="32"/>
      <c r="LEK434" s="32"/>
      <c r="LEL434" s="32"/>
      <c r="LEM434" s="32"/>
      <c r="LEN434" s="32"/>
      <c r="LEO434" s="32"/>
      <c r="LEP434" s="32"/>
      <c r="LEQ434" s="32"/>
      <c r="LER434" s="32"/>
      <c r="LES434" s="32"/>
      <c r="LET434" s="32"/>
      <c r="LEU434" s="32"/>
      <c r="LEV434" s="32"/>
      <c r="LEW434" s="32"/>
      <c r="LEX434" s="32"/>
      <c r="LEY434" s="32"/>
      <c r="LEZ434" s="32"/>
      <c r="LFA434" s="32"/>
      <c r="LFB434" s="32"/>
      <c r="LFC434" s="32"/>
      <c r="LFD434" s="32"/>
      <c r="LFE434" s="32"/>
      <c r="LFF434" s="32"/>
      <c r="LFG434" s="32"/>
      <c r="LFH434" s="32"/>
      <c r="LFI434" s="32"/>
      <c r="LFJ434" s="32"/>
      <c r="LFK434" s="32"/>
      <c r="LFL434" s="32"/>
      <c r="LFM434" s="32"/>
      <c r="LFN434" s="32"/>
      <c r="LFO434" s="32"/>
      <c r="LFP434" s="32"/>
      <c r="LFQ434" s="32"/>
      <c r="LFR434" s="32"/>
      <c r="LFS434" s="32"/>
      <c r="LFT434" s="32"/>
      <c r="LFU434" s="32"/>
      <c r="LFV434" s="32"/>
      <c r="LFW434" s="32"/>
      <c r="LFX434" s="32"/>
      <c r="LFY434" s="32"/>
      <c r="LFZ434" s="32"/>
      <c r="LGA434" s="32"/>
      <c r="LGB434" s="32"/>
      <c r="LGC434" s="32"/>
      <c r="LGD434" s="32"/>
      <c r="LGE434" s="32"/>
      <c r="LGF434" s="32"/>
      <c r="LGG434" s="32"/>
      <c r="LGH434" s="32"/>
      <c r="LGI434" s="32"/>
      <c r="LGJ434" s="32"/>
      <c r="LGK434" s="32"/>
      <c r="LGL434" s="32"/>
      <c r="LGM434" s="32"/>
      <c r="LGN434" s="32"/>
      <c r="LGO434" s="32"/>
      <c r="LGP434" s="32"/>
      <c r="LGQ434" s="32"/>
      <c r="LGR434" s="32"/>
      <c r="LGS434" s="32"/>
      <c r="LGT434" s="32"/>
      <c r="LGU434" s="32"/>
      <c r="LGV434" s="32"/>
      <c r="LGW434" s="32"/>
      <c r="LGX434" s="32"/>
      <c r="LGY434" s="32"/>
      <c r="LGZ434" s="32"/>
      <c r="LHA434" s="32"/>
      <c r="LHB434" s="32"/>
      <c r="LHC434" s="32"/>
      <c r="LHD434" s="32"/>
      <c r="LHE434" s="32"/>
      <c r="LHF434" s="32"/>
      <c r="LHG434" s="32"/>
      <c r="LHH434" s="32"/>
      <c r="LHI434" s="32"/>
      <c r="LHJ434" s="32"/>
      <c r="LHK434" s="32"/>
      <c r="LHL434" s="32"/>
      <c r="LHM434" s="32"/>
      <c r="LHN434" s="32"/>
      <c r="LHO434" s="32"/>
      <c r="LHP434" s="32"/>
      <c r="LHQ434" s="32"/>
      <c r="LHR434" s="32"/>
      <c r="LHS434" s="32"/>
      <c r="LHT434" s="32"/>
      <c r="LHU434" s="32"/>
      <c r="LHV434" s="32"/>
      <c r="LHW434" s="32"/>
      <c r="LHX434" s="32"/>
      <c r="LHY434" s="32"/>
      <c r="LHZ434" s="32"/>
      <c r="LIA434" s="32"/>
      <c r="LIB434" s="32"/>
      <c r="LIC434" s="32"/>
      <c r="LID434" s="32"/>
      <c r="LIE434" s="32"/>
      <c r="LIF434" s="32"/>
      <c r="LIG434" s="32"/>
      <c r="LIH434" s="32"/>
      <c r="LII434" s="32"/>
      <c r="LIJ434" s="32"/>
      <c r="LIK434" s="32"/>
      <c r="LIL434" s="32"/>
      <c r="LIM434" s="32"/>
      <c r="LIN434" s="32"/>
      <c r="LIO434" s="32"/>
      <c r="LIP434" s="32"/>
      <c r="LIQ434" s="32"/>
      <c r="LIR434" s="32"/>
      <c r="LIS434" s="32"/>
      <c r="LIT434" s="32"/>
      <c r="LIU434" s="32"/>
      <c r="LIV434" s="32"/>
      <c r="LIW434" s="32"/>
      <c r="LIX434" s="32"/>
      <c r="LIY434" s="32"/>
      <c r="LIZ434" s="32"/>
      <c r="LJA434" s="32"/>
      <c r="LJB434" s="32"/>
      <c r="LJC434" s="32"/>
      <c r="LJD434" s="32"/>
      <c r="LJE434" s="32"/>
      <c r="LJF434" s="32"/>
      <c r="LJG434" s="32"/>
      <c r="LJH434" s="32"/>
      <c r="LJI434" s="32"/>
      <c r="LJJ434" s="32"/>
      <c r="LJK434" s="32"/>
      <c r="LJL434" s="32"/>
      <c r="LJM434" s="32"/>
      <c r="LJN434" s="32"/>
      <c r="LJO434" s="32"/>
      <c r="LJP434" s="32"/>
      <c r="LJQ434" s="32"/>
      <c r="LJR434" s="32"/>
      <c r="LJS434" s="32"/>
      <c r="LJT434" s="32"/>
      <c r="LJU434" s="32"/>
      <c r="LJV434" s="32"/>
      <c r="LJW434" s="32"/>
      <c r="LJX434" s="32"/>
      <c r="LJY434" s="32"/>
      <c r="LJZ434" s="32"/>
      <c r="LKA434" s="32"/>
      <c r="LKB434" s="32"/>
      <c r="LKC434" s="32"/>
      <c r="LKD434" s="32"/>
      <c r="LKE434" s="32"/>
      <c r="LKF434" s="32"/>
      <c r="LKG434" s="32"/>
      <c r="LKH434" s="32"/>
      <c r="LKI434" s="32"/>
      <c r="LKJ434" s="32"/>
      <c r="LKK434" s="32"/>
      <c r="LKL434" s="32"/>
      <c r="LKM434" s="32"/>
      <c r="LKN434" s="32"/>
      <c r="LKO434" s="32"/>
      <c r="LKP434" s="32"/>
      <c r="LKQ434" s="32"/>
      <c r="LKR434" s="32"/>
      <c r="LKS434" s="32"/>
      <c r="LKT434" s="32"/>
      <c r="LKU434" s="32"/>
      <c r="LKV434" s="32"/>
      <c r="LKW434" s="32"/>
      <c r="LKX434" s="32"/>
      <c r="LKY434" s="32"/>
      <c r="LKZ434" s="32"/>
      <c r="LLA434" s="32"/>
      <c r="LLB434" s="32"/>
      <c r="LLC434" s="32"/>
      <c r="LLD434" s="32"/>
      <c r="LLE434" s="32"/>
      <c r="LLF434" s="32"/>
      <c r="LLG434" s="32"/>
      <c r="LLH434" s="32"/>
      <c r="LLI434" s="32"/>
      <c r="LLJ434" s="32"/>
      <c r="LLK434" s="32"/>
      <c r="LLL434" s="32"/>
      <c r="LLM434" s="32"/>
      <c r="LLN434" s="32"/>
      <c r="LLO434" s="32"/>
      <c r="LLP434" s="32"/>
      <c r="LLQ434" s="32"/>
      <c r="LLR434" s="32"/>
      <c r="LLS434" s="32"/>
      <c r="LLT434" s="32"/>
      <c r="LLU434" s="32"/>
      <c r="LLV434" s="32"/>
      <c r="LLW434" s="32"/>
      <c r="LLX434" s="32"/>
      <c r="LLY434" s="32"/>
      <c r="LLZ434" s="32"/>
      <c r="LMA434" s="32"/>
      <c r="LMB434" s="32"/>
      <c r="LMC434" s="32"/>
      <c r="LMD434" s="32"/>
      <c r="LME434" s="32"/>
      <c r="LMF434" s="32"/>
      <c r="LMG434" s="32"/>
      <c r="LMH434" s="32"/>
      <c r="LMI434" s="32"/>
      <c r="LMJ434" s="32"/>
      <c r="LMK434" s="32"/>
      <c r="LML434" s="32"/>
      <c r="LMM434" s="32"/>
      <c r="LMN434" s="32"/>
      <c r="LMO434" s="32"/>
      <c r="LMP434" s="32"/>
      <c r="LMQ434" s="32"/>
      <c r="LMR434" s="32"/>
      <c r="LMS434" s="32"/>
      <c r="LMT434" s="32"/>
      <c r="LMU434" s="32"/>
      <c r="LMV434" s="32"/>
      <c r="LMW434" s="32"/>
      <c r="LMX434" s="32"/>
      <c r="LMY434" s="32"/>
      <c r="LMZ434" s="32"/>
      <c r="LNA434" s="32"/>
      <c r="LNB434" s="32"/>
      <c r="LNC434" s="32"/>
      <c r="LND434" s="32"/>
      <c r="LNE434" s="32"/>
      <c r="LNF434" s="32"/>
      <c r="LNG434" s="32"/>
      <c r="LNH434" s="32"/>
      <c r="LNI434" s="32"/>
      <c r="LNJ434" s="32"/>
      <c r="LNK434" s="32"/>
      <c r="LNL434" s="32"/>
      <c r="LNM434" s="32"/>
      <c r="LNN434" s="32"/>
      <c r="LNO434" s="32"/>
      <c r="LNP434" s="32"/>
      <c r="LNQ434" s="32"/>
      <c r="LNR434" s="32"/>
      <c r="LNS434" s="32"/>
      <c r="LNT434" s="32"/>
      <c r="LNU434" s="32"/>
      <c r="LNV434" s="32"/>
      <c r="LNW434" s="32"/>
      <c r="LNX434" s="32"/>
      <c r="LNY434" s="32"/>
      <c r="LNZ434" s="32"/>
      <c r="LOA434" s="32"/>
      <c r="LOB434" s="32"/>
      <c r="LOC434" s="32"/>
      <c r="LOD434" s="32"/>
      <c r="LOE434" s="32"/>
      <c r="LOF434" s="32"/>
      <c r="LOG434" s="32"/>
      <c r="LOH434" s="32"/>
      <c r="LOI434" s="32"/>
      <c r="LOJ434" s="32"/>
      <c r="LOK434" s="32"/>
      <c r="LOL434" s="32"/>
      <c r="LOM434" s="32"/>
      <c r="LON434" s="32"/>
      <c r="LOO434" s="32"/>
      <c r="LOP434" s="32"/>
      <c r="LOQ434" s="32"/>
      <c r="LOR434" s="32"/>
      <c r="LOS434" s="32"/>
      <c r="LOT434" s="32"/>
      <c r="LOU434" s="32"/>
      <c r="LOV434" s="32"/>
      <c r="LOW434" s="32"/>
      <c r="LOX434" s="32"/>
      <c r="LOY434" s="32"/>
      <c r="LOZ434" s="32"/>
      <c r="LPA434" s="32"/>
      <c r="LPB434" s="32"/>
      <c r="LPC434" s="32"/>
      <c r="LPD434" s="32"/>
      <c r="LPE434" s="32"/>
      <c r="LPF434" s="32"/>
      <c r="LPG434" s="32"/>
      <c r="LPH434" s="32"/>
      <c r="LPI434" s="32"/>
      <c r="LPJ434" s="32"/>
      <c r="LPK434" s="32"/>
      <c r="LPL434" s="32"/>
      <c r="LPM434" s="32"/>
      <c r="LPN434" s="32"/>
      <c r="LPO434" s="32"/>
      <c r="LPP434" s="32"/>
      <c r="LPQ434" s="32"/>
      <c r="LPR434" s="32"/>
      <c r="LPS434" s="32"/>
      <c r="LPT434" s="32"/>
      <c r="LPU434" s="32"/>
      <c r="LPV434" s="32"/>
      <c r="LPW434" s="32"/>
      <c r="LPX434" s="32"/>
      <c r="LPY434" s="32"/>
      <c r="LPZ434" s="32"/>
      <c r="LQA434" s="32"/>
      <c r="LQB434" s="32"/>
      <c r="LQC434" s="32"/>
      <c r="LQD434" s="32"/>
      <c r="LQE434" s="32"/>
      <c r="LQF434" s="32"/>
      <c r="LQG434" s="32"/>
      <c r="LQH434" s="32"/>
      <c r="LQI434" s="32"/>
      <c r="LQJ434" s="32"/>
      <c r="LQK434" s="32"/>
      <c r="LQL434" s="32"/>
      <c r="LQM434" s="32"/>
      <c r="LQN434" s="32"/>
      <c r="LQO434" s="32"/>
      <c r="LQP434" s="32"/>
      <c r="LQQ434" s="32"/>
      <c r="LQR434" s="32"/>
      <c r="LQS434" s="32"/>
      <c r="LQT434" s="32"/>
      <c r="LQU434" s="32"/>
      <c r="LQV434" s="32"/>
      <c r="LQW434" s="32"/>
      <c r="LQX434" s="32"/>
      <c r="LQY434" s="32"/>
      <c r="LQZ434" s="32"/>
      <c r="LRA434" s="32"/>
      <c r="LRB434" s="32"/>
      <c r="LRC434" s="32"/>
      <c r="LRD434" s="32"/>
      <c r="LRE434" s="32"/>
      <c r="LRF434" s="32"/>
      <c r="LRG434" s="32"/>
      <c r="LRH434" s="32"/>
      <c r="LRI434" s="32"/>
      <c r="LRJ434" s="32"/>
      <c r="LRK434" s="32"/>
      <c r="LRL434" s="32"/>
      <c r="LRM434" s="32"/>
      <c r="LRN434" s="32"/>
      <c r="LRO434" s="32"/>
      <c r="LRP434" s="32"/>
      <c r="LRQ434" s="32"/>
      <c r="LRR434" s="32"/>
      <c r="LRS434" s="32"/>
      <c r="LRT434" s="32"/>
      <c r="LRU434" s="32"/>
      <c r="LRV434" s="32"/>
      <c r="LRW434" s="32"/>
      <c r="LRX434" s="32"/>
      <c r="LRY434" s="32"/>
      <c r="LRZ434" s="32"/>
      <c r="LSA434" s="32"/>
      <c r="LSB434" s="32"/>
      <c r="LSC434" s="32"/>
      <c r="LSD434" s="32"/>
      <c r="LSE434" s="32"/>
      <c r="LSF434" s="32"/>
      <c r="LSG434" s="32"/>
      <c r="LSH434" s="32"/>
      <c r="LSI434" s="32"/>
      <c r="LSJ434" s="32"/>
      <c r="LSK434" s="32"/>
      <c r="LSL434" s="32"/>
      <c r="LSM434" s="32"/>
      <c r="LSN434" s="32"/>
      <c r="LSO434" s="32"/>
      <c r="LSP434" s="32"/>
      <c r="LSQ434" s="32"/>
      <c r="LSR434" s="32"/>
      <c r="LSS434" s="32"/>
      <c r="LST434" s="32"/>
      <c r="LSU434" s="32"/>
      <c r="LSV434" s="32"/>
      <c r="LSW434" s="32"/>
      <c r="LSX434" s="32"/>
      <c r="LSY434" s="32"/>
      <c r="LSZ434" s="32"/>
      <c r="LTA434" s="32"/>
      <c r="LTB434" s="32"/>
      <c r="LTC434" s="32"/>
      <c r="LTD434" s="32"/>
      <c r="LTE434" s="32"/>
      <c r="LTF434" s="32"/>
      <c r="LTG434" s="32"/>
      <c r="LTH434" s="32"/>
      <c r="LTI434" s="32"/>
      <c r="LTJ434" s="32"/>
      <c r="LTK434" s="32"/>
      <c r="LTL434" s="32"/>
      <c r="LTM434" s="32"/>
      <c r="LTN434" s="32"/>
      <c r="LTO434" s="32"/>
      <c r="LTP434" s="32"/>
      <c r="LTQ434" s="32"/>
      <c r="LTR434" s="32"/>
      <c r="LTS434" s="32"/>
      <c r="LTT434" s="32"/>
      <c r="LTU434" s="32"/>
      <c r="LTV434" s="32"/>
      <c r="LTW434" s="32"/>
      <c r="LTX434" s="32"/>
      <c r="LTY434" s="32"/>
      <c r="LTZ434" s="32"/>
      <c r="LUA434" s="32"/>
      <c r="LUB434" s="32"/>
      <c r="LUC434" s="32"/>
      <c r="LUD434" s="32"/>
      <c r="LUE434" s="32"/>
      <c r="LUF434" s="32"/>
      <c r="LUG434" s="32"/>
      <c r="LUH434" s="32"/>
      <c r="LUI434" s="32"/>
      <c r="LUJ434" s="32"/>
      <c r="LUK434" s="32"/>
      <c r="LUL434" s="32"/>
      <c r="LUM434" s="32"/>
      <c r="LUN434" s="32"/>
      <c r="LUO434" s="32"/>
      <c r="LUP434" s="32"/>
      <c r="LUQ434" s="32"/>
      <c r="LUR434" s="32"/>
      <c r="LUS434" s="32"/>
      <c r="LUT434" s="32"/>
      <c r="LUU434" s="32"/>
      <c r="LUV434" s="32"/>
      <c r="LUW434" s="32"/>
      <c r="LUX434" s="32"/>
      <c r="LUY434" s="32"/>
      <c r="LUZ434" s="32"/>
      <c r="LVA434" s="32"/>
      <c r="LVB434" s="32"/>
      <c r="LVC434" s="32"/>
      <c r="LVD434" s="32"/>
      <c r="LVE434" s="32"/>
      <c r="LVF434" s="32"/>
      <c r="LVG434" s="32"/>
      <c r="LVH434" s="32"/>
      <c r="LVI434" s="32"/>
      <c r="LVJ434" s="32"/>
      <c r="LVK434" s="32"/>
      <c r="LVL434" s="32"/>
      <c r="LVM434" s="32"/>
      <c r="LVN434" s="32"/>
      <c r="LVO434" s="32"/>
      <c r="LVP434" s="32"/>
      <c r="LVQ434" s="32"/>
      <c r="LVR434" s="32"/>
      <c r="LVS434" s="32"/>
      <c r="LVT434" s="32"/>
      <c r="LVU434" s="32"/>
      <c r="LVV434" s="32"/>
      <c r="LVW434" s="32"/>
      <c r="LVX434" s="32"/>
      <c r="LVY434" s="32"/>
      <c r="LVZ434" s="32"/>
      <c r="LWA434" s="32"/>
      <c r="LWB434" s="32"/>
      <c r="LWC434" s="32"/>
      <c r="LWD434" s="32"/>
      <c r="LWE434" s="32"/>
      <c r="LWF434" s="32"/>
      <c r="LWG434" s="32"/>
      <c r="LWH434" s="32"/>
      <c r="LWI434" s="32"/>
      <c r="LWJ434" s="32"/>
      <c r="LWK434" s="32"/>
      <c r="LWL434" s="32"/>
      <c r="LWM434" s="32"/>
      <c r="LWN434" s="32"/>
      <c r="LWO434" s="32"/>
      <c r="LWP434" s="32"/>
      <c r="LWQ434" s="32"/>
      <c r="LWR434" s="32"/>
      <c r="LWS434" s="32"/>
      <c r="LWT434" s="32"/>
      <c r="LWU434" s="32"/>
      <c r="LWV434" s="32"/>
      <c r="LWW434" s="32"/>
      <c r="LWX434" s="32"/>
      <c r="LWY434" s="32"/>
      <c r="LWZ434" s="32"/>
      <c r="LXA434" s="32"/>
      <c r="LXB434" s="32"/>
      <c r="LXC434" s="32"/>
      <c r="LXD434" s="32"/>
      <c r="LXE434" s="32"/>
      <c r="LXF434" s="32"/>
      <c r="LXG434" s="32"/>
      <c r="LXH434" s="32"/>
      <c r="LXI434" s="32"/>
      <c r="LXJ434" s="32"/>
      <c r="LXK434" s="32"/>
      <c r="LXL434" s="32"/>
      <c r="LXM434" s="32"/>
      <c r="LXN434" s="32"/>
      <c r="LXO434" s="32"/>
      <c r="LXP434" s="32"/>
      <c r="LXQ434" s="32"/>
      <c r="LXR434" s="32"/>
      <c r="LXS434" s="32"/>
      <c r="LXT434" s="32"/>
      <c r="LXU434" s="32"/>
      <c r="LXV434" s="32"/>
      <c r="LXW434" s="32"/>
      <c r="LXX434" s="32"/>
      <c r="LXY434" s="32"/>
      <c r="LXZ434" s="32"/>
      <c r="LYA434" s="32"/>
      <c r="LYB434" s="32"/>
      <c r="LYC434" s="32"/>
      <c r="LYD434" s="32"/>
      <c r="LYE434" s="32"/>
      <c r="LYF434" s="32"/>
      <c r="LYG434" s="32"/>
      <c r="LYH434" s="32"/>
      <c r="LYI434" s="32"/>
      <c r="LYJ434" s="32"/>
      <c r="LYK434" s="32"/>
      <c r="LYL434" s="32"/>
      <c r="LYM434" s="32"/>
      <c r="LYN434" s="32"/>
      <c r="LYO434" s="32"/>
      <c r="LYP434" s="32"/>
      <c r="LYQ434" s="32"/>
      <c r="LYR434" s="32"/>
      <c r="LYS434" s="32"/>
      <c r="LYT434" s="32"/>
      <c r="LYU434" s="32"/>
      <c r="LYV434" s="32"/>
      <c r="LYW434" s="32"/>
      <c r="LYX434" s="32"/>
      <c r="LYY434" s="32"/>
      <c r="LYZ434" s="32"/>
      <c r="LZA434" s="32"/>
      <c r="LZB434" s="32"/>
      <c r="LZC434" s="32"/>
      <c r="LZD434" s="32"/>
      <c r="LZE434" s="32"/>
      <c r="LZF434" s="32"/>
      <c r="LZG434" s="32"/>
      <c r="LZH434" s="32"/>
      <c r="LZI434" s="32"/>
      <c r="LZJ434" s="32"/>
      <c r="LZK434" s="32"/>
      <c r="LZL434" s="32"/>
      <c r="LZM434" s="32"/>
      <c r="LZN434" s="32"/>
      <c r="LZO434" s="32"/>
      <c r="LZP434" s="32"/>
      <c r="LZQ434" s="32"/>
      <c r="LZR434" s="32"/>
      <c r="LZS434" s="32"/>
      <c r="LZT434" s="32"/>
      <c r="LZU434" s="32"/>
      <c r="LZV434" s="32"/>
      <c r="LZW434" s="32"/>
      <c r="LZX434" s="32"/>
      <c r="LZY434" s="32"/>
      <c r="LZZ434" s="32"/>
      <c r="MAA434" s="32"/>
      <c r="MAB434" s="32"/>
      <c r="MAC434" s="32"/>
      <c r="MAD434" s="32"/>
      <c r="MAE434" s="32"/>
      <c r="MAF434" s="32"/>
      <c r="MAG434" s="32"/>
      <c r="MAH434" s="32"/>
      <c r="MAI434" s="32"/>
      <c r="MAJ434" s="32"/>
      <c r="MAK434" s="32"/>
      <c r="MAL434" s="32"/>
      <c r="MAM434" s="32"/>
      <c r="MAN434" s="32"/>
      <c r="MAO434" s="32"/>
      <c r="MAP434" s="32"/>
      <c r="MAQ434" s="32"/>
      <c r="MAR434" s="32"/>
      <c r="MAS434" s="32"/>
      <c r="MAT434" s="32"/>
      <c r="MAU434" s="32"/>
      <c r="MAV434" s="32"/>
      <c r="MAW434" s="32"/>
      <c r="MAX434" s="32"/>
      <c r="MAY434" s="32"/>
      <c r="MAZ434" s="32"/>
      <c r="MBA434" s="32"/>
      <c r="MBB434" s="32"/>
      <c r="MBC434" s="32"/>
      <c r="MBD434" s="32"/>
      <c r="MBE434" s="32"/>
      <c r="MBF434" s="32"/>
      <c r="MBG434" s="32"/>
      <c r="MBH434" s="32"/>
      <c r="MBI434" s="32"/>
      <c r="MBJ434" s="32"/>
      <c r="MBK434" s="32"/>
      <c r="MBL434" s="32"/>
      <c r="MBM434" s="32"/>
      <c r="MBN434" s="32"/>
      <c r="MBO434" s="32"/>
      <c r="MBP434" s="32"/>
      <c r="MBQ434" s="32"/>
      <c r="MBR434" s="32"/>
      <c r="MBS434" s="32"/>
      <c r="MBT434" s="32"/>
      <c r="MBU434" s="32"/>
      <c r="MBV434" s="32"/>
      <c r="MBW434" s="32"/>
      <c r="MBX434" s="32"/>
      <c r="MBY434" s="32"/>
      <c r="MBZ434" s="32"/>
      <c r="MCA434" s="32"/>
      <c r="MCB434" s="32"/>
      <c r="MCC434" s="32"/>
      <c r="MCD434" s="32"/>
      <c r="MCE434" s="32"/>
      <c r="MCF434" s="32"/>
      <c r="MCG434" s="32"/>
      <c r="MCH434" s="32"/>
      <c r="MCI434" s="32"/>
      <c r="MCJ434" s="32"/>
      <c r="MCK434" s="32"/>
      <c r="MCL434" s="32"/>
      <c r="MCM434" s="32"/>
      <c r="MCN434" s="32"/>
      <c r="MCO434" s="32"/>
      <c r="MCP434" s="32"/>
      <c r="MCQ434" s="32"/>
      <c r="MCR434" s="32"/>
      <c r="MCS434" s="32"/>
      <c r="MCT434" s="32"/>
      <c r="MCU434" s="32"/>
      <c r="MCV434" s="32"/>
      <c r="MCW434" s="32"/>
      <c r="MCX434" s="32"/>
      <c r="MCY434" s="32"/>
      <c r="MCZ434" s="32"/>
      <c r="MDA434" s="32"/>
      <c r="MDB434" s="32"/>
      <c r="MDC434" s="32"/>
      <c r="MDD434" s="32"/>
      <c r="MDE434" s="32"/>
      <c r="MDF434" s="32"/>
      <c r="MDG434" s="32"/>
      <c r="MDH434" s="32"/>
      <c r="MDI434" s="32"/>
      <c r="MDJ434" s="32"/>
      <c r="MDK434" s="32"/>
      <c r="MDL434" s="32"/>
      <c r="MDM434" s="32"/>
      <c r="MDN434" s="32"/>
      <c r="MDO434" s="32"/>
      <c r="MDP434" s="32"/>
      <c r="MDQ434" s="32"/>
      <c r="MDR434" s="32"/>
      <c r="MDS434" s="32"/>
      <c r="MDT434" s="32"/>
      <c r="MDU434" s="32"/>
      <c r="MDV434" s="32"/>
      <c r="MDW434" s="32"/>
      <c r="MDX434" s="32"/>
      <c r="MDY434" s="32"/>
      <c r="MDZ434" s="32"/>
      <c r="MEA434" s="32"/>
      <c r="MEB434" s="32"/>
      <c r="MEC434" s="32"/>
      <c r="MED434" s="32"/>
      <c r="MEE434" s="32"/>
      <c r="MEF434" s="32"/>
      <c r="MEG434" s="32"/>
      <c r="MEH434" s="32"/>
      <c r="MEI434" s="32"/>
      <c r="MEJ434" s="32"/>
      <c r="MEK434" s="32"/>
      <c r="MEL434" s="32"/>
      <c r="MEM434" s="32"/>
      <c r="MEN434" s="32"/>
      <c r="MEO434" s="32"/>
      <c r="MEP434" s="32"/>
      <c r="MEQ434" s="32"/>
      <c r="MER434" s="32"/>
      <c r="MES434" s="32"/>
      <c r="MET434" s="32"/>
      <c r="MEU434" s="32"/>
      <c r="MEV434" s="32"/>
      <c r="MEW434" s="32"/>
      <c r="MEX434" s="32"/>
      <c r="MEY434" s="32"/>
      <c r="MEZ434" s="32"/>
      <c r="MFA434" s="32"/>
      <c r="MFB434" s="32"/>
      <c r="MFC434" s="32"/>
      <c r="MFD434" s="32"/>
      <c r="MFE434" s="32"/>
      <c r="MFF434" s="32"/>
      <c r="MFG434" s="32"/>
      <c r="MFH434" s="32"/>
      <c r="MFI434" s="32"/>
      <c r="MFJ434" s="32"/>
      <c r="MFK434" s="32"/>
      <c r="MFL434" s="32"/>
      <c r="MFM434" s="32"/>
      <c r="MFN434" s="32"/>
      <c r="MFO434" s="32"/>
      <c r="MFP434" s="32"/>
      <c r="MFQ434" s="32"/>
      <c r="MFR434" s="32"/>
      <c r="MFS434" s="32"/>
      <c r="MFT434" s="32"/>
      <c r="MFU434" s="32"/>
      <c r="MFV434" s="32"/>
      <c r="MFW434" s="32"/>
      <c r="MFX434" s="32"/>
      <c r="MFY434" s="32"/>
      <c r="MFZ434" s="32"/>
      <c r="MGA434" s="32"/>
      <c r="MGB434" s="32"/>
      <c r="MGC434" s="32"/>
      <c r="MGD434" s="32"/>
      <c r="MGE434" s="32"/>
      <c r="MGF434" s="32"/>
      <c r="MGG434" s="32"/>
      <c r="MGH434" s="32"/>
      <c r="MGI434" s="32"/>
      <c r="MGJ434" s="32"/>
      <c r="MGK434" s="32"/>
      <c r="MGL434" s="32"/>
      <c r="MGM434" s="32"/>
      <c r="MGN434" s="32"/>
      <c r="MGO434" s="32"/>
      <c r="MGP434" s="32"/>
      <c r="MGQ434" s="32"/>
      <c r="MGR434" s="32"/>
      <c r="MGS434" s="32"/>
      <c r="MGT434" s="32"/>
      <c r="MGU434" s="32"/>
      <c r="MGV434" s="32"/>
      <c r="MGW434" s="32"/>
      <c r="MGX434" s="32"/>
      <c r="MGY434" s="32"/>
      <c r="MGZ434" s="32"/>
      <c r="MHA434" s="32"/>
      <c r="MHB434" s="32"/>
      <c r="MHC434" s="32"/>
      <c r="MHD434" s="32"/>
      <c r="MHE434" s="32"/>
      <c r="MHF434" s="32"/>
      <c r="MHG434" s="32"/>
      <c r="MHH434" s="32"/>
      <c r="MHI434" s="32"/>
      <c r="MHJ434" s="32"/>
      <c r="MHK434" s="32"/>
      <c r="MHL434" s="32"/>
      <c r="MHM434" s="32"/>
      <c r="MHN434" s="32"/>
      <c r="MHO434" s="32"/>
      <c r="MHP434" s="32"/>
      <c r="MHQ434" s="32"/>
      <c r="MHR434" s="32"/>
      <c r="MHS434" s="32"/>
      <c r="MHT434" s="32"/>
      <c r="MHU434" s="32"/>
      <c r="MHV434" s="32"/>
      <c r="MHW434" s="32"/>
      <c r="MHX434" s="32"/>
      <c r="MHY434" s="32"/>
      <c r="MHZ434" s="32"/>
      <c r="MIA434" s="32"/>
      <c r="MIB434" s="32"/>
      <c r="MIC434" s="32"/>
      <c r="MID434" s="32"/>
      <c r="MIE434" s="32"/>
      <c r="MIF434" s="32"/>
      <c r="MIG434" s="32"/>
      <c r="MIH434" s="32"/>
      <c r="MII434" s="32"/>
      <c r="MIJ434" s="32"/>
      <c r="MIK434" s="32"/>
      <c r="MIL434" s="32"/>
      <c r="MIM434" s="32"/>
      <c r="MIN434" s="32"/>
      <c r="MIO434" s="32"/>
      <c r="MIP434" s="32"/>
      <c r="MIQ434" s="32"/>
      <c r="MIR434" s="32"/>
      <c r="MIS434" s="32"/>
      <c r="MIT434" s="32"/>
      <c r="MIU434" s="32"/>
      <c r="MIV434" s="32"/>
      <c r="MIW434" s="32"/>
      <c r="MIX434" s="32"/>
      <c r="MIY434" s="32"/>
      <c r="MIZ434" s="32"/>
      <c r="MJA434" s="32"/>
      <c r="MJB434" s="32"/>
      <c r="MJC434" s="32"/>
      <c r="MJD434" s="32"/>
      <c r="MJE434" s="32"/>
      <c r="MJF434" s="32"/>
      <c r="MJG434" s="32"/>
      <c r="MJH434" s="32"/>
      <c r="MJI434" s="32"/>
      <c r="MJJ434" s="32"/>
      <c r="MJK434" s="32"/>
      <c r="MJL434" s="32"/>
      <c r="MJM434" s="32"/>
      <c r="MJN434" s="32"/>
      <c r="MJO434" s="32"/>
      <c r="MJP434" s="32"/>
      <c r="MJQ434" s="32"/>
      <c r="MJR434" s="32"/>
      <c r="MJS434" s="32"/>
      <c r="MJT434" s="32"/>
      <c r="MJU434" s="32"/>
      <c r="MJV434" s="32"/>
      <c r="MJW434" s="32"/>
      <c r="MJX434" s="32"/>
      <c r="MJY434" s="32"/>
      <c r="MJZ434" s="32"/>
      <c r="MKA434" s="32"/>
      <c r="MKB434" s="32"/>
      <c r="MKC434" s="32"/>
      <c r="MKD434" s="32"/>
      <c r="MKE434" s="32"/>
      <c r="MKF434" s="32"/>
      <c r="MKG434" s="32"/>
      <c r="MKH434" s="32"/>
      <c r="MKI434" s="32"/>
      <c r="MKJ434" s="32"/>
      <c r="MKK434" s="32"/>
      <c r="MKL434" s="32"/>
      <c r="MKM434" s="32"/>
      <c r="MKN434" s="32"/>
      <c r="MKO434" s="32"/>
      <c r="MKP434" s="32"/>
      <c r="MKQ434" s="32"/>
      <c r="MKR434" s="32"/>
      <c r="MKS434" s="32"/>
      <c r="MKT434" s="32"/>
      <c r="MKU434" s="32"/>
      <c r="MKV434" s="32"/>
      <c r="MKW434" s="32"/>
      <c r="MKX434" s="32"/>
      <c r="MKY434" s="32"/>
      <c r="MKZ434" s="32"/>
      <c r="MLA434" s="32"/>
      <c r="MLB434" s="32"/>
      <c r="MLC434" s="32"/>
      <c r="MLD434" s="32"/>
      <c r="MLE434" s="32"/>
      <c r="MLF434" s="32"/>
      <c r="MLG434" s="32"/>
      <c r="MLH434" s="32"/>
      <c r="MLI434" s="32"/>
      <c r="MLJ434" s="32"/>
      <c r="MLK434" s="32"/>
      <c r="MLL434" s="32"/>
      <c r="MLM434" s="32"/>
      <c r="MLN434" s="32"/>
      <c r="MLO434" s="32"/>
      <c r="MLP434" s="32"/>
      <c r="MLQ434" s="32"/>
      <c r="MLR434" s="32"/>
      <c r="MLS434" s="32"/>
      <c r="MLT434" s="32"/>
      <c r="MLU434" s="32"/>
      <c r="MLV434" s="32"/>
      <c r="MLW434" s="32"/>
      <c r="MLX434" s="32"/>
      <c r="MLY434" s="32"/>
      <c r="MLZ434" s="32"/>
      <c r="MMA434" s="32"/>
      <c r="MMB434" s="32"/>
      <c r="MMC434" s="32"/>
      <c r="MMD434" s="32"/>
      <c r="MME434" s="32"/>
      <c r="MMF434" s="32"/>
      <c r="MMG434" s="32"/>
      <c r="MMH434" s="32"/>
      <c r="MMI434" s="32"/>
      <c r="MMJ434" s="32"/>
      <c r="MMK434" s="32"/>
      <c r="MML434" s="32"/>
      <c r="MMM434" s="32"/>
      <c r="MMN434" s="32"/>
      <c r="MMO434" s="32"/>
      <c r="MMP434" s="32"/>
      <c r="MMQ434" s="32"/>
      <c r="MMR434" s="32"/>
      <c r="MMS434" s="32"/>
      <c r="MMT434" s="32"/>
      <c r="MMU434" s="32"/>
      <c r="MMV434" s="32"/>
      <c r="MMW434" s="32"/>
      <c r="MMX434" s="32"/>
      <c r="MMY434" s="32"/>
      <c r="MMZ434" s="32"/>
      <c r="MNA434" s="32"/>
      <c r="MNB434" s="32"/>
      <c r="MNC434" s="32"/>
      <c r="MND434" s="32"/>
      <c r="MNE434" s="32"/>
      <c r="MNF434" s="32"/>
      <c r="MNG434" s="32"/>
      <c r="MNH434" s="32"/>
      <c r="MNI434" s="32"/>
      <c r="MNJ434" s="32"/>
      <c r="MNK434" s="32"/>
      <c r="MNL434" s="32"/>
      <c r="MNM434" s="32"/>
      <c r="MNN434" s="32"/>
      <c r="MNO434" s="32"/>
      <c r="MNP434" s="32"/>
      <c r="MNQ434" s="32"/>
      <c r="MNR434" s="32"/>
      <c r="MNS434" s="32"/>
      <c r="MNT434" s="32"/>
      <c r="MNU434" s="32"/>
      <c r="MNV434" s="32"/>
      <c r="MNW434" s="32"/>
      <c r="MNX434" s="32"/>
      <c r="MNY434" s="32"/>
      <c r="MNZ434" s="32"/>
      <c r="MOA434" s="32"/>
      <c r="MOB434" s="32"/>
      <c r="MOC434" s="32"/>
      <c r="MOD434" s="32"/>
      <c r="MOE434" s="32"/>
      <c r="MOF434" s="32"/>
      <c r="MOG434" s="32"/>
      <c r="MOH434" s="32"/>
      <c r="MOI434" s="32"/>
      <c r="MOJ434" s="32"/>
      <c r="MOK434" s="32"/>
      <c r="MOL434" s="32"/>
      <c r="MOM434" s="32"/>
      <c r="MON434" s="32"/>
      <c r="MOO434" s="32"/>
      <c r="MOP434" s="32"/>
      <c r="MOQ434" s="32"/>
      <c r="MOR434" s="32"/>
      <c r="MOS434" s="32"/>
      <c r="MOT434" s="32"/>
      <c r="MOU434" s="32"/>
      <c r="MOV434" s="32"/>
      <c r="MOW434" s="32"/>
      <c r="MOX434" s="32"/>
      <c r="MOY434" s="32"/>
      <c r="MOZ434" s="32"/>
      <c r="MPA434" s="32"/>
      <c r="MPB434" s="32"/>
      <c r="MPC434" s="32"/>
      <c r="MPD434" s="32"/>
      <c r="MPE434" s="32"/>
      <c r="MPF434" s="32"/>
      <c r="MPG434" s="32"/>
      <c r="MPH434" s="32"/>
      <c r="MPI434" s="32"/>
      <c r="MPJ434" s="32"/>
      <c r="MPK434" s="32"/>
      <c r="MPL434" s="32"/>
      <c r="MPM434" s="32"/>
      <c r="MPN434" s="32"/>
      <c r="MPO434" s="32"/>
      <c r="MPP434" s="32"/>
      <c r="MPQ434" s="32"/>
      <c r="MPR434" s="32"/>
      <c r="MPS434" s="32"/>
      <c r="MPT434" s="32"/>
      <c r="MPU434" s="32"/>
      <c r="MPV434" s="32"/>
      <c r="MPW434" s="32"/>
      <c r="MPX434" s="32"/>
      <c r="MPY434" s="32"/>
      <c r="MPZ434" s="32"/>
      <c r="MQA434" s="32"/>
      <c r="MQB434" s="32"/>
      <c r="MQC434" s="32"/>
      <c r="MQD434" s="32"/>
      <c r="MQE434" s="32"/>
      <c r="MQF434" s="32"/>
      <c r="MQG434" s="32"/>
      <c r="MQH434" s="32"/>
      <c r="MQI434" s="32"/>
      <c r="MQJ434" s="32"/>
      <c r="MQK434" s="32"/>
      <c r="MQL434" s="32"/>
      <c r="MQM434" s="32"/>
      <c r="MQN434" s="32"/>
      <c r="MQO434" s="32"/>
      <c r="MQP434" s="32"/>
      <c r="MQQ434" s="32"/>
      <c r="MQR434" s="32"/>
      <c r="MQS434" s="32"/>
      <c r="MQT434" s="32"/>
      <c r="MQU434" s="32"/>
      <c r="MQV434" s="32"/>
      <c r="MQW434" s="32"/>
      <c r="MQX434" s="32"/>
      <c r="MQY434" s="32"/>
      <c r="MQZ434" s="32"/>
      <c r="MRA434" s="32"/>
      <c r="MRB434" s="32"/>
      <c r="MRC434" s="32"/>
      <c r="MRD434" s="32"/>
      <c r="MRE434" s="32"/>
      <c r="MRF434" s="32"/>
      <c r="MRG434" s="32"/>
      <c r="MRH434" s="32"/>
      <c r="MRI434" s="32"/>
      <c r="MRJ434" s="32"/>
      <c r="MRK434" s="32"/>
      <c r="MRL434" s="32"/>
      <c r="MRM434" s="32"/>
      <c r="MRN434" s="32"/>
      <c r="MRO434" s="32"/>
      <c r="MRP434" s="32"/>
      <c r="MRQ434" s="32"/>
      <c r="MRR434" s="32"/>
      <c r="MRS434" s="32"/>
      <c r="MRT434" s="32"/>
      <c r="MRU434" s="32"/>
      <c r="MRV434" s="32"/>
      <c r="MRW434" s="32"/>
      <c r="MRX434" s="32"/>
      <c r="MRY434" s="32"/>
      <c r="MRZ434" s="32"/>
      <c r="MSA434" s="32"/>
      <c r="MSB434" s="32"/>
      <c r="MSC434" s="32"/>
      <c r="MSD434" s="32"/>
      <c r="MSE434" s="32"/>
      <c r="MSF434" s="32"/>
      <c r="MSG434" s="32"/>
      <c r="MSH434" s="32"/>
      <c r="MSI434" s="32"/>
      <c r="MSJ434" s="32"/>
      <c r="MSK434" s="32"/>
      <c r="MSL434" s="32"/>
      <c r="MSM434" s="32"/>
      <c r="MSN434" s="32"/>
      <c r="MSO434" s="32"/>
      <c r="MSP434" s="32"/>
      <c r="MSQ434" s="32"/>
      <c r="MSR434" s="32"/>
      <c r="MSS434" s="32"/>
      <c r="MST434" s="32"/>
      <c r="MSU434" s="32"/>
      <c r="MSV434" s="32"/>
      <c r="MSW434" s="32"/>
      <c r="MSX434" s="32"/>
      <c r="MSY434" s="32"/>
      <c r="MSZ434" s="32"/>
      <c r="MTA434" s="32"/>
      <c r="MTB434" s="32"/>
      <c r="MTC434" s="32"/>
      <c r="MTD434" s="32"/>
      <c r="MTE434" s="32"/>
      <c r="MTF434" s="32"/>
      <c r="MTG434" s="32"/>
      <c r="MTH434" s="32"/>
      <c r="MTI434" s="32"/>
      <c r="MTJ434" s="32"/>
      <c r="MTK434" s="32"/>
      <c r="MTL434" s="32"/>
      <c r="MTM434" s="32"/>
      <c r="MTN434" s="32"/>
      <c r="MTO434" s="32"/>
      <c r="MTP434" s="32"/>
      <c r="MTQ434" s="32"/>
      <c r="MTR434" s="32"/>
      <c r="MTS434" s="32"/>
      <c r="MTT434" s="32"/>
      <c r="MTU434" s="32"/>
      <c r="MTV434" s="32"/>
      <c r="MTW434" s="32"/>
      <c r="MTX434" s="32"/>
      <c r="MTY434" s="32"/>
      <c r="MTZ434" s="32"/>
      <c r="MUA434" s="32"/>
      <c r="MUB434" s="32"/>
      <c r="MUC434" s="32"/>
      <c r="MUD434" s="32"/>
      <c r="MUE434" s="32"/>
      <c r="MUF434" s="32"/>
      <c r="MUG434" s="32"/>
      <c r="MUH434" s="32"/>
      <c r="MUI434" s="32"/>
      <c r="MUJ434" s="32"/>
      <c r="MUK434" s="32"/>
      <c r="MUL434" s="32"/>
      <c r="MUM434" s="32"/>
      <c r="MUN434" s="32"/>
      <c r="MUO434" s="32"/>
      <c r="MUP434" s="32"/>
      <c r="MUQ434" s="32"/>
      <c r="MUR434" s="32"/>
      <c r="MUS434" s="32"/>
      <c r="MUT434" s="32"/>
      <c r="MUU434" s="32"/>
      <c r="MUV434" s="32"/>
      <c r="MUW434" s="32"/>
      <c r="MUX434" s="32"/>
      <c r="MUY434" s="32"/>
      <c r="MUZ434" s="32"/>
      <c r="MVA434" s="32"/>
      <c r="MVB434" s="32"/>
      <c r="MVC434" s="32"/>
      <c r="MVD434" s="32"/>
      <c r="MVE434" s="32"/>
      <c r="MVF434" s="32"/>
      <c r="MVG434" s="32"/>
      <c r="MVH434" s="32"/>
      <c r="MVI434" s="32"/>
      <c r="MVJ434" s="32"/>
      <c r="MVK434" s="32"/>
      <c r="MVL434" s="32"/>
      <c r="MVM434" s="32"/>
      <c r="MVN434" s="32"/>
      <c r="MVO434" s="32"/>
      <c r="MVP434" s="32"/>
      <c r="MVQ434" s="32"/>
      <c r="MVR434" s="32"/>
      <c r="MVS434" s="32"/>
      <c r="MVT434" s="32"/>
      <c r="MVU434" s="32"/>
      <c r="MVV434" s="32"/>
      <c r="MVW434" s="32"/>
      <c r="MVX434" s="32"/>
      <c r="MVY434" s="32"/>
      <c r="MVZ434" s="32"/>
      <c r="MWA434" s="32"/>
      <c r="MWB434" s="32"/>
      <c r="MWC434" s="32"/>
      <c r="MWD434" s="32"/>
      <c r="MWE434" s="32"/>
      <c r="MWF434" s="32"/>
      <c r="MWG434" s="32"/>
      <c r="MWH434" s="32"/>
      <c r="MWI434" s="32"/>
      <c r="MWJ434" s="32"/>
      <c r="MWK434" s="32"/>
      <c r="MWL434" s="32"/>
      <c r="MWM434" s="32"/>
      <c r="MWN434" s="32"/>
      <c r="MWO434" s="32"/>
      <c r="MWP434" s="32"/>
      <c r="MWQ434" s="32"/>
      <c r="MWR434" s="32"/>
      <c r="MWS434" s="32"/>
      <c r="MWT434" s="32"/>
      <c r="MWU434" s="32"/>
      <c r="MWV434" s="32"/>
      <c r="MWW434" s="32"/>
      <c r="MWX434" s="32"/>
      <c r="MWY434" s="32"/>
      <c r="MWZ434" s="32"/>
      <c r="MXA434" s="32"/>
      <c r="MXB434" s="32"/>
      <c r="MXC434" s="32"/>
      <c r="MXD434" s="32"/>
      <c r="MXE434" s="32"/>
      <c r="MXF434" s="32"/>
      <c r="MXG434" s="32"/>
      <c r="MXH434" s="32"/>
      <c r="MXI434" s="32"/>
      <c r="MXJ434" s="32"/>
      <c r="MXK434" s="32"/>
      <c r="MXL434" s="32"/>
      <c r="MXM434" s="32"/>
      <c r="MXN434" s="32"/>
      <c r="MXO434" s="32"/>
      <c r="MXP434" s="32"/>
      <c r="MXQ434" s="32"/>
      <c r="MXR434" s="32"/>
      <c r="MXS434" s="32"/>
      <c r="MXT434" s="32"/>
      <c r="MXU434" s="32"/>
      <c r="MXV434" s="32"/>
      <c r="MXW434" s="32"/>
      <c r="MXX434" s="32"/>
      <c r="MXY434" s="32"/>
      <c r="MXZ434" s="32"/>
      <c r="MYA434" s="32"/>
      <c r="MYB434" s="32"/>
      <c r="MYC434" s="32"/>
      <c r="MYD434" s="32"/>
      <c r="MYE434" s="32"/>
      <c r="MYF434" s="32"/>
      <c r="MYG434" s="32"/>
      <c r="MYH434" s="32"/>
      <c r="MYI434" s="32"/>
      <c r="MYJ434" s="32"/>
      <c r="MYK434" s="32"/>
      <c r="MYL434" s="32"/>
      <c r="MYM434" s="32"/>
      <c r="MYN434" s="32"/>
      <c r="MYO434" s="32"/>
      <c r="MYP434" s="32"/>
      <c r="MYQ434" s="32"/>
      <c r="MYR434" s="32"/>
      <c r="MYS434" s="32"/>
      <c r="MYT434" s="32"/>
      <c r="MYU434" s="32"/>
      <c r="MYV434" s="32"/>
      <c r="MYW434" s="32"/>
      <c r="MYX434" s="32"/>
      <c r="MYY434" s="32"/>
      <c r="MYZ434" s="32"/>
      <c r="MZA434" s="32"/>
      <c r="MZB434" s="32"/>
      <c r="MZC434" s="32"/>
      <c r="MZD434" s="32"/>
      <c r="MZE434" s="32"/>
      <c r="MZF434" s="32"/>
      <c r="MZG434" s="32"/>
      <c r="MZH434" s="32"/>
      <c r="MZI434" s="32"/>
      <c r="MZJ434" s="32"/>
      <c r="MZK434" s="32"/>
      <c r="MZL434" s="32"/>
      <c r="MZM434" s="32"/>
      <c r="MZN434" s="32"/>
      <c r="MZO434" s="32"/>
      <c r="MZP434" s="32"/>
      <c r="MZQ434" s="32"/>
      <c r="MZR434" s="32"/>
      <c r="MZS434" s="32"/>
      <c r="MZT434" s="32"/>
      <c r="MZU434" s="32"/>
      <c r="MZV434" s="32"/>
      <c r="MZW434" s="32"/>
      <c r="MZX434" s="32"/>
      <c r="MZY434" s="32"/>
      <c r="MZZ434" s="32"/>
      <c r="NAA434" s="32"/>
      <c r="NAB434" s="32"/>
      <c r="NAC434" s="32"/>
      <c r="NAD434" s="32"/>
      <c r="NAE434" s="32"/>
      <c r="NAF434" s="32"/>
      <c r="NAG434" s="32"/>
      <c r="NAH434" s="32"/>
      <c r="NAI434" s="32"/>
      <c r="NAJ434" s="32"/>
      <c r="NAK434" s="32"/>
      <c r="NAL434" s="32"/>
      <c r="NAM434" s="32"/>
      <c r="NAN434" s="32"/>
      <c r="NAO434" s="32"/>
      <c r="NAP434" s="32"/>
      <c r="NAQ434" s="32"/>
      <c r="NAR434" s="32"/>
      <c r="NAS434" s="32"/>
      <c r="NAT434" s="32"/>
      <c r="NAU434" s="32"/>
      <c r="NAV434" s="32"/>
      <c r="NAW434" s="32"/>
      <c r="NAX434" s="32"/>
      <c r="NAY434" s="32"/>
      <c r="NAZ434" s="32"/>
      <c r="NBA434" s="32"/>
      <c r="NBB434" s="32"/>
      <c r="NBC434" s="32"/>
      <c r="NBD434" s="32"/>
      <c r="NBE434" s="32"/>
      <c r="NBF434" s="32"/>
      <c r="NBG434" s="32"/>
      <c r="NBH434" s="32"/>
      <c r="NBI434" s="32"/>
      <c r="NBJ434" s="32"/>
      <c r="NBK434" s="32"/>
      <c r="NBL434" s="32"/>
      <c r="NBM434" s="32"/>
      <c r="NBN434" s="32"/>
      <c r="NBO434" s="32"/>
      <c r="NBP434" s="32"/>
      <c r="NBQ434" s="32"/>
      <c r="NBR434" s="32"/>
      <c r="NBS434" s="32"/>
      <c r="NBT434" s="32"/>
      <c r="NBU434" s="32"/>
      <c r="NBV434" s="32"/>
      <c r="NBW434" s="32"/>
      <c r="NBX434" s="32"/>
      <c r="NBY434" s="32"/>
      <c r="NBZ434" s="32"/>
      <c r="NCA434" s="32"/>
      <c r="NCB434" s="32"/>
      <c r="NCC434" s="32"/>
      <c r="NCD434" s="32"/>
      <c r="NCE434" s="32"/>
      <c r="NCF434" s="32"/>
      <c r="NCG434" s="32"/>
      <c r="NCH434" s="32"/>
      <c r="NCI434" s="32"/>
      <c r="NCJ434" s="32"/>
      <c r="NCK434" s="32"/>
      <c r="NCL434" s="32"/>
      <c r="NCM434" s="32"/>
      <c r="NCN434" s="32"/>
      <c r="NCO434" s="32"/>
      <c r="NCP434" s="32"/>
      <c r="NCQ434" s="32"/>
      <c r="NCR434" s="32"/>
      <c r="NCS434" s="32"/>
      <c r="NCT434" s="32"/>
      <c r="NCU434" s="32"/>
      <c r="NCV434" s="32"/>
      <c r="NCW434" s="32"/>
      <c r="NCX434" s="32"/>
      <c r="NCY434" s="32"/>
      <c r="NCZ434" s="32"/>
      <c r="NDA434" s="32"/>
      <c r="NDB434" s="32"/>
      <c r="NDC434" s="32"/>
      <c r="NDD434" s="32"/>
      <c r="NDE434" s="32"/>
      <c r="NDF434" s="32"/>
      <c r="NDG434" s="32"/>
      <c r="NDH434" s="32"/>
      <c r="NDI434" s="32"/>
      <c r="NDJ434" s="32"/>
      <c r="NDK434" s="32"/>
      <c r="NDL434" s="32"/>
      <c r="NDM434" s="32"/>
      <c r="NDN434" s="32"/>
      <c r="NDO434" s="32"/>
      <c r="NDP434" s="32"/>
      <c r="NDQ434" s="32"/>
      <c r="NDR434" s="32"/>
      <c r="NDS434" s="32"/>
      <c r="NDT434" s="32"/>
      <c r="NDU434" s="32"/>
      <c r="NDV434" s="32"/>
      <c r="NDW434" s="32"/>
      <c r="NDX434" s="32"/>
      <c r="NDY434" s="32"/>
      <c r="NDZ434" s="32"/>
      <c r="NEA434" s="32"/>
      <c r="NEB434" s="32"/>
      <c r="NEC434" s="32"/>
      <c r="NED434" s="32"/>
      <c r="NEE434" s="32"/>
      <c r="NEF434" s="32"/>
      <c r="NEG434" s="32"/>
      <c r="NEH434" s="32"/>
      <c r="NEI434" s="32"/>
      <c r="NEJ434" s="32"/>
      <c r="NEK434" s="32"/>
      <c r="NEL434" s="32"/>
      <c r="NEM434" s="32"/>
      <c r="NEN434" s="32"/>
      <c r="NEO434" s="32"/>
      <c r="NEP434" s="32"/>
      <c r="NEQ434" s="32"/>
      <c r="NER434" s="32"/>
      <c r="NES434" s="32"/>
      <c r="NET434" s="32"/>
      <c r="NEU434" s="32"/>
      <c r="NEV434" s="32"/>
      <c r="NEW434" s="32"/>
      <c r="NEX434" s="32"/>
      <c r="NEY434" s="32"/>
      <c r="NEZ434" s="32"/>
      <c r="NFA434" s="32"/>
      <c r="NFB434" s="32"/>
      <c r="NFC434" s="32"/>
      <c r="NFD434" s="32"/>
      <c r="NFE434" s="32"/>
      <c r="NFF434" s="32"/>
      <c r="NFG434" s="32"/>
      <c r="NFH434" s="32"/>
      <c r="NFI434" s="32"/>
      <c r="NFJ434" s="32"/>
      <c r="NFK434" s="32"/>
      <c r="NFL434" s="32"/>
      <c r="NFM434" s="32"/>
      <c r="NFN434" s="32"/>
      <c r="NFO434" s="32"/>
      <c r="NFP434" s="32"/>
      <c r="NFQ434" s="32"/>
      <c r="NFR434" s="32"/>
      <c r="NFS434" s="32"/>
      <c r="NFT434" s="32"/>
      <c r="NFU434" s="32"/>
      <c r="NFV434" s="32"/>
      <c r="NFW434" s="32"/>
      <c r="NFX434" s="32"/>
      <c r="NFY434" s="32"/>
      <c r="NFZ434" s="32"/>
      <c r="NGA434" s="32"/>
      <c r="NGB434" s="32"/>
      <c r="NGC434" s="32"/>
      <c r="NGD434" s="32"/>
      <c r="NGE434" s="32"/>
      <c r="NGF434" s="32"/>
      <c r="NGG434" s="32"/>
      <c r="NGH434" s="32"/>
      <c r="NGI434" s="32"/>
      <c r="NGJ434" s="32"/>
      <c r="NGK434" s="32"/>
      <c r="NGL434" s="32"/>
      <c r="NGM434" s="32"/>
      <c r="NGN434" s="32"/>
      <c r="NGO434" s="32"/>
      <c r="NGP434" s="32"/>
      <c r="NGQ434" s="32"/>
      <c r="NGR434" s="32"/>
      <c r="NGS434" s="32"/>
      <c r="NGT434" s="32"/>
      <c r="NGU434" s="32"/>
      <c r="NGV434" s="32"/>
      <c r="NGW434" s="32"/>
      <c r="NGX434" s="32"/>
      <c r="NGY434" s="32"/>
      <c r="NGZ434" s="32"/>
      <c r="NHA434" s="32"/>
      <c r="NHB434" s="32"/>
      <c r="NHC434" s="32"/>
      <c r="NHD434" s="32"/>
      <c r="NHE434" s="32"/>
      <c r="NHF434" s="32"/>
      <c r="NHG434" s="32"/>
      <c r="NHH434" s="32"/>
      <c r="NHI434" s="32"/>
      <c r="NHJ434" s="32"/>
      <c r="NHK434" s="32"/>
      <c r="NHL434" s="32"/>
      <c r="NHM434" s="32"/>
      <c r="NHN434" s="32"/>
      <c r="NHO434" s="32"/>
      <c r="NHP434" s="32"/>
      <c r="NHQ434" s="32"/>
      <c r="NHR434" s="32"/>
      <c r="NHS434" s="32"/>
      <c r="NHT434" s="32"/>
      <c r="NHU434" s="32"/>
      <c r="NHV434" s="32"/>
      <c r="NHW434" s="32"/>
      <c r="NHX434" s="32"/>
      <c r="NHY434" s="32"/>
      <c r="NHZ434" s="32"/>
      <c r="NIA434" s="32"/>
      <c r="NIB434" s="32"/>
      <c r="NIC434" s="32"/>
      <c r="NID434" s="32"/>
      <c r="NIE434" s="32"/>
      <c r="NIF434" s="32"/>
      <c r="NIG434" s="32"/>
      <c r="NIH434" s="32"/>
      <c r="NII434" s="32"/>
      <c r="NIJ434" s="32"/>
      <c r="NIK434" s="32"/>
      <c r="NIL434" s="32"/>
      <c r="NIM434" s="32"/>
      <c r="NIN434" s="32"/>
      <c r="NIO434" s="32"/>
      <c r="NIP434" s="32"/>
      <c r="NIQ434" s="32"/>
      <c r="NIR434" s="32"/>
      <c r="NIS434" s="32"/>
      <c r="NIT434" s="32"/>
      <c r="NIU434" s="32"/>
      <c r="NIV434" s="32"/>
      <c r="NIW434" s="32"/>
      <c r="NIX434" s="32"/>
      <c r="NIY434" s="32"/>
      <c r="NIZ434" s="32"/>
      <c r="NJA434" s="32"/>
      <c r="NJB434" s="32"/>
      <c r="NJC434" s="32"/>
      <c r="NJD434" s="32"/>
      <c r="NJE434" s="32"/>
      <c r="NJF434" s="32"/>
      <c r="NJG434" s="32"/>
      <c r="NJH434" s="32"/>
      <c r="NJI434" s="32"/>
      <c r="NJJ434" s="32"/>
      <c r="NJK434" s="32"/>
      <c r="NJL434" s="32"/>
      <c r="NJM434" s="32"/>
      <c r="NJN434" s="32"/>
      <c r="NJO434" s="32"/>
      <c r="NJP434" s="32"/>
      <c r="NJQ434" s="32"/>
      <c r="NJR434" s="32"/>
      <c r="NJS434" s="32"/>
      <c r="NJT434" s="32"/>
      <c r="NJU434" s="32"/>
      <c r="NJV434" s="32"/>
      <c r="NJW434" s="32"/>
      <c r="NJX434" s="32"/>
      <c r="NJY434" s="32"/>
      <c r="NJZ434" s="32"/>
      <c r="NKA434" s="32"/>
      <c r="NKB434" s="32"/>
      <c r="NKC434" s="32"/>
      <c r="NKD434" s="32"/>
      <c r="NKE434" s="32"/>
      <c r="NKF434" s="32"/>
      <c r="NKG434" s="32"/>
      <c r="NKH434" s="32"/>
      <c r="NKI434" s="32"/>
      <c r="NKJ434" s="32"/>
      <c r="NKK434" s="32"/>
      <c r="NKL434" s="32"/>
      <c r="NKM434" s="32"/>
      <c r="NKN434" s="32"/>
      <c r="NKO434" s="32"/>
      <c r="NKP434" s="32"/>
      <c r="NKQ434" s="32"/>
      <c r="NKR434" s="32"/>
      <c r="NKS434" s="32"/>
      <c r="NKT434" s="32"/>
      <c r="NKU434" s="32"/>
      <c r="NKV434" s="32"/>
      <c r="NKW434" s="32"/>
      <c r="NKX434" s="32"/>
      <c r="NKY434" s="32"/>
      <c r="NKZ434" s="32"/>
      <c r="NLA434" s="32"/>
      <c r="NLB434" s="32"/>
      <c r="NLC434" s="32"/>
      <c r="NLD434" s="32"/>
      <c r="NLE434" s="32"/>
      <c r="NLF434" s="32"/>
      <c r="NLG434" s="32"/>
      <c r="NLH434" s="32"/>
      <c r="NLI434" s="32"/>
      <c r="NLJ434" s="32"/>
      <c r="NLK434" s="32"/>
      <c r="NLL434" s="32"/>
      <c r="NLM434" s="32"/>
      <c r="NLN434" s="32"/>
      <c r="NLO434" s="32"/>
      <c r="NLP434" s="32"/>
      <c r="NLQ434" s="32"/>
      <c r="NLR434" s="32"/>
      <c r="NLS434" s="32"/>
      <c r="NLT434" s="32"/>
      <c r="NLU434" s="32"/>
      <c r="NLV434" s="32"/>
      <c r="NLW434" s="32"/>
      <c r="NLX434" s="32"/>
      <c r="NLY434" s="32"/>
      <c r="NLZ434" s="32"/>
      <c r="NMA434" s="32"/>
      <c r="NMB434" s="32"/>
      <c r="NMC434" s="32"/>
      <c r="NMD434" s="32"/>
      <c r="NME434" s="32"/>
      <c r="NMF434" s="32"/>
      <c r="NMG434" s="32"/>
      <c r="NMH434" s="32"/>
      <c r="NMI434" s="32"/>
      <c r="NMJ434" s="32"/>
      <c r="NMK434" s="32"/>
      <c r="NML434" s="32"/>
      <c r="NMM434" s="32"/>
      <c r="NMN434" s="32"/>
      <c r="NMO434" s="32"/>
      <c r="NMP434" s="32"/>
      <c r="NMQ434" s="32"/>
      <c r="NMR434" s="32"/>
      <c r="NMS434" s="32"/>
      <c r="NMT434" s="32"/>
      <c r="NMU434" s="32"/>
      <c r="NMV434" s="32"/>
      <c r="NMW434" s="32"/>
      <c r="NMX434" s="32"/>
      <c r="NMY434" s="32"/>
      <c r="NMZ434" s="32"/>
      <c r="NNA434" s="32"/>
      <c r="NNB434" s="32"/>
      <c r="NNC434" s="32"/>
      <c r="NND434" s="32"/>
      <c r="NNE434" s="32"/>
      <c r="NNF434" s="32"/>
      <c r="NNG434" s="32"/>
      <c r="NNH434" s="32"/>
      <c r="NNI434" s="32"/>
      <c r="NNJ434" s="32"/>
      <c r="NNK434" s="32"/>
      <c r="NNL434" s="32"/>
      <c r="NNM434" s="32"/>
      <c r="NNN434" s="32"/>
      <c r="NNO434" s="32"/>
      <c r="NNP434" s="32"/>
      <c r="NNQ434" s="32"/>
      <c r="NNR434" s="32"/>
      <c r="NNS434" s="32"/>
      <c r="NNT434" s="32"/>
      <c r="NNU434" s="32"/>
      <c r="NNV434" s="32"/>
      <c r="NNW434" s="32"/>
      <c r="NNX434" s="32"/>
      <c r="NNY434" s="32"/>
      <c r="NNZ434" s="32"/>
      <c r="NOA434" s="32"/>
      <c r="NOB434" s="32"/>
      <c r="NOC434" s="32"/>
      <c r="NOD434" s="32"/>
      <c r="NOE434" s="32"/>
      <c r="NOF434" s="32"/>
      <c r="NOG434" s="32"/>
      <c r="NOH434" s="32"/>
      <c r="NOI434" s="32"/>
      <c r="NOJ434" s="32"/>
      <c r="NOK434" s="32"/>
      <c r="NOL434" s="32"/>
      <c r="NOM434" s="32"/>
      <c r="NON434" s="32"/>
      <c r="NOO434" s="32"/>
      <c r="NOP434" s="32"/>
      <c r="NOQ434" s="32"/>
      <c r="NOR434" s="32"/>
      <c r="NOS434" s="32"/>
      <c r="NOT434" s="32"/>
      <c r="NOU434" s="32"/>
      <c r="NOV434" s="32"/>
      <c r="NOW434" s="32"/>
      <c r="NOX434" s="32"/>
      <c r="NOY434" s="32"/>
      <c r="NOZ434" s="32"/>
      <c r="NPA434" s="32"/>
      <c r="NPB434" s="32"/>
      <c r="NPC434" s="32"/>
      <c r="NPD434" s="32"/>
      <c r="NPE434" s="32"/>
      <c r="NPF434" s="32"/>
      <c r="NPG434" s="32"/>
      <c r="NPH434" s="32"/>
      <c r="NPI434" s="32"/>
      <c r="NPJ434" s="32"/>
      <c r="NPK434" s="32"/>
      <c r="NPL434" s="32"/>
      <c r="NPM434" s="32"/>
      <c r="NPN434" s="32"/>
      <c r="NPO434" s="32"/>
      <c r="NPP434" s="32"/>
      <c r="NPQ434" s="32"/>
      <c r="NPR434" s="32"/>
      <c r="NPS434" s="32"/>
      <c r="NPT434" s="32"/>
      <c r="NPU434" s="32"/>
      <c r="NPV434" s="32"/>
      <c r="NPW434" s="32"/>
      <c r="NPX434" s="32"/>
      <c r="NPY434" s="32"/>
      <c r="NPZ434" s="32"/>
      <c r="NQA434" s="32"/>
      <c r="NQB434" s="32"/>
      <c r="NQC434" s="32"/>
      <c r="NQD434" s="32"/>
      <c r="NQE434" s="32"/>
      <c r="NQF434" s="32"/>
      <c r="NQG434" s="32"/>
      <c r="NQH434" s="32"/>
      <c r="NQI434" s="32"/>
      <c r="NQJ434" s="32"/>
      <c r="NQK434" s="32"/>
      <c r="NQL434" s="32"/>
      <c r="NQM434" s="32"/>
      <c r="NQN434" s="32"/>
      <c r="NQO434" s="32"/>
      <c r="NQP434" s="32"/>
      <c r="NQQ434" s="32"/>
      <c r="NQR434" s="32"/>
      <c r="NQS434" s="32"/>
      <c r="NQT434" s="32"/>
      <c r="NQU434" s="32"/>
      <c r="NQV434" s="32"/>
      <c r="NQW434" s="32"/>
      <c r="NQX434" s="32"/>
      <c r="NQY434" s="32"/>
      <c r="NQZ434" s="32"/>
      <c r="NRA434" s="32"/>
      <c r="NRB434" s="32"/>
      <c r="NRC434" s="32"/>
      <c r="NRD434" s="32"/>
      <c r="NRE434" s="32"/>
      <c r="NRF434" s="32"/>
      <c r="NRG434" s="32"/>
      <c r="NRH434" s="32"/>
      <c r="NRI434" s="32"/>
      <c r="NRJ434" s="32"/>
      <c r="NRK434" s="32"/>
      <c r="NRL434" s="32"/>
      <c r="NRM434" s="32"/>
      <c r="NRN434" s="32"/>
      <c r="NRO434" s="32"/>
      <c r="NRP434" s="32"/>
      <c r="NRQ434" s="32"/>
      <c r="NRR434" s="32"/>
      <c r="NRS434" s="32"/>
      <c r="NRT434" s="32"/>
      <c r="NRU434" s="32"/>
      <c r="NRV434" s="32"/>
      <c r="NRW434" s="32"/>
      <c r="NRX434" s="32"/>
      <c r="NRY434" s="32"/>
      <c r="NRZ434" s="32"/>
      <c r="NSA434" s="32"/>
      <c r="NSB434" s="32"/>
      <c r="NSC434" s="32"/>
      <c r="NSD434" s="32"/>
      <c r="NSE434" s="32"/>
      <c r="NSF434" s="32"/>
      <c r="NSG434" s="32"/>
      <c r="NSH434" s="32"/>
      <c r="NSI434" s="32"/>
      <c r="NSJ434" s="32"/>
      <c r="NSK434" s="32"/>
      <c r="NSL434" s="32"/>
      <c r="NSM434" s="32"/>
      <c r="NSN434" s="32"/>
      <c r="NSO434" s="32"/>
      <c r="NSP434" s="32"/>
      <c r="NSQ434" s="32"/>
      <c r="NSR434" s="32"/>
      <c r="NSS434" s="32"/>
      <c r="NST434" s="32"/>
      <c r="NSU434" s="32"/>
      <c r="NSV434" s="32"/>
      <c r="NSW434" s="32"/>
      <c r="NSX434" s="32"/>
      <c r="NSY434" s="32"/>
      <c r="NSZ434" s="32"/>
      <c r="NTA434" s="32"/>
      <c r="NTB434" s="32"/>
      <c r="NTC434" s="32"/>
      <c r="NTD434" s="32"/>
      <c r="NTE434" s="32"/>
      <c r="NTF434" s="32"/>
      <c r="NTG434" s="32"/>
      <c r="NTH434" s="32"/>
      <c r="NTI434" s="32"/>
      <c r="NTJ434" s="32"/>
      <c r="NTK434" s="32"/>
      <c r="NTL434" s="32"/>
      <c r="NTM434" s="32"/>
      <c r="NTN434" s="32"/>
      <c r="NTO434" s="32"/>
      <c r="NTP434" s="32"/>
      <c r="NTQ434" s="32"/>
      <c r="NTR434" s="32"/>
      <c r="NTS434" s="32"/>
      <c r="NTT434" s="32"/>
      <c r="NTU434" s="32"/>
      <c r="NTV434" s="32"/>
      <c r="NTW434" s="32"/>
      <c r="NTX434" s="32"/>
      <c r="NTY434" s="32"/>
      <c r="NTZ434" s="32"/>
      <c r="NUA434" s="32"/>
      <c r="NUB434" s="32"/>
      <c r="NUC434" s="32"/>
      <c r="NUD434" s="32"/>
      <c r="NUE434" s="32"/>
      <c r="NUF434" s="32"/>
      <c r="NUG434" s="32"/>
      <c r="NUH434" s="32"/>
      <c r="NUI434" s="32"/>
      <c r="NUJ434" s="32"/>
      <c r="NUK434" s="32"/>
      <c r="NUL434" s="32"/>
      <c r="NUM434" s="32"/>
      <c r="NUN434" s="32"/>
      <c r="NUO434" s="32"/>
      <c r="NUP434" s="32"/>
      <c r="NUQ434" s="32"/>
      <c r="NUR434" s="32"/>
      <c r="NUS434" s="32"/>
      <c r="NUT434" s="32"/>
      <c r="NUU434" s="32"/>
      <c r="NUV434" s="32"/>
      <c r="NUW434" s="32"/>
      <c r="NUX434" s="32"/>
      <c r="NUY434" s="32"/>
      <c r="NUZ434" s="32"/>
      <c r="NVA434" s="32"/>
      <c r="NVB434" s="32"/>
      <c r="NVC434" s="32"/>
      <c r="NVD434" s="32"/>
      <c r="NVE434" s="32"/>
      <c r="NVF434" s="32"/>
      <c r="NVG434" s="32"/>
      <c r="NVH434" s="32"/>
      <c r="NVI434" s="32"/>
      <c r="NVJ434" s="32"/>
      <c r="NVK434" s="32"/>
      <c r="NVL434" s="32"/>
      <c r="NVM434" s="32"/>
      <c r="NVN434" s="32"/>
      <c r="NVO434" s="32"/>
      <c r="NVP434" s="32"/>
      <c r="NVQ434" s="32"/>
      <c r="NVR434" s="32"/>
      <c r="NVS434" s="32"/>
      <c r="NVT434" s="32"/>
      <c r="NVU434" s="32"/>
      <c r="NVV434" s="32"/>
      <c r="NVW434" s="32"/>
      <c r="NVX434" s="32"/>
      <c r="NVY434" s="32"/>
      <c r="NVZ434" s="32"/>
      <c r="NWA434" s="32"/>
      <c r="NWB434" s="32"/>
      <c r="NWC434" s="32"/>
      <c r="NWD434" s="32"/>
      <c r="NWE434" s="32"/>
      <c r="NWF434" s="32"/>
      <c r="NWG434" s="32"/>
      <c r="NWH434" s="32"/>
      <c r="NWI434" s="32"/>
      <c r="NWJ434" s="32"/>
      <c r="NWK434" s="32"/>
      <c r="NWL434" s="32"/>
      <c r="NWM434" s="32"/>
      <c r="NWN434" s="32"/>
      <c r="NWO434" s="32"/>
      <c r="NWP434" s="32"/>
      <c r="NWQ434" s="32"/>
      <c r="NWR434" s="32"/>
      <c r="NWS434" s="32"/>
      <c r="NWT434" s="32"/>
      <c r="NWU434" s="32"/>
      <c r="NWV434" s="32"/>
      <c r="NWW434" s="32"/>
      <c r="NWX434" s="32"/>
      <c r="NWY434" s="32"/>
      <c r="NWZ434" s="32"/>
      <c r="NXA434" s="32"/>
      <c r="NXB434" s="32"/>
      <c r="NXC434" s="32"/>
      <c r="NXD434" s="32"/>
      <c r="NXE434" s="32"/>
      <c r="NXF434" s="32"/>
      <c r="NXG434" s="32"/>
      <c r="NXH434" s="32"/>
      <c r="NXI434" s="32"/>
      <c r="NXJ434" s="32"/>
      <c r="NXK434" s="32"/>
      <c r="NXL434" s="32"/>
      <c r="NXM434" s="32"/>
      <c r="NXN434" s="32"/>
      <c r="NXO434" s="32"/>
      <c r="NXP434" s="32"/>
      <c r="NXQ434" s="32"/>
      <c r="NXR434" s="32"/>
      <c r="NXS434" s="32"/>
      <c r="NXT434" s="32"/>
      <c r="NXU434" s="32"/>
      <c r="NXV434" s="32"/>
      <c r="NXW434" s="32"/>
      <c r="NXX434" s="32"/>
      <c r="NXY434" s="32"/>
      <c r="NXZ434" s="32"/>
      <c r="NYA434" s="32"/>
      <c r="NYB434" s="32"/>
      <c r="NYC434" s="32"/>
      <c r="NYD434" s="32"/>
      <c r="NYE434" s="32"/>
      <c r="NYF434" s="32"/>
      <c r="NYG434" s="32"/>
      <c r="NYH434" s="32"/>
      <c r="NYI434" s="32"/>
      <c r="NYJ434" s="32"/>
      <c r="NYK434" s="32"/>
      <c r="NYL434" s="32"/>
      <c r="NYM434" s="32"/>
      <c r="NYN434" s="32"/>
      <c r="NYO434" s="32"/>
      <c r="NYP434" s="32"/>
      <c r="NYQ434" s="32"/>
      <c r="NYR434" s="32"/>
      <c r="NYS434" s="32"/>
      <c r="NYT434" s="32"/>
      <c r="NYU434" s="32"/>
      <c r="NYV434" s="32"/>
      <c r="NYW434" s="32"/>
      <c r="NYX434" s="32"/>
      <c r="NYY434" s="32"/>
      <c r="NYZ434" s="32"/>
      <c r="NZA434" s="32"/>
      <c r="NZB434" s="32"/>
      <c r="NZC434" s="32"/>
      <c r="NZD434" s="32"/>
      <c r="NZE434" s="32"/>
      <c r="NZF434" s="32"/>
      <c r="NZG434" s="32"/>
      <c r="NZH434" s="32"/>
      <c r="NZI434" s="32"/>
      <c r="NZJ434" s="32"/>
      <c r="NZK434" s="32"/>
      <c r="NZL434" s="32"/>
      <c r="NZM434" s="32"/>
      <c r="NZN434" s="32"/>
      <c r="NZO434" s="32"/>
      <c r="NZP434" s="32"/>
      <c r="NZQ434" s="32"/>
      <c r="NZR434" s="32"/>
      <c r="NZS434" s="32"/>
      <c r="NZT434" s="32"/>
      <c r="NZU434" s="32"/>
      <c r="NZV434" s="32"/>
      <c r="NZW434" s="32"/>
      <c r="NZX434" s="32"/>
      <c r="NZY434" s="32"/>
      <c r="NZZ434" s="32"/>
      <c r="OAA434" s="32"/>
      <c r="OAB434" s="32"/>
      <c r="OAC434" s="32"/>
      <c r="OAD434" s="32"/>
      <c r="OAE434" s="32"/>
      <c r="OAF434" s="32"/>
      <c r="OAG434" s="32"/>
      <c r="OAH434" s="32"/>
      <c r="OAI434" s="32"/>
      <c r="OAJ434" s="32"/>
      <c r="OAK434" s="32"/>
      <c r="OAL434" s="32"/>
      <c r="OAM434" s="32"/>
      <c r="OAN434" s="32"/>
      <c r="OAO434" s="32"/>
      <c r="OAP434" s="32"/>
      <c r="OAQ434" s="32"/>
      <c r="OAR434" s="32"/>
      <c r="OAS434" s="32"/>
      <c r="OAT434" s="32"/>
      <c r="OAU434" s="32"/>
      <c r="OAV434" s="32"/>
      <c r="OAW434" s="32"/>
      <c r="OAX434" s="32"/>
      <c r="OAY434" s="32"/>
      <c r="OAZ434" s="32"/>
      <c r="OBA434" s="32"/>
      <c r="OBB434" s="32"/>
      <c r="OBC434" s="32"/>
      <c r="OBD434" s="32"/>
      <c r="OBE434" s="32"/>
      <c r="OBF434" s="32"/>
      <c r="OBG434" s="32"/>
      <c r="OBH434" s="32"/>
      <c r="OBI434" s="32"/>
      <c r="OBJ434" s="32"/>
      <c r="OBK434" s="32"/>
      <c r="OBL434" s="32"/>
      <c r="OBM434" s="32"/>
      <c r="OBN434" s="32"/>
      <c r="OBO434" s="32"/>
      <c r="OBP434" s="32"/>
      <c r="OBQ434" s="32"/>
      <c r="OBR434" s="32"/>
      <c r="OBS434" s="32"/>
      <c r="OBT434" s="32"/>
      <c r="OBU434" s="32"/>
      <c r="OBV434" s="32"/>
      <c r="OBW434" s="32"/>
      <c r="OBX434" s="32"/>
      <c r="OBY434" s="32"/>
      <c r="OBZ434" s="32"/>
      <c r="OCA434" s="32"/>
      <c r="OCB434" s="32"/>
      <c r="OCC434" s="32"/>
      <c r="OCD434" s="32"/>
      <c r="OCE434" s="32"/>
      <c r="OCF434" s="32"/>
      <c r="OCG434" s="32"/>
      <c r="OCH434" s="32"/>
      <c r="OCI434" s="32"/>
      <c r="OCJ434" s="32"/>
      <c r="OCK434" s="32"/>
      <c r="OCL434" s="32"/>
      <c r="OCM434" s="32"/>
      <c r="OCN434" s="32"/>
      <c r="OCO434" s="32"/>
      <c r="OCP434" s="32"/>
      <c r="OCQ434" s="32"/>
      <c r="OCR434" s="32"/>
      <c r="OCS434" s="32"/>
      <c r="OCT434" s="32"/>
      <c r="OCU434" s="32"/>
      <c r="OCV434" s="32"/>
      <c r="OCW434" s="32"/>
      <c r="OCX434" s="32"/>
      <c r="OCY434" s="32"/>
      <c r="OCZ434" s="32"/>
      <c r="ODA434" s="32"/>
      <c r="ODB434" s="32"/>
      <c r="ODC434" s="32"/>
      <c r="ODD434" s="32"/>
      <c r="ODE434" s="32"/>
      <c r="ODF434" s="32"/>
      <c r="ODG434" s="32"/>
      <c r="ODH434" s="32"/>
      <c r="ODI434" s="32"/>
      <c r="ODJ434" s="32"/>
      <c r="ODK434" s="32"/>
      <c r="ODL434" s="32"/>
      <c r="ODM434" s="32"/>
      <c r="ODN434" s="32"/>
      <c r="ODO434" s="32"/>
      <c r="ODP434" s="32"/>
      <c r="ODQ434" s="32"/>
      <c r="ODR434" s="32"/>
      <c r="ODS434" s="32"/>
      <c r="ODT434" s="32"/>
      <c r="ODU434" s="32"/>
      <c r="ODV434" s="32"/>
      <c r="ODW434" s="32"/>
      <c r="ODX434" s="32"/>
      <c r="ODY434" s="32"/>
      <c r="ODZ434" s="32"/>
      <c r="OEA434" s="32"/>
      <c r="OEB434" s="32"/>
      <c r="OEC434" s="32"/>
      <c r="OED434" s="32"/>
      <c r="OEE434" s="32"/>
      <c r="OEF434" s="32"/>
      <c r="OEG434" s="32"/>
      <c r="OEH434" s="32"/>
      <c r="OEI434" s="32"/>
      <c r="OEJ434" s="32"/>
      <c r="OEK434" s="32"/>
      <c r="OEL434" s="32"/>
      <c r="OEM434" s="32"/>
      <c r="OEN434" s="32"/>
      <c r="OEO434" s="32"/>
      <c r="OEP434" s="32"/>
      <c r="OEQ434" s="32"/>
      <c r="OER434" s="32"/>
      <c r="OES434" s="32"/>
      <c r="OET434" s="32"/>
      <c r="OEU434" s="32"/>
      <c r="OEV434" s="32"/>
      <c r="OEW434" s="32"/>
      <c r="OEX434" s="32"/>
      <c r="OEY434" s="32"/>
      <c r="OEZ434" s="32"/>
      <c r="OFA434" s="32"/>
      <c r="OFB434" s="32"/>
      <c r="OFC434" s="32"/>
      <c r="OFD434" s="32"/>
      <c r="OFE434" s="32"/>
      <c r="OFF434" s="32"/>
      <c r="OFG434" s="32"/>
      <c r="OFH434" s="32"/>
      <c r="OFI434" s="32"/>
      <c r="OFJ434" s="32"/>
      <c r="OFK434" s="32"/>
      <c r="OFL434" s="32"/>
      <c r="OFM434" s="32"/>
      <c r="OFN434" s="32"/>
      <c r="OFO434" s="32"/>
      <c r="OFP434" s="32"/>
      <c r="OFQ434" s="32"/>
      <c r="OFR434" s="32"/>
      <c r="OFS434" s="32"/>
      <c r="OFT434" s="32"/>
      <c r="OFU434" s="32"/>
      <c r="OFV434" s="32"/>
      <c r="OFW434" s="32"/>
      <c r="OFX434" s="32"/>
      <c r="OFY434" s="32"/>
      <c r="OFZ434" s="32"/>
      <c r="OGA434" s="32"/>
      <c r="OGB434" s="32"/>
      <c r="OGC434" s="32"/>
      <c r="OGD434" s="32"/>
      <c r="OGE434" s="32"/>
      <c r="OGF434" s="32"/>
      <c r="OGG434" s="32"/>
      <c r="OGH434" s="32"/>
      <c r="OGI434" s="32"/>
      <c r="OGJ434" s="32"/>
      <c r="OGK434" s="32"/>
      <c r="OGL434" s="32"/>
      <c r="OGM434" s="32"/>
      <c r="OGN434" s="32"/>
      <c r="OGO434" s="32"/>
      <c r="OGP434" s="32"/>
      <c r="OGQ434" s="32"/>
      <c r="OGR434" s="32"/>
      <c r="OGS434" s="32"/>
      <c r="OGT434" s="32"/>
      <c r="OGU434" s="32"/>
      <c r="OGV434" s="32"/>
      <c r="OGW434" s="32"/>
      <c r="OGX434" s="32"/>
      <c r="OGY434" s="32"/>
      <c r="OGZ434" s="32"/>
      <c r="OHA434" s="32"/>
      <c r="OHB434" s="32"/>
      <c r="OHC434" s="32"/>
      <c r="OHD434" s="32"/>
      <c r="OHE434" s="32"/>
      <c r="OHF434" s="32"/>
      <c r="OHG434" s="32"/>
      <c r="OHH434" s="32"/>
      <c r="OHI434" s="32"/>
      <c r="OHJ434" s="32"/>
      <c r="OHK434" s="32"/>
      <c r="OHL434" s="32"/>
      <c r="OHM434" s="32"/>
      <c r="OHN434" s="32"/>
      <c r="OHO434" s="32"/>
      <c r="OHP434" s="32"/>
      <c r="OHQ434" s="32"/>
      <c r="OHR434" s="32"/>
      <c r="OHS434" s="32"/>
      <c r="OHT434" s="32"/>
      <c r="OHU434" s="32"/>
      <c r="OHV434" s="32"/>
      <c r="OHW434" s="32"/>
      <c r="OHX434" s="32"/>
      <c r="OHY434" s="32"/>
      <c r="OHZ434" s="32"/>
      <c r="OIA434" s="32"/>
      <c r="OIB434" s="32"/>
      <c r="OIC434" s="32"/>
      <c r="OID434" s="32"/>
      <c r="OIE434" s="32"/>
      <c r="OIF434" s="32"/>
      <c r="OIG434" s="32"/>
      <c r="OIH434" s="32"/>
      <c r="OII434" s="32"/>
      <c r="OIJ434" s="32"/>
      <c r="OIK434" s="32"/>
      <c r="OIL434" s="32"/>
      <c r="OIM434" s="32"/>
      <c r="OIN434" s="32"/>
      <c r="OIO434" s="32"/>
      <c r="OIP434" s="32"/>
      <c r="OIQ434" s="32"/>
      <c r="OIR434" s="32"/>
      <c r="OIS434" s="32"/>
      <c r="OIT434" s="32"/>
      <c r="OIU434" s="32"/>
      <c r="OIV434" s="32"/>
      <c r="OIW434" s="32"/>
      <c r="OIX434" s="32"/>
      <c r="OIY434" s="32"/>
      <c r="OIZ434" s="32"/>
      <c r="OJA434" s="32"/>
      <c r="OJB434" s="32"/>
      <c r="OJC434" s="32"/>
      <c r="OJD434" s="32"/>
      <c r="OJE434" s="32"/>
      <c r="OJF434" s="32"/>
      <c r="OJG434" s="32"/>
      <c r="OJH434" s="32"/>
      <c r="OJI434" s="32"/>
      <c r="OJJ434" s="32"/>
      <c r="OJK434" s="32"/>
      <c r="OJL434" s="32"/>
      <c r="OJM434" s="32"/>
      <c r="OJN434" s="32"/>
      <c r="OJO434" s="32"/>
      <c r="OJP434" s="32"/>
      <c r="OJQ434" s="32"/>
      <c r="OJR434" s="32"/>
      <c r="OJS434" s="32"/>
      <c r="OJT434" s="32"/>
      <c r="OJU434" s="32"/>
      <c r="OJV434" s="32"/>
      <c r="OJW434" s="32"/>
      <c r="OJX434" s="32"/>
      <c r="OJY434" s="32"/>
      <c r="OJZ434" s="32"/>
      <c r="OKA434" s="32"/>
      <c r="OKB434" s="32"/>
      <c r="OKC434" s="32"/>
      <c r="OKD434" s="32"/>
      <c r="OKE434" s="32"/>
      <c r="OKF434" s="32"/>
      <c r="OKG434" s="32"/>
      <c r="OKH434" s="32"/>
      <c r="OKI434" s="32"/>
      <c r="OKJ434" s="32"/>
      <c r="OKK434" s="32"/>
      <c r="OKL434" s="32"/>
      <c r="OKM434" s="32"/>
      <c r="OKN434" s="32"/>
      <c r="OKO434" s="32"/>
      <c r="OKP434" s="32"/>
      <c r="OKQ434" s="32"/>
      <c r="OKR434" s="32"/>
      <c r="OKS434" s="32"/>
      <c r="OKT434" s="32"/>
      <c r="OKU434" s="32"/>
      <c r="OKV434" s="32"/>
      <c r="OKW434" s="32"/>
      <c r="OKX434" s="32"/>
      <c r="OKY434" s="32"/>
      <c r="OKZ434" s="32"/>
      <c r="OLA434" s="32"/>
      <c r="OLB434" s="32"/>
      <c r="OLC434" s="32"/>
      <c r="OLD434" s="32"/>
      <c r="OLE434" s="32"/>
      <c r="OLF434" s="32"/>
      <c r="OLG434" s="32"/>
      <c r="OLH434" s="32"/>
      <c r="OLI434" s="32"/>
      <c r="OLJ434" s="32"/>
      <c r="OLK434" s="32"/>
      <c r="OLL434" s="32"/>
      <c r="OLM434" s="32"/>
      <c r="OLN434" s="32"/>
      <c r="OLO434" s="32"/>
      <c r="OLP434" s="32"/>
      <c r="OLQ434" s="32"/>
      <c r="OLR434" s="32"/>
      <c r="OLS434" s="32"/>
      <c r="OLT434" s="32"/>
      <c r="OLU434" s="32"/>
      <c r="OLV434" s="32"/>
      <c r="OLW434" s="32"/>
      <c r="OLX434" s="32"/>
      <c r="OLY434" s="32"/>
      <c r="OLZ434" s="32"/>
      <c r="OMA434" s="32"/>
      <c r="OMB434" s="32"/>
      <c r="OMC434" s="32"/>
      <c r="OMD434" s="32"/>
      <c r="OME434" s="32"/>
      <c r="OMF434" s="32"/>
      <c r="OMG434" s="32"/>
      <c r="OMH434" s="32"/>
      <c r="OMI434" s="32"/>
      <c r="OMJ434" s="32"/>
      <c r="OMK434" s="32"/>
      <c r="OML434" s="32"/>
      <c r="OMM434" s="32"/>
      <c r="OMN434" s="32"/>
      <c r="OMO434" s="32"/>
      <c r="OMP434" s="32"/>
      <c r="OMQ434" s="32"/>
      <c r="OMR434" s="32"/>
      <c r="OMS434" s="32"/>
      <c r="OMT434" s="32"/>
      <c r="OMU434" s="32"/>
      <c r="OMV434" s="32"/>
      <c r="OMW434" s="32"/>
      <c r="OMX434" s="32"/>
      <c r="OMY434" s="32"/>
      <c r="OMZ434" s="32"/>
      <c r="ONA434" s="32"/>
      <c r="ONB434" s="32"/>
      <c r="ONC434" s="32"/>
      <c r="OND434" s="32"/>
      <c r="ONE434" s="32"/>
      <c r="ONF434" s="32"/>
      <c r="ONG434" s="32"/>
      <c r="ONH434" s="32"/>
      <c r="ONI434" s="32"/>
      <c r="ONJ434" s="32"/>
      <c r="ONK434" s="32"/>
      <c r="ONL434" s="32"/>
      <c r="ONM434" s="32"/>
      <c r="ONN434" s="32"/>
      <c r="ONO434" s="32"/>
      <c r="ONP434" s="32"/>
      <c r="ONQ434" s="32"/>
      <c r="ONR434" s="32"/>
      <c r="ONS434" s="32"/>
      <c r="ONT434" s="32"/>
      <c r="ONU434" s="32"/>
      <c r="ONV434" s="32"/>
      <c r="ONW434" s="32"/>
      <c r="ONX434" s="32"/>
      <c r="ONY434" s="32"/>
      <c r="ONZ434" s="32"/>
      <c r="OOA434" s="32"/>
      <c r="OOB434" s="32"/>
      <c r="OOC434" s="32"/>
      <c r="OOD434" s="32"/>
      <c r="OOE434" s="32"/>
      <c r="OOF434" s="32"/>
      <c r="OOG434" s="32"/>
      <c r="OOH434" s="32"/>
      <c r="OOI434" s="32"/>
      <c r="OOJ434" s="32"/>
      <c r="OOK434" s="32"/>
      <c r="OOL434" s="32"/>
      <c r="OOM434" s="32"/>
      <c r="OON434" s="32"/>
      <c r="OOO434" s="32"/>
      <c r="OOP434" s="32"/>
      <c r="OOQ434" s="32"/>
      <c r="OOR434" s="32"/>
      <c r="OOS434" s="32"/>
      <c r="OOT434" s="32"/>
      <c r="OOU434" s="32"/>
      <c r="OOV434" s="32"/>
      <c r="OOW434" s="32"/>
      <c r="OOX434" s="32"/>
      <c r="OOY434" s="32"/>
      <c r="OOZ434" s="32"/>
      <c r="OPA434" s="32"/>
      <c r="OPB434" s="32"/>
      <c r="OPC434" s="32"/>
      <c r="OPD434" s="32"/>
      <c r="OPE434" s="32"/>
      <c r="OPF434" s="32"/>
      <c r="OPG434" s="32"/>
      <c r="OPH434" s="32"/>
      <c r="OPI434" s="32"/>
      <c r="OPJ434" s="32"/>
      <c r="OPK434" s="32"/>
      <c r="OPL434" s="32"/>
      <c r="OPM434" s="32"/>
      <c r="OPN434" s="32"/>
      <c r="OPO434" s="32"/>
      <c r="OPP434" s="32"/>
      <c r="OPQ434" s="32"/>
      <c r="OPR434" s="32"/>
      <c r="OPS434" s="32"/>
      <c r="OPT434" s="32"/>
      <c r="OPU434" s="32"/>
      <c r="OPV434" s="32"/>
      <c r="OPW434" s="32"/>
      <c r="OPX434" s="32"/>
      <c r="OPY434" s="32"/>
      <c r="OPZ434" s="32"/>
      <c r="OQA434" s="32"/>
      <c r="OQB434" s="32"/>
      <c r="OQC434" s="32"/>
      <c r="OQD434" s="32"/>
      <c r="OQE434" s="32"/>
      <c r="OQF434" s="32"/>
      <c r="OQG434" s="32"/>
      <c r="OQH434" s="32"/>
      <c r="OQI434" s="32"/>
      <c r="OQJ434" s="32"/>
      <c r="OQK434" s="32"/>
      <c r="OQL434" s="32"/>
      <c r="OQM434" s="32"/>
      <c r="OQN434" s="32"/>
      <c r="OQO434" s="32"/>
      <c r="OQP434" s="32"/>
      <c r="OQQ434" s="32"/>
      <c r="OQR434" s="32"/>
      <c r="OQS434" s="32"/>
      <c r="OQT434" s="32"/>
      <c r="OQU434" s="32"/>
      <c r="OQV434" s="32"/>
      <c r="OQW434" s="32"/>
      <c r="OQX434" s="32"/>
      <c r="OQY434" s="32"/>
      <c r="OQZ434" s="32"/>
      <c r="ORA434" s="32"/>
      <c r="ORB434" s="32"/>
      <c r="ORC434" s="32"/>
      <c r="ORD434" s="32"/>
      <c r="ORE434" s="32"/>
      <c r="ORF434" s="32"/>
      <c r="ORG434" s="32"/>
      <c r="ORH434" s="32"/>
      <c r="ORI434" s="32"/>
      <c r="ORJ434" s="32"/>
      <c r="ORK434" s="32"/>
      <c r="ORL434" s="32"/>
      <c r="ORM434" s="32"/>
      <c r="ORN434" s="32"/>
      <c r="ORO434" s="32"/>
      <c r="ORP434" s="32"/>
      <c r="ORQ434" s="32"/>
      <c r="ORR434" s="32"/>
      <c r="ORS434" s="32"/>
      <c r="ORT434" s="32"/>
      <c r="ORU434" s="32"/>
      <c r="ORV434" s="32"/>
      <c r="ORW434" s="32"/>
      <c r="ORX434" s="32"/>
      <c r="ORY434" s="32"/>
      <c r="ORZ434" s="32"/>
      <c r="OSA434" s="32"/>
      <c r="OSB434" s="32"/>
      <c r="OSC434" s="32"/>
      <c r="OSD434" s="32"/>
      <c r="OSE434" s="32"/>
      <c r="OSF434" s="32"/>
      <c r="OSG434" s="32"/>
      <c r="OSH434" s="32"/>
      <c r="OSI434" s="32"/>
      <c r="OSJ434" s="32"/>
      <c r="OSK434" s="32"/>
      <c r="OSL434" s="32"/>
      <c r="OSM434" s="32"/>
      <c r="OSN434" s="32"/>
      <c r="OSO434" s="32"/>
      <c r="OSP434" s="32"/>
      <c r="OSQ434" s="32"/>
      <c r="OSR434" s="32"/>
      <c r="OSS434" s="32"/>
      <c r="OST434" s="32"/>
      <c r="OSU434" s="32"/>
      <c r="OSV434" s="32"/>
      <c r="OSW434" s="32"/>
      <c r="OSX434" s="32"/>
      <c r="OSY434" s="32"/>
      <c r="OSZ434" s="32"/>
      <c r="OTA434" s="32"/>
      <c r="OTB434" s="32"/>
      <c r="OTC434" s="32"/>
      <c r="OTD434" s="32"/>
      <c r="OTE434" s="32"/>
      <c r="OTF434" s="32"/>
      <c r="OTG434" s="32"/>
      <c r="OTH434" s="32"/>
      <c r="OTI434" s="32"/>
      <c r="OTJ434" s="32"/>
      <c r="OTK434" s="32"/>
      <c r="OTL434" s="32"/>
      <c r="OTM434" s="32"/>
      <c r="OTN434" s="32"/>
      <c r="OTO434" s="32"/>
      <c r="OTP434" s="32"/>
      <c r="OTQ434" s="32"/>
      <c r="OTR434" s="32"/>
      <c r="OTS434" s="32"/>
      <c r="OTT434" s="32"/>
      <c r="OTU434" s="32"/>
      <c r="OTV434" s="32"/>
      <c r="OTW434" s="32"/>
      <c r="OTX434" s="32"/>
      <c r="OTY434" s="32"/>
      <c r="OTZ434" s="32"/>
      <c r="OUA434" s="32"/>
      <c r="OUB434" s="32"/>
      <c r="OUC434" s="32"/>
      <c r="OUD434" s="32"/>
      <c r="OUE434" s="32"/>
      <c r="OUF434" s="32"/>
      <c r="OUG434" s="32"/>
      <c r="OUH434" s="32"/>
      <c r="OUI434" s="32"/>
      <c r="OUJ434" s="32"/>
      <c r="OUK434" s="32"/>
      <c r="OUL434" s="32"/>
      <c r="OUM434" s="32"/>
      <c r="OUN434" s="32"/>
      <c r="OUO434" s="32"/>
      <c r="OUP434" s="32"/>
      <c r="OUQ434" s="32"/>
      <c r="OUR434" s="32"/>
      <c r="OUS434" s="32"/>
      <c r="OUT434" s="32"/>
      <c r="OUU434" s="32"/>
      <c r="OUV434" s="32"/>
      <c r="OUW434" s="32"/>
      <c r="OUX434" s="32"/>
      <c r="OUY434" s="32"/>
      <c r="OUZ434" s="32"/>
      <c r="OVA434" s="32"/>
      <c r="OVB434" s="32"/>
      <c r="OVC434" s="32"/>
      <c r="OVD434" s="32"/>
      <c r="OVE434" s="32"/>
      <c r="OVF434" s="32"/>
      <c r="OVG434" s="32"/>
      <c r="OVH434" s="32"/>
      <c r="OVI434" s="32"/>
      <c r="OVJ434" s="32"/>
      <c r="OVK434" s="32"/>
      <c r="OVL434" s="32"/>
      <c r="OVM434" s="32"/>
      <c r="OVN434" s="32"/>
      <c r="OVO434" s="32"/>
      <c r="OVP434" s="32"/>
      <c r="OVQ434" s="32"/>
      <c r="OVR434" s="32"/>
      <c r="OVS434" s="32"/>
      <c r="OVT434" s="32"/>
      <c r="OVU434" s="32"/>
      <c r="OVV434" s="32"/>
      <c r="OVW434" s="32"/>
      <c r="OVX434" s="32"/>
      <c r="OVY434" s="32"/>
      <c r="OVZ434" s="32"/>
      <c r="OWA434" s="32"/>
      <c r="OWB434" s="32"/>
      <c r="OWC434" s="32"/>
      <c r="OWD434" s="32"/>
      <c r="OWE434" s="32"/>
      <c r="OWF434" s="32"/>
      <c r="OWG434" s="32"/>
      <c r="OWH434" s="32"/>
      <c r="OWI434" s="32"/>
      <c r="OWJ434" s="32"/>
      <c r="OWK434" s="32"/>
      <c r="OWL434" s="32"/>
      <c r="OWM434" s="32"/>
      <c r="OWN434" s="32"/>
      <c r="OWO434" s="32"/>
      <c r="OWP434" s="32"/>
      <c r="OWQ434" s="32"/>
      <c r="OWR434" s="32"/>
      <c r="OWS434" s="32"/>
      <c r="OWT434" s="32"/>
      <c r="OWU434" s="32"/>
      <c r="OWV434" s="32"/>
      <c r="OWW434" s="32"/>
      <c r="OWX434" s="32"/>
      <c r="OWY434" s="32"/>
      <c r="OWZ434" s="32"/>
      <c r="OXA434" s="32"/>
      <c r="OXB434" s="32"/>
      <c r="OXC434" s="32"/>
      <c r="OXD434" s="32"/>
      <c r="OXE434" s="32"/>
      <c r="OXF434" s="32"/>
      <c r="OXG434" s="32"/>
      <c r="OXH434" s="32"/>
      <c r="OXI434" s="32"/>
      <c r="OXJ434" s="32"/>
      <c r="OXK434" s="32"/>
      <c r="OXL434" s="32"/>
      <c r="OXM434" s="32"/>
      <c r="OXN434" s="32"/>
      <c r="OXO434" s="32"/>
      <c r="OXP434" s="32"/>
      <c r="OXQ434" s="32"/>
      <c r="OXR434" s="32"/>
      <c r="OXS434" s="32"/>
      <c r="OXT434" s="32"/>
      <c r="OXU434" s="32"/>
      <c r="OXV434" s="32"/>
      <c r="OXW434" s="32"/>
      <c r="OXX434" s="32"/>
      <c r="OXY434" s="32"/>
      <c r="OXZ434" s="32"/>
      <c r="OYA434" s="32"/>
      <c r="OYB434" s="32"/>
      <c r="OYC434" s="32"/>
      <c r="OYD434" s="32"/>
      <c r="OYE434" s="32"/>
      <c r="OYF434" s="32"/>
      <c r="OYG434" s="32"/>
      <c r="OYH434" s="32"/>
      <c r="OYI434" s="32"/>
      <c r="OYJ434" s="32"/>
      <c r="OYK434" s="32"/>
      <c r="OYL434" s="32"/>
      <c r="OYM434" s="32"/>
      <c r="OYN434" s="32"/>
      <c r="OYO434" s="32"/>
      <c r="OYP434" s="32"/>
      <c r="OYQ434" s="32"/>
      <c r="OYR434" s="32"/>
      <c r="OYS434" s="32"/>
      <c r="OYT434" s="32"/>
      <c r="OYU434" s="32"/>
      <c r="OYV434" s="32"/>
      <c r="OYW434" s="32"/>
      <c r="OYX434" s="32"/>
      <c r="OYY434" s="32"/>
      <c r="OYZ434" s="32"/>
      <c r="OZA434" s="32"/>
      <c r="OZB434" s="32"/>
      <c r="OZC434" s="32"/>
      <c r="OZD434" s="32"/>
      <c r="OZE434" s="32"/>
      <c r="OZF434" s="32"/>
      <c r="OZG434" s="32"/>
      <c r="OZH434" s="32"/>
      <c r="OZI434" s="32"/>
      <c r="OZJ434" s="32"/>
      <c r="OZK434" s="32"/>
      <c r="OZL434" s="32"/>
      <c r="OZM434" s="32"/>
      <c r="OZN434" s="32"/>
      <c r="OZO434" s="32"/>
      <c r="OZP434" s="32"/>
      <c r="OZQ434" s="32"/>
      <c r="OZR434" s="32"/>
      <c r="OZS434" s="32"/>
      <c r="OZT434" s="32"/>
      <c r="OZU434" s="32"/>
      <c r="OZV434" s="32"/>
      <c r="OZW434" s="32"/>
      <c r="OZX434" s="32"/>
      <c r="OZY434" s="32"/>
      <c r="OZZ434" s="32"/>
      <c r="PAA434" s="32"/>
      <c r="PAB434" s="32"/>
      <c r="PAC434" s="32"/>
      <c r="PAD434" s="32"/>
      <c r="PAE434" s="32"/>
      <c r="PAF434" s="32"/>
      <c r="PAG434" s="32"/>
      <c r="PAH434" s="32"/>
      <c r="PAI434" s="32"/>
      <c r="PAJ434" s="32"/>
      <c r="PAK434" s="32"/>
      <c r="PAL434" s="32"/>
      <c r="PAM434" s="32"/>
      <c r="PAN434" s="32"/>
      <c r="PAO434" s="32"/>
      <c r="PAP434" s="32"/>
      <c r="PAQ434" s="32"/>
      <c r="PAR434" s="32"/>
      <c r="PAS434" s="32"/>
      <c r="PAT434" s="32"/>
      <c r="PAU434" s="32"/>
      <c r="PAV434" s="32"/>
      <c r="PAW434" s="32"/>
      <c r="PAX434" s="32"/>
      <c r="PAY434" s="32"/>
      <c r="PAZ434" s="32"/>
      <c r="PBA434" s="32"/>
      <c r="PBB434" s="32"/>
      <c r="PBC434" s="32"/>
      <c r="PBD434" s="32"/>
      <c r="PBE434" s="32"/>
      <c r="PBF434" s="32"/>
      <c r="PBG434" s="32"/>
      <c r="PBH434" s="32"/>
      <c r="PBI434" s="32"/>
      <c r="PBJ434" s="32"/>
      <c r="PBK434" s="32"/>
      <c r="PBL434" s="32"/>
      <c r="PBM434" s="32"/>
      <c r="PBN434" s="32"/>
      <c r="PBO434" s="32"/>
      <c r="PBP434" s="32"/>
      <c r="PBQ434" s="32"/>
      <c r="PBR434" s="32"/>
      <c r="PBS434" s="32"/>
      <c r="PBT434" s="32"/>
      <c r="PBU434" s="32"/>
      <c r="PBV434" s="32"/>
      <c r="PBW434" s="32"/>
      <c r="PBX434" s="32"/>
      <c r="PBY434" s="32"/>
      <c r="PBZ434" s="32"/>
      <c r="PCA434" s="32"/>
      <c r="PCB434" s="32"/>
      <c r="PCC434" s="32"/>
      <c r="PCD434" s="32"/>
      <c r="PCE434" s="32"/>
      <c r="PCF434" s="32"/>
      <c r="PCG434" s="32"/>
      <c r="PCH434" s="32"/>
      <c r="PCI434" s="32"/>
      <c r="PCJ434" s="32"/>
      <c r="PCK434" s="32"/>
      <c r="PCL434" s="32"/>
      <c r="PCM434" s="32"/>
      <c r="PCN434" s="32"/>
      <c r="PCO434" s="32"/>
      <c r="PCP434" s="32"/>
      <c r="PCQ434" s="32"/>
      <c r="PCR434" s="32"/>
      <c r="PCS434" s="32"/>
      <c r="PCT434" s="32"/>
      <c r="PCU434" s="32"/>
      <c r="PCV434" s="32"/>
      <c r="PCW434" s="32"/>
      <c r="PCX434" s="32"/>
      <c r="PCY434" s="32"/>
      <c r="PCZ434" s="32"/>
      <c r="PDA434" s="32"/>
      <c r="PDB434" s="32"/>
      <c r="PDC434" s="32"/>
      <c r="PDD434" s="32"/>
      <c r="PDE434" s="32"/>
      <c r="PDF434" s="32"/>
      <c r="PDG434" s="32"/>
      <c r="PDH434" s="32"/>
      <c r="PDI434" s="32"/>
      <c r="PDJ434" s="32"/>
      <c r="PDK434" s="32"/>
      <c r="PDL434" s="32"/>
      <c r="PDM434" s="32"/>
      <c r="PDN434" s="32"/>
      <c r="PDO434" s="32"/>
      <c r="PDP434" s="32"/>
      <c r="PDQ434" s="32"/>
      <c r="PDR434" s="32"/>
      <c r="PDS434" s="32"/>
      <c r="PDT434" s="32"/>
      <c r="PDU434" s="32"/>
      <c r="PDV434" s="32"/>
      <c r="PDW434" s="32"/>
      <c r="PDX434" s="32"/>
      <c r="PDY434" s="32"/>
      <c r="PDZ434" s="32"/>
      <c r="PEA434" s="32"/>
      <c r="PEB434" s="32"/>
      <c r="PEC434" s="32"/>
      <c r="PED434" s="32"/>
      <c r="PEE434" s="32"/>
      <c r="PEF434" s="32"/>
      <c r="PEG434" s="32"/>
      <c r="PEH434" s="32"/>
      <c r="PEI434" s="32"/>
      <c r="PEJ434" s="32"/>
      <c r="PEK434" s="32"/>
      <c r="PEL434" s="32"/>
      <c r="PEM434" s="32"/>
      <c r="PEN434" s="32"/>
      <c r="PEO434" s="32"/>
      <c r="PEP434" s="32"/>
      <c r="PEQ434" s="32"/>
      <c r="PER434" s="32"/>
      <c r="PES434" s="32"/>
      <c r="PET434" s="32"/>
      <c r="PEU434" s="32"/>
      <c r="PEV434" s="32"/>
      <c r="PEW434" s="32"/>
      <c r="PEX434" s="32"/>
      <c r="PEY434" s="32"/>
      <c r="PEZ434" s="32"/>
      <c r="PFA434" s="32"/>
      <c r="PFB434" s="32"/>
      <c r="PFC434" s="32"/>
      <c r="PFD434" s="32"/>
      <c r="PFE434" s="32"/>
      <c r="PFF434" s="32"/>
      <c r="PFG434" s="32"/>
      <c r="PFH434" s="32"/>
      <c r="PFI434" s="32"/>
      <c r="PFJ434" s="32"/>
      <c r="PFK434" s="32"/>
      <c r="PFL434" s="32"/>
      <c r="PFM434" s="32"/>
      <c r="PFN434" s="32"/>
      <c r="PFO434" s="32"/>
      <c r="PFP434" s="32"/>
      <c r="PFQ434" s="32"/>
      <c r="PFR434" s="32"/>
      <c r="PFS434" s="32"/>
      <c r="PFT434" s="32"/>
      <c r="PFU434" s="32"/>
      <c r="PFV434" s="32"/>
      <c r="PFW434" s="32"/>
      <c r="PFX434" s="32"/>
      <c r="PFY434" s="32"/>
      <c r="PFZ434" s="32"/>
      <c r="PGA434" s="32"/>
      <c r="PGB434" s="32"/>
      <c r="PGC434" s="32"/>
      <c r="PGD434" s="32"/>
      <c r="PGE434" s="32"/>
      <c r="PGF434" s="32"/>
      <c r="PGG434" s="32"/>
      <c r="PGH434" s="32"/>
      <c r="PGI434" s="32"/>
      <c r="PGJ434" s="32"/>
      <c r="PGK434" s="32"/>
      <c r="PGL434" s="32"/>
      <c r="PGM434" s="32"/>
      <c r="PGN434" s="32"/>
      <c r="PGO434" s="32"/>
      <c r="PGP434" s="32"/>
      <c r="PGQ434" s="32"/>
      <c r="PGR434" s="32"/>
      <c r="PGS434" s="32"/>
      <c r="PGT434" s="32"/>
      <c r="PGU434" s="32"/>
      <c r="PGV434" s="32"/>
      <c r="PGW434" s="32"/>
      <c r="PGX434" s="32"/>
      <c r="PGY434" s="32"/>
      <c r="PGZ434" s="32"/>
      <c r="PHA434" s="32"/>
      <c r="PHB434" s="32"/>
      <c r="PHC434" s="32"/>
      <c r="PHD434" s="32"/>
      <c r="PHE434" s="32"/>
      <c r="PHF434" s="32"/>
      <c r="PHG434" s="32"/>
      <c r="PHH434" s="32"/>
      <c r="PHI434" s="32"/>
      <c r="PHJ434" s="32"/>
      <c r="PHK434" s="32"/>
      <c r="PHL434" s="32"/>
      <c r="PHM434" s="32"/>
      <c r="PHN434" s="32"/>
      <c r="PHO434" s="32"/>
      <c r="PHP434" s="32"/>
      <c r="PHQ434" s="32"/>
      <c r="PHR434" s="32"/>
      <c r="PHS434" s="32"/>
      <c r="PHT434" s="32"/>
      <c r="PHU434" s="32"/>
      <c r="PHV434" s="32"/>
      <c r="PHW434" s="32"/>
      <c r="PHX434" s="32"/>
      <c r="PHY434" s="32"/>
      <c r="PHZ434" s="32"/>
      <c r="PIA434" s="32"/>
      <c r="PIB434" s="32"/>
      <c r="PIC434" s="32"/>
      <c r="PID434" s="32"/>
      <c r="PIE434" s="32"/>
      <c r="PIF434" s="32"/>
      <c r="PIG434" s="32"/>
      <c r="PIH434" s="32"/>
      <c r="PII434" s="32"/>
      <c r="PIJ434" s="32"/>
      <c r="PIK434" s="32"/>
      <c r="PIL434" s="32"/>
      <c r="PIM434" s="32"/>
      <c r="PIN434" s="32"/>
      <c r="PIO434" s="32"/>
      <c r="PIP434" s="32"/>
      <c r="PIQ434" s="32"/>
      <c r="PIR434" s="32"/>
      <c r="PIS434" s="32"/>
      <c r="PIT434" s="32"/>
      <c r="PIU434" s="32"/>
      <c r="PIV434" s="32"/>
      <c r="PIW434" s="32"/>
      <c r="PIX434" s="32"/>
      <c r="PIY434" s="32"/>
      <c r="PIZ434" s="32"/>
      <c r="PJA434" s="32"/>
      <c r="PJB434" s="32"/>
      <c r="PJC434" s="32"/>
      <c r="PJD434" s="32"/>
      <c r="PJE434" s="32"/>
      <c r="PJF434" s="32"/>
      <c r="PJG434" s="32"/>
      <c r="PJH434" s="32"/>
      <c r="PJI434" s="32"/>
      <c r="PJJ434" s="32"/>
      <c r="PJK434" s="32"/>
      <c r="PJL434" s="32"/>
      <c r="PJM434" s="32"/>
      <c r="PJN434" s="32"/>
      <c r="PJO434" s="32"/>
      <c r="PJP434" s="32"/>
      <c r="PJQ434" s="32"/>
      <c r="PJR434" s="32"/>
      <c r="PJS434" s="32"/>
      <c r="PJT434" s="32"/>
      <c r="PJU434" s="32"/>
      <c r="PJV434" s="32"/>
      <c r="PJW434" s="32"/>
      <c r="PJX434" s="32"/>
      <c r="PJY434" s="32"/>
      <c r="PJZ434" s="32"/>
      <c r="PKA434" s="32"/>
      <c r="PKB434" s="32"/>
      <c r="PKC434" s="32"/>
      <c r="PKD434" s="32"/>
      <c r="PKE434" s="32"/>
      <c r="PKF434" s="32"/>
      <c r="PKG434" s="32"/>
      <c r="PKH434" s="32"/>
      <c r="PKI434" s="32"/>
      <c r="PKJ434" s="32"/>
      <c r="PKK434" s="32"/>
      <c r="PKL434" s="32"/>
      <c r="PKM434" s="32"/>
      <c r="PKN434" s="32"/>
      <c r="PKO434" s="32"/>
      <c r="PKP434" s="32"/>
      <c r="PKQ434" s="32"/>
      <c r="PKR434" s="32"/>
      <c r="PKS434" s="32"/>
      <c r="PKT434" s="32"/>
      <c r="PKU434" s="32"/>
      <c r="PKV434" s="32"/>
      <c r="PKW434" s="32"/>
      <c r="PKX434" s="32"/>
      <c r="PKY434" s="32"/>
      <c r="PKZ434" s="32"/>
      <c r="PLA434" s="32"/>
      <c r="PLB434" s="32"/>
      <c r="PLC434" s="32"/>
      <c r="PLD434" s="32"/>
      <c r="PLE434" s="32"/>
      <c r="PLF434" s="32"/>
      <c r="PLG434" s="32"/>
      <c r="PLH434" s="32"/>
      <c r="PLI434" s="32"/>
      <c r="PLJ434" s="32"/>
      <c r="PLK434" s="32"/>
      <c r="PLL434" s="32"/>
      <c r="PLM434" s="32"/>
      <c r="PLN434" s="32"/>
      <c r="PLO434" s="32"/>
      <c r="PLP434" s="32"/>
      <c r="PLQ434" s="32"/>
      <c r="PLR434" s="32"/>
      <c r="PLS434" s="32"/>
      <c r="PLT434" s="32"/>
      <c r="PLU434" s="32"/>
      <c r="PLV434" s="32"/>
      <c r="PLW434" s="32"/>
      <c r="PLX434" s="32"/>
      <c r="PLY434" s="32"/>
      <c r="PLZ434" s="32"/>
      <c r="PMA434" s="32"/>
      <c r="PMB434" s="32"/>
      <c r="PMC434" s="32"/>
      <c r="PMD434" s="32"/>
      <c r="PME434" s="32"/>
      <c r="PMF434" s="32"/>
      <c r="PMG434" s="32"/>
      <c r="PMH434" s="32"/>
      <c r="PMI434" s="32"/>
      <c r="PMJ434" s="32"/>
      <c r="PMK434" s="32"/>
      <c r="PML434" s="32"/>
      <c r="PMM434" s="32"/>
      <c r="PMN434" s="32"/>
      <c r="PMO434" s="32"/>
      <c r="PMP434" s="32"/>
      <c r="PMQ434" s="32"/>
      <c r="PMR434" s="32"/>
      <c r="PMS434" s="32"/>
      <c r="PMT434" s="32"/>
      <c r="PMU434" s="32"/>
      <c r="PMV434" s="32"/>
      <c r="PMW434" s="32"/>
      <c r="PMX434" s="32"/>
      <c r="PMY434" s="32"/>
      <c r="PMZ434" s="32"/>
      <c r="PNA434" s="32"/>
      <c r="PNB434" s="32"/>
      <c r="PNC434" s="32"/>
      <c r="PND434" s="32"/>
      <c r="PNE434" s="32"/>
      <c r="PNF434" s="32"/>
      <c r="PNG434" s="32"/>
      <c r="PNH434" s="32"/>
      <c r="PNI434" s="32"/>
      <c r="PNJ434" s="32"/>
      <c r="PNK434" s="32"/>
      <c r="PNL434" s="32"/>
      <c r="PNM434" s="32"/>
      <c r="PNN434" s="32"/>
      <c r="PNO434" s="32"/>
      <c r="PNP434" s="32"/>
      <c r="PNQ434" s="32"/>
      <c r="PNR434" s="32"/>
      <c r="PNS434" s="32"/>
      <c r="PNT434" s="32"/>
      <c r="PNU434" s="32"/>
      <c r="PNV434" s="32"/>
      <c r="PNW434" s="32"/>
      <c r="PNX434" s="32"/>
      <c r="PNY434" s="32"/>
      <c r="PNZ434" s="32"/>
      <c r="POA434" s="32"/>
      <c r="POB434" s="32"/>
      <c r="POC434" s="32"/>
      <c r="POD434" s="32"/>
      <c r="POE434" s="32"/>
      <c r="POF434" s="32"/>
      <c r="POG434" s="32"/>
      <c r="POH434" s="32"/>
      <c r="POI434" s="32"/>
      <c r="POJ434" s="32"/>
      <c r="POK434" s="32"/>
      <c r="POL434" s="32"/>
      <c r="POM434" s="32"/>
      <c r="PON434" s="32"/>
      <c r="POO434" s="32"/>
      <c r="POP434" s="32"/>
      <c r="POQ434" s="32"/>
      <c r="POR434" s="32"/>
      <c r="POS434" s="32"/>
      <c r="POT434" s="32"/>
      <c r="POU434" s="32"/>
      <c r="POV434" s="32"/>
      <c r="POW434" s="32"/>
      <c r="POX434" s="32"/>
      <c r="POY434" s="32"/>
      <c r="POZ434" s="32"/>
      <c r="PPA434" s="32"/>
      <c r="PPB434" s="32"/>
      <c r="PPC434" s="32"/>
      <c r="PPD434" s="32"/>
      <c r="PPE434" s="32"/>
      <c r="PPF434" s="32"/>
      <c r="PPG434" s="32"/>
      <c r="PPH434" s="32"/>
      <c r="PPI434" s="32"/>
      <c r="PPJ434" s="32"/>
      <c r="PPK434" s="32"/>
      <c r="PPL434" s="32"/>
      <c r="PPM434" s="32"/>
      <c r="PPN434" s="32"/>
      <c r="PPO434" s="32"/>
      <c r="PPP434" s="32"/>
      <c r="PPQ434" s="32"/>
      <c r="PPR434" s="32"/>
      <c r="PPS434" s="32"/>
      <c r="PPT434" s="32"/>
      <c r="PPU434" s="32"/>
      <c r="PPV434" s="32"/>
      <c r="PPW434" s="32"/>
      <c r="PPX434" s="32"/>
      <c r="PPY434" s="32"/>
      <c r="PPZ434" s="32"/>
      <c r="PQA434" s="32"/>
      <c r="PQB434" s="32"/>
      <c r="PQC434" s="32"/>
      <c r="PQD434" s="32"/>
      <c r="PQE434" s="32"/>
      <c r="PQF434" s="32"/>
      <c r="PQG434" s="32"/>
      <c r="PQH434" s="32"/>
      <c r="PQI434" s="32"/>
      <c r="PQJ434" s="32"/>
      <c r="PQK434" s="32"/>
      <c r="PQL434" s="32"/>
      <c r="PQM434" s="32"/>
      <c r="PQN434" s="32"/>
      <c r="PQO434" s="32"/>
      <c r="PQP434" s="32"/>
      <c r="PQQ434" s="32"/>
      <c r="PQR434" s="32"/>
      <c r="PQS434" s="32"/>
      <c r="PQT434" s="32"/>
      <c r="PQU434" s="32"/>
      <c r="PQV434" s="32"/>
      <c r="PQW434" s="32"/>
      <c r="PQX434" s="32"/>
      <c r="PQY434" s="32"/>
      <c r="PQZ434" s="32"/>
      <c r="PRA434" s="32"/>
      <c r="PRB434" s="32"/>
      <c r="PRC434" s="32"/>
      <c r="PRD434" s="32"/>
      <c r="PRE434" s="32"/>
      <c r="PRF434" s="32"/>
      <c r="PRG434" s="32"/>
      <c r="PRH434" s="32"/>
      <c r="PRI434" s="32"/>
      <c r="PRJ434" s="32"/>
      <c r="PRK434" s="32"/>
      <c r="PRL434" s="32"/>
      <c r="PRM434" s="32"/>
      <c r="PRN434" s="32"/>
      <c r="PRO434" s="32"/>
      <c r="PRP434" s="32"/>
      <c r="PRQ434" s="32"/>
      <c r="PRR434" s="32"/>
      <c r="PRS434" s="32"/>
      <c r="PRT434" s="32"/>
      <c r="PRU434" s="32"/>
      <c r="PRV434" s="32"/>
      <c r="PRW434" s="32"/>
      <c r="PRX434" s="32"/>
      <c r="PRY434" s="32"/>
      <c r="PRZ434" s="32"/>
      <c r="PSA434" s="32"/>
      <c r="PSB434" s="32"/>
      <c r="PSC434" s="32"/>
      <c r="PSD434" s="32"/>
      <c r="PSE434" s="32"/>
      <c r="PSF434" s="32"/>
      <c r="PSG434" s="32"/>
      <c r="PSH434" s="32"/>
      <c r="PSI434" s="32"/>
      <c r="PSJ434" s="32"/>
      <c r="PSK434" s="32"/>
      <c r="PSL434" s="32"/>
      <c r="PSM434" s="32"/>
      <c r="PSN434" s="32"/>
      <c r="PSO434" s="32"/>
      <c r="PSP434" s="32"/>
      <c r="PSQ434" s="32"/>
      <c r="PSR434" s="32"/>
      <c r="PSS434" s="32"/>
      <c r="PST434" s="32"/>
      <c r="PSU434" s="32"/>
      <c r="PSV434" s="32"/>
      <c r="PSW434" s="32"/>
      <c r="PSX434" s="32"/>
      <c r="PSY434" s="32"/>
      <c r="PSZ434" s="32"/>
      <c r="PTA434" s="32"/>
      <c r="PTB434" s="32"/>
      <c r="PTC434" s="32"/>
      <c r="PTD434" s="32"/>
      <c r="PTE434" s="32"/>
      <c r="PTF434" s="32"/>
      <c r="PTG434" s="32"/>
      <c r="PTH434" s="32"/>
      <c r="PTI434" s="32"/>
      <c r="PTJ434" s="32"/>
      <c r="PTK434" s="32"/>
      <c r="PTL434" s="32"/>
      <c r="PTM434" s="32"/>
      <c r="PTN434" s="32"/>
      <c r="PTO434" s="32"/>
      <c r="PTP434" s="32"/>
      <c r="PTQ434" s="32"/>
      <c r="PTR434" s="32"/>
      <c r="PTS434" s="32"/>
      <c r="PTT434" s="32"/>
      <c r="PTU434" s="32"/>
      <c r="PTV434" s="32"/>
      <c r="PTW434" s="32"/>
      <c r="PTX434" s="32"/>
      <c r="PTY434" s="32"/>
      <c r="PTZ434" s="32"/>
      <c r="PUA434" s="32"/>
      <c r="PUB434" s="32"/>
      <c r="PUC434" s="32"/>
      <c r="PUD434" s="32"/>
      <c r="PUE434" s="32"/>
      <c r="PUF434" s="32"/>
      <c r="PUG434" s="32"/>
      <c r="PUH434" s="32"/>
      <c r="PUI434" s="32"/>
      <c r="PUJ434" s="32"/>
      <c r="PUK434" s="32"/>
      <c r="PUL434" s="32"/>
      <c r="PUM434" s="32"/>
      <c r="PUN434" s="32"/>
      <c r="PUO434" s="32"/>
      <c r="PUP434" s="32"/>
      <c r="PUQ434" s="32"/>
      <c r="PUR434" s="32"/>
      <c r="PUS434" s="32"/>
      <c r="PUT434" s="32"/>
      <c r="PUU434" s="32"/>
      <c r="PUV434" s="32"/>
      <c r="PUW434" s="32"/>
      <c r="PUX434" s="32"/>
      <c r="PUY434" s="32"/>
      <c r="PUZ434" s="32"/>
      <c r="PVA434" s="32"/>
      <c r="PVB434" s="32"/>
      <c r="PVC434" s="32"/>
      <c r="PVD434" s="32"/>
      <c r="PVE434" s="32"/>
      <c r="PVF434" s="32"/>
      <c r="PVG434" s="32"/>
      <c r="PVH434" s="32"/>
      <c r="PVI434" s="32"/>
      <c r="PVJ434" s="32"/>
      <c r="PVK434" s="32"/>
      <c r="PVL434" s="32"/>
      <c r="PVM434" s="32"/>
      <c r="PVN434" s="32"/>
      <c r="PVO434" s="32"/>
      <c r="PVP434" s="32"/>
      <c r="PVQ434" s="32"/>
      <c r="PVR434" s="32"/>
      <c r="PVS434" s="32"/>
      <c r="PVT434" s="32"/>
      <c r="PVU434" s="32"/>
      <c r="PVV434" s="32"/>
      <c r="PVW434" s="32"/>
      <c r="PVX434" s="32"/>
      <c r="PVY434" s="32"/>
      <c r="PVZ434" s="32"/>
      <c r="PWA434" s="32"/>
      <c r="PWB434" s="32"/>
      <c r="PWC434" s="32"/>
      <c r="PWD434" s="32"/>
      <c r="PWE434" s="32"/>
      <c r="PWF434" s="32"/>
      <c r="PWG434" s="32"/>
      <c r="PWH434" s="32"/>
      <c r="PWI434" s="32"/>
      <c r="PWJ434" s="32"/>
      <c r="PWK434" s="32"/>
      <c r="PWL434" s="32"/>
      <c r="PWM434" s="32"/>
      <c r="PWN434" s="32"/>
      <c r="PWO434" s="32"/>
      <c r="PWP434" s="32"/>
      <c r="PWQ434" s="32"/>
      <c r="PWR434" s="32"/>
      <c r="PWS434" s="32"/>
      <c r="PWT434" s="32"/>
      <c r="PWU434" s="32"/>
      <c r="PWV434" s="32"/>
      <c r="PWW434" s="32"/>
      <c r="PWX434" s="32"/>
      <c r="PWY434" s="32"/>
      <c r="PWZ434" s="32"/>
      <c r="PXA434" s="32"/>
      <c r="PXB434" s="32"/>
      <c r="PXC434" s="32"/>
      <c r="PXD434" s="32"/>
      <c r="PXE434" s="32"/>
      <c r="PXF434" s="32"/>
      <c r="PXG434" s="32"/>
      <c r="PXH434" s="32"/>
      <c r="PXI434" s="32"/>
      <c r="PXJ434" s="32"/>
      <c r="PXK434" s="32"/>
      <c r="PXL434" s="32"/>
      <c r="PXM434" s="32"/>
      <c r="PXN434" s="32"/>
      <c r="PXO434" s="32"/>
      <c r="PXP434" s="32"/>
      <c r="PXQ434" s="32"/>
      <c r="PXR434" s="32"/>
      <c r="PXS434" s="32"/>
      <c r="PXT434" s="32"/>
      <c r="PXU434" s="32"/>
      <c r="PXV434" s="32"/>
      <c r="PXW434" s="32"/>
      <c r="PXX434" s="32"/>
      <c r="PXY434" s="32"/>
      <c r="PXZ434" s="32"/>
      <c r="PYA434" s="32"/>
      <c r="PYB434" s="32"/>
      <c r="PYC434" s="32"/>
      <c r="PYD434" s="32"/>
      <c r="PYE434" s="32"/>
      <c r="PYF434" s="32"/>
      <c r="PYG434" s="32"/>
      <c r="PYH434" s="32"/>
      <c r="PYI434" s="32"/>
      <c r="PYJ434" s="32"/>
      <c r="PYK434" s="32"/>
      <c r="PYL434" s="32"/>
      <c r="PYM434" s="32"/>
      <c r="PYN434" s="32"/>
      <c r="PYO434" s="32"/>
      <c r="PYP434" s="32"/>
      <c r="PYQ434" s="32"/>
      <c r="PYR434" s="32"/>
      <c r="PYS434" s="32"/>
      <c r="PYT434" s="32"/>
      <c r="PYU434" s="32"/>
      <c r="PYV434" s="32"/>
      <c r="PYW434" s="32"/>
      <c r="PYX434" s="32"/>
      <c r="PYY434" s="32"/>
      <c r="PYZ434" s="32"/>
      <c r="PZA434" s="32"/>
      <c r="PZB434" s="32"/>
      <c r="PZC434" s="32"/>
      <c r="PZD434" s="32"/>
      <c r="PZE434" s="32"/>
      <c r="PZF434" s="32"/>
      <c r="PZG434" s="32"/>
      <c r="PZH434" s="32"/>
      <c r="PZI434" s="32"/>
      <c r="PZJ434" s="32"/>
      <c r="PZK434" s="32"/>
      <c r="PZL434" s="32"/>
      <c r="PZM434" s="32"/>
      <c r="PZN434" s="32"/>
      <c r="PZO434" s="32"/>
      <c r="PZP434" s="32"/>
      <c r="PZQ434" s="32"/>
      <c r="PZR434" s="32"/>
      <c r="PZS434" s="32"/>
      <c r="PZT434" s="32"/>
      <c r="PZU434" s="32"/>
      <c r="PZV434" s="32"/>
      <c r="PZW434" s="32"/>
      <c r="PZX434" s="32"/>
      <c r="PZY434" s="32"/>
      <c r="PZZ434" s="32"/>
      <c r="QAA434" s="32"/>
      <c r="QAB434" s="32"/>
      <c r="QAC434" s="32"/>
      <c r="QAD434" s="32"/>
      <c r="QAE434" s="32"/>
      <c r="QAF434" s="32"/>
      <c r="QAG434" s="32"/>
      <c r="QAH434" s="32"/>
      <c r="QAI434" s="32"/>
      <c r="QAJ434" s="32"/>
      <c r="QAK434" s="32"/>
      <c r="QAL434" s="32"/>
      <c r="QAM434" s="32"/>
      <c r="QAN434" s="32"/>
      <c r="QAO434" s="32"/>
      <c r="QAP434" s="32"/>
      <c r="QAQ434" s="32"/>
      <c r="QAR434" s="32"/>
      <c r="QAS434" s="32"/>
      <c r="QAT434" s="32"/>
      <c r="QAU434" s="32"/>
      <c r="QAV434" s="32"/>
      <c r="QAW434" s="32"/>
      <c r="QAX434" s="32"/>
      <c r="QAY434" s="32"/>
      <c r="QAZ434" s="32"/>
      <c r="QBA434" s="32"/>
      <c r="QBB434" s="32"/>
      <c r="QBC434" s="32"/>
      <c r="QBD434" s="32"/>
      <c r="QBE434" s="32"/>
      <c r="QBF434" s="32"/>
      <c r="QBG434" s="32"/>
      <c r="QBH434" s="32"/>
      <c r="QBI434" s="32"/>
      <c r="QBJ434" s="32"/>
      <c r="QBK434" s="32"/>
      <c r="QBL434" s="32"/>
      <c r="QBM434" s="32"/>
      <c r="QBN434" s="32"/>
      <c r="QBO434" s="32"/>
      <c r="QBP434" s="32"/>
      <c r="QBQ434" s="32"/>
      <c r="QBR434" s="32"/>
      <c r="QBS434" s="32"/>
      <c r="QBT434" s="32"/>
      <c r="QBU434" s="32"/>
      <c r="QBV434" s="32"/>
      <c r="QBW434" s="32"/>
      <c r="QBX434" s="32"/>
      <c r="QBY434" s="32"/>
      <c r="QBZ434" s="32"/>
      <c r="QCA434" s="32"/>
      <c r="QCB434" s="32"/>
      <c r="QCC434" s="32"/>
      <c r="QCD434" s="32"/>
      <c r="QCE434" s="32"/>
      <c r="QCF434" s="32"/>
      <c r="QCG434" s="32"/>
      <c r="QCH434" s="32"/>
      <c r="QCI434" s="32"/>
      <c r="QCJ434" s="32"/>
      <c r="QCK434" s="32"/>
      <c r="QCL434" s="32"/>
      <c r="QCM434" s="32"/>
      <c r="QCN434" s="32"/>
      <c r="QCO434" s="32"/>
      <c r="QCP434" s="32"/>
      <c r="QCQ434" s="32"/>
      <c r="QCR434" s="32"/>
      <c r="QCS434" s="32"/>
      <c r="QCT434" s="32"/>
      <c r="QCU434" s="32"/>
      <c r="QCV434" s="32"/>
      <c r="QCW434" s="32"/>
      <c r="QCX434" s="32"/>
      <c r="QCY434" s="32"/>
      <c r="QCZ434" s="32"/>
      <c r="QDA434" s="32"/>
      <c r="QDB434" s="32"/>
      <c r="QDC434" s="32"/>
      <c r="QDD434" s="32"/>
      <c r="QDE434" s="32"/>
      <c r="QDF434" s="32"/>
      <c r="QDG434" s="32"/>
      <c r="QDH434" s="32"/>
      <c r="QDI434" s="32"/>
      <c r="QDJ434" s="32"/>
      <c r="QDK434" s="32"/>
      <c r="QDL434" s="32"/>
      <c r="QDM434" s="32"/>
      <c r="QDN434" s="32"/>
      <c r="QDO434" s="32"/>
      <c r="QDP434" s="32"/>
      <c r="QDQ434" s="32"/>
      <c r="QDR434" s="32"/>
      <c r="QDS434" s="32"/>
      <c r="QDT434" s="32"/>
      <c r="QDU434" s="32"/>
      <c r="QDV434" s="32"/>
      <c r="QDW434" s="32"/>
      <c r="QDX434" s="32"/>
      <c r="QDY434" s="32"/>
      <c r="QDZ434" s="32"/>
      <c r="QEA434" s="32"/>
      <c r="QEB434" s="32"/>
      <c r="QEC434" s="32"/>
      <c r="QED434" s="32"/>
      <c r="QEE434" s="32"/>
      <c r="QEF434" s="32"/>
      <c r="QEG434" s="32"/>
      <c r="QEH434" s="32"/>
      <c r="QEI434" s="32"/>
      <c r="QEJ434" s="32"/>
      <c r="QEK434" s="32"/>
      <c r="QEL434" s="32"/>
      <c r="QEM434" s="32"/>
      <c r="QEN434" s="32"/>
      <c r="QEO434" s="32"/>
      <c r="QEP434" s="32"/>
      <c r="QEQ434" s="32"/>
      <c r="QER434" s="32"/>
      <c r="QES434" s="32"/>
      <c r="QET434" s="32"/>
      <c r="QEU434" s="32"/>
      <c r="QEV434" s="32"/>
      <c r="QEW434" s="32"/>
      <c r="QEX434" s="32"/>
      <c r="QEY434" s="32"/>
      <c r="QEZ434" s="32"/>
      <c r="QFA434" s="32"/>
      <c r="QFB434" s="32"/>
      <c r="QFC434" s="32"/>
      <c r="QFD434" s="32"/>
      <c r="QFE434" s="32"/>
      <c r="QFF434" s="32"/>
      <c r="QFG434" s="32"/>
      <c r="QFH434" s="32"/>
      <c r="QFI434" s="32"/>
      <c r="QFJ434" s="32"/>
      <c r="QFK434" s="32"/>
      <c r="QFL434" s="32"/>
      <c r="QFM434" s="32"/>
      <c r="QFN434" s="32"/>
      <c r="QFO434" s="32"/>
      <c r="QFP434" s="32"/>
      <c r="QFQ434" s="32"/>
      <c r="QFR434" s="32"/>
      <c r="QFS434" s="32"/>
      <c r="QFT434" s="32"/>
      <c r="QFU434" s="32"/>
      <c r="QFV434" s="32"/>
      <c r="QFW434" s="32"/>
      <c r="QFX434" s="32"/>
      <c r="QFY434" s="32"/>
      <c r="QFZ434" s="32"/>
      <c r="QGA434" s="32"/>
      <c r="QGB434" s="32"/>
      <c r="QGC434" s="32"/>
      <c r="QGD434" s="32"/>
      <c r="QGE434" s="32"/>
      <c r="QGF434" s="32"/>
      <c r="QGG434" s="32"/>
      <c r="QGH434" s="32"/>
      <c r="QGI434" s="32"/>
      <c r="QGJ434" s="32"/>
      <c r="QGK434" s="32"/>
      <c r="QGL434" s="32"/>
      <c r="QGM434" s="32"/>
      <c r="QGN434" s="32"/>
      <c r="QGO434" s="32"/>
      <c r="QGP434" s="32"/>
      <c r="QGQ434" s="32"/>
      <c r="QGR434" s="32"/>
      <c r="QGS434" s="32"/>
      <c r="QGT434" s="32"/>
      <c r="QGU434" s="32"/>
      <c r="QGV434" s="32"/>
      <c r="QGW434" s="32"/>
      <c r="QGX434" s="32"/>
      <c r="QGY434" s="32"/>
      <c r="QGZ434" s="32"/>
      <c r="QHA434" s="32"/>
      <c r="QHB434" s="32"/>
      <c r="QHC434" s="32"/>
      <c r="QHD434" s="32"/>
      <c r="QHE434" s="32"/>
      <c r="QHF434" s="32"/>
      <c r="QHG434" s="32"/>
      <c r="QHH434" s="32"/>
      <c r="QHI434" s="32"/>
      <c r="QHJ434" s="32"/>
      <c r="QHK434" s="32"/>
      <c r="QHL434" s="32"/>
      <c r="QHM434" s="32"/>
      <c r="QHN434" s="32"/>
      <c r="QHO434" s="32"/>
      <c r="QHP434" s="32"/>
      <c r="QHQ434" s="32"/>
      <c r="QHR434" s="32"/>
      <c r="QHS434" s="32"/>
      <c r="QHT434" s="32"/>
      <c r="QHU434" s="32"/>
      <c r="QHV434" s="32"/>
      <c r="QHW434" s="32"/>
      <c r="QHX434" s="32"/>
      <c r="QHY434" s="32"/>
      <c r="QHZ434" s="32"/>
      <c r="QIA434" s="32"/>
      <c r="QIB434" s="32"/>
      <c r="QIC434" s="32"/>
      <c r="QID434" s="32"/>
      <c r="QIE434" s="32"/>
      <c r="QIF434" s="32"/>
      <c r="QIG434" s="32"/>
      <c r="QIH434" s="32"/>
      <c r="QII434" s="32"/>
      <c r="QIJ434" s="32"/>
      <c r="QIK434" s="32"/>
      <c r="QIL434" s="32"/>
      <c r="QIM434" s="32"/>
      <c r="QIN434" s="32"/>
      <c r="QIO434" s="32"/>
      <c r="QIP434" s="32"/>
      <c r="QIQ434" s="32"/>
      <c r="QIR434" s="32"/>
      <c r="QIS434" s="32"/>
      <c r="QIT434" s="32"/>
      <c r="QIU434" s="32"/>
      <c r="QIV434" s="32"/>
      <c r="QIW434" s="32"/>
      <c r="QIX434" s="32"/>
      <c r="QIY434" s="32"/>
      <c r="QIZ434" s="32"/>
      <c r="QJA434" s="32"/>
      <c r="QJB434" s="32"/>
      <c r="QJC434" s="32"/>
      <c r="QJD434" s="32"/>
      <c r="QJE434" s="32"/>
      <c r="QJF434" s="32"/>
      <c r="QJG434" s="32"/>
      <c r="QJH434" s="32"/>
      <c r="QJI434" s="32"/>
      <c r="QJJ434" s="32"/>
      <c r="QJK434" s="32"/>
      <c r="QJL434" s="32"/>
      <c r="QJM434" s="32"/>
      <c r="QJN434" s="32"/>
      <c r="QJO434" s="32"/>
      <c r="QJP434" s="32"/>
      <c r="QJQ434" s="32"/>
      <c r="QJR434" s="32"/>
      <c r="QJS434" s="32"/>
      <c r="QJT434" s="32"/>
      <c r="QJU434" s="32"/>
      <c r="QJV434" s="32"/>
      <c r="QJW434" s="32"/>
      <c r="QJX434" s="32"/>
      <c r="QJY434" s="32"/>
      <c r="QJZ434" s="32"/>
      <c r="QKA434" s="32"/>
      <c r="QKB434" s="32"/>
      <c r="QKC434" s="32"/>
      <c r="QKD434" s="32"/>
      <c r="QKE434" s="32"/>
      <c r="QKF434" s="32"/>
      <c r="QKG434" s="32"/>
      <c r="QKH434" s="32"/>
      <c r="QKI434" s="32"/>
      <c r="QKJ434" s="32"/>
      <c r="QKK434" s="32"/>
      <c r="QKL434" s="32"/>
      <c r="QKM434" s="32"/>
      <c r="QKN434" s="32"/>
      <c r="QKO434" s="32"/>
      <c r="QKP434" s="32"/>
      <c r="QKQ434" s="32"/>
      <c r="QKR434" s="32"/>
      <c r="QKS434" s="32"/>
      <c r="QKT434" s="32"/>
      <c r="QKU434" s="32"/>
      <c r="QKV434" s="32"/>
      <c r="QKW434" s="32"/>
      <c r="QKX434" s="32"/>
      <c r="QKY434" s="32"/>
      <c r="QKZ434" s="32"/>
      <c r="QLA434" s="32"/>
      <c r="QLB434" s="32"/>
      <c r="QLC434" s="32"/>
      <c r="QLD434" s="32"/>
      <c r="QLE434" s="32"/>
      <c r="QLF434" s="32"/>
      <c r="QLG434" s="32"/>
      <c r="QLH434" s="32"/>
      <c r="QLI434" s="32"/>
      <c r="QLJ434" s="32"/>
      <c r="QLK434" s="32"/>
      <c r="QLL434" s="32"/>
      <c r="QLM434" s="32"/>
      <c r="QLN434" s="32"/>
      <c r="QLO434" s="32"/>
      <c r="QLP434" s="32"/>
      <c r="QLQ434" s="32"/>
      <c r="QLR434" s="32"/>
      <c r="QLS434" s="32"/>
      <c r="QLT434" s="32"/>
      <c r="QLU434" s="32"/>
      <c r="QLV434" s="32"/>
      <c r="QLW434" s="32"/>
      <c r="QLX434" s="32"/>
      <c r="QLY434" s="32"/>
      <c r="QLZ434" s="32"/>
      <c r="QMA434" s="32"/>
      <c r="QMB434" s="32"/>
      <c r="QMC434" s="32"/>
      <c r="QMD434" s="32"/>
      <c r="QME434" s="32"/>
      <c r="QMF434" s="32"/>
      <c r="QMG434" s="32"/>
      <c r="QMH434" s="32"/>
      <c r="QMI434" s="32"/>
      <c r="QMJ434" s="32"/>
      <c r="QMK434" s="32"/>
      <c r="QML434" s="32"/>
      <c r="QMM434" s="32"/>
      <c r="QMN434" s="32"/>
      <c r="QMO434" s="32"/>
      <c r="QMP434" s="32"/>
      <c r="QMQ434" s="32"/>
      <c r="QMR434" s="32"/>
      <c r="QMS434" s="32"/>
      <c r="QMT434" s="32"/>
      <c r="QMU434" s="32"/>
      <c r="QMV434" s="32"/>
      <c r="QMW434" s="32"/>
      <c r="QMX434" s="32"/>
      <c r="QMY434" s="32"/>
      <c r="QMZ434" s="32"/>
      <c r="QNA434" s="32"/>
      <c r="QNB434" s="32"/>
      <c r="QNC434" s="32"/>
      <c r="QND434" s="32"/>
      <c r="QNE434" s="32"/>
      <c r="QNF434" s="32"/>
      <c r="QNG434" s="32"/>
      <c r="QNH434" s="32"/>
      <c r="QNI434" s="32"/>
      <c r="QNJ434" s="32"/>
      <c r="QNK434" s="32"/>
      <c r="QNL434" s="32"/>
      <c r="QNM434" s="32"/>
      <c r="QNN434" s="32"/>
      <c r="QNO434" s="32"/>
      <c r="QNP434" s="32"/>
      <c r="QNQ434" s="32"/>
      <c r="QNR434" s="32"/>
      <c r="QNS434" s="32"/>
      <c r="QNT434" s="32"/>
      <c r="QNU434" s="32"/>
      <c r="QNV434" s="32"/>
      <c r="QNW434" s="32"/>
      <c r="QNX434" s="32"/>
      <c r="QNY434" s="32"/>
      <c r="QNZ434" s="32"/>
      <c r="QOA434" s="32"/>
      <c r="QOB434" s="32"/>
      <c r="QOC434" s="32"/>
      <c r="QOD434" s="32"/>
      <c r="QOE434" s="32"/>
      <c r="QOF434" s="32"/>
      <c r="QOG434" s="32"/>
      <c r="QOH434" s="32"/>
      <c r="QOI434" s="32"/>
      <c r="QOJ434" s="32"/>
      <c r="QOK434" s="32"/>
      <c r="QOL434" s="32"/>
      <c r="QOM434" s="32"/>
      <c r="QON434" s="32"/>
      <c r="QOO434" s="32"/>
      <c r="QOP434" s="32"/>
      <c r="QOQ434" s="32"/>
      <c r="QOR434" s="32"/>
      <c r="QOS434" s="32"/>
      <c r="QOT434" s="32"/>
      <c r="QOU434" s="32"/>
      <c r="QOV434" s="32"/>
      <c r="QOW434" s="32"/>
      <c r="QOX434" s="32"/>
      <c r="QOY434" s="32"/>
      <c r="QOZ434" s="32"/>
      <c r="QPA434" s="32"/>
      <c r="QPB434" s="32"/>
      <c r="QPC434" s="32"/>
      <c r="QPD434" s="32"/>
      <c r="QPE434" s="32"/>
      <c r="QPF434" s="32"/>
      <c r="QPG434" s="32"/>
      <c r="QPH434" s="32"/>
      <c r="QPI434" s="32"/>
      <c r="QPJ434" s="32"/>
      <c r="QPK434" s="32"/>
      <c r="QPL434" s="32"/>
      <c r="QPM434" s="32"/>
      <c r="QPN434" s="32"/>
      <c r="QPO434" s="32"/>
      <c r="QPP434" s="32"/>
      <c r="QPQ434" s="32"/>
      <c r="QPR434" s="32"/>
      <c r="QPS434" s="32"/>
      <c r="QPT434" s="32"/>
      <c r="QPU434" s="32"/>
      <c r="QPV434" s="32"/>
      <c r="QPW434" s="32"/>
      <c r="QPX434" s="32"/>
      <c r="QPY434" s="32"/>
      <c r="QPZ434" s="32"/>
      <c r="QQA434" s="32"/>
      <c r="QQB434" s="32"/>
      <c r="QQC434" s="32"/>
      <c r="QQD434" s="32"/>
      <c r="QQE434" s="32"/>
      <c r="QQF434" s="32"/>
      <c r="QQG434" s="32"/>
      <c r="QQH434" s="32"/>
      <c r="QQI434" s="32"/>
      <c r="QQJ434" s="32"/>
      <c r="QQK434" s="32"/>
      <c r="QQL434" s="32"/>
      <c r="QQM434" s="32"/>
      <c r="QQN434" s="32"/>
      <c r="QQO434" s="32"/>
      <c r="QQP434" s="32"/>
      <c r="QQQ434" s="32"/>
      <c r="QQR434" s="32"/>
      <c r="QQS434" s="32"/>
      <c r="QQT434" s="32"/>
      <c r="QQU434" s="32"/>
      <c r="QQV434" s="32"/>
      <c r="QQW434" s="32"/>
      <c r="QQX434" s="32"/>
      <c r="QQY434" s="32"/>
      <c r="QQZ434" s="32"/>
      <c r="QRA434" s="32"/>
      <c r="QRB434" s="32"/>
      <c r="QRC434" s="32"/>
      <c r="QRD434" s="32"/>
      <c r="QRE434" s="32"/>
      <c r="QRF434" s="32"/>
      <c r="QRG434" s="32"/>
      <c r="QRH434" s="32"/>
      <c r="QRI434" s="32"/>
      <c r="QRJ434" s="32"/>
      <c r="QRK434" s="32"/>
      <c r="QRL434" s="32"/>
      <c r="QRM434" s="32"/>
      <c r="QRN434" s="32"/>
      <c r="QRO434" s="32"/>
      <c r="QRP434" s="32"/>
      <c r="QRQ434" s="32"/>
      <c r="QRR434" s="32"/>
      <c r="QRS434" s="32"/>
      <c r="QRT434" s="32"/>
      <c r="QRU434" s="32"/>
      <c r="QRV434" s="32"/>
      <c r="QRW434" s="32"/>
      <c r="QRX434" s="32"/>
      <c r="QRY434" s="32"/>
      <c r="QRZ434" s="32"/>
      <c r="QSA434" s="32"/>
      <c r="QSB434" s="32"/>
      <c r="QSC434" s="32"/>
      <c r="QSD434" s="32"/>
      <c r="QSE434" s="32"/>
      <c r="QSF434" s="32"/>
      <c r="QSG434" s="32"/>
      <c r="QSH434" s="32"/>
      <c r="QSI434" s="32"/>
      <c r="QSJ434" s="32"/>
      <c r="QSK434" s="32"/>
      <c r="QSL434" s="32"/>
      <c r="QSM434" s="32"/>
      <c r="QSN434" s="32"/>
      <c r="QSO434" s="32"/>
      <c r="QSP434" s="32"/>
      <c r="QSQ434" s="32"/>
      <c r="QSR434" s="32"/>
      <c r="QSS434" s="32"/>
      <c r="QST434" s="32"/>
      <c r="QSU434" s="32"/>
      <c r="QSV434" s="32"/>
      <c r="QSW434" s="32"/>
      <c r="QSX434" s="32"/>
      <c r="QSY434" s="32"/>
      <c r="QSZ434" s="32"/>
      <c r="QTA434" s="32"/>
      <c r="QTB434" s="32"/>
      <c r="QTC434" s="32"/>
      <c r="QTD434" s="32"/>
      <c r="QTE434" s="32"/>
      <c r="QTF434" s="32"/>
      <c r="QTG434" s="32"/>
      <c r="QTH434" s="32"/>
      <c r="QTI434" s="32"/>
      <c r="QTJ434" s="32"/>
      <c r="QTK434" s="32"/>
      <c r="QTL434" s="32"/>
      <c r="QTM434" s="32"/>
      <c r="QTN434" s="32"/>
      <c r="QTO434" s="32"/>
      <c r="QTP434" s="32"/>
      <c r="QTQ434" s="32"/>
      <c r="QTR434" s="32"/>
      <c r="QTS434" s="32"/>
      <c r="QTT434" s="32"/>
      <c r="QTU434" s="32"/>
      <c r="QTV434" s="32"/>
      <c r="QTW434" s="32"/>
      <c r="QTX434" s="32"/>
      <c r="QTY434" s="32"/>
      <c r="QTZ434" s="32"/>
      <c r="QUA434" s="32"/>
      <c r="QUB434" s="32"/>
      <c r="QUC434" s="32"/>
      <c r="QUD434" s="32"/>
      <c r="QUE434" s="32"/>
      <c r="QUF434" s="32"/>
      <c r="QUG434" s="32"/>
      <c r="QUH434" s="32"/>
      <c r="QUI434" s="32"/>
      <c r="QUJ434" s="32"/>
      <c r="QUK434" s="32"/>
      <c r="QUL434" s="32"/>
      <c r="QUM434" s="32"/>
      <c r="QUN434" s="32"/>
      <c r="QUO434" s="32"/>
      <c r="QUP434" s="32"/>
      <c r="QUQ434" s="32"/>
      <c r="QUR434" s="32"/>
      <c r="QUS434" s="32"/>
      <c r="QUT434" s="32"/>
      <c r="QUU434" s="32"/>
      <c r="QUV434" s="32"/>
      <c r="QUW434" s="32"/>
      <c r="QUX434" s="32"/>
      <c r="QUY434" s="32"/>
      <c r="QUZ434" s="32"/>
      <c r="QVA434" s="32"/>
      <c r="QVB434" s="32"/>
      <c r="QVC434" s="32"/>
      <c r="QVD434" s="32"/>
      <c r="QVE434" s="32"/>
      <c r="QVF434" s="32"/>
      <c r="QVG434" s="32"/>
      <c r="QVH434" s="32"/>
      <c r="QVI434" s="32"/>
      <c r="QVJ434" s="32"/>
      <c r="QVK434" s="32"/>
      <c r="QVL434" s="32"/>
      <c r="QVM434" s="32"/>
      <c r="QVN434" s="32"/>
      <c r="QVO434" s="32"/>
      <c r="QVP434" s="32"/>
      <c r="QVQ434" s="32"/>
      <c r="QVR434" s="32"/>
      <c r="QVS434" s="32"/>
      <c r="QVT434" s="32"/>
      <c r="QVU434" s="32"/>
      <c r="QVV434" s="32"/>
      <c r="QVW434" s="32"/>
      <c r="QVX434" s="32"/>
      <c r="QVY434" s="32"/>
      <c r="QVZ434" s="32"/>
      <c r="QWA434" s="32"/>
      <c r="QWB434" s="32"/>
      <c r="QWC434" s="32"/>
      <c r="QWD434" s="32"/>
      <c r="QWE434" s="32"/>
      <c r="QWF434" s="32"/>
      <c r="QWG434" s="32"/>
      <c r="QWH434" s="32"/>
      <c r="QWI434" s="32"/>
      <c r="QWJ434" s="32"/>
      <c r="QWK434" s="32"/>
      <c r="QWL434" s="32"/>
      <c r="QWM434" s="32"/>
      <c r="QWN434" s="32"/>
      <c r="QWO434" s="32"/>
      <c r="QWP434" s="32"/>
      <c r="QWQ434" s="32"/>
      <c r="QWR434" s="32"/>
      <c r="QWS434" s="32"/>
      <c r="QWT434" s="32"/>
      <c r="QWU434" s="32"/>
      <c r="QWV434" s="32"/>
      <c r="QWW434" s="32"/>
      <c r="QWX434" s="32"/>
      <c r="QWY434" s="32"/>
      <c r="QWZ434" s="32"/>
      <c r="QXA434" s="32"/>
      <c r="QXB434" s="32"/>
      <c r="QXC434" s="32"/>
      <c r="QXD434" s="32"/>
      <c r="QXE434" s="32"/>
      <c r="QXF434" s="32"/>
      <c r="QXG434" s="32"/>
      <c r="QXH434" s="32"/>
      <c r="QXI434" s="32"/>
      <c r="QXJ434" s="32"/>
      <c r="QXK434" s="32"/>
      <c r="QXL434" s="32"/>
      <c r="QXM434" s="32"/>
      <c r="QXN434" s="32"/>
      <c r="QXO434" s="32"/>
      <c r="QXP434" s="32"/>
      <c r="QXQ434" s="32"/>
      <c r="QXR434" s="32"/>
      <c r="QXS434" s="32"/>
      <c r="QXT434" s="32"/>
      <c r="QXU434" s="32"/>
      <c r="QXV434" s="32"/>
      <c r="QXW434" s="32"/>
      <c r="QXX434" s="32"/>
      <c r="QXY434" s="32"/>
      <c r="QXZ434" s="32"/>
      <c r="QYA434" s="32"/>
      <c r="QYB434" s="32"/>
      <c r="QYC434" s="32"/>
      <c r="QYD434" s="32"/>
      <c r="QYE434" s="32"/>
      <c r="QYF434" s="32"/>
      <c r="QYG434" s="32"/>
      <c r="QYH434" s="32"/>
      <c r="QYI434" s="32"/>
      <c r="QYJ434" s="32"/>
      <c r="QYK434" s="32"/>
      <c r="QYL434" s="32"/>
      <c r="QYM434" s="32"/>
      <c r="QYN434" s="32"/>
      <c r="QYO434" s="32"/>
      <c r="QYP434" s="32"/>
      <c r="QYQ434" s="32"/>
      <c r="QYR434" s="32"/>
      <c r="QYS434" s="32"/>
      <c r="QYT434" s="32"/>
      <c r="QYU434" s="32"/>
      <c r="QYV434" s="32"/>
      <c r="QYW434" s="32"/>
      <c r="QYX434" s="32"/>
      <c r="QYY434" s="32"/>
      <c r="QYZ434" s="32"/>
      <c r="QZA434" s="32"/>
      <c r="QZB434" s="32"/>
      <c r="QZC434" s="32"/>
      <c r="QZD434" s="32"/>
      <c r="QZE434" s="32"/>
      <c r="QZF434" s="32"/>
      <c r="QZG434" s="32"/>
      <c r="QZH434" s="32"/>
      <c r="QZI434" s="32"/>
      <c r="QZJ434" s="32"/>
      <c r="QZK434" s="32"/>
      <c r="QZL434" s="32"/>
      <c r="QZM434" s="32"/>
      <c r="QZN434" s="32"/>
      <c r="QZO434" s="32"/>
      <c r="QZP434" s="32"/>
      <c r="QZQ434" s="32"/>
      <c r="QZR434" s="32"/>
      <c r="QZS434" s="32"/>
      <c r="QZT434" s="32"/>
      <c r="QZU434" s="32"/>
      <c r="QZV434" s="32"/>
      <c r="QZW434" s="32"/>
      <c r="QZX434" s="32"/>
      <c r="QZY434" s="32"/>
      <c r="QZZ434" s="32"/>
      <c r="RAA434" s="32"/>
      <c r="RAB434" s="32"/>
      <c r="RAC434" s="32"/>
      <c r="RAD434" s="32"/>
      <c r="RAE434" s="32"/>
      <c r="RAF434" s="32"/>
      <c r="RAG434" s="32"/>
      <c r="RAH434" s="32"/>
      <c r="RAI434" s="32"/>
      <c r="RAJ434" s="32"/>
      <c r="RAK434" s="32"/>
      <c r="RAL434" s="32"/>
      <c r="RAM434" s="32"/>
      <c r="RAN434" s="32"/>
      <c r="RAO434" s="32"/>
      <c r="RAP434" s="32"/>
      <c r="RAQ434" s="32"/>
      <c r="RAR434" s="32"/>
      <c r="RAS434" s="32"/>
      <c r="RAT434" s="32"/>
      <c r="RAU434" s="32"/>
      <c r="RAV434" s="32"/>
      <c r="RAW434" s="32"/>
      <c r="RAX434" s="32"/>
      <c r="RAY434" s="32"/>
      <c r="RAZ434" s="32"/>
      <c r="RBA434" s="32"/>
      <c r="RBB434" s="32"/>
      <c r="RBC434" s="32"/>
      <c r="RBD434" s="32"/>
      <c r="RBE434" s="32"/>
      <c r="RBF434" s="32"/>
      <c r="RBG434" s="32"/>
      <c r="RBH434" s="32"/>
      <c r="RBI434" s="32"/>
      <c r="RBJ434" s="32"/>
      <c r="RBK434" s="32"/>
      <c r="RBL434" s="32"/>
      <c r="RBM434" s="32"/>
      <c r="RBN434" s="32"/>
      <c r="RBO434" s="32"/>
      <c r="RBP434" s="32"/>
      <c r="RBQ434" s="32"/>
      <c r="RBR434" s="32"/>
      <c r="RBS434" s="32"/>
      <c r="RBT434" s="32"/>
      <c r="RBU434" s="32"/>
      <c r="RBV434" s="32"/>
      <c r="RBW434" s="32"/>
      <c r="RBX434" s="32"/>
      <c r="RBY434" s="32"/>
      <c r="RBZ434" s="32"/>
      <c r="RCA434" s="32"/>
      <c r="RCB434" s="32"/>
      <c r="RCC434" s="32"/>
      <c r="RCD434" s="32"/>
      <c r="RCE434" s="32"/>
      <c r="RCF434" s="32"/>
      <c r="RCG434" s="32"/>
      <c r="RCH434" s="32"/>
      <c r="RCI434" s="32"/>
      <c r="RCJ434" s="32"/>
      <c r="RCK434" s="32"/>
      <c r="RCL434" s="32"/>
      <c r="RCM434" s="32"/>
      <c r="RCN434" s="32"/>
      <c r="RCO434" s="32"/>
      <c r="RCP434" s="32"/>
      <c r="RCQ434" s="32"/>
      <c r="RCR434" s="32"/>
      <c r="RCS434" s="32"/>
      <c r="RCT434" s="32"/>
      <c r="RCU434" s="32"/>
      <c r="RCV434" s="32"/>
      <c r="RCW434" s="32"/>
      <c r="RCX434" s="32"/>
      <c r="RCY434" s="32"/>
      <c r="RCZ434" s="32"/>
      <c r="RDA434" s="32"/>
      <c r="RDB434" s="32"/>
      <c r="RDC434" s="32"/>
      <c r="RDD434" s="32"/>
      <c r="RDE434" s="32"/>
      <c r="RDF434" s="32"/>
      <c r="RDG434" s="32"/>
      <c r="RDH434" s="32"/>
      <c r="RDI434" s="32"/>
      <c r="RDJ434" s="32"/>
      <c r="RDK434" s="32"/>
      <c r="RDL434" s="32"/>
      <c r="RDM434" s="32"/>
      <c r="RDN434" s="32"/>
      <c r="RDO434" s="32"/>
      <c r="RDP434" s="32"/>
      <c r="RDQ434" s="32"/>
      <c r="RDR434" s="32"/>
      <c r="RDS434" s="32"/>
      <c r="RDT434" s="32"/>
      <c r="RDU434" s="32"/>
      <c r="RDV434" s="32"/>
      <c r="RDW434" s="32"/>
      <c r="RDX434" s="32"/>
      <c r="RDY434" s="32"/>
      <c r="RDZ434" s="32"/>
      <c r="REA434" s="32"/>
      <c r="REB434" s="32"/>
      <c r="REC434" s="32"/>
      <c r="RED434" s="32"/>
      <c r="REE434" s="32"/>
      <c r="REF434" s="32"/>
      <c r="REG434" s="32"/>
      <c r="REH434" s="32"/>
      <c r="REI434" s="32"/>
      <c r="REJ434" s="32"/>
      <c r="REK434" s="32"/>
      <c r="REL434" s="32"/>
      <c r="REM434" s="32"/>
      <c r="REN434" s="32"/>
      <c r="REO434" s="32"/>
      <c r="REP434" s="32"/>
      <c r="REQ434" s="32"/>
      <c r="RER434" s="32"/>
      <c r="RES434" s="32"/>
      <c r="RET434" s="32"/>
      <c r="REU434" s="32"/>
      <c r="REV434" s="32"/>
      <c r="REW434" s="32"/>
      <c r="REX434" s="32"/>
      <c r="REY434" s="32"/>
      <c r="REZ434" s="32"/>
      <c r="RFA434" s="32"/>
      <c r="RFB434" s="32"/>
      <c r="RFC434" s="32"/>
      <c r="RFD434" s="32"/>
      <c r="RFE434" s="32"/>
      <c r="RFF434" s="32"/>
      <c r="RFG434" s="32"/>
      <c r="RFH434" s="32"/>
      <c r="RFI434" s="32"/>
      <c r="RFJ434" s="32"/>
      <c r="RFK434" s="32"/>
      <c r="RFL434" s="32"/>
      <c r="RFM434" s="32"/>
      <c r="RFN434" s="32"/>
      <c r="RFO434" s="32"/>
      <c r="RFP434" s="32"/>
      <c r="RFQ434" s="32"/>
      <c r="RFR434" s="32"/>
      <c r="RFS434" s="32"/>
      <c r="RFT434" s="32"/>
      <c r="RFU434" s="32"/>
      <c r="RFV434" s="32"/>
      <c r="RFW434" s="32"/>
      <c r="RFX434" s="32"/>
      <c r="RFY434" s="32"/>
      <c r="RFZ434" s="32"/>
      <c r="RGA434" s="32"/>
      <c r="RGB434" s="32"/>
      <c r="RGC434" s="32"/>
      <c r="RGD434" s="32"/>
      <c r="RGE434" s="32"/>
      <c r="RGF434" s="32"/>
      <c r="RGG434" s="32"/>
      <c r="RGH434" s="32"/>
      <c r="RGI434" s="32"/>
      <c r="RGJ434" s="32"/>
      <c r="RGK434" s="32"/>
      <c r="RGL434" s="32"/>
      <c r="RGM434" s="32"/>
      <c r="RGN434" s="32"/>
      <c r="RGO434" s="32"/>
      <c r="RGP434" s="32"/>
      <c r="RGQ434" s="32"/>
      <c r="RGR434" s="32"/>
      <c r="RGS434" s="32"/>
      <c r="RGT434" s="32"/>
      <c r="RGU434" s="32"/>
      <c r="RGV434" s="32"/>
      <c r="RGW434" s="32"/>
      <c r="RGX434" s="32"/>
      <c r="RGY434" s="32"/>
      <c r="RGZ434" s="32"/>
      <c r="RHA434" s="32"/>
      <c r="RHB434" s="32"/>
      <c r="RHC434" s="32"/>
      <c r="RHD434" s="32"/>
      <c r="RHE434" s="32"/>
      <c r="RHF434" s="32"/>
      <c r="RHG434" s="32"/>
      <c r="RHH434" s="32"/>
      <c r="RHI434" s="32"/>
      <c r="RHJ434" s="32"/>
      <c r="RHK434" s="32"/>
      <c r="RHL434" s="32"/>
      <c r="RHM434" s="32"/>
      <c r="RHN434" s="32"/>
      <c r="RHO434" s="32"/>
      <c r="RHP434" s="32"/>
      <c r="RHQ434" s="32"/>
      <c r="RHR434" s="32"/>
      <c r="RHS434" s="32"/>
      <c r="RHT434" s="32"/>
      <c r="RHU434" s="32"/>
      <c r="RHV434" s="32"/>
      <c r="RHW434" s="32"/>
      <c r="RHX434" s="32"/>
      <c r="RHY434" s="32"/>
      <c r="RHZ434" s="32"/>
      <c r="RIA434" s="32"/>
      <c r="RIB434" s="32"/>
      <c r="RIC434" s="32"/>
      <c r="RID434" s="32"/>
      <c r="RIE434" s="32"/>
      <c r="RIF434" s="32"/>
      <c r="RIG434" s="32"/>
      <c r="RIH434" s="32"/>
      <c r="RII434" s="32"/>
      <c r="RIJ434" s="32"/>
      <c r="RIK434" s="32"/>
      <c r="RIL434" s="32"/>
      <c r="RIM434" s="32"/>
      <c r="RIN434" s="32"/>
      <c r="RIO434" s="32"/>
      <c r="RIP434" s="32"/>
      <c r="RIQ434" s="32"/>
      <c r="RIR434" s="32"/>
      <c r="RIS434" s="32"/>
      <c r="RIT434" s="32"/>
      <c r="RIU434" s="32"/>
      <c r="RIV434" s="32"/>
      <c r="RIW434" s="32"/>
      <c r="RIX434" s="32"/>
      <c r="RIY434" s="32"/>
      <c r="RIZ434" s="32"/>
      <c r="RJA434" s="32"/>
      <c r="RJB434" s="32"/>
      <c r="RJC434" s="32"/>
      <c r="RJD434" s="32"/>
      <c r="RJE434" s="32"/>
      <c r="RJF434" s="32"/>
      <c r="RJG434" s="32"/>
      <c r="RJH434" s="32"/>
      <c r="RJI434" s="32"/>
      <c r="RJJ434" s="32"/>
      <c r="RJK434" s="32"/>
      <c r="RJL434" s="32"/>
      <c r="RJM434" s="32"/>
      <c r="RJN434" s="32"/>
      <c r="RJO434" s="32"/>
      <c r="RJP434" s="32"/>
      <c r="RJQ434" s="32"/>
      <c r="RJR434" s="32"/>
      <c r="RJS434" s="32"/>
      <c r="RJT434" s="32"/>
      <c r="RJU434" s="32"/>
      <c r="RJV434" s="32"/>
      <c r="RJW434" s="32"/>
      <c r="RJX434" s="32"/>
      <c r="RJY434" s="32"/>
      <c r="RJZ434" s="32"/>
      <c r="RKA434" s="32"/>
      <c r="RKB434" s="32"/>
      <c r="RKC434" s="32"/>
      <c r="RKD434" s="32"/>
      <c r="RKE434" s="32"/>
      <c r="RKF434" s="32"/>
      <c r="RKG434" s="32"/>
      <c r="RKH434" s="32"/>
      <c r="RKI434" s="32"/>
      <c r="RKJ434" s="32"/>
      <c r="RKK434" s="32"/>
      <c r="RKL434" s="32"/>
      <c r="RKM434" s="32"/>
      <c r="RKN434" s="32"/>
      <c r="RKO434" s="32"/>
      <c r="RKP434" s="32"/>
      <c r="RKQ434" s="32"/>
      <c r="RKR434" s="32"/>
      <c r="RKS434" s="32"/>
      <c r="RKT434" s="32"/>
      <c r="RKU434" s="32"/>
      <c r="RKV434" s="32"/>
      <c r="RKW434" s="32"/>
      <c r="RKX434" s="32"/>
      <c r="RKY434" s="32"/>
      <c r="RKZ434" s="32"/>
      <c r="RLA434" s="32"/>
      <c r="RLB434" s="32"/>
      <c r="RLC434" s="32"/>
      <c r="RLD434" s="32"/>
      <c r="RLE434" s="32"/>
      <c r="RLF434" s="32"/>
      <c r="RLG434" s="32"/>
      <c r="RLH434" s="32"/>
      <c r="RLI434" s="32"/>
      <c r="RLJ434" s="32"/>
      <c r="RLK434" s="32"/>
      <c r="RLL434" s="32"/>
      <c r="RLM434" s="32"/>
      <c r="RLN434" s="32"/>
      <c r="RLO434" s="32"/>
      <c r="RLP434" s="32"/>
      <c r="RLQ434" s="32"/>
      <c r="RLR434" s="32"/>
      <c r="RLS434" s="32"/>
      <c r="RLT434" s="32"/>
      <c r="RLU434" s="32"/>
      <c r="RLV434" s="32"/>
      <c r="RLW434" s="32"/>
      <c r="RLX434" s="32"/>
      <c r="RLY434" s="32"/>
      <c r="RLZ434" s="32"/>
      <c r="RMA434" s="32"/>
      <c r="RMB434" s="32"/>
      <c r="RMC434" s="32"/>
      <c r="RMD434" s="32"/>
      <c r="RME434" s="32"/>
      <c r="RMF434" s="32"/>
      <c r="RMG434" s="32"/>
      <c r="RMH434" s="32"/>
      <c r="RMI434" s="32"/>
      <c r="RMJ434" s="32"/>
      <c r="RMK434" s="32"/>
      <c r="RML434" s="32"/>
      <c r="RMM434" s="32"/>
      <c r="RMN434" s="32"/>
      <c r="RMO434" s="32"/>
      <c r="RMP434" s="32"/>
      <c r="RMQ434" s="32"/>
      <c r="RMR434" s="32"/>
      <c r="RMS434" s="32"/>
      <c r="RMT434" s="32"/>
      <c r="RMU434" s="32"/>
      <c r="RMV434" s="32"/>
      <c r="RMW434" s="32"/>
      <c r="RMX434" s="32"/>
      <c r="RMY434" s="32"/>
      <c r="RMZ434" s="32"/>
      <c r="RNA434" s="32"/>
      <c r="RNB434" s="32"/>
      <c r="RNC434" s="32"/>
      <c r="RND434" s="32"/>
      <c r="RNE434" s="32"/>
      <c r="RNF434" s="32"/>
      <c r="RNG434" s="32"/>
      <c r="RNH434" s="32"/>
      <c r="RNI434" s="32"/>
      <c r="RNJ434" s="32"/>
      <c r="RNK434" s="32"/>
      <c r="RNL434" s="32"/>
      <c r="RNM434" s="32"/>
      <c r="RNN434" s="32"/>
      <c r="RNO434" s="32"/>
      <c r="RNP434" s="32"/>
      <c r="RNQ434" s="32"/>
      <c r="RNR434" s="32"/>
      <c r="RNS434" s="32"/>
      <c r="RNT434" s="32"/>
      <c r="RNU434" s="32"/>
      <c r="RNV434" s="32"/>
      <c r="RNW434" s="32"/>
      <c r="RNX434" s="32"/>
      <c r="RNY434" s="32"/>
      <c r="RNZ434" s="32"/>
      <c r="ROA434" s="32"/>
      <c r="ROB434" s="32"/>
      <c r="ROC434" s="32"/>
      <c r="ROD434" s="32"/>
      <c r="ROE434" s="32"/>
      <c r="ROF434" s="32"/>
      <c r="ROG434" s="32"/>
      <c r="ROH434" s="32"/>
      <c r="ROI434" s="32"/>
      <c r="ROJ434" s="32"/>
      <c r="ROK434" s="32"/>
      <c r="ROL434" s="32"/>
      <c r="ROM434" s="32"/>
      <c r="RON434" s="32"/>
      <c r="ROO434" s="32"/>
      <c r="ROP434" s="32"/>
      <c r="ROQ434" s="32"/>
      <c r="ROR434" s="32"/>
      <c r="ROS434" s="32"/>
      <c r="ROT434" s="32"/>
      <c r="ROU434" s="32"/>
      <c r="ROV434" s="32"/>
      <c r="ROW434" s="32"/>
      <c r="ROX434" s="32"/>
      <c r="ROY434" s="32"/>
      <c r="ROZ434" s="32"/>
      <c r="RPA434" s="32"/>
      <c r="RPB434" s="32"/>
      <c r="RPC434" s="32"/>
      <c r="RPD434" s="32"/>
      <c r="RPE434" s="32"/>
      <c r="RPF434" s="32"/>
      <c r="RPG434" s="32"/>
      <c r="RPH434" s="32"/>
      <c r="RPI434" s="32"/>
      <c r="RPJ434" s="32"/>
      <c r="RPK434" s="32"/>
      <c r="RPL434" s="32"/>
      <c r="RPM434" s="32"/>
      <c r="RPN434" s="32"/>
      <c r="RPO434" s="32"/>
      <c r="RPP434" s="32"/>
      <c r="RPQ434" s="32"/>
      <c r="RPR434" s="32"/>
      <c r="RPS434" s="32"/>
      <c r="RPT434" s="32"/>
      <c r="RPU434" s="32"/>
      <c r="RPV434" s="32"/>
      <c r="RPW434" s="32"/>
      <c r="RPX434" s="32"/>
      <c r="RPY434" s="32"/>
      <c r="RPZ434" s="32"/>
      <c r="RQA434" s="32"/>
      <c r="RQB434" s="32"/>
      <c r="RQC434" s="32"/>
      <c r="RQD434" s="32"/>
      <c r="RQE434" s="32"/>
      <c r="RQF434" s="32"/>
      <c r="RQG434" s="32"/>
      <c r="RQH434" s="32"/>
      <c r="RQI434" s="32"/>
      <c r="RQJ434" s="32"/>
      <c r="RQK434" s="32"/>
      <c r="RQL434" s="32"/>
      <c r="RQM434" s="32"/>
      <c r="RQN434" s="32"/>
      <c r="RQO434" s="32"/>
      <c r="RQP434" s="32"/>
      <c r="RQQ434" s="32"/>
      <c r="RQR434" s="32"/>
      <c r="RQS434" s="32"/>
      <c r="RQT434" s="32"/>
      <c r="RQU434" s="32"/>
      <c r="RQV434" s="32"/>
      <c r="RQW434" s="32"/>
      <c r="RQX434" s="32"/>
      <c r="RQY434" s="32"/>
      <c r="RQZ434" s="32"/>
      <c r="RRA434" s="32"/>
      <c r="RRB434" s="32"/>
      <c r="RRC434" s="32"/>
      <c r="RRD434" s="32"/>
      <c r="RRE434" s="32"/>
      <c r="RRF434" s="32"/>
      <c r="RRG434" s="32"/>
      <c r="RRH434" s="32"/>
      <c r="RRI434" s="32"/>
      <c r="RRJ434" s="32"/>
      <c r="RRK434" s="32"/>
      <c r="RRL434" s="32"/>
      <c r="RRM434" s="32"/>
      <c r="RRN434" s="32"/>
      <c r="RRO434" s="32"/>
      <c r="RRP434" s="32"/>
      <c r="RRQ434" s="32"/>
      <c r="RRR434" s="32"/>
      <c r="RRS434" s="32"/>
      <c r="RRT434" s="32"/>
      <c r="RRU434" s="32"/>
      <c r="RRV434" s="32"/>
      <c r="RRW434" s="32"/>
      <c r="RRX434" s="32"/>
      <c r="RRY434" s="32"/>
      <c r="RRZ434" s="32"/>
      <c r="RSA434" s="32"/>
      <c r="RSB434" s="32"/>
      <c r="RSC434" s="32"/>
      <c r="RSD434" s="32"/>
      <c r="RSE434" s="32"/>
      <c r="RSF434" s="32"/>
      <c r="RSG434" s="32"/>
      <c r="RSH434" s="32"/>
      <c r="RSI434" s="32"/>
      <c r="RSJ434" s="32"/>
      <c r="RSK434" s="32"/>
      <c r="RSL434" s="32"/>
      <c r="RSM434" s="32"/>
      <c r="RSN434" s="32"/>
      <c r="RSO434" s="32"/>
      <c r="RSP434" s="32"/>
      <c r="RSQ434" s="32"/>
      <c r="RSR434" s="32"/>
      <c r="RSS434" s="32"/>
      <c r="RST434" s="32"/>
      <c r="RSU434" s="32"/>
      <c r="RSV434" s="32"/>
      <c r="RSW434" s="32"/>
      <c r="RSX434" s="32"/>
      <c r="RSY434" s="32"/>
      <c r="RSZ434" s="32"/>
      <c r="RTA434" s="32"/>
      <c r="RTB434" s="32"/>
      <c r="RTC434" s="32"/>
      <c r="RTD434" s="32"/>
      <c r="RTE434" s="32"/>
      <c r="RTF434" s="32"/>
      <c r="RTG434" s="32"/>
      <c r="RTH434" s="32"/>
      <c r="RTI434" s="32"/>
      <c r="RTJ434" s="32"/>
      <c r="RTK434" s="32"/>
      <c r="RTL434" s="32"/>
      <c r="RTM434" s="32"/>
      <c r="RTN434" s="32"/>
      <c r="RTO434" s="32"/>
      <c r="RTP434" s="32"/>
      <c r="RTQ434" s="32"/>
      <c r="RTR434" s="32"/>
      <c r="RTS434" s="32"/>
      <c r="RTT434" s="32"/>
      <c r="RTU434" s="32"/>
      <c r="RTV434" s="32"/>
      <c r="RTW434" s="32"/>
      <c r="RTX434" s="32"/>
      <c r="RTY434" s="32"/>
      <c r="RTZ434" s="32"/>
      <c r="RUA434" s="32"/>
      <c r="RUB434" s="32"/>
      <c r="RUC434" s="32"/>
      <c r="RUD434" s="32"/>
      <c r="RUE434" s="32"/>
      <c r="RUF434" s="32"/>
      <c r="RUG434" s="32"/>
      <c r="RUH434" s="32"/>
      <c r="RUI434" s="32"/>
      <c r="RUJ434" s="32"/>
      <c r="RUK434" s="32"/>
      <c r="RUL434" s="32"/>
      <c r="RUM434" s="32"/>
      <c r="RUN434" s="32"/>
      <c r="RUO434" s="32"/>
      <c r="RUP434" s="32"/>
      <c r="RUQ434" s="32"/>
      <c r="RUR434" s="32"/>
      <c r="RUS434" s="32"/>
      <c r="RUT434" s="32"/>
      <c r="RUU434" s="32"/>
      <c r="RUV434" s="32"/>
      <c r="RUW434" s="32"/>
      <c r="RUX434" s="32"/>
      <c r="RUY434" s="32"/>
      <c r="RUZ434" s="32"/>
      <c r="RVA434" s="32"/>
      <c r="RVB434" s="32"/>
      <c r="RVC434" s="32"/>
      <c r="RVD434" s="32"/>
      <c r="RVE434" s="32"/>
      <c r="RVF434" s="32"/>
      <c r="RVG434" s="32"/>
      <c r="RVH434" s="32"/>
      <c r="RVI434" s="32"/>
      <c r="RVJ434" s="32"/>
      <c r="RVK434" s="32"/>
      <c r="RVL434" s="32"/>
      <c r="RVM434" s="32"/>
      <c r="RVN434" s="32"/>
      <c r="RVO434" s="32"/>
      <c r="RVP434" s="32"/>
      <c r="RVQ434" s="32"/>
      <c r="RVR434" s="32"/>
      <c r="RVS434" s="32"/>
      <c r="RVT434" s="32"/>
      <c r="RVU434" s="32"/>
      <c r="RVV434" s="32"/>
      <c r="RVW434" s="32"/>
      <c r="RVX434" s="32"/>
      <c r="RVY434" s="32"/>
      <c r="RVZ434" s="32"/>
      <c r="RWA434" s="32"/>
      <c r="RWB434" s="32"/>
      <c r="RWC434" s="32"/>
      <c r="RWD434" s="32"/>
      <c r="RWE434" s="32"/>
      <c r="RWF434" s="32"/>
      <c r="RWG434" s="32"/>
      <c r="RWH434" s="32"/>
      <c r="RWI434" s="32"/>
      <c r="RWJ434" s="32"/>
      <c r="RWK434" s="32"/>
      <c r="RWL434" s="32"/>
      <c r="RWM434" s="32"/>
      <c r="RWN434" s="32"/>
      <c r="RWO434" s="32"/>
      <c r="RWP434" s="32"/>
      <c r="RWQ434" s="32"/>
      <c r="RWR434" s="32"/>
      <c r="RWS434" s="32"/>
      <c r="RWT434" s="32"/>
      <c r="RWU434" s="32"/>
      <c r="RWV434" s="32"/>
      <c r="RWW434" s="32"/>
      <c r="RWX434" s="32"/>
      <c r="RWY434" s="32"/>
      <c r="RWZ434" s="32"/>
      <c r="RXA434" s="32"/>
      <c r="RXB434" s="32"/>
      <c r="RXC434" s="32"/>
      <c r="RXD434" s="32"/>
      <c r="RXE434" s="32"/>
      <c r="RXF434" s="32"/>
      <c r="RXG434" s="32"/>
      <c r="RXH434" s="32"/>
      <c r="RXI434" s="32"/>
      <c r="RXJ434" s="32"/>
      <c r="RXK434" s="32"/>
      <c r="RXL434" s="32"/>
      <c r="RXM434" s="32"/>
      <c r="RXN434" s="32"/>
      <c r="RXO434" s="32"/>
      <c r="RXP434" s="32"/>
      <c r="RXQ434" s="32"/>
      <c r="RXR434" s="32"/>
      <c r="RXS434" s="32"/>
      <c r="RXT434" s="32"/>
      <c r="RXU434" s="32"/>
      <c r="RXV434" s="32"/>
      <c r="RXW434" s="32"/>
      <c r="RXX434" s="32"/>
      <c r="RXY434" s="32"/>
      <c r="RXZ434" s="32"/>
      <c r="RYA434" s="32"/>
      <c r="RYB434" s="32"/>
      <c r="RYC434" s="32"/>
      <c r="RYD434" s="32"/>
      <c r="RYE434" s="32"/>
      <c r="RYF434" s="32"/>
      <c r="RYG434" s="32"/>
      <c r="RYH434" s="32"/>
      <c r="RYI434" s="32"/>
      <c r="RYJ434" s="32"/>
      <c r="RYK434" s="32"/>
      <c r="RYL434" s="32"/>
      <c r="RYM434" s="32"/>
      <c r="RYN434" s="32"/>
      <c r="RYO434" s="32"/>
      <c r="RYP434" s="32"/>
      <c r="RYQ434" s="32"/>
      <c r="RYR434" s="32"/>
      <c r="RYS434" s="32"/>
      <c r="RYT434" s="32"/>
      <c r="RYU434" s="32"/>
      <c r="RYV434" s="32"/>
      <c r="RYW434" s="32"/>
      <c r="RYX434" s="32"/>
      <c r="RYY434" s="32"/>
      <c r="RYZ434" s="32"/>
      <c r="RZA434" s="32"/>
      <c r="RZB434" s="32"/>
      <c r="RZC434" s="32"/>
      <c r="RZD434" s="32"/>
      <c r="RZE434" s="32"/>
      <c r="RZF434" s="32"/>
      <c r="RZG434" s="32"/>
      <c r="RZH434" s="32"/>
      <c r="RZI434" s="32"/>
      <c r="RZJ434" s="32"/>
      <c r="RZK434" s="32"/>
      <c r="RZL434" s="32"/>
      <c r="RZM434" s="32"/>
      <c r="RZN434" s="32"/>
      <c r="RZO434" s="32"/>
      <c r="RZP434" s="32"/>
      <c r="RZQ434" s="32"/>
      <c r="RZR434" s="32"/>
      <c r="RZS434" s="32"/>
      <c r="RZT434" s="32"/>
      <c r="RZU434" s="32"/>
      <c r="RZV434" s="32"/>
      <c r="RZW434" s="32"/>
      <c r="RZX434" s="32"/>
      <c r="RZY434" s="32"/>
      <c r="RZZ434" s="32"/>
      <c r="SAA434" s="32"/>
      <c r="SAB434" s="32"/>
      <c r="SAC434" s="32"/>
      <c r="SAD434" s="32"/>
      <c r="SAE434" s="32"/>
      <c r="SAF434" s="32"/>
      <c r="SAG434" s="32"/>
      <c r="SAH434" s="32"/>
      <c r="SAI434" s="32"/>
      <c r="SAJ434" s="32"/>
      <c r="SAK434" s="32"/>
      <c r="SAL434" s="32"/>
      <c r="SAM434" s="32"/>
      <c r="SAN434" s="32"/>
      <c r="SAO434" s="32"/>
      <c r="SAP434" s="32"/>
      <c r="SAQ434" s="32"/>
      <c r="SAR434" s="32"/>
      <c r="SAS434" s="32"/>
      <c r="SAT434" s="32"/>
      <c r="SAU434" s="32"/>
      <c r="SAV434" s="32"/>
      <c r="SAW434" s="32"/>
      <c r="SAX434" s="32"/>
      <c r="SAY434" s="32"/>
      <c r="SAZ434" s="32"/>
      <c r="SBA434" s="32"/>
      <c r="SBB434" s="32"/>
      <c r="SBC434" s="32"/>
      <c r="SBD434" s="32"/>
      <c r="SBE434" s="32"/>
      <c r="SBF434" s="32"/>
      <c r="SBG434" s="32"/>
      <c r="SBH434" s="32"/>
      <c r="SBI434" s="32"/>
      <c r="SBJ434" s="32"/>
      <c r="SBK434" s="32"/>
      <c r="SBL434" s="32"/>
      <c r="SBM434" s="32"/>
      <c r="SBN434" s="32"/>
      <c r="SBO434" s="32"/>
      <c r="SBP434" s="32"/>
      <c r="SBQ434" s="32"/>
      <c r="SBR434" s="32"/>
      <c r="SBS434" s="32"/>
      <c r="SBT434" s="32"/>
      <c r="SBU434" s="32"/>
      <c r="SBV434" s="32"/>
      <c r="SBW434" s="32"/>
      <c r="SBX434" s="32"/>
      <c r="SBY434" s="32"/>
      <c r="SBZ434" s="32"/>
      <c r="SCA434" s="32"/>
      <c r="SCB434" s="32"/>
      <c r="SCC434" s="32"/>
      <c r="SCD434" s="32"/>
      <c r="SCE434" s="32"/>
      <c r="SCF434" s="32"/>
      <c r="SCG434" s="32"/>
      <c r="SCH434" s="32"/>
      <c r="SCI434" s="32"/>
      <c r="SCJ434" s="32"/>
      <c r="SCK434" s="32"/>
      <c r="SCL434" s="32"/>
      <c r="SCM434" s="32"/>
      <c r="SCN434" s="32"/>
      <c r="SCO434" s="32"/>
      <c r="SCP434" s="32"/>
      <c r="SCQ434" s="32"/>
      <c r="SCR434" s="32"/>
      <c r="SCS434" s="32"/>
      <c r="SCT434" s="32"/>
      <c r="SCU434" s="32"/>
      <c r="SCV434" s="32"/>
      <c r="SCW434" s="32"/>
      <c r="SCX434" s="32"/>
      <c r="SCY434" s="32"/>
      <c r="SCZ434" s="32"/>
      <c r="SDA434" s="32"/>
      <c r="SDB434" s="32"/>
      <c r="SDC434" s="32"/>
      <c r="SDD434" s="32"/>
      <c r="SDE434" s="32"/>
      <c r="SDF434" s="32"/>
      <c r="SDG434" s="32"/>
      <c r="SDH434" s="32"/>
      <c r="SDI434" s="32"/>
      <c r="SDJ434" s="32"/>
      <c r="SDK434" s="32"/>
      <c r="SDL434" s="32"/>
      <c r="SDM434" s="32"/>
      <c r="SDN434" s="32"/>
      <c r="SDO434" s="32"/>
      <c r="SDP434" s="32"/>
      <c r="SDQ434" s="32"/>
      <c r="SDR434" s="32"/>
      <c r="SDS434" s="32"/>
      <c r="SDT434" s="32"/>
      <c r="SDU434" s="32"/>
      <c r="SDV434" s="32"/>
      <c r="SDW434" s="32"/>
      <c r="SDX434" s="32"/>
      <c r="SDY434" s="32"/>
      <c r="SDZ434" s="32"/>
      <c r="SEA434" s="32"/>
      <c r="SEB434" s="32"/>
      <c r="SEC434" s="32"/>
      <c r="SED434" s="32"/>
      <c r="SEE434" s="32"/>
      <c r="SEF434" s="32"/>
      <c r="SEG434" s="32"/>
      <c r="SEH434" s="32"/>
      <c r="SEI434" s="32"/>
      <c r="SEJ434" s="32"/>
      <c r="SEK434" s="32"/>
      <c r="SEL434" s="32"/>
      <c r="SEM434" s="32"/>
      <c r="SEN434" s="32"/>
      <c r="SEO434" s="32"/>
      <c r="SEP434" s="32"/>
      <c r="SEQ434" s="32"/>
      <c r="SER434" s="32"/>
      <c r="SES434" s="32"/>
      <c r="SET434" s="32"/>
      <c r="SEU434" s="32"/>
      <c r="SEV434" s="32"/>
      <c r="SEW434" s="32"/>
      <c r="SEX434" s="32"/>
      <c r="SEY434" s="32"/>
      <c r="SEZ434" s="32"/>
      <c r="SFA434" s="32"/>
      <c r="SFB434" s="32"/>
      <c r="SFC434" s="32"/>
      <c r="SFD434" s="32"/>
      <c r="SFE434" s="32"/>
      <c r="SFF434" s="32"/>
      <c r="SFG434" s="32"/>
      <c r="SFH434" s="32"/>
      <c r="SFI434" s="32"/>
      <c r="SFJ434" s="32"/>
      <c r="SFK434" s="32"/>
      <c r="SFL434" s="32"/>
      <c r="SFM434" s="32"/>
      <c r="SFN434" s="32"/>
      <c r="SFO434" s="32"/>
      <c r="SFP434" s="32"/>
      <c r="SFQ434" s="32"/>
      <c r="SFR434" s="32"/>
      <c r="SFS434" s="32"/>
      <c r="SFT434" s="32"/>
      <c r="SFU434" s="32"/>
      <c r="SFV434" s="32"/>
      <c r="SFW434" s="32"/>
      <c r="SFX434" s="32"/>
      <c r="SFY434" s="32"/>
      <c r="SFZ434" s="32"/>
      <c r="SGA434" s="32"/>
      <c r="SGB434" s="32"/>
      <c r="SGC434" s="32"/>
      <c r="SGD434" s="32"/>
      <c r="SGE434" s="32"/>
      <c r="SGF434" s="32"/>
      <c r="SGG434" s="32"/>
      <c r="SGH434" s="32"/>
      <c r="SGI434" s="32"/>
      <c r="SGJ434" s="32"/>
      <c r="SGK434" s="32"/>
      <c r="SGL434" s="32"/>
      <c r="SGM434" s="32"/>
      <c r="SGN434" s="32"/>
      <c r="SGO434" s="32"/>
      <c r="SGP434" s="32"/>
      <c r="SGQ434" s="32"/>
      <c r="SGR434" s="32"/>
      <c r="SGS434" s="32"/>
      <c r="SGT434" s="32"/>
      <c r="SGU434" s="32"/>
      <c r="SGV434" s="32"/>
      <c r="SGW434" s="32"/>
      <c r="SGX434" s="32"/>
      <c r="SGY434" s="32"/>
      <c r="SGZ434" s="32"/>
      <c r="SHA434" s="32"/>
      <c r="SHB434" s="32"/>
      <c r="SHC434" s="32"/>
      <c r="SHD434" s="32"/>
      <c r="SHE434" s="32"/>
      <c r="SHF434" s="32"/>
      <c r="SHG434" s="32"/>
      <c r="SHH434" s="32"/>
      <c r="SHI434" s="32"/>
      <c r="SHJ434" s="32"/>
      <c r="SHK434" s="32"/>
      <c r="SHL434" s="32"/>
      <c r="SHM434" s="32"/>
      <c r="SHN434" s="32"/>
      <c r="SHO434" s="32"/>
      <c r="SHP434" s="32"/>
      <c r="SHQ434" s="32"/>
      <c r="SHR434" s="32"/>
      <c r="SHS434" s="32"/>
      <c r="SHT434" s="32"/>
      <c r="SHU434" s="32"/>
      <c r="SHV434" s="32"/>
      <c r="SHW434" s="32"/>
      <c r="SHX434" s="32"/>
      <c r="SHY434" s="32"/>
      <c r="SHZ434" s="32"/>
      <c r="SIA434" s="32"/>
      <c r="SIB434" s="32"/>
      <c r="SIC434" s="32"/>
      <c r="SID434" s="32"/>
      <c r="SIE434" s="32"/>
      <c r="SIF434" s="32"/>
      <c r="SIG434" s="32"/>
      <c r="SIH434" s="32"/>
      <c r="SII434" s="32"/>
      <c r="SIJ434" s="32"/>
      <c r="SIK434" s="32"/>
      <c r="SIL434" s="32"/>
      <c r="SIM434" s="32"/>
      <c r="SIN434" s="32"/>
      <c r="SIO434" s="32"/>
      <c r="SIP434" s="32"/>
      <c r="SIQ434" s="32"/>
      <c r="SIR434" s="32"/>
      <c r="SIS434" s="32"/>
      <c r="SIT434" s="32"/>
      <c r="SIU434" s="32"/>
      <c r="SIV434" s="32"/>
      <c r="SIW434" s="32"/>
      <c r="SIX434" s="32"/>
      <c r="SIY434" s="32"/>
      <c r="SIZ434" s="32"/>
      <c r="SJA434" s="32"/>
      <c r="SJB434" s="32"/>
      <c r="SJC434" s="32"/>
      <c r="SJD434" s="32"/>
      <c r="SJE434" s="32"/>
      <c r="SJF434" s="32"/>
      <c r="SJG434" s="32"/>
      <c r="SJH434" s="32"/>
      <c r="SJI434" s="32"/>
      <c r="SJJ434" s="32"/>
      <c r="SJK434" s="32"/>
      <c r="SJL434" s="32"/>
      <c r="SJM434" s="32"/>
      <c r="SJN434" s="32"/>
      <c r="SJO434" s="32"/>
      <c r="SJP434" s="32"/>
      <c r="SJQ434" s="32"/>
      <c r="SJR434" s="32"/>
      <c r="SJS434" s="32"/>
      <c r="SJT434" s="32"/>
      <c r="SJU434" s="32"/>
      <c r="SJV434" s="32"/>
      <c r="SJW434" s="32"/>
      <c r="SJX434" s="32"/>
      <c r="SJY434" s="32"/>
      <c r="SJZ434" s="32"/>
      <c r="SKA434" s="32"/>
      <c r="SKB434" s="32"/>
      <c r="SKC434" s="32"/>
      <c r="SKD434" s="32"/>
      <c r="SKE434" s="32"/>
      <c r="SKF434" s="32"/>
      <c r="SKG434" s="32"/>
      <c r="SKH434" s="32"/>
      <c r="SKI434" s="32"/>
      <c r="SKJ434" s="32"/>
      <c r="SKK434" s="32"/>
      <c r="SKL434" s="32"/>
      <c r="SKM434" s="32"/>
      <c r="SKN434" s="32"/>
      <c r="SKO434" s="32"/>
      <c r="SKP434" s="32"/>
      <c r="SKQ434" s="32"/>
      <c r="SKR434" s="32"/>
      <c r="SKS434" s="32"/>
      <c r="SKT434" s="32"/>
      <c r="SKU434" s="32"/>
      <c r="SKV434" s="32"/>
      <c r="SKW434" s="32"/>
      <c r="SKX434" s="32"/>
      <c r="SKY434" s="32"/>
      <c r="SKZ434" s="32"/>
      <c r="SLA434" s="32"/>
      <c r="SLB434" s="32"/>
      <c r="SLC434" s="32"/>
      <c r="SLD434" s="32"/>
      <c r="SLE434" s="32"/>
      <c r="SLF434" s="32"/>
      <c r="SLG434" s="32"/>
      <c r="SLH434" s="32"/>
      <c r="SLI434" s="32"/>
      <c r="SLJ434" s="32"/>
      <c r="SLK434" s="32"/>
      <c r="SLL434" s="32"/>
      <c r="SLM434" s="32"/>
      <c r="SLN434" s="32"/>
      <c r="SLO434" s="32"/>
      <c r="SLP434" s="32"/>
      <c r="SLQ434" s="32"/>
      <c r="SLR434" s="32"/>
      <c r="SLS434" s="32"/>
      <c r="SLT434" s="32"/>
      <c r="SLU434" s="32"/>
      <c r="SLV434" s="32"/>
      <c r="SLW434" s="32"/>
      <c r="SLX434" s="32"/>
      <c r="SLY434" s="32"/>
      <c r="SLZ434" s="32"/>
      <c r="SMA434" s="32"/>
      <c r="SMB434" s="32"/>
      <c r="SMC434" s="32"/>
      <c r="SMD434" s="32"/>
      <c r="SME434" s="32"/>
      <c r="SMF434" s="32"/>
      <c r="SMG434" s="32"/>
      <c r="SMH434" s="32"/>
      <c r="SMI434" s="32"/>
      <c r="SMJ434" s="32"/>
      <c r="SMK434" s="32"/>
      <c r="SML434" s="32"/>
      <c r="SMM434" s="32"/>
      <c r="SMN434" s="32"/>
      <c r="SMO434" s="32"/>
      <c r="SMP434" s="32"/>
      <c r="SMQ434" s="32"/>
      <c r="SMR434" s="32"/>
      <c r="SMS434" s="32"/>
      <c r="SMT434" s="32"/>
      <c r="SMU434" s="32"/>
      <c r="SMV434" s="32"/>
      <c r="SMW434" s="32"/>
      <c r="SMX434" s="32"/>
      <c r="SMY434" s="32"/>
      <c r="SMZ434" s="32"/>
      <c r="SNA434" s="32"/>
      <c r="SNB434" s="32"/>
      <c r="SNC434" s="32"/>
      <c r="SND434" s="32"/>
      <c r="SNE434" s="32"/>
      <c r="SNF434" s="32"/>
      <c r="SNG434" s="32"/>
      <c r="SNH434" s="32"/>
      <c r="SNI434" s="32"/>
      <c r="SNJ434" s="32"/>
      <c r="SNK434" s="32"/>
      <c r="SNL434" s="32"/>
      <c r="SNM434" s="32"/>
      <c r="SNN434" s="32"/>
      <c r="SNO434" s="32"/>
      <c r="SNP434" s="32"/>
      <c r="SNQ434" s="32"/>
      <c r="SNR434" s="32"/>
      <c r="SNS434" s="32"/>
      <c r="SNT434" s="32"/>
      <c r="SNU434" s="32"/>
      <c r="SNV434" s="32"/>
      <c r="SNW434" s="32"/>
      <c r="SNX434" s="32"/>
      <c r="SNY434" s="32"/>
      <c r="SNZ434" s="32"/>
      <c r="SOA434" s="32"/>
      <c r="SOB434" s="32"/>
      <c r="SOC434" s="32"/>
      <c r="SOD434" s="32"/>
      <c r="SOE434" s="32"/>
      <c r="SOF434" s="32"/>
      <c r="SOG434" s="32"/>
      <c r="SOH434" s="32"/>
      <c r="SOI434" s="32"/>
      <c r="SOJ434" s="32"/>
      <c r="SOK434" s="32"/>
      <c r="SOL434" s="32"/>
      <c r="SOM434" s="32"/>
      <c r="SON434" s="32"/>
      <c r="SOO434" s="32"/>
      <c r="SOP434" s="32"/>
      <c r="SOQ434" s="32"/>
      <c r="SOR434" s="32"/>
      <c r="SOS434" s="32"/>
      <c r="SOT434" s="32"/>
      <c r="SOU434" s="32"/>
      <c r="SOV434" s="32"/>
      <c r="SOW434" s="32"/>
      <c r="SOX434" s="32"/>
      <c r="SOY434" s="32"/>
      <c r="SOZ434" s="32"/>
      <c r="SPA434" s="32"/>
      <c r="SPB434" s="32"/>
      <c r="SPC434" s="32"/>
      <c r="SPD434" s="32"/>
      <c r="SPE434" s="32"/>
      <c r="SPF434" s="32"/>
      <c r="SPG434" s="32"/>
      <c r="SPH434" s="32"/>
      <c r="SPI434" s="32"/>
      <c r="SPJ434" s="32"/>
      <c r="SPK434" s="32"/>
      <c r="SPL434" s="32"/>
      <c r="SPM434" s="32"/>
      <c r="SPN434" s="32"/>
      <c r="SPO434" s="32"/>
      <c r="SPP434" s="32"/>
      <c r="SPQ434" s="32"/>
      <c r="SPR434" s="32"/>
      <c r="SPS434" s="32"/>
      <c r="SPT434" s="32"/>
      <c r="SPU434" s="32"/>
      <c r="SPV434" s="32"/>
      <c r="SPW434" s="32"/>
      <c r="SPX434" s="32"/>
      <c r="SPY434" s="32"/>
      <c r="SPZ434" s="32"/>
      <c r="SQA434" s="32"/>
      <c r="SQB434" s="32"/>
      <c r="SQC434" s="32"/>
      <c r="SQD434" s="32"/>
      <c r="SQE434" s="32"/>
      <c r="SQF434" s="32"/>
      <c r="SQG434" s="32"/>
      <c r="SQH434" s="32"/>
      <c r="SQI434" s="32"/>
      <c r="SQJ434" s="32"/>
      <c r="SQK434" s="32"/>
      <c r="SQL434" s="32"/>
      <c r="SQM434" s="32"/>
      <c r="SQN434" s="32"/>
      <c r="SQO434" s="32"/>
      <c r="SQP434" s="32"/>
      <c r="SQQ434" s="32"/>
      <c r="SQR434" s="32"/>
      <c r="SQS434" s="32"/>
      <c r="SQT434" s="32"/>
      <c r="SQU434" s="32"/>
      <c r="SQV434" s="32"/>
      <c r="SQW434" s="32"/>
      <c r="SQX434" s="32"/>
      <c r="SQY434" s="32"/>
      <c r="SQZ434" s="32"/>
      <c r="SRA434" s="32"/>
      <c r="SRB434" s="32"/>
      <c r="SRC434" s="32"/>
      <c r="SRD434" s="32"/>
      <c r="SRE434" s="32"/>
      <c r="SRF434" s="32"/>
      <c r="SRG434" s="32"/>
      <c r="SRH434" s="32"/>
      <c r="SRI434" s="32"/>
      <c r="SRJ434" s="32"/>
      <c r="SRK434" s="32"/>
      <c r="SRL434" s="32"/>
      <c r="SRM434" s="32"/>
      <c r="SRN434" s="32"/>
      <c r="SRO434" s="32"/>
      <c r="SRP434" s="32"/>
      <c r="SRQ434" s="32"/>
      <c r="SRR434" s="32"/>
      <c r="SRS434" s="32"/>
      <c r="SRT434" s="32"/>
      <c r="SRU434" s="32"/>
      <c r="SRV434" s="32"/>
      <c r="SRW434" s="32"/>
      <c r="SRX434" s="32"/>
      <c r="SRY434" s="32"/>
      <c r="SRZ434" s="32"/>
      <c r="SSA434" s="32"/>
      <c r="SSB434" s="32"/>
      <c r="SSC434" s="32"/>
      <c r="SSD434" s="32"/>
      <c r="SSE434" s="32"/>
      <c r="SSF434" s="32"/>
      <c r="SSG434" s="32"/>
      <c r="SSH434" s="32"/>
      <c r="SSI434" s="32"/>
      <c r="SSJ434" s="32"/>
      <c r="SSK434" s="32"/>
      <c r="SSL434" s="32"/>
      <c r="SSM434" s="32"/>
      <c r="SSN434" s="32"/>
      <c r="SSO434" s="32"/>
      <c r="SSP434" s="32"/>
      <c r="SSQ434" s="32"/>
      <c r="SSR434" s="32"/>
      <c r="SSS434" s="32"/>
      <c r="SST434" s="32"/>
      <c r="SSU434" s="32"/>
      <c r="SSV434" s="32"/>
      <c r="SSW434" s="32"/>
      <c r="SSX434" s="32"/>
      <c r="SSY434" s="32"/>
      <c r="SSZ434" s="32"/>
      <c r="STA434" s="32"/>
      <c r="STB434" s="32"/>
      <c r="STC434" s="32"/>
      <c r="STD434" s="32"/>
      <c r="STE434" s="32"/>
      <c r="STF434" s="32"/>
      <c r="STG434" s="32"/>
      <c r="STH434" s="32"/>
      <c r="STI434" s="32"/>
      <c r="STJ434" s="32"/>
      <c r="STK434" s="32"/>
      <c r="STL434" s="32"/>
      <c r="STM434" s="32"/>
      <c r="STN434" s="32"/>
      <c r="STO434" s="32"/>
      <c r="STP434" s="32"/>
      <c r="STQ434" s="32"/>
      <c r="STR434" s="32"/>
      <c r="STS434" s="32"/>
      <c r="STT434" s="32"/>
      <c r="STU434" s="32"/>
      <c r="STV434" s="32"/>
      <c r="STW434" s="32"/>
      <c r="STX434" s="32"/>
      <c r="STY434" s="32"/>
      <c r="STZ434" s="32"/>
      <c r="SUA434" s="32"/>
      <c r="SUB434" s="32"/>
      <c r="SUC434" s="32"/>
      <c r="SUD434" s="32"/>
      <c r="SUE434" s="32"/>
      <c r="SUF434" s="32"/>
      <c r="SUG434" s="32"/>
      <c r="SUH434" s="32"/>
      <c r="SUI434" s="32"/>
      <c r="SUJ434" s="32"/>
      <c r="SUK434" s="32"/>
      <c r="SUL434" s="32"/>
      <c r="SUM434" s="32"/>
      <c r="SUN434" s="32"/>
      <c r="SUO434" s="32"/>
      <c r="SUP434" s="32"/>
      <c r="SUQ434" s="32"/>
      <c r="SUR434" s="32"/>
      <c r="SUS434" s="32"/>
      <c r="SUT434" s="32"/>
      <c r="SUU434" s="32"/>
      <c r="SUV434" s="32"/>
      <c r="SUW434" s="32"/>
      <c r="SUX434" s="32"/>
      <c r="SUY434" s="32"/>
      <c r="SUZ434" s="32"/>
      <c r="SVA434" s="32"/>
      <c r="SVB434" s="32"/>
      <c r="SVC434" s="32"/>
      <c r="SVD434" s="32"/>
      <c r="SVE434" s="32"/>
      <c r="SVF434" s="32"/>
      <c r="SVG434" s="32"/>
      <c r="SVH434" s="32"/>
      <c r="SVI434" s="32"/>
      <c r="SVJ434" s="32"/>
      <c r="SVK434" s="32"/>
      <c r="SVL434" s="32"/>
      <c r="SVM434" s="32"/>
      <c r="SVN434" s="32"/>
      <c r="SVO434" s="32"/>
      <c r="SVP434" s="32"/>
      <c r="SVQ434" s="32"/>
      <c r="SVR434" s="32"/>
      <c r="SVS434" s="32"/>
      <c r="SVT434" s="32"/>
      <c r="SVU434" s="32"/>
      <c r="SVV434" s="32"/>
      <c r="SVW434" s="32"/>
      <c r="SVX434" s="32"/>
      <c r="SVY434" s="32"/>
      <c r="SVZ434" s="32"/>
      <c r="SWA434" s="32"/>
      <c r="SWB434" s="32"/>
      <c r="SWC434" s="32"/>
      <c r="SWD434" s="32"/>
      <c r="SWE434" s="32"/>
      <c r="SWF434" s="32"/>
      <c r="SWG434" s="32"/>
      <c r="SWH434" s="32"/>
      <c r="SWI434" s="32"/>
      <c r="SWJ434" s="32"/>
      <c r="SWK434" s="32"/>
      <c r="SWL434" s="32"/>
      <c r="SWM434" s="32"/>
      <c r="SWN434" s="32"/>
      <c r="SWO434" s="32"/>
      <c r="SWP434" s="32"/>
      <c r="SWQ434" s="32"/>
      <c r="SWR434" s="32"/>
      <c r="SWS434" s="32"/>
      <c r="SWT434" s="32"/>
      <c r="SWU434" s="32"/>
      <c r="SWV434" s="32"/>
      <c r="SWW434" s="32"/>
      <c r="SWX434" s="32"/>
      <c r="SWY434" s="32"/>
      <c r="SWZ434" s="32"/>
      <c r="SXA434" s="32"/>
      <c r="SXB434" s="32"/>
      <c r="SXC434" s="32"/>
      <c r="SXD434" s="32"/>
      <c r="SXE434" s="32"/>
      <c r="SXF434" s="32"/>
      <c r="SXG434" s="32"/>
      <c r="SXH434" s="32"/>
      <c r="SXI434" s="32"/>
      <c r="SXJ434" s="32"/>
      <c r="SXK434" s="32"/>
      <c r="SXL434" s="32"/>
      <c r="SXM434" s="32"/>
      <c r="SXN434" s="32"/>
      <c r="SXO434" s="32"/>
      <c r="SXP434" s="32"/>
      <c r="SXQ434" s="32"/>
      <c r="SXR434" s="32"/>
      <c r="SXS434" s="32"/>
      <c r="SXT434" s="32"/>
      <c r="SXU434" s="32"/>
      <c r="SXV434" s="32"/>
      <c r="SXW434" s="32"/>
      <c r="SXX434" s="32"/>
      <c r="SXY434" s="32"/>
      <c r="SXZ434" s="32"/>
      <c r="SYA434" s="32"/>
      <c r="SYB434" s="32"/>
      <c r="SYC434" s="32"/>
      <c r="SYD434" s="32"/>
      <c r="SYE434" s="32"/>
      <c r="SYF434" s="32"/>
      <c r="SYG434" s="32"/>
      <c r="SYH434" s="32"/>
      <c r="SYI434" s="32"/>
      <c r="SYJ434" s="32"/>
      <c r="SYK434" s="32"/>
      <c r="SYL434" s="32"/>
      <c r="SYM434" s="32"/>
      <c r="SYN434" s="32"/>
      <c r="SYO434" s="32"/>
      <c r="SYP434" s="32"/>
      <c r="SYQ434" s="32"/>
      <c r="SYR434" s="32"/>
      <c r="SYS434" s="32"/>
      <c r="SYT434" s="32"/>
      <c r="SYU434" s="32"/>
      <c r="SYV434" s="32"/>
      <c r="SYW434" s="32"/>
      <c r="SYX434" s="32"/>
      <c r="SYY434" s="32"/>
      <c r="SYZ434" s="32"/>
      <c r="SZA434" s="32"/>
      <c r="SZB434" s="32"/>
      <c r="SZC434" s="32"/>
      <c r="SZD434" s="32"/>
      <c r="SZE434" s="32"/>
      <c r="SZF434" s="32"/>
      <c r="SZG434" s="32"/>
      <c r="SZH434" s="32"/>
      <c r="SZI434" s="32"/>
      <c r="SZJ434" s="32"/>
      <c r="SZK434" s="32"/>
      <c r="SZL434" s="32"/>
      <c r="SZM434" s="32"/>
      <c r="SZN434" s="32"/>
      <c r="SZO434" s="32"/>
      <c r="SZP434" s="32"/>
      <c r="SZQ434" s="32"/>
      <c r="SZR434" s="32"/>
      <c r="SZS434" s="32"/>
      <c r="SZT434" s="32"/>
      <c r="SZU434" s="32"/>
      <c r="SZV434" s="32"/>
      <c r="SZW434" s="32"/>
      <c r="SZX434" s="32"/>
      <c r="SZY434" s="32"/>
      <c r="SZZ434" s="32"/>
      <c r="TAA434" s="32"/>
      <c r="TAB434" s="32"/>
      <c r="TAC434" s="32"/>
      <c r="TAD434" s="32"/>
      <c r="TAE434" s="32"/>
      <c r="TAF434" s="32"/>
      <c r="TAG434" s="32"/>
      <c r="TAH434" s="32"/>
      <c r="TAI434" s="32"/>
      <c r="TAJ434" s="32"/>
      <c r="TAK434" s="32"/>
      <c r="TAL434" s="32"/>
      <c r="TAM434" s="32"/>
      <c r="TAN434" s="32"/>
      <c r="TAO434" s="32"/>
      <c r="TAP434" s="32"/>
      <c r="TAQ434" s="32"/>
      <c r="TAR434" s="32"/>
      <c r="TAS434" s="32"/>
      <c r="TAT434" s="32"/>
      <c r="TAU434" s="32"/>
      <c r="TAV434" s="32"/>
      <c r="TAW434" s="32"/>
      <c r="TAX434" s="32"/>
      <c r="TAY434" s="32"/>
      <c r="TAZ434" s="32"/>
      <c r="TBA434" s="32"/>
      <c r="TBB434" s="32"/>
      <c r="TBC434" s="32"/>
      <c r="TBD434" s="32"/>
      <c r="TBE434" s="32"/>
      <c r="TBF434" s="32"/>
      <c r="TBG434" s="32"/>
      <c r="TBH434" s="32"/>
      <c r="TBI434" s="32"/>
      <c r="TBJ434" s="32"/>
      <c r="TBK434" s="32"/>
      <c r="TBL434" s="32"/>
      <c r="TBM434" s="32"/>
      <c r="TBN434" s="32"/>
      <c r="TBO434" s="32"/>
      <c r="TBP434" s="32"/>
      <c r="TBQ434" s="32"/>
      <c r="TBR434" s="32"/>
      <c r="TBS434" s="32"/>
      <c r="TBT434" s="32"/>
      <c r="TBU434" s="32"/>
      <c r="TBV434" s="32"/>
      <c r="TBW434" s="32"/>
      <c r="TBX434" s="32"/>
      <c r="TBY434" s="32"/>
      <c r="TBZ434" s="32"/>
      <c r="TCA434" s="32"/>
      <c r="TCB434" s="32"/>
      <c r="TCC434" s="32"/>
      <c r="TCD434" s="32"/>
      <c r="TCE434" s="32"/>
      <c r="TCF434" s="32"/>
      <c r="TCG434" s="32"/>
      <c r="TCH434" s="32"/>
      <c r="TCI434" s="32"/>
      <c r="TCJ434" s="32"/>
      <c r="TCK434" s="32"/>
      <c r="TCL434" s="32"/>
      <c r="TCM434" s="32"/>
      <c r="TCN434" s="32"/>
      <c r="TCO434" s="32"/>
      <c r="TCP434" s="32"/>
      <c r="TCQ434" s="32"/>
      <c r="TCR434" s="32"/>
      <c r="TCS434" s="32"/>
      <c r="TCT434" s="32"/>
      <c r="TCU434" s="32"/>
      <c r="TCV434" s="32"/>
      <c r="TCW434" s="32"/>
      <c r="TCX434" s="32"/>
      <c r="TCY434" s="32"/>
      <c r="TCZ434" s="32"/>
      <c r="TDA434" s="32"/>
      <c r="TDB434" s="32"/>
      <c r="TDC434" s="32"/>
      <c r="TDD434" s="32"/>
      <c r="TDE434" s="32"/>
      <c r="TDF434" s="32"/>
      <c r="TDG434" s="32"/>
      <c r="TDH434" s="32"/>
      <c r="TDI434" s="32"/>
      <c r="TDJ434" s="32"/>
      <c r="TDK434" s="32"/>
      <c r="TDL434" s="32"/>
      <c r="TDM434" s="32"/>
      <c r="TDN434" s="32"/>
      <c r="TDO434" s="32"/>
      <c r="TDP434" s="32"/>
      <c r="TDQ434" s="32"/>
      <c r="TDR434" s="32"/>
      <c r="TDS434" s="32"/>
      <c r="TDT434" s="32"/>
      <c r="TDU434" s="32"/>
      <c r="TDV434" s="32"/>
      <c r="TDW434" s="32"/>
      <c r="TDX434" s="32"/>
      <c r="TDY434" s="32"/>
      <c r="TDZ434" s="32"/>
      <c r="TEA434" s="32"/>
      <c r="TEB434" s="32"/>
      <c r="TEC434" s="32"/>
      <c r="TED434" s="32"/>
      <c r="TEE434" s="32"/>
      <c r="TEF434" s="32"/>
      <c r="TEG434" s="32"/>
      <c r="TEH434" s="32"/>
      <c r="TEI434" s="32"/>
      <c r="TEJ434" s="32"/>
      <c r="TEK434" s="32"/>
      <c r="TEL434" s="32"/>
      <c r="TEM434" s="32"/>
      <c r="TEN434" s="32"/>
      <c r="TEO434" s="32"/>
      <c r="TEP434" s="32"/>
      <c r="TEQ434" s="32"/>
      <c r="TER434" s="32"/>
      <c r="TES434" s="32"/>
      <c r="TET434" s="32"/>
      <c r="TEU434" s="32"/>
      <c r="TEV434" s="32"/>
      <c r="TEW434" s="32"/>
      <c r="TEX434" s="32"/>
      <c r="TEY434" s="32"/>
      <c r="TEZ434" s="32"/>
      <c r="TFA434" s="32"/>
      <c r="TFB434" s="32"/>
      <c r="TFC434" s="32"/>
      <c r="TFD434" s="32"/>
      <c r="TFE434" s="32"/>
      <c r="TFF434" s="32"/>
      <c r="TFG434" s="32"/>
      <c r="TFH434" s="32"/>
      <c r="TFI434" s="32"/>
      <c r="TFJ434" s="32"/>
      <c r="TFK434" s="32"/>
      <c r="TFL434" s="32"/>
      <c r="TFM434" s="32"/>
      <c r="TFN434" s="32"/>
      <c r="TFO434" s="32"/>
      <c r="TFP434" s="32"/>
      <c r="TFQ434" s="32"/>
      <c r="TFR434" s="32"/>
      <c r="TFS434" s="32"/>
      <c r="TFT434" s="32"/>
      <c r="TFU434" s="32"/>
      <c r="TFV434" s="32"/>
      <c r="TFW434" s="32"/>
      <c r="TFX434" s="32"/>
      <c r="TFY434" s="32"/>
      <c r="TFZ434" s="32"/>
      <c r="TGA434" s="32"/>
      <c r="TGB434" s="32"/>
      <c r="TGC434" s="32"/>
      <c r="TGD434" s="32"/>
      <c r="TGE434" s="32"/>
      <c r="TGF434" s="32"/>
      <c r="TGG434" s="32"/>
      <c r="TGH434" s="32"/>
      <c r="TGI434" s="32"/>
      <c r="TGJ434" s="32"/>
      <c r="TGK434" s="32"/>
      <c r="TGL434" s="32"/>
      <c r="TGM434" s="32"/>
      <c r="TGN434" s="32"/>
      <c r="TGO434" s="32"/>
      <c r="TGP434" s="32"/>
      <c r="TGQ434" s="32"/>
      <c r="TGR434" s="32"/>
      <c r="TGS434" s="32"/>
      <c r="TGT434" s="32"/>
      <c r="TGU434" s="32"/>
      <c r="TGV434" s="32"/>
      <c r="TGW434" s="32"/>
      <c r="TGX434" s="32"/>
      <c r="TGY434" s="32"/>
      <c r="TGZ434" s="32"/>
      <c r="THA434" s="32"/>
      <c r="THB434" s="32"/>
      <c r="THC434" s="32"/>
      <c r="THD434" s="32"/>
      <c r="THE434" s="32"/>
      <c r="THF434" s="32"/>
      <c r="THG434" s="32"/>
      <c r="THH434" s="32"/>
      <c r="THI434" s="32"/>
      <c r="THJ434" s="32"/>
      <c r="THK434" s="32"/>
      <c r="THL434" s="32"/>
      <c r="THM434" s="32"/>
      <c r="THN434" s="32"/>
      <c r="THO434" s="32"/>
      <c r="THP434" s="32"/>
      <c r="THQ434" s="32"/>
      <c r="THR434" s="32"/>
      <c r="THS434" s="32"/>
      <c r="THT434" s="32"/>
      <c r="THU434" s="32"/>
      <c r="THV434" s="32"/>
      <c r="THW434" s="32"/>
      <c r="THX434" s="32"/>
      <c r="THY434" s="32"/>
      <c r="THZ434" s="32"/>
      <c r="TIA434" s="32"/>
      <c r="TIB434" s="32"/>
      <c r="TIC434" s="32"/>
      <c r="TID434" s="32"/>
      <c r="TIE434" s="32"/>
      <c r="TIF434" s="32"/>
      <c r="TIG434" s="32"/>
      <c r="TIH434" s="32"/>
      <c r="TII434" s="32"/>
      <c r="TIJ434" s="32"/>
      <c r="TIK434" s="32"/>
      <c r="TIL434" s="32"/>
      <c r="TIM434" s="32"/>
      <c r="TIN434" s="32"/>
      <c r="TIO434" s="32"/>
      <c r="TIP434" s="32"/>
      <c r="TIQ434" s="32"/>
      <c r="TIR434" s="32"/>
      <c r="TIS434" s="32"/>
      <c r="TIT434" s="32"/>
      <c r="TIU434" s="32"/>
      <c r="TIV434" s="32"/>
      <c r="TIW434" s="32"/>
      <c r="TIX434" s="32"/>
      <c r="TIY434" s="32"/>
      <c r="TIZ434" s="32"/>
      <c r="TJA434" s="32"/>
      <c r="TJB434" s="32"/>
      <c r="TJC434" s="32"/>
      <c r="TJD434" s="32"/>
      <c r="TJE434" s="32"/>
      <c r="TJF434" s="32"/>
      <c r="TJG434" s="32"/>
      <c r="TJH434" s="32"/>
      <c r="TJI434" s="32"/>
      <c r="TJJ434" s="32"/>
      <c r="TJK434" s="32"/>
      <c r="TJL434" s="32"/>
      <c r="TJM434" s="32"/>
      <c r="TJN434" s="32"/>
      <c r="TJO434" s="32"/>
      <c r="TJP434" s="32"/>
      <c r="TJQ434" s="32"/>
      <c r="TJR434" s="32"/>
      <c r="TJS434" s="32"/>
      <c r="TJT434" s="32"/>
      <c r="TJU434" s="32"/>
      <c r="TJV434" s="32"/>
      <c r="TJW434" s="32"/>
      <c r="TJX434" s="32"/>
      <c r="TJY434" s="32"/>
      <c r="TJZ434" s="32"/>
      <c r="TKA434" s="32"/>
      <c r="TKB434" s="32"/>
      <c r="TKC434" s="32"/>
      <c r="TKD434" s="32"/>
      <c r="TKE434" s="32"/>
      <c r="TKF434" s="32"/>
      <c r="TKG434" s="32"/>
      <c r="TKH434" s="32"/>
      <c r="TKI434" s="32"/>
      <c r="TKJ434" s="32"/>
      <c r="TKK434" s="32"/>
      <c r="TKL434" s="32"/>
      <c r="TKM434" s="32"/>
      <c r="TKN434" s="32"/>
      <c r="TKO434" s="32"/>
      <c r="TKP434" s="32"/>
      <c r="TKQ434" s="32"/>
      <c r="TKR434" s="32"/>
      <c r="TKS434" s="32"/>
      <c r="TKT434" s="32"/>
      <c r="TKU434" s="32"/>
      <c r="TKV434" s="32"/>
      <c r="TKW434" s="32"/>
      <c r="TKX434" s="32"/>
      <c r="TKY434" s="32"/>
      <c r="TKZ434" s="32"/>
      <c r="TLA434" s="32"/>
      <c r="TLB434" s="32"/>
      <c r="TLC434" s="32"/>
      <c r="TLD434" s="32"/>
      <c r="TLE434" s="32"/>
      <c r="TLF434" s="32"/>
      <c r="TLG434" s="32"/>
      <c r="TLH434" s="32"/>
      <c r="TLI434" s="32"/>
      <c r="TLJ434" s="32"/>
      <c r="TLK434" s="32"/>
      <c r="TLL434" s="32"/>
      <c r="TLM434" s="32"/>
      <c r="TLN434" s="32"/>
      <c r="TLO434" s="32"/>
      <c r="TLP434" s="32"/>
      <c r="TLQ434" s="32"/>
      <c r="TLR434" s="32"/>
      <c r="TLS434" s="32"/>
      <c r="TLT434" s="32"/>
      <c r="TLU434" s="32"/>
      <c r="TLV434" s="32"/>
      <c r="TLW434" s="32"/>
      <c r="TLX434" s="32"/>
      <c r="TLY434" s="32"/>
      <c r="TLZ434" s="32"/>
      <c r="TMA434" s="32"/>
      <c r="TMB434" s="32"/>
      <c r="TMC434" s="32"/>
      <c r="TMD434" s="32"/>
      <c r="TME434" s="32"/>
      <c r="TMF434" s="32"/>
      <c r="TMG434" s="32"/>
      <c r="TMH434" s="32"/>
      <c r="TMI434" s="32"/>
      <c r="TMJ434" s="32"/>
      <c r="TMK434" s="32"/>
      <c r="TML434" s="32"/>
      <c r="TMM434" s="32"/>
      <c r="TMN434" s="32"/>
      <c r="TMO434" s="32"/>
      <c r="TMP434" s="32"/>
      <c r="TMQ434" s="32"/>
      <c r="TMR434" s="32"/>
      <c r="TMS434" s="32"/>
      <c r="TMT434" s="32"/>
      <c r="TMU434" s="32"/>
      <c r="TMV434" s="32"/>
      <c r="TMW434" s="32"/>
      <c r="TMX434" s="32"/>
      <c r="TMY434" s="32"/>
      <c r="TMZ434" s="32"/>
      <c r="TNA434" s="32"/>
      <c r="TNB434" s="32"/>
      <c r="TNC434" s="32"/>
      <c r="TND434" s="32"/>
      <c r="TNE434" s="32"/>
      <c r="TNF434" s="32"/>
      <c r="TNG434" s="32"/>
      <c r="TNH434" s="32"/>
      <c r="TNI434" s="32"/>
      <c r="TNJ434" s="32"/>
      <c r="TNK434" s="32"/>
      <c r="TNL434" s="32"/>
      <c r="TNM434" s="32"/>
      <c r="TNN434" s="32"/>
      <c r="TNO434" s="32"/>
      <c r="TNP434" s="32"/>
      <c r="TNQ434" s="32"/>
      <c r="TNR434" s="32"/>
      <c r="TNS434" s="32"/>
      <c r="TNT434" s="32"/>
      <c r="TNU434" s="32"/>
      <c r="TNV434" s="32"/>
      <c r="TNW434" s="32"/>
      <c r="TNX434" s="32"/>
      <c r="TNY434" s="32"/>
      <c r="TNZ434" s="32"/>
      <c r="TOA434" s="32"/>
      <c r="TOB434" s="32"/>
      <c r="TOC434" s="32"/>
      <c r="TOD434" s="32"/>
      <c r="TOE434" s="32"/>
      <c r="TOF434" s="32"/>
      <c r="TOG434" s="32"/>
      <c r="TOH434" s="32"/>
      <c r="TOI434" s="32"/>
      <c r="TOJ434" s="32"/>
      <c r="TOK434" s="32"/>
      <c r="TOL434" s="32"/>
      <c r="TOM434" s="32"/>
      <c r="TON434" s="32"/>
      <c r="TOO434" s="32"/>
      <c r="TOP434" s="32"/>
      <c r="TOQ434" s="32"/>
      <c r="TOR434" s="32"/>
      <c r="TOS434" s="32"/>
      <c r="TOT434" s="32"/>
      <c r="TOU434" s="32"/>
      <c r="TOV434" s="32"/>
      <c r="TOW434" s="32"/>
      <c r="TOX434" s="32"/>
      <c r="TOY434" s="32"/>
      <c r="TOZ434" s="32"/>
      <c r="TPA434" s="32"/>
      <c r="TPB434" s="32"/>
      <c r="TPC434" s="32"/>
      <c r="TPD434" s="32"/>
      <c r="TPE434" s="32"/>
      <c r="TPF434" s="32"/>
      <c r="TPG434" s="32"/>
      <c r="TPH434" s="32"/>
      <c r="TPI434" s="32"/>
      <c r="TPJ434" s="32"/>
      <c r="TPK434" s="32"/>
      <c r="TPL434" s="32"/>
      <c r="TPM434" s="32"/>
      <c r="TPN434" s="32"/>
      <c r="TPO434" s="32"/>
      <c r="TPP434" s="32"/>
      <c r="TPQ434" s="32"/>
      <c r="TPR434" s="32"/>
      <c r="TPS434" s="32"/>
      <c r="TPT434" s="32"/>
      <c r="TPU434" s="32"/>
      <c r="TPV434" s="32"/>
      <c r="TPW434" s="32"/>
      <c r="TPX434" s="32"/>
      <c r="TPY434" s="32"/>
      <c r="TPZ434" s="32"/>
      <c r="TQA434" s="32"/>
      <c r="TQB434" s="32"/>
      <c r="TQC434" s="32"/>
      <c r="TQD434" s="32"/>
      <c r="TQE434" s="32"/>
      <c r="TQF434" s="32"/>
      <c r="TQG434" s="32"/>
      <c r="TQH434" s="32"/>
      <c r="TQI434" s="32"/>
      <c r="TQJ434" s="32"/>
      <c r="TQK434" s="32"/>
      <c r="TQL434" s="32"/>
      <c r="TQM434" s="32"/>
      <c r="TQN434" s="32"/>
      <c r="TQO434" s="32"/>
      <c r="TQP434" s="32"/>
      <c r="TQQ434" s="32"/>
      <c r="TQR434" s="32"/>
      <c r="TQS434" s="32"/>
      <c r="TQT434" s="32"/>
      <c r="TQU434" s="32"/>
      <c r="TQV434" s="32"/>
      <c r="TQW434" s="32"/>
      <c r="TQX434" s="32"/>
      <c r="TQY434" s="32"/>
      <c r="TQZ434" s="32"/>
      <c r="TRA434" s="32"/>
      <c r="TRB434" s="32"/>
      <c r="TRC434" s="32"/>
      <c r="TRD434" s="32"/>
      <c r="TRE434" s="32"/>
      <c r="TRF434" s="32"/>
      <c r="TRG434" s="32"/>
      <c r="TRH434" s="32"/>
      <c r="TRI434" s="32"/>
      <c r="TRJ434" s="32"/>
      <c r="TRK434" s="32"/>
      <c r="TRL434" s="32"/>
      <c r="TRM434" s="32"/>
      <c r="TRN434" s="32"/>
      <c r="TRO434" s="32"/>
      <c r="TRP434" s="32"/>
      <c r="TRQ434" s="32"/>
      <c r="TRR434" s="32"/>
      <c r="TRS434" s="32"/>
      <c r="TRT434" s="32"/>
      <c r="TRU434" s="32"/>
      <c r="TRV434" s="32"/>
      <c r="TRW434" s="32"/>
      <c r="TRX434" s="32"/>
      <c r="TRY434" s="32"/>
      <c r="TRZ434" s="32"/>
      <c r="TSA434" s="32"/>
      <c r="TSB434" s="32"/>
      <c r="TSC434" s="32"/>
      <c r="TSD434" s="32"/>
      <c r="TSE434" s="32"/>
      <c r="TSF434" s="32"/>
      <c r="TSG434" s="32"/>
      <c r="TSH434" s="32"/>
      <c r="TSI434" s="32"/>
      <c r="TSJ434" s="32"/>
      <c r="TSK434" s="32"/>
      <c r="TSL434" s="32"/>
      <c r="TSM434" s="32"/>
      <c r="TSN434" s="32"/>
      <c r="TSO434" s="32"/>
      <c r="TSP434" s="32"/>
      <c r="TSQ434" s="32"/>
      <c r="TSR434" s="32"/>
      <c r="TSS434" s="32"/>
      <c r="TST434" s="32"/>
      <c r="TSU434" s="32"/>
      <c r="TSV434" s="32"/>
      <c r="TSW434" s="32"/>
      <c r="TSX434" s="32"/>
      <c r="TSY434" s="32"/>
      <c r="TSZ434" s="32"/>
      <c r="TTA434" s="32"/>
      <c r="TTB434" s="32"/>
      <c r="TTC434" s="32"/>
      <c r="TTD434" s="32"/>
      <c r="TTE434" s="32"/>
      <c r="TTF434" s="32"/>
      <c r="TTG434" s="32"/>
      <c r="TTH434" s="32"/>
      <c r="TTI434" s="32"/>
      <c r="TTJ434" s="32"/>
      <c r="TTK434" s="32"/>
      <c r="TTL434" s="32"/>
      <c r="TTM434" s="32"/>
      <c r="TTN434" s="32"/>
      <c r="TTO434" s="32"/>
      <c r="TTP434" s="32"/>
      <c r="TTQ434" s="32"/>
      <c r="TTR434" s="32"/>
      <c r="TTS434" s="32"/>
      <c r="TTT434" s="32"/>
      <c r="TTU434" s="32"/>
      <c r="TTV434" s="32"/>
      <c r="TTW434" s="32"/>
      <c r="TTX434" s="32"/>
      <c r="TTY434" s="32"/>
      <c r="TTZ434" s="32"/>
      <c r="TUA434" s="32"/>
      <c r="TUB434" s="32"/>
      <c r="TUC434" s="32"/>
      <c r="TUD434" s="32"/>
      <c r="TUE434" s="32"/>
      <c r="TUF434" s="32"/>
      <c r="TUG434" s="32"/>
      <c r="TUH434" s="32"/>
      <c r="TUI434" s="32"/>
      <c r="TUJ434" s="32"/>
      <c r="TUK434" s="32"/>
      <c r="TUL434" s="32"/>
      <c r="TUM434" s="32"/>
      <c r="TUN434" s="32"/>
      <c r="TUO434" s="32"/>
      <c r="TUP434" s="32"/>
      <c r="TUQ434" s="32"/>
      <c r="TUR434" s="32"/>
      <c r="TUS434" s="32"/>
      <c r="TUT434" s="32"/>
      <c r="TUU434" s="32"/>
      <c r="TUV434" s="32"/>
      <c r="TUW434" s="32"/>
      <c r="TUX434" s="32"/>
      <c r="TUY434" s="32"/>
      <c r="TUZ434" s="32"/>
      <c r="TVA434" s="32"/>
      <c r="TVB434" s="32"/>
      <c r="TVC434" s="32"/>
      <c r="TVD434" s="32"/>
      <c r="TVE434" s="32"/>
      <c r="TVF434" s="32"/>
      <c r="TVG434" s="32"/>
      <c r="TVH434" s="32"/>
      <c r="TVI434" s="32"/>
      <c r="TVJ434" s="32"/>
      <c r="TVK434" s="32"/>
      <c r="TVL434" s="32"/>
      <c r="TVM434" s="32"/>
      <c r="TVN434" s="32"/>
      <c r="TVO434" s="32"/>
      <c r="TVP434" s="32"/>
      <c r="TVQ434" s="32"/>
      <c r="TVR434" s="32"/>
      <c r="TVS434" s="32"/>
      <c r="TVT434" s="32"/>
      <c r="TVU434" s="32"/>
      <c r="TVV434" s="32"/>
      <c r="TVW434" s="32"/>
      <c r="TVX434" s="32"/>
      <c r="TVY434" s="32"/>
      <c r="TVZ434" s="32"/>
      <c r="TWA434" s="32"/>
      <c r="TWB434" s="32"/>
      <c r="TWC434" s="32"/>
      <c r="TWD434" s="32"/>
      <c r="TWE434" s="32"/>
      <c r="TWF434" s="32"/>
      <c r="TWG434" s="32"/>
      <c r="TWH434" s="32"/>
      <c r="TWI434" s="32"/>
      <c r="TWJ434" s="32"/>
      <c r="TWK434" s="32"/>
      <c r="TWL434" s="32"/>
      <c r="TWM434" s="32"/>
      <c r="TWN434" s="32"/>
      <c r="TWO434" s="32"/>
      <c r="TWP434" s="32"/>
      <c r="TWQ434" s="32"/>
      <c r="TWR434" s="32"/>
      <c r="TWS434" s="32"/>
      <c r="TWT434" s="32"/>
      <c r="TWU434" s="32"/>
      <c r="TWV434" s="32"/>
      <c r="TWW434" s="32"/>
      <c r="TWX434" s="32"/>
      <c r="TWY434" s="32"/>
      <c r="TWZ434" s="32"/>
      <c r="TXA434" s="32"/>
      <c r="TXB434" s="32"/>
      <c r="TXC434" s="32"/>
      <c r="TXD434" s="32"/>
      <c r="TXE434" s="32"/>
      <c r="TXF434" s="32"/>
      <c r="TXG434" s="32"/>
      <c r="TXH434" s="32"/>
      <c r="TXI434" s="32"/>
      <c r="TXJ434" s="32"/>
      <c r="TXK434" s="32"/>
      <c r="TXL434" s="32"/>
      <c r="TXM434" s="32"/>
      <c r="TXN434" s="32"/>
      <c r="TXO434" s="32"/>
      <c r="TXP434" s="32"/>
      <c r="TXQ434" s="32"/>
      <c r="TXR434" s="32"/>
      <c r="TXS434" s="32"/>
      <c r="TXT434" s="32"/>
      <c r="TXU434" s="32"/>
      <c r="TXV434" s="32"/>
      <c r="TXW434" s="32"/>
      <c r="TXX434" s="32"/>
      <c r="TXY434" s="32"/>
      <c r="TXZ434" s="32"/>
      <c r="TYA434" s="32"/>
      <c r="TYB434" s="32"/>
      <c r="TYC434" s="32"/>
      <c r="TYD434" s="32"/>
      <c r="TYE434" s="32"/>
      <c r="TYF434" s="32"/>
      <c r="TYG434" s="32"/>
      <c r="TYH434" s="32"/>
      <c r="TYI434" s="32"/>
      <c r="TYJ434" s="32"/>
      <c r="TYK434" s="32"/>
      <c r="TYL434" s="32"/>
      <c r="TYM434" s="32"/>
      <c r="TYN434" s="32"/>
      <c r="TYO434" s="32"/>
      <c r="TYP434" s="32"/>
      <c r="TYQ434" s="32"/>
      <c r="TYR434" s="32"/>
      <c r="TYS434" s="32"/>
      <c r="TYT434" s="32"/>
      <c r="TYU434" s="32"/>
      <c r="TYV434" s="32"/>
      <c r="TYW434" s="32"/>
      <c r="TYX434" s="32"/>
      <c r="TYY434" s="32"/>
      <c r="TYZ434" s="32"/>
      <c r="TZA434" s="32"/>
      <c r="TZB434" s="32"/>
      <c r="TZC434" s="32"/>
      <c r="TZD434" s="32"/>
      <c r="TZE434" s="32"/>
      <c r="TZF434" s="32"/>
      <c r="TZG434" s="32"/>
      <c r="TZH434" s="32"/>
      <c r="TZI434" s="32"/>
      <c r="TZJ434" s="32"/>
      <c r="TZK434" s="32"/>
      <c r="TZL434" s="32"/>
      <c r="TZM434" s="32"/>
      <c r="TZN434" s="32"/>
      <c r="TZO434" s="32"/>
      <c r="TZP434" s="32"/>
      <c r="TZQ434" s="32"/>
      <c r="TZR434" s="32"/>
      <c r="TZS434" s="32"/>
      <c r="TZT434" s="32"/>
      <c r="TZU434" s="32"/>
      <c r="TZV434" s="32"/>
      <c r="TZW434" s="32"/>
      <c r="TZX434" s="32"/>
      <c r="TZY434" s="32"/>
      <c r="TZZ434" s="32"/>
      <c r="UAA434" s="32"/>
      <c r="UAB434" s="32"/>
      <c r="UAC434" s="32"/>
      <c r="UAD434" s="32"/>
      <c r="UAE434" s="32"/>
      <c r="UAF434" s="32"/>
      <c r="UAG434" s="32"/>
      <c r="UAH434" s="32"/>
      <c r="UAI434" s="32"/>
      <c r="UAJ434" s="32"/>
      <c r="UAK434" s="32"/>
      <c r="UAL434" s="32"/>
      <c r="UAM434" s="32"/>
      <c r="UAN434" s="32"/>
      <c r="UAO434" s="32"/>
      <c r="UAP434" s="32"/>
      <c r="UAQ434" s="32"/>
      <c r="UAR434" s="32"/>
      <c r="UAS434" s="32"/>
      <c r="UAT434" s="32"/>
      <c r="UAU434" s="32"/>
      <c r="UAV434" s="32"/>
      <c r="UAW434" s="32"/>
      <c r="UAX434" s="32"/>
      <c r="UAY434" s="32"/>
      <c r="UAZ434" s="32"/>
      <c r="UBA434" s="32"/>
      <c r="UBB434" s="32"/>
      <c r="UBC434" s="32"/>
      <c r="UBD434" s="32"/>
      <c r="UBE434" s="32"/>
      <c r="UBF434" s="32"/>
      <c r="UBG434" s="32"/>
      <c r="UBH434" s="32"/>
      <c r="UBI434" s="32"/>
      <c r="UBJ434" s="32"/>
      <c r="UBK434" s="32"/>
      <c r="UBL434" s="32"/>
      <c r="UBM434" s="32"/>
      <c r="UBN434" s="32"/>
      <c r="UBO434" s="32"/>
      <c r="UBP434" s="32"/>
      <c r="UBQ434" s="32"/>
      <c r="UBR434" s="32"/>
      <c r="UBS434" s="32"/>
      <c r="UBT434" s="32"/>
      <c r="UBU434" s="32"/>
      <c r="UBV434" s="32"/>
      <c r="UBW434" s="32"/>
      <c r="UBX434" s="32"/>
      <c r="UBY434" s="32"/>
      <c r="UBZ434" s="32"/>
      <c r="UCA434" s="32"/>
      <c r="UCB434" s="32"/>
      <c r="UCC434" s="32"/>
      <c r="UCD434" s="32"/>
      <c r="UCE434" s="32"/>
      <c r="UCF434" s="32"/>
      <c r="UCG434" s="32"/>
      <c r="UCH434" s="32"/>
      <c r="UCI434" s="32"/>
      <c r="UCJ434" s="32"/>
      <c r="UCK434" s="32"/>
      <c r="UCL434" s="32"/>
      <c r="UCM434" s="32"/>
      <c r="UCN434" s="32"/>
      <c r="UCO434" s="32"/>
      <c r="UCP434" s="32"/>
      <c r="UCQ434" s="32"/>
      <c r="UCR434" s="32"/>
      <c r="UCS434" s="32"/>
      <c r="UCT434" s="32"/>
      <c r="UCU434" s="32"/>
      <c r="UCV434" s="32"/>
      <c r="UCW434" s="32"/>
      <c r="UCX434" s="32"/>
      <c r="UCY434" s="32"/>
      <c r="UCZ434" s="32"/>
      <c r="UDA434" s="32"/>
      <c r="UDB434" s="32"/>
      <c r="UDC434" s="32"/>
      <c r="UDD434" s="32"/>
      <c r="UDE434" s="32"/>
      <c r="UDF434" s="32"/>
      <c r="UDG434" s="32"/>
      <c r="UDH434" s="32"/>
      <c r="UDI434" s="32"/>
      <c r="UDJ434" s="32"/>
      <c r="UDK434" s="32"/>
      <c r="UDL434" s="32"/>
      <c r="UDM434" s="32"/>
      <c r="UDN434" s="32"/>
      <c r="UDO434" s="32"/>
      <c r="UDP434" s="32"/>
      <c r="UDQ434" s="32"/>
      <c r="UDR434" s="32"/>
      <c r="UDS434" s="32"/>
      <c r="UDT434" s="32"/>
      <c r="UDU434" s="32"/>
      <c r="UDV434" s="32"/>
      <c r="UDW434" s="32"/>
      <c r="UDX434" s="32"/>
      <c r="UDY434" s="32"/>
      <c r="UDZ434" s="32"/>
      <c r="UEA434" s="32"/>
      <c r="UEB434" s="32"/>
      <c r="UEC434" s="32"/>
      <c r="UED434" s="32"/>
      <c r="UEE434" s="32"/>
      <c r="UEF434" s="32"/>
      <c r="UEG434" s="32"/>
      <c r="UEH434" s="32"/>
      <c r="UEI434" s="32"/>
      <c r="UEJ434" s="32"/>
      <c r="UEK434" s="32"/>
      <c r="UEL434" s="32"/>
      <c r="UEM434" s="32"/>
      <c r="UEN434" s="32"/>
      <c r="UEO434" s="32"/>
      <c r="UEP434" s="32"/>
      <c r="UEQ434" s="32"/>
      <c r="UER434" s="32"/>
      <c r="UES434" s="32"/>
      <c r="UET434" s="32"/>
      <c r="UEU434" s="32"/>
      <c r="UEV434" s="32"/>
      <c r="UEW434" s="32"/>
      <c r="UEX434" s="32"/>
      <c r="UEY434" s="32"/>
      <c r="UEZ434" s="32"/>
      <c r="UFA434" s="32"/>
      <c r="UFB434" s="32"/>
      <c r="UFC434" s="32"/>
      <c r="UFD434" s="32"/>
      <c r="UFE434" s="32"/>
      <c r="UFF434" s="32"/>
      <c r="UFG434" s="32"/>
      <c r="UFH434" s="32"/>
      <c r="UFI434" s="32"/>
      <c r="UFJ434" s="32"/>
      <c r="UFK434" s="32"/>
      <c r="UFL434" s="32"/>
      <c r="UFM434" s="32"/>
      <c r="UFN434" s="32"/>
      <c r="UFO434" s="32"/>
      <c r="UFP434" s="32"/>
      <c r="UFQ434" s="32"/>
      <c r="UFR434" s="32"/>
      <c r="UFS434" s="32"/>
      <c r="UFT434" s="32"/>
      <c r="UFU434" s="32"/>
      <c r="UFV434" s="32"/>
      <c r="UFW434" s="32"/>
      <c r="UFX434" s="32"/>
      <c r="UFY434" s="32"/>
      <c r="UFZ434" s="32"/>
      <c r="UGA434" s="32"/>
      <c r="UGB434" s="32"/>
      <c r="UGC434" s="32"/>
      <c r="UGD434" s="32"/>
      <c r="UGE434" s="32"/>
      <c r="UGF434" s="32"/>
      <c r="UGG434" s="32"/>
      <c r="UGH434" s="32"/>
      <c r="UGI434" s="32"/>
      <c r="UGJ434" s="32"/>
      <c r="UGK434" s="32"/>
      <c r="UGL434" s="32"/>
      <c r="UGM434" s="32"/>
      <c r="UGN434" s="32"/>
      <c r="UGO434" s="32"/>
      <c r="UGP434" s="32"/>
      <c r="UGQ434" s="32"/>
      <c r="UGR434" s="32"/>
      <c r="UGS434" s="32"/>
      <c r="UGT434" s="32"/>
      <c r="UGU434" s="32"/>
      <c r="UGV434" s="32"/>
      <c r="UGW434" s="32"/>
      <c r="UGX434" s="32"/>
      <c r="UGY434" s="32"/>
      <c r="UGZ434" s="32"/>
      <c r="UHA434" s="32"/>
      <c r="UHB434" s="32"/>
      <c r="UHC434" s="32"/>
      <c r="UHD434" s="32"/>
      <c r="UHE434" s="32"/>
      <c r="UHF434" s="32"/>
      <c r="UHG434" s="32"/>
      <c r="UHH434" s="32"/>
      <c r="UHI434" s="32"/>
      <c r="UHJ434" s="32"/>
      <c r="UHK434" s="32"/>
      <c r="UHL434" s="32"/>
      <c r="UHM434" s="32"/>
      <c r="UHN434" s="32"/>
      <c r="UHO434" s="32"/>
      <c r="UHP434" s="32"/>
      <c r="UHQ434" s="32"/>
      <c r="UHR434" s="32"/>
      <c r="UHS434" s="32"/>
      <c r="UHT434" s="32"/>
      <c r="UHU434" s="32"/>
      <c r="UHV434" s="32"/>
      <c r="UHW434" s="32"/>
      <c r="UHX434" s="32"/>
      <c r="UHY434" s="32"/>
      <c r="UHZ434" s="32"/>
      <c r="UIA434" s="32"/>
      <c r="UIB434" s="32"/>
      <c r="UIC434" s="32"/>
      <c r="UID434" s="32"/>
      <c r="UIE434" s="32"/>
      <c r="UIF434" s="32"/>
      <c r="UIG434" s="32"/>
      <c r="UIH434" s="32"/>
      <c r="UII434" s="32"/>
      <c r="UIJ434" s="32"/>
      <c r="UIK434" s="32"/>
      <c r="UIL434" s="32"/>
      <c r="UIM434" s="32"/>
      <c r="UIN434" s="32"/>
      <c r="UIO434" s="32"/>
      <c r="UIP434" s="32"/>
      <c r="UIQ434" s="32"/>
      <c r="UIR434" s="32"/>
      <c r="UIS434" s="32"/>
      <c r="UIT434" s="32"/>
      <c r="UIU434" s="32"/>
      <c r="UIV434" s="32"/>
      <c r="UIW434" s="32"/>
      <c r="UIX434" s="32"/>
      <c r="UIY434" s="32"/>
      <c r="UIZ434" s="32"/>
      <c r="UJA434" s="32"/>
      <c r="UJB434" s="32"/>
      <c r="UJC434" s="32"/>
      <c r="UJD434" s="32"/>
      <c r="UJE434" s="32"/>
      <c r="UJF434" s="32"/>
      <c r="UJG434" s="32"/>
      <c r="UJH434" s="32"/>
      <c r="UJI434" s="32"/>
      <c r="UJJ434" s="32"/>
      <c r="UJK434" s="32"/>
      <c r="UJL434" s="32"/>
      <c r="UJM434" s="32"/>
      <c r="UJN434" s="32"/>
      <c r="UJO434" s="32"/>
      <c r="UJP434" s="32"/>
      <c r="UJQ434" s="32"/>
      <c r="UJR434" s="32"/>
      <c r="UJS434" s="32"/>
      <c r="UJT434" s="32"/>
      <c r="UJU434" s="32"/>
      <c r="UJV434" s="32"/>
      <c r="UJW434" s="32"/>
      <c r="UJX434" s="32"/>
      <c r="UJY434" s="32"/>
      <c r="UJZ434" s="32"/>
      <c r="UKA434" s="32"/>
      <c r="UKB434" s="32"/>
      <c r="UKC434" s="32"/>
      <c r="UKD434" s="32"/>
      <c r="UKE434" s="32"/>
      <c r="UKF434" s="32"/>
      <c r="UKG434" s="32"/>
      <c r="UKH434" s="32"/>
      <c r="UKI434" s="32"/>
      <c r="UKJ434" s="32"/>
      <c r="UKK434" s="32"/>
      <c r="UKL434" s="32"/>
      <c r="UKM434" s="32"/>
      <c r="UKN434" s="32"/>
      <c r="UKO434" s="32"/>
      <c r="UKP434" s="32"/>
      <c r="UKQ434" s="32"/>
      <c r="UKR434" s="32"/>
      <c r="UKS434" s="32"/>
      <c r="UKT434" s="32"/>
      <c r="UKU434" s="32"/>
      <c r="UKV434" s="32"/>
      <c r="UKW434" s="32"/>
      <c r="UKX434" s="32"/>
      <c r="UKY434" s="32"/>
      <c r="UKZ434" s="32"/>
      <c r="ULA434" s="32"/>
      <c r="ULB434" s="32"/>
      <c r="ULC434" s="32"/>
      <c r="ULD434" s="32"/>
      <c r="ULE434" s="32"/>
      <c r="ULF434" s="32"/>
      <c r="ULG434" s="32"/>
      <c r="ULH434" s="32"/>
      <c r="ULI434" s="32"/>
      <c r="ULJ434" s="32"/>
      <c r="ULK434" s="32"/>
      <c r="ULL434" s="32"/>
      <c r="ULM434" s="32"/>
      <c r="ULN434" s="32"/>
      <c r="ULO434" s="32"/>
      <c r="ULP434" s="32"/>
      <c r="ULQ434" s="32"/>
      <c r="ULR434" s="32"/>
      <c r="ULS434" s="32"/>
      <c r="ULT434" s="32"/>
      <c r="ULU434" s="32"/>
      <c r="ULV434" s="32"/>
      <c r="ULW434" s="32"/>
      <c r="ULX434" s="32"/>
      <c r="ULY434" s="32"/>
      <c r="ULZ434" s="32"/>
      <c r="UMA434" s="32"/>
      <c r="UMB434" s="32"/>
      <c r="UMC434" s="32"/>
      <c r="UMD434" s="32"/>
      <c r="UME434" s="32"/>
      <c r="UMF434" s="32"/>
      <c r="UMG434" s="32"/>
      <c r="UMH434" s="32"/>
      <c r="UMI434" s="32"/>
      <c r="UMJ434" s="32"/>
      <c r="UMK434" s="32"/>
      <c r="UML434" s="32"/>
      <c r="UMM434" s="32"/>
      <c r="UMN434" s="32"/>
      <c r="UMO434" s="32"/>
      <c r="UMP434" s="32"/>
      <c r="UMQ434" s="32"/>
      <c r="UMR434" s="32"/>
      <c r="UMS434" s="32"/>
      <c r="UMT434" s="32"/>
      <c r="UMU434" s="32"/>
      <c r="UMV434" s="32"/>
      <c r="UMW434" s="32"/>
      <c r="UMX434" s="32"/>
      <c r="UMY434" s="32"/>
      <c r="UMZ434" s="32"/>
      <c r="UNA434" s="32"/>
      <c r="UNB434" s="32"/>
      <c r="UNC434" s="32"/>
      <c r="UND434" s="32"/>
      <c r="UNE434" s="32"/>
      <c r="UNF434" s="32"/>
      <c r="UNG434" s="32"/>
      <c r="UNH434" s="32"/>
      <c r="UNI434" s="32"/>
      <c r="UNJ434" s="32"/>
      <c r="UNK434" s="32"/>
      <c r="UNL434" s="32"/>
      <c r="UNM434" s="32"/>
      <c r="UNN434" s="32"/>
      <c r="UNO434" s="32"/>
      <c r="UNP434" s="32"/>
      <c r="UNQ434" s="32"/>
      <c r="UNR434" s="32"/>
      <c r="UNS434" s="32"/>
      <c r="UNT434" s="32"/>
      <c r="UNU434" s="32"/>
      <c r="UNV434" s="32"/>
      <c r="UNW434" s="32"/>
      <c r="UNX434" s="32"/>
      <c r="UNY434" s="32"/>
      <c r="UNZ434" s="32"/>
      <c r="UOA434" s="32"/>
      <c r="UOB434" s="32"/>
      <c r="UOC434" s="32"/>
      <c r="UOD434" s="32"/>
      <c r="UOE434" s="32"/>
      <c r="UOF434" s="32"/>
      <c r="UOG434" s="32"/>
      <c r="UOH434" s="32"/>
      <c r="UOI434" s="32"/>
      <c r="UOJ434" s="32"/>
      <c r="UOK434" s="32"/>
      <c r="UOL434" s="32"/>
      <c r="UOM434" s="32"/>
      <c r="UON434" s="32"/>
      <c r="UOO434" s="32"/>
      <c r="UOP434" s="32"/>
      <c r="UOQ434" s="32"/>
      <c r="UOR434" s="32"/>
      <c r="UOS434" s="32"/>
      <c r="UOT434" s="32"/>
      <c r="UOU434" s="32"/>
      <c r="UOV434" s="32"/>
      <c r="UOW434" s="32"/>
      <c r="UOX434" s="32"/>
      <c r="UOY434" s="32"/>
      <c r="UOZ434" s="32"/>
      <c r="UPA434" s="32"/>
      <c r="UPB434" s="32"/>
      <c r="UPC434" s="32"/>
      <c r="UPD434" s="32"/>
      <c r="UPE434" s="32"/>
      <c r="UPF434" s="32"/>
      <c r="UPG434" s="32"/>
      <c r="UPH434" s="32"/>
      <c r="UPI434" s="32"/>
      <c r="UPJ434" s="32"/>
      <c r="UPK434" s="32"/>
      <c r="UPL434" s="32"/>
      <c r="UPM434" s="32"/>
      <c r="UPN434" s="32"/>
      <c r="UPO434" s="32"/>
      <c r="UPP434" s="32"/>
      <c r="UPQ434" s="32"/>
      <c r="UPR434" s="32"/>
      <c r="UPS434" s="32"/>
      <c r="UPT434" s="32"/>
      <c r="UPU434" s="32"/>
      <c r="UPV434" s="32"/>
      <c r="UPW434" s="32"/>
      <c r="UPX434" s="32"/>
      <c r="UPY434" s="32"/>
      <c r="UPZ434" s="32"/>
      <c r="UQA434" s="32"/>
      <c r="UQB434" s="32"/>
      <c r="UQC434" s="32"/>
      <c r="UQD434" s="32"/>
      <c r="UQE434" s="32"/>
      <c r="UQF434" s="32"/>
      <c r="UQG434" s="32"/>
      <c r="UQH434" s="32"/>
      <c r="UQI434" s="32"/>
      <c r="UQJ434" s="32"/>
      <c r="UQK434" s="32"/>
      <c r="UQL434" s="32"/>
      <c r="UQM434" s="32"/>
      <c r="UQN434" s="32"/>
      <c r="UQO434" s="32"/>
      <c r="UQP434" s="32"/>
      <c r="UQQ434" s="32"/>
      <c r="UQR434" s="32"/>
      <c r="UQS434" s="32"/>
      <c r="UQT434" s="32"/>
      <c r="UQU434" s="32"/>
      <c r="UQV434" s="32"/>
      <c r="UQW434" s="32"/>
      <c r="UQX434" s="32"/>
      <c r="UQY434" s="32"/>
      <c r="UQZ434" s="32"/>
      <c r="URA434" s="32"/>
      <c r="URB434" s="32"/>
      <c r="URC434" s="32"/>
      <c r="URD434" s="32"/>
      <c r="URE434" s="32"/>
      <c r="URF434" s="32"/>
      <c r="URG434" s="32"/>
      <c r="URH434" s="32"/>
      <c r="URI434" s="32"/>
      <c r="URJ434" s="32"/>
      <c r="URK434" s="32"/>
      <c r="URL434" s="32"/>
      <c r="URM434" s="32"/>
      <c r="URN434" s="32"/>
      <c r="URO434" s="32"/>
      <c r="URP434" s="32"/>
      <c r="URQ434" s="32"/>
      <c r="URR434" s="32"/>
      <c r="URS434" s="32"/>
      <c r="URT434" s="32"/>
      <c r="URU434" s="32"/>
      <c r="URV434" s="32"/>
      <c r="URW434" s="32"/>
      <c r="URX434" s="32"/>
      <c r="URY434" s="32"/>
      <c r="URZ434" s="32"/>
      <c r="USA434" s="32"/>
      <c r="USB434" s="32"/>
      <c r="USC434" s="32"/>
      <c r="USD434" s="32"/>
      <c r="USE434" s="32"/>
      <c r="USF434" s="32"/>
      <c r="USG434" s="32"/>
      <c r="USH434" s="32"/>
      <c r="USI434" s="32"/>
      <c r="USJ434" s="32"/>
      <c r="USK434" s="32"/>
      <c r="USL434" s="32"/>
      <c r="USM434" s="32"/>
      <c r="USN434" s="32"/>
      <c r="USO434" s="32"/>
      <c r="USP434" s="32"/>
      <c r="USQ434" s="32"/>
      <c r="USR434" s="32"/>
      <c r="USS434" s="32"/>
      <c r="UST434" s="32"/>
      <c r="USU434" s="32"/>
      <c r="USV434" s="32"/>
      <c r="USW434" s="32"/>
      <c r="USX434" s="32"/>
      <c r="USY434" s="32"/>
      <c r="USZ434" s="32"/>
      <c r="UTA434" s="32"/>
      <c r="UTB434" s="32"/>
      <c r="UTC434" s="32"/>
      <c r="UTD434" s="32"/>
      <c r="UTE434" s="32"/>
      <c r="UTF434" s="32"/>
      <c r="UTG434" s="32"/>
      <c r="UTH434" s="32"/>
      <c r="UTI434" s="32"/>
      <c r="UTJ434" s="32"/>
      <c r="UTK434" s="32"/>
      <c r="UTL434" s="32"/>
      <c r="UTM434" s="32"/>
      <c r="UTN434" s="32"/>
      <c r="UTO434" s="32"/>
      <c r="UTP434" s="32"/>
      <c r="UTQ434" s="32"/>
      <c r="UTR434" s="32"/>
      <c r="UTS434" s="32"/>
      <c r="UTT434" s="32"/>
      <c r="UTU434" s="32"/>
      <c r="UTV434" s="32"/>
      <c r="UTW434" s="32"/>
      <c r="UTX434" s="32"/>
      <c r="UTY434" s="32"/>
      <c r="UTZ434" s="32"/>
      <c r="UUA434" s="32"/>
      <c r="UUB434" s="32"/>
      <c r="UUC434" s="32"/>
      <c r="UUD434" s="32"/>
      <c r="UUE434" s="32"/>
      <c r="UUF434" s="32"/>
      <c r="UUG434" s="32"/>
      <c r="UUH434" s="32"/>
      <c r="UUI434" s="32"/>
      <c r="UUJ434" s="32"/>
      <c r="UUK434" s="32"/>
      <c r="UUL434" s="32"/>
      <c r="UUM434" s="32"/>
      <c r="UUN434" s="32"/>
      <c r="UUO434" s="32"/>
      <c r="UUP434" s="32"/>
      <c r="UUQ434" s="32"/>
      <c r="UUR434" s="32"/>
      <c r="UUS434" s="32"/>
      <c r="UUT434" s="32"/>
      <c r="UUU434" s="32"/>
      <c r="UUV434" s="32"/>
      <c r="UUW434" s="32"/>
      <c r="UUX434" s="32"/>
      <c r="UUY434" s="32"/>
      <c r="UUZ434" s="32"/>
      <c r="UVA434" s="32"/>
      <c r="UVB434" s="32"/>
      <c r="UVC434" s="32"/>
      <c r="UVD434" s="32"/>
      <c r="UVE434" s="32"/>
      <c r="UVF434" s="32"/>
      <c r="UVG434" s="32"/>
      <c r="UVH434" s="32"/>
      <c r="UVI434" s="32"/>
      <c r="UVJ434" s="32"/>
      <c r="UVK434" s="32"/>
      <c r="UVL434" s="32"/>
      <c r="UVM434" s="32"/>
      <c r="UVN434" s="32"/>
      <c r="UVO434" s="32"/>
      <c r="UVP434" s="32"/>
      <c r="UVQ434" s="32"/>
      <c r="UVR434" s="32"/>
      <c r="UVS434" s="32"/>
      <c r="UVT434" s="32"/>
      <c r="UVU434" s="32"/>
      <c r="UVV434" s="32"/>
      <c r="UVW434" s="32"/>
      <c r="UVX434" s="32"/>
      <c r="UVY434" s="32"/>
      <c r="UVZ434" s="32"/>
      <c r="UWA434" s="32"/>
      <c r="UWB434" s="32"/>
      <c r="UWC434" s="32"/>
      <c r="UWD434" s="32"/>
      <c r="UWE434" s="32"/>
      <c r="UWF434" s="32"/>
      <c r="UWG434" s="32"/>
      <c r="UWH434" s="32"/>
      <c r="UWI434" s="32"/>
      <c r="UWJ434" s="32"/>
      <c r="UWK434" s="32"/>
      <c r="UWL434" s="32"/>
      <c r="UWM434" s="32"/>
      <c r="UWN434" s="32"/>
      <c r="UWO434" s="32"/>
      <c r="UWP434" s="32"/>
      <c r="UWQ434" s="32"/>
      <c r="UWR434" s="32"/>
      <c r="UWS434" s="32"/>
      <c r="UWT434" s="32"/>
      <c r="UWU434" s="32"/>
      <c r="UWV434" s="32"/>
      <c r="UWW434" s="32"/>
      <c r="UWX434" s="32"/>
      <c r="UWY434" s="32"/>
      <c r="UWZ434" s="32"/>
      <c r="UXA434" s="32"/>
      <c r="UXB434" s="32"/>
      <c r="UXC434" s="32"/>
      <c r="UXD434" s="32"/>
      <c r="UXE434" s="32"/>
      <c r="UXF434" s="32"/>
      <c r="UXG434" s="32"/>
      <c r="UXH434" s="32"/>
      <c r="UXI434" s="32"/>
      <c r="UXJ434" s="32"/>
      <c r="UXK434" s="32"/>
      <c r="UXL434" s="32"/>
      <c r="UXM434" s="32"/>
      <c r="UXN434" s="32"/>
      <c r="UXO434" s="32"/>
      <c r="UXP434" s="32"/>
      <c r="UXQ434" s="32"/>
      <c r="UXR434" s="32"/>
      <c r="UXS434" s="32"/>
      <c r="UXT434" s="32"/>
      <c r="UXU434" s="32"/>
      <c r="UXV434" s="32"/>
      <c r="UXW434" s="32"/>
      <c r="UXX434" s="32"/>
      <c r="UXY434" s="32"/>
      <c r="UXZ434" s="32"/>
      <c r="UYA434" s="32"/>
      <c r="UYB434" s="32"/>
      <c r="UYC434" s="32"/>
      <c r="UYD434" s="32"/>
      <c r="UYE434" s="32"/>
      <c r="UYF434" s="32"/>
      <c r="UYG434" s="32"/>
      <c r="UYH434" s="32"/>
      <c r="UYI434" s="32"/>
      <c r="UYJ434" s="32"/>
      <c r="UYK434" s="32"/>
      <c r="UYL434" s="32"/>
      <c r="UYM434" s="32"/>
      <c r="UYN434" s="32"/>
      <c r="UYO434" s="32"/>
      <c r="UYP434" s="32"/>
      <c r="UYQ434" s="32"/>
      <c r="UYR434" s="32"/>
      <c r="UYS434" s="32"/>
      <c r="UYT434" s="32"/>
      <c r="UYU434" s="32"/>
      <c r="UYV434" s="32"/>
      <c r="UYW434" s="32"/>
      <c r="UYX434" s="32"/>
      <c r="UYY434" s="32"/>
      <c r="UYZ434" s="32"/>
      <c r="UZA434" s="32"/>
      <c r="UZB434" s="32"/>
      <c r="UZC434" s="32"/>
      <c r="UZD434" s="32"/>
      <c r="UZE434" s="32"/>
      <c r="UZF434" s="32"/>
      <c r="UZG434" s="32"/>
      <c r="UZH434" s="32"/>
      <c r="UZI434" s="32"/>
      <c r="UZJ434" s="32"/>
      <c r="UZK434" s="32"/>
      <c r="UZL434" s="32"/>
      <c r="UZM434" s="32"/>
      <c r="UZN434" s="32"/>
      <c r="UZO434" s="32"/>
      <c r="UZP434" s="32"/>
      <c r="UZQ434" s="32"/>
      <c r="UZR434" s="32"/>
      <c r="UZS434" s="32"/>
      <c r="UZT434" s="32"/>
      <c r="UZU434" s="32"/>
      <c r="UZV434" s="32"/>
      <c r="UZW434" s="32"/>
      <c r="UZX434" s="32"/>
      <c r="UZY434" s="32"/>
      <c r="UZZ434" s="32"/>
      <c r="VAA434" s="32"/>
      <c r="VAB434" s="32"/>
      <c r="VAC434" s="32"/>
      <c r="VAD434" s="32"/>
      <c r="VAE434" s="32"/>
      <c r="VAF434" s="32"/>
      <c r="VAG434" s="32"/>
      <c r="VAH434" s="32"/>
      <c r="VAI434" s="32"/>
      <c r="VAJ434" s="32"/>
      <c r="VAK434" s="32"/>
      <c r="VAL434" s="32"/>
      <c r="VAM434" s="32"/>
      <c r="VAN434" s="32"/>
      <c r="VAO434" s="32"/>
      <c r="VAP434" s="32"/>
      <c r="VAQ434" s="32"/>
      <c r="VAR434" s="32"/>
      <c r="VAS434" s="32"/>
      <c r="VAT434" s="32"/>
      <c r="VAU434" s="32"/>
      <c r="VAV434" s="32"/>
      <c r="VAW434" s="32"/>
      <c r="VAX434" s="32"/>
      <c r="VAY434" s="32"/>
      <c r="VAZ434" s="32"/>
      <c r="VBA434" s="32"/>
      <c r="VBB434" s="32"/>
      <c r="VBC434" s="32"/>
      <c r="VBD434" s="32"/>
      <c r="VBE434" s="32"/>
      <c r="VBF434" s="32"/>
      <c r="VBG434" s="32"/>
      <c r="VBH434" s="32"/>
      <c r="VBI434" s="32"/>
      <c r="VBJ434" s="32"/>
      <c r="VBK434" s="32"/>
      <c r="VBL434" s="32"/>
      <c r="VBM434" s="32"/>
      <c r="VBN434" s="32"/>
      <c r="VBO434" s="32"/>
      <c r="VBP434" s="32"/>
      <c r="VBQ434" s="32"/>
      <c r="VBR434" s="32"/>
      <c r="VBS434" s="32"/>
      <c r="VBT434" s="32"/>
      <c r="VBU434" s="32"/>
      <c r="VBV434" s="32"/>
      <c r="VBW434" s="32"/>
      <c r="VBX434" s="32"/>
      <c r="VBY434" s="32"/>
      <c r="VBZ434" s="32"/>
      <c r="VCA434" s="32"/>
      <c r="VCB434" s="32"/>
      <c r="VCC434" s="32"/>
      <c r="VCD434" s="32"/>
      <c r="VCE434" s="32"/>
      <c r="VCF434" s="32"/>
      <c r="VCG434" s="32"/>
      <c r="VCH434" s="32"/>
      <c r="VCI434" s="32"/>
      <c r="VCJ434" s="32"/>
      <c r="VCK434" s="32"/>
      <c r="VCL434" s="32"/>
      <c r="VCM434" s="32"/>
      <c r="VCN434" s="32"/>
      <c r="VCO434" s="32"/>
      <c r="VCP434" s="32"/>
      <c r="VCQ434" s="32"/>
      <c r="VCR434" s="32"/>
      <c r="VCS434" s="32"/>
      <c r="VCT434" s="32"/>
      <c r="VCU434" s="32"/>
      <c r="VCV434" s="32"/>
      <c r="VCW434" s="32"/>
      <c r="VCX434" s="32"/>
      <c r="VCY434" s="32"/>
      <c r="VCZ434" s="32"/>
      <c r="VDA434" s="32"/>
      <c r="VDB434" s="32"/>
      <c r="VDC434" s="32"/>
      <c r="VDD434" s="32"/>
      <c r="VDE434" s="32"/>
      <c r="VDF434" s="32"/>
      <c r="VDG434" s="32"/>
      <c r="VDH434" s="32"/>
      <c r="VDI434" s="32"/>
      <c r="VDJ434" s="32"/>
      <c r="VDK434" s="32"/>
      <c r="VDL434" s="32"/>
      <c r="VDM434" s="32"/>
      <c r="VDN434" s="32"/>
      <c r="VDO434" s="32"/>
      <c r="VDP434" s="32"/>
      <c r="VDQ434" s="32"/>
      <c r="VDR434" s="32"/>
      <c r="VDS434" s="32"/>
      <c r="VDT434" s="32"/>
      <c r="VDU434" s="32"/>
      <c r="VDV434" s="32"/>
      <c r="VDW434" s="32"/>
      <c r="VDX434" s="32"/>
      <c r="VDY434" s="32"/>
      <c r="VDZ434" s="32"/>
      <c r="VEA434" s="32"/>
      <c r="VEB434" s="32"/>
      <c r="VEC434" s="32"/>
      <c r="VED434" s="32"/>
      <c r="VEE434" s="32"/>
      <c r="VEF434" s="32"/>
      <c r="VEG434" s="32"/>
      <c r="VEH434" s="32"/>
      <c r="VEI434" s="32"/>
      <c r="VEJ434" s="32"/>
      <c r="VEK434" s="32"/>
      <c r="VEL434" s="32"/>
      <c r="VEM434" s="32"/>
      <c r="VEN434" s="32"/>
      <c r="VEO434" s="32"/>
      <c r="VEP434" s="32"/>
      <c r="VEQ434" s="32"/>
      <c r="VER434" s="32"/>
      <c r="VES434" s="32"/>
      <c r="VET434" s="32"/>
      <c r="VEU434" s="32"/>
      <c r="VEV434" s="32"/>
      <c r="VEW434" s="32"/>
      <c r="VEX434" s="32"/>
      <c r="VEY434" s="32"/>
      <c r="VEZ434" s="32"/>
      <c r="VFA434" s="32"/>
      <c r="VFB434" s="32"/>
      <c r="VFC434" s="32"/>
      <c r="VFD434" s="32"/>
      <c r="VFE434" s="32"/>
      <c r="VFF434" s="32"/>
      <c r="VFG434" s="32"/>
      <c r="VFH434" s="32"/>
      <c r="VFI434" s="32"/>
      <c r="VFJ434" s="32"/>
      <c r="VFK434" s="32"/>
      <c r="VFL434" s="32"/>
      <c r="VFM434" s="32"/>
      <c r="VFN434" s="32"/>
      <c r="VFO434" s="32"/>
      <c r="VFP434" s="32"/>
      <c r="VFQ434" s="32"/>
      <c r="VFR434" s="32"/>
      <c r="VFS434" s="32"/>
      <c r="VFT434" s="32"/>
      <c r="VFU434" s="32"/>
      <c r="VFV434" s="32"/>
      <c r="VFW434" s="32"/>
      <c r="VFX434" s="32"/>
      <c r="VFY434" s="32"/>
      <c r="VFZ434" s="32"/>
      <c r="VGA434" s="32"/>
      <c r="VGB434" s="32"/>
      <c r="VGC434" s="32"/>
      <c r="VGD434" s="32"/>
      <c r="VGE434" s="32"/>
      <c r="VGF434" s="32"/>
      <c r="VGG434" s="32"/>
      <c r="VGH434" s="32"/>
      <c r="VGI434" s="32"/>
      <c r="VGJ434" s="32"/>
      <c r="VGK434" s="32"/>
      <c r="VGL434" s="32"/>
      <c r="VGM434" s="32"/>
      <c r="VGN434" s="32"/>
      <c r="VGO434" s="32"/>
      <c r="VGP434" s="32"/>
      <c r="VGQ434" s="32"/>
      <c r="VGR434" s="32"/>
      <c r="VGS434" s="32"/>
      <c r="VGT434" s="32"/>
      <c r="VGU434" s="32"/>
      <c r="VGV434" s="32"/>
      <c r="VGW434" s="32"/>
      <c r="VGX434" s="32"/>
      <c r="VGY434" s="32"/>
      <c r="VGZ434" s="32"/>
      <c r="VHA434" s="32"/>
      <c r="VHB434" s="32"/>
      <c r="VHC434" s="32"/>
      <c r="VHD434" s="32"/>
      <c r="VHE434" s="32"/>
      <c r="VHF434" s="32"/>
      <c r="VHG434" s="32"/>
      <c r="VHH434" s="32"/>
      <c r="VHI434" s="32"/>
      <c r="VHJ434" s="32"/>
      <c r="VHK434" s="32"/>
      <c r="VHL434" s="32"/>
      <c r="VHM434" s="32"/>
      <c r="VHN434" s="32"/>
      <c r="VHO434" s="32"/>
      <c r="VHP434" s="32"/>
      <c r="VHQ434" s="32"/>
      <c r="VHR434" s="32"/>
      <c r="VHS434" s="32"/>
      <c r="VHT434" s="32"/>
      <c r="VHU434" s="32"/>
      <c r="VHV434" s="32"/>
      <c r="VHW434" s="32"/>
      <c r="VHX434" s="32"/>
      <c r="VHY434" s="32"/>
      <c r="VHZ434" s="32"/>
      <c r="VIA434" s="32"/>
      <c r="VIB434" s="32"/>
      <c r="VIC434" s="32"/>
      <c r="VID434" s="32"/>
      <c r="VIE434" s="32"/>
      <c r="VIF434" s="32"/>
      <c r="VIG434" s="32"/>
      <c r="VIH434" s="32"/>
      <c r="VII434" s="32"/>
      <c r="VIJ434" s="32"/>
      <c r="VIK434" s="32"/>
      <c r="VIL434" s="32"/>
      <c r="VIM434" s="32"/>
      <c r="VIN434" s="32"/>
      <c r="VIO434" s="32"/>
      <c r="VIP434" s="32"/>
      <c r="VIQ434" s="32"/>
      <c r="VIR434" s="32"/>
      <c r="VIS434" s="32"/>
      <c r="VIT434" s="32"/>
      <c r="VIU434" s="32"/>
      <c r="VIV434" s="32"/>
      <c r="VIW434" s="32"/>
      <c r="VIX434" s="32"/>
      <c r="VIY434" s="32"/>
      <c r="VIZ434" s="32"/>
      <c r="VJA434" s="32"/>
      <c r="VJB434" s="32"/>
      <c r="VJC434" s="32"/>
      <c r="VJD434" s="32"/>
      <c r="VJE434" s="32"/>
      <c r="VJF434" s="32"/>
      <c r="VJG434" s="32"/>
      <c r="VJH434" s="32"/>
      <c r="VJI434" s="32"/>
      <c r="VJJ434" s="32"/>
      <c r="VJK434" s="32"/>
      <c r="VJL434" s="32"/>
      <c r="VJM434" s="32"/>
      <c r="VJN434" s="32"/>
      <c r="VJO434" s="32"/>
      <c r="VJP434" s="32"/>
      <c r="VJQ434" s="32"/>
      <c r="VJR434" s="32"/>
      <c r="VJS434" s="32"/>
      <c r="VJT434" s="32"/>
      <c r="VJU434" s="32"/>
      <c r="VJV434" s="32"/>
      <c r="VJW434" s="32"/>
      <c r="VJX434" s="32"/>
      <c r="VJY434" s="32"/>
      <c r="VJZ434" s="32"/>
      <c r="VKA434" s="32"/>
      <c r="VKB434" s="32"/>
      <c r="VKC434" s="32"/>
      <c r="VKD434" s="32"/>
      <c r="VKE434" s="32"/>
      <c r="VKF434" s="32"/>
      <c r="VKG434" s="32"/>
      <c r="VKH434" s="32"/>
      <c r="VKI434" s="32"/>
      <c r="VKJ434" s="32"/>
      <c r="VKK434" s="32"/>
      <c r="VKL434" s="32"/>
      <c r="VKM434" s="32"/>
      <c r="VKN434" s="32"/>
      <c r="VKO434" s="32"/>
      <c r="VKP434" s="32"/>
      <c r="VKQ434" s="32"/>
      <c r="VKR434" s="32"/>
      <c r="VKS434" s="32"/>
      <c r="VKT434" s="32"/>
      <c r="VKU434" s="32"/>
      <c r="VKV434" s="32"/>
      <c r="VKW434" s="32"/>
      <c r="VKX434" s="32"/>
      <c r="VKY434" s="32"/>
      <c r="VKZ434" s="32"/>
      <c r="VLA434" s="32"/>
      <c r="VLB434" s="32"/>
      <c r="VLC434" s="32"/>
      <c r="VLD434" s="32"/>
      <c r="VLE434" s="32"/>
      <c r="VLF434" s="32"/>
      <c r="VLG434" s="32"/>
      <c r="VLH434" s="32"/>
      <c r="VLI434" s="32"/>
      <c r="VLJ434" s="32"/>
      <c r="VLK434" s="32"/>
      <c r="VLL434" s="32"/>
      <c r="VLM434" s="32"/>
      <c r="VLN434" s="32"/>
      <c r="VLO434" s="32"/>
      <c r="VLP434" s="32"/>
      <c r="VLQ434" s="32"/>
      <c r="VLR434" s="32"/>
      <c r="VLS434" s="32"/>
      <c r="VLT434" s="32"/>
      <c r="VLU434" s="32"/>
      <c r="VLV434" s="32"/>
      <c r="VLW434" s="32"/>
      <c r="VLX434" s="32"/>
      <c r="VLY434" s="32"/>
      <c r="VLZ434" s="32"/>
      <c r="VMA434" s="32"/>
      <c r="VMB434" s="32"/>
      <c r="VMC434" s="32"/>
      <c r="VMD434" s="32"/>
      <c r="VME434" s="32"/>
      <c r="VMF434" s="32"/>
      <c r="VMG434" s="32"/>
      <c r="VMH434" s="32"/>
      <c r="VMI434" s="32"/>
      <c r="VMJ434" s="32"/>
      <c r="VMK434" s="32"/>
      <c r="VML434" s="32"/>
      <c r="VMM434" s="32"/>
      <c r="VMN434" s="32"/>
      <c r="VMO434" s="32"/>
      <c r="VMP434" s="32"/>
      <c r="VMQ434" s="32"/>
      <c r="VMR434" s="32"/>
      <c r="VMS434" s="32"/>
      <c r="VMT434" s="32"/>
      <c r="VMU434" s="32"/>
      <c r="VMV434" s="32"/>
      <c r="VMW434" s="32"/>
      <c r="VMX434" s="32"/>
      <c r="VMY434" s="32"/>
      <c r="VMZ434" s="32"/>
      <c r="VNA434" s="32"/>
      <c r="VNB434" s="32"/>
      <c r="VNC434" s="32"/>
      <c r="VND434" s="32"/>
      <c r="VNE434" s="32"/>
      <c r="VNF434" s="32"/>
      <c r="VNG434" s="32"/>
      <c r="VNH434" s="32"/>
      <c r="VNI434" s="32"/>
      <c r="VNJ434" s="32"/>
      <c r="VNK434" s="32"/>
      <c r="VNL434" s="32"/>
      <c r="VNM434" s="32"/>
      <c r="VNN434" s="32"/>
      <c r="VNO434" s="32"/>
      <c r="VNP434" s="32"/>
      <c r="VNQ434" s="32"/>
      <c r="VNR434" s="32"/>
      <c r="VNS434" s="32"/>
      <c r="VNT434" s="32"/>
      <c r="VNU434" s="32"/>
      <c r="VNV434" s="32"/>
      <c r="VNW434" s="32"/>
      <c r="VNX434" s="32"/>
      <c r="VNY434" s="32"/>
      <c r="VNZ434" s="32"/>
      <c r="VOA434" s="32"/>
      <c r="VOB434" s="32"/>
      <c r="VOC434" s="32"/>
      <c r="VOD434" s="32"/>
      <c r="VOE434" s="32"/>
      <c r="VOF434" s="32"/>
      <c r="VOG434" s="32"/>
      <c r="VOH434" s="32"/>
      <c r="VOI434" s="32"/>
      <c r="VOJ434" s="32"/>
      <c r="VOK434" s="32"/>
      <c r="VOL434" s="32"/>
      <c r="VOM434" s="32"/>
      <c r="VON434" s="32"/>
      <c r="VOO434" s="32"/>
      <c r="VOP434" s="32"/>
      <c r="VOQ434" s="32"/>
      <c r="VOR434" s="32"/>
      <c r="VOS434" s="32"/>
      <c r="VOT434" s="32"/>
      <c r="VOU434" s="32"/>
      <c r="VOV434" s="32"/>
      <c r="VOW434" s="32"/>
      <c r="VOX434" s="32"/>
      <c r="VOY434" s="32"/>
      <c r="VOZ434" s="32"/>
      <c r="VPA434" s="32"/>
      <c r="VPB434" s="32"/>
      <c r="VPC434" s="32"/>
      <c r="VPD434" s="32"/>
      <c r="VPE434" s="32"/>
      <c r="VPF434" s="32"/>
      <c r="VPG434" s="32"/>
      <c r="VPH434" s="32"/>
      <c r="VPI434" s="32"/>
      <c r="VPJ434" s="32"/>
      <c r="VPK434" s="32"/>
      <c r="VPL434" s="32"/>
      <c r="VPM434" s="32"/>
      <c r="VPN434" s="32"/>
      <c r="VPO434" s="32"/>
      <c r="VPP434" s="32"/>
      <c r="VPQ434" s="32"/>
      <c r="VPR434" s="32"/>
      <c r="VPS434" s="32"/>
      <c r="VPT434" s="32"/>
      <c r="VPU434" s="32"/>
      <c r="VPV434" s="32"/>
      <c r="VPW434" s="32"/>
      <c r="VPX434" s="32"/>
      <c r="VPY434" s="32"/>
      <c r="VPZ434" s="32"/>
      <c r="VQA434" s="32"/>
      <c r="VQB434" s="32"/>
      <c r="VQC434" s="32"/>
      <c r="VQD434" s="32"/>
      <c r="VQE434" s="32"/>
      <c r="VQF434" s="32"/>
      <c r="VQG434" s="32"/>
      <c r="VQH434" s="32"/>
      <c r="VQI434" s="32"/>
      <c r="VQJ434" s="32"/>
      <c r="VQK434" s="32"/>
      <c r="VQL434" s="32"/>
      <c r="VQM434" s="32"/>
      <c r="VQN434" s="32"/>
      <c r="VQO434" s="32"/>
      <c r="VQP434" s="32"/>
      <c r="VQQ434" s="32"/>
      <c r="VQR434" s="32"/>
      <c r="VQS434" s="32"/>
      <c r="VQT434" s="32"/>
      <c r="VQU434" s="32"/>
      <c r="VQV434" s="32"/>
      <c r="VQW434" s="32"/>
      <c r="VQX434" s="32"/>
      <c r="VQY434" s="32"/>
      <c r="VQZ434" s="32"/>
      <c r="VRA434" s="32"/>
      <c r="VRB434" s="32"/>
      <c r="VRC434" s="32"/>
      <c r="VRD434" s="32"/>
      <c r="VRE434" s="32"/>
      <c r="VRF434" s="32"/>
      <c r="VRG434" s="32"/>
      <c r="VRH434" s="32"/>
      <c r="VRI434" s="32"/>
      <c r="VRJ434" s="32"/>
      <c r="VRK434" s="32"/>
      <c r="VRL434" s="32"/>
      <c r="VRM434" s="32"/>
      <c r="VRN434" s="32"/>
      <c r="VRO434" s="32"/>
      <c r="VRP434" s="32"/>
      <c r="VRQ434" s="32"/>
      <c r="VRR434" s="32"/>
      <c r="VRS434" s="32"/>
      <c r="VRT434" s="32"/>
      <c r="VRU434" s="32"/>
      <c r="VRV434" s="32"/>
      <c r="VRW434" s="32"/>
      <c r="VRX434" s="32"/>
      <c r="VRY434" s="32"/>
      <c r="VRZ434" s="32"/>
      <c r="VSA434" s="32"/>
      <c r="VSB434" s="32"/>
      <c r="VSC434" s="32"/>
      <c r="VSD434" s="32"/>
      <c r="VSE434" s="32"/>
      <c r="VSF434" s="32"/>
      <c r="VSG434" s="32"/>
      <c r="VSH434" s="32"/>
      <c r="VSI434" s="32"/>
      <c r="VSJ434" s="32"/>
      <c r="VSK434" s="32"/>
      <c r="VSL434" s="32"/>
      <c r="VSM434" s="32"/>
      <c r="VSN434" s="32"/>
      <c r="VSO434" s="32"/>
      <c r="VSP434" s="32"/>
      <c r="VSQ434" s="32"/>
      <c r="VSR434" s="32"/>
      <c r="VSS434" s="32"/>
      <c r="VST434" s="32"/>
      <c r="VSU434" s="32"/>
      <c r="VSV434" s="32"/>
      <c r="VSW434" s="32"/>
      <c r="VSX434" s="32"/>
      <c r="VSY434" s="32"/>
      <c r="VSZ434" s="32"/>
      <c r="VTA434" s="32"/>
      <c r="VTB434" s="32"/>
      <c r="VTC434" s="32"/>
      <c r="VTD434" s="32"/>
      <c r="VTE434" s="32"/>
      <c r="VTF434" s="32"/>
      <c r="VTG434" s="32"/>
      <c r="VTH434" s="32"/>
      <c r="VTI434" s="32"/>
      <c r="VTJ434" s="32"/>
      <c r="VTK434" s="32"/>
      <c r="VTL434" s="32"/>
      <c r="VTM434" s="32"/>
      <c r="VTN434" s="32"/>
      <c r="VTO434" s="32"/>
      <c r="VTP434" s="32"/>
      <c r="VTQ434" s="32"/>
      <c r="VTR434" s="32"/>
      <c r="VTS434" s="32"/>
      <c r="VTT434" s="32"/>
      <c r="VTU434" s="32"/>
      <c r="VTV434" s="32"/>
      <c r="VTW434" s="32"/>
      <c r="VTX434" s="32"/>
      <c r="VTY434" s="32"/>
      <c r="VTZ434" s="32"/>
      <c r="VUA434" s="32"/>
      <c r="VUB434" s="32"/>
      <c r="VUC434" s="32"/>
      <c r="VUD434" s="32"/>
      <c r="VUE434" s="32"/>
      <c r="VUF434" s="32"/>
      <c r="VUG434" s="32"/>
      <c r="VUH434" s="32"/>
      <c r="VUI434" s="32"/>
      <c r="VUJ434" s="32"/>
      <c r="VUK434" s="32"/>
      <c r="VUL434" s="32"/>
      <c r="VUM434" s="32"/>
      <c r="VUN434" s="32"/>
      <c r="VUO434" s="32"/>
      <c r="VUP434" s="32"/>
      <c r="VUQ434" s="32"/>
      <c r="VUR434" s="32"/>
      <c r="VUS434" s="32"/>
      <c r="VUT434" s="32"/>
      <c r="VUU434" s="32"/>
      <c r="VUV434" s="32"/>
      <c r="VUW434" s="32"/>
      <c r="VUX434" s="32"/>
      <c r="VUY434" s="32"/>
      <c r="VUZ434" s="32"/>
      <c r="VVA434" s="32"/>
      <c r="VVB434" s="32"/>
      <c r="VVC434" s="32"/>
      <c r="VVD434" s="32"/>
      <c r="VVE434" s="32"/>
      <c r="VVF434" s="32"/>
      <c r="VVG434" s="32"/>
      <c r="VVH434" s="32"/>
      <c r="VVI434" s="32"/>
      <c r="VVJ434" s="32"/>
      <c r="VVK434" s="32"/>
      <c r="VVL434" s="32"/>
      <c r="VVM434" s="32"/>
      <c r="VVN434" s="32"/>
      <c r="VVO434" s="32"/>
      <c r="VVP434" s="32"/>
      <c r="VVQ434" s="32"/>
      <c r="VVR434" s="32"/>
      <c r="VVS434" s="32"/>
      <c r="VVT434" s="32"/>
      <c r="VVU434" s="32"/>
      <c r="VVV434" s="32"/>
      <c r="VVW434" s="32"/>
      <c r="VVX434" s="32"/>
      <c r="VVY434" s="32"/>
      <c r="VVZ434" s="32"/>
      <c r="VWA434" s="32"/>
      <c r="VWB434" s="32"/>
      <c r="VWC434" s="32"/>
      <c r="VWD434" s="32"/>
      <c r="VWE434" s="32"/>
      <c r="VWF434" s="32"/>
      <c r="VWG434" s="32"/>
      <c r="VWH434" s="32"/>
      <c r="VWI434" s="32"/>
      <c r="VWJ434" s="32"/>
      <c r="VWK434" s="32"/>
      <c r="VWL434" s="32"/>
      <c r="VWM434" s="32"/>
      <c r="VWN434" s="32"/>
      <c r="VWO434" s="32"/>
      <c r="VWP434" s="32"/>
      <c r="VWQ434" s="32"/>
      <c r="VWR434" s="32"/>
      <c r="VWS434" s="32"/>
      <c r="VWT434" s="32"/>
      <c r="VWU434" s="32"/>
      <c r="VWV434" s="32"/>
      <c r="VWW434" s="32"/>
      <c r="VWX434" s="32"/>
      <c r="VWY434" s="32"/>
      <c r="VWZ434" s="32"/>
      <c r="VXA434" s="32"/>
      <c r="VXB434" s="32"/>
      <c r="VXC434" s="32"/>
      <c r="VXD434" s="32"/>
      <c r="VXE434" s="32"/>
      <c r="VXF434" s="32"/>
      <c r="VXG434" s="32"/>
      <c r="VXH434" s="32"/>
      <c r="VXI434" s="32"/>
      <c r="VXJ434" s="32"/>
      <c r="VXK434" s="32"/>
      <c r="VXL434" s="32"/>
      <c r="VXM434" s="32"/>
      <c r="VXN434" s="32"/>
      <c r="VXO434" s="32"/>
      <c r="VXP434" s="32"/>
      <c r="VXQ434" s="32"/>
      <c r="VXR434" s="32"/>
      <c r="VXS434" s="32"/>
      <c r="VXT434" s="32"/>
      <c r="VXU434" s="32"/>
      <c r="VXV434" s="32"/>
      <c r="VXW434" s="32"/>
      <c r="VXX434" s="32"/>
      <c r="VXY434" s="32"/>
      <c r="VXZ434" s="32"/>
      <c r="VYA434" s="32"/>
      <c r="VYB434" s="32"/>
      <c r="VYC434" s="32"/>
      <c r="VYD434" s="32"/>
      <c r="VYE434" s="32"/>
      <c r="VYF434" s="32"/>
      <c r="VYG434" s="32"/>
      <c r="VYH434" s="32"/>
      <c r="VYI434" s="32"/>
      <c r="VYJ434" s="32"/>
      <c r="VYK434" s="32"/>
      <c r="VYL434" s="32"/>
      <c r="VYM434" s="32"/>
      <c r="VYN434" s="32"/>
      <c r="VYO434" s="32"/>
      <c r="VYP434" s="32"/>
      <c r="VYQ434" s="32"/>
      <c r="VYR434" s="32"/>
      <c r="VYS434" s="32"/>
      <c r="VYT434" s="32"/>
      <c r="VYU434" s="32"/>
      <c r="VYV434" s="32"/>
      <c r="VYW434" s="32"/>
      <c r="VYX434" s="32"/>
      <c r="VYY434" s="32"/>
      <c r="VYZ434" s="32"/>
      <c r="VZA434" s="32"/>
      <c r="VZB434" s="32"/>
      <c r="VZC434" s="32"/>
      <c r="VZD434" s="32"/>
      <c r="VZE434" s="32"/>
      <c r="VZF434" s="32"/>
      <c r="VZG434" s="32"/>
      <c r="VZH434" s="32"/>
      <c r="VZI434" s="32"/>
      <c r="VZJ434" s="32"/>
      <c r="VZK434" s="32"/>
      <c r="VZL434" s="32"/>
      <c r="VZM434" s="32"/>
      <c r="VZN434" s="32"/>
      <c r="VZO434" s="32"/>
      <c r="VZP434" s="32"/>
      <c r="VZQ434" s="32"/>
      <c r="VZR434" s="32"/>
      <c r="VZS434" s="32"/>
      <c r="VZT434" s="32"/>
      <c r="VZU434" s="32"/>
      <c r="VZV434" s="32"/>
      <c r="VZW434" s="32"/>
      <c r="VZX434" s="32"/>
      <c r="VZY434" s="32"/>
      <c r="VZZ434" s="32"/>
      <c r="WAA434" s="32"/>
      <c r="WAB434" s="32"/>
      <c r="WAC434" s="32"/>
      <c r="WAD434" s="32"/>
      <c r="WAE434" s="32"/>
      <c r="WAF434" s="32"/>
      <c r="WAG434" s="32"/>
      <c r="WAH434" s="32"/>
      <c r="WAI434" s="32"/>
      <c r="WAJ434" s="32"/>
      <c r="WAK434" s="32"/>
      <c r="WAL434" s="32"/>
      <c r="WAM434" s="32"/>
      <c r="WAN434" s="32"/>
      <c r="WAO434" s="32"/>
      <c r="WAP434" s="32"/>
      <c r="WAQ434" s="32"/>
      <c r="WAR434" s="32"/>
      <c r="WAS434" s="32"/>
      <c r="WAT434" s="32"/>
      <c r="WAU434" s="32"/>
      <c r="WAV434" s="32"/>
      <c r="WAW434" s="32"/>
      <c r="WAX434" s="32"/>
      <c r="WAY434" s="32"/>
      <c r="WAZ434" s="32"/>
      <c r="WBA434" s="32"/>
      <c r="WBB434" s="32"/>
      <c r="WBC434" s="32"/>
      <c r="WBD434" s="32"/>
      <c r="WBE434" s="32"/>
      <c r="WBF434" s="32"/>
      <c r="WBG434" s="32"/>
      <c r="WBH434" s="32"/>
      <c r="WBI434" s="32"/>
      <c r="WBJ434" s="32"/>
      <c r="WBK434" s="32"/>
      <c r="WBL434" s="32"/>
      <c r="WBM434" s="32"/>
      <c r="WBN434" s="32"/>
      <c r="WBO434" s="32"/>
      <c r="WBP434" s="32"/>
      <c r="WBQ434" s="32"/>
      <c r="WBR434" s="32"/>
      <c r="WBS434" s="32"/>
      <c r="WBT434" s="32"/>
      <c r="WBU434" s="32"/>
      <c r="WBV434" s="32"/>
      <c r="WBW434" s="32"/>
      <c r="WBX434" s="32"/>
      <c r="WBY434" s="32"/>
      <c r="WBZ434" s="32"/>
      <c r="WCA434" s="32"/>
      <c r="WCB434" s="32"/>
      <c r="WCC434" s="32"/>
      <c r="WCD434" s="32"/>
      <c r="WCE434" s="32"/>
      <c r="WCF434" s="32"/>
      <c r="WCG434" s="32"/>
      <c r="WCH434" s="32"/>
      <c r="WCI434" s="32"/>
      <c r="WCJ434" s="32"/>
      <c r="WCK434" s="32"/>
      <c r="WCL434" s="32"/>
      <c r="WCM434" s="32"/>
      <c r="WCN434" s="32"/>
      <c r="WCO434" s="32"/>
      <c r="WCP434" s="32"/>
      <c r="WCQ434" s="32"/>
      <c r="WCR434" s="32"/>
      <c r="WCS434" s="32"/>
      <c r="WCT434" s="32"/>
      <c r="WCU434" s="32"/>
      <c r="WCV434" s="32"/>
      <c r="WCW434" s="32"/>
      <c r="WCX434" s="32"/>
      <c r="WCY434" s="32"/>
      <c r="WCZ434" s="32"/>
      <c r="WDA434" s="32"/>
      <c r="WDB434" s="32"/>
      <c r="WDC434" s="32"/>
      <c r="WDD434" s="32"/>
      <c r="WDE434" s="32"/>
      <c r="WDF434" s="32"/>
      <c r="WDG434" s="32"/>
      <c r="WDH434" s="32"/>
      <c r="WDI434" s="32"/>
      <c r="WDJ434" s="32"/>
      <c r="WDK434" s="32"/>
      <c r="WDL434" s="32"/>
      <c r="WDM434" s="32"/>
      <c r="WDN434" s="32"/>
      <c r="WDO434" s="32"/>
      <c r="WDP434" s="32"/>
      <c r="WDQ434" s="32"/>
      <c r="WDR434" s="32"/>
      <c r="WDS434" s="32"/>
      <c r="WDT434" s="32"/>
      <c r="WDU434" s="32"/>
      <c r="WDV434" s="32"/>
      <c r="WDW434" s="32"/>
      <c r="WDX434" s="32"/>
      <c r="WDY434" s="32"/>
      <c r="WDZ434" s="32"/>
      <c r="WEA434" s="32"/>
      <c r="WEB434" s="32"/>
      <c r="WEC434" s="32"/>
      <c r="WED434" s="32"/>
      <c r="WEE434" s="32"/>
      <c r="WEF434" s="32"/>
      <c r="WEG434" s="32"/>
      <c r="WEH434" s="32"/>
      <c r="WEI434" s="32"/>
      <c r="WEJ434" s="32"/>
      <c r="WEK434" s="32"/>
      <c r="WEL434" s="32"/>
      <c r="WEM434" s="32"/>
      <c r="WEN434" s="32"/>
      <c r="WEO434" s="32"/>
      <c r="WEP434" s="32"/>
      <c r="WEQ434" s="32"/>
      <c r="WER434" s="32"/>
      <c r="WES434" s="32"/>
      <c r="WET434" s="32"/>
      <c r="WEU434" s="32"/>
      <c r="WEV434" s="32"/>
      <c r="WEW434" s="32"/>
      <c r="WEX434" s="32"/>
      <c r="WEY434" s="32"/>
      <c r="WEZ434" s="32"/>
      <c r="WFA434" s="32"/>
      <c r="WFB434" s="32"/>
      <c r="WFC434" s="32"/>
      <c r="WFD434" s="32"/>
      <c r="WFE434" s="32"/>
      <c r="WFF434" s="32"/>
      <c r="WFG434" s="32"/>
      <c r="WFH434" s="32"/>
      <c r="WFI434" s="32"/>
      <c r="WFJ434" s="32"/>
      <c r="WFK434" s="32"/>
      <c r="WFL434" s="32"/>
      <c r="WFM434" s="32"/>
      <c r="WFN434" s="32"/>
      <c r="WFO434" s="32"/>
      <c r="WFP434" s="32"/>
      <c r="WFQ434" s="32"/>
      <c r="WFR434" s="32"/>
      <c r="WFS434" s="32"/>
      <c r="WFT434" s="32"/>
      <c r="WFU434" s="32"/>
      <c r="WFV434" s="32"/>
      <c r="WFW434" s="32"/>
      <c r="WFX434" s="32"/>
      <c r="WFY434" s="32"/>
      <c r="WFZ434" s="32"/>
      <c r="WGA434" s="32"/>
      <c r="WGB434" s="32"/>
      <c r="WGC434" s="32"/>
      <c r="WGD434" s="32"/>
      <c r="WGE434" s="32"/>
      <c r="WGF434" s="32"/>
      <c r="WGG434" s="32"/>
      <c r="WGH434" s="32"/>
      <c r="WGI434" s="32"/>
      <c r="WGJ434" s="32"/>
      <c r="WGK434" s="32"/>
      <c r="WGL434" s="32"/>
      <c r="WGM434" s="32"/>
      <c r="WGN434" s="32"/>
      <c r="WGO434" s="32"/>
      <c r="WGP434" s="32"/>
      <c r="WGQ434" s="32"/>
      <c r="WGR434" s="32"/>
      <c r="WGS434" s="32"/>
      <c r="WGT434" s="32"/>
      <c r="WGU434" s="32"/>
      <c r="WGV434" s="32"/>
      <c r="WGW434" s="32"/>
      <c r="WGX434" s="32"/>
      <c r="WGY434" s="32"/>
      <c r="WGZ434" s="32"/>
      <c r="WHA434" s="32"/>
      <c r="WHB434" s="32"/>
      <c r="WHC434" s="32"/>
      <c r="WHD434" s="32"/>
      <c r="WHE434" s="32"/>
      <c r="WHF434" s="32"/>
      <c r="WHG434" s="32"/>
      <c r="WHH434" s="32"/>
      <c r="WHI434" s="32"/>
      <c r="WHJ434" s="32"/>
      <c r="WHK434" s="32"/>
      <c r="WHL434" s="32"/>
      <c r="WHM434" s="32"/>
      <c r="WHN434" s="32"/>
      <c r="WHO434" s="32"/>
      <c r="WHP434" s="32"/>
      <c r="WHQ434" s="32"/>
      <c r="WHR434" s="32"/>
      <c r="WHS434" s="32"/>
      <c r="WHT434" s="32"/>
      <c r="WHU434" s="32"/>
      <c r="WHV434" s="32"/>
      <c r="WHW434" s="32"/>
      <c r="WHX434" s="32"/>
      <c r="WHY434" s="32"/>
      <c r="WHZ434" s="32"/>
      <c r="WIA434" s="32"/>
      <c r="WIB434" s="32"/>
      <c r="WIC434" s="32"/>
      <c r="WID434" s="32"/>
      <c r="WIE434" s="32"/>
      <c r="WIF434" s="32"/>
      <c r="WIG434" s="32"/>
      <c r="WIH434" s="32"/>
      <c r="WII434" s="32"/>
      <c r="WIJ434" s="32"/>
      <c r="WIK434" s="32"/>
      <c r="WIL434" s="32"/>
      <c r="WIM434" s="32"/>
      <c r="WIN434" s="32"/>
      <c r="WIO434" s="32"/>
      <c r="WIP434" s="32"/>
      <c r="WIQ434" s="32"/>
      <c r="WIR434" s="32"/>
      <c r="WIS434" s="32"/>
      <c r="WIT434" s="32"/>
      <c r="WIU434" s="32"/>
      <c r="WIV434" s="32"/>
      <c r="WIW434" s="32"/>
      <c r="WIX434" s="32"/>
      <c r="WIY434" s="32"/>
      <c r="WIZ434" s="32"/>
      <c r="WJA434" s="32"/>
      <c r="WJB434" s="32"/>
      <c r="WJC434" s="32"/>
      <c r="WJD434" s="32"/>
      <c r="WJE434" s="32"/>
      <c r="WJF434" s="32"/>
      <c r="WJG434" s="32"/>
      <c r="WJH434" s="32"/>
      <c r="WJI434" s="32"/>
      <c r="WJJ434" s="32"/>
      <c r="WJK434" s="32"/>
      <c r="WJL434" s="32"/>
      <c r="WJM434" s="32"/>
      <c r="WJN434" s="32"/>
      <c r="WJO434" s="32"/>
      <c r="WJP434" s="32"/>
      <c r="WJQ434" s="32"/>
      <c r="WJR434" s="32"/>
      <c r="WJS434" s="32"/>
      <c r="WJT434" s="32"/>
      <c r="WJU434" s="32"/>
      <c r="WJV434" s="32"/>
      <c r="WJW434" s="32"/>
      <c r="WJX434" s="32"/>
      <c r="WJY434" s="32"/>
      <c r="WJZ434" s="32"/>
      <c r="WKA434" s="32"/>
      <c r="WKB434" s="32"/>
      <c r="WKC434" s="32"/>
      <c r="WKD434" s="32"/>
      <c r="WKE434" s="32"/>
      <c r="WKF434" s="32"/>
      <c r="WKG434" s="32"/>
      <c r="WKH434" s="32"/>
      <c r="WKI434" s="32"/>
      <c r="WKJ434" s="32"/>
      <c r="WKK434" s="32"/>
      <c r="WKL434" s="32"/>
      <c r="WKM434" s="32"/>
      <c r="WKN434" s="32"/>
      <c r="WKO434" s="32"/>
      <c r="WKP434" s="32"/>
      <c r="WKQ434" s="32"/>
      <c r="WKR434" s="32"/>
      <c r="WKS434" s="32"/>
      <c r="WKT434" s="32"/>
      <c r="WKU434" s="32"/>
      <c r="WKV434" s="32"/>
      <c r="WKW434" s="32"/>
      <c r="WKX434" s="32"/>
      <c r="WKY434" s="32"/>
      <c r="WKZ434" s="32"/>
      <c r="WLA434" s="32"/>
      <c r="WLB434" s="32"/>
      <c r="WLC434" s="32"/>
      <c r="WLD434" s="32"/>
      <c r="WLE434" s="32"/>
      <c r="WLF434" s="32"/>
      <c r="WLG434" s="32"/>
      <c r="WLH434" s="32"/>
      <c r="WLI434" s="32"/>
      <c r="WLJ434" s="32"/>
      <c r="WLK434" s="32"/>
      <c r="WLL434" s="32"/>
      <c r="WLM434" s="32"/>
      <c r="WLN434" s="32"/>
      <c r="WLO434" s="32"/>
      <c r="WLP434" s="32"/>
      <c r="WLQ434" s="32"/>
      <c r="WLR434" s="32"/>
      <c r="WLS434" s="32"/>
      <c r="WLT434" s="32"/>
      <c r="WLU434" s="32"/>
      <c r="WLV434" s="32"/>
      <c r="WLW434" s="32"/>
      <c r="WLX434" s="32"/>
      <c r="WLY434" s="32"/>
      <c r="WLZ434" s="32"/>
      <c r="WMA434" s="32"/>
      <c r="WMB434" s="32"/>
      <c r="WMC434" s="32"/>
      <c r="WMD434" s="32"/>
      <c r="WME434" s="32"/>
      <c r="WMF434" s="32"/>
      <c r="WMG434" s="32"/>
      <c r="WMH434" s="32"/>
      <c r="WMI434" s="32"/>
      <c r="WMJ434" s="32"/>
      <c r="WMK434" s="32"/>
      <c r="WML434" s="32"/>
      <c r="WMM434" s="32"/>
      <c r="WMN434" s="32"/>
      <c r="WMO434" s="32"/>
      <c r="WMP434" s="32"/>
      <c r="WMQ434" s="32"/>
      <c r="WMR434" s="32"/>
      <c r="WMS434" s="32"/>
      <c r="WMT434" s="32"/>
      <c r="WMU434" s="32"/>
      <c r="WMV434" s="32"/>
      <c r="WMW434" s="32"/>
      <c r="WMX434" s="32"/>
      <c r="WMY434" s="32"/>
      <c r="WMZ434" s="32"/>
      <c r="WNA434" s="32"/>
      <c r="WNB434" s="32"/>
      <c r="WNC434" s="32"/>
      <c r="WND434" s="32"/>
      <c r="WNE434" s="32"/>
      <c r="WNF434" s="32"/>
      <c r="WNG434" s="32"/>
      <c r="WNH434" s="32"/>
      <c r="WNI434" s="32"/>
      <c r="WNJ434" s="32"/>
      <c r="WNK434" s="32"/>
      <c r="WNL434" s="32"/>
      <c r="WNM434" s="32"/>
      <c r="WNN434" s="32"/>
      <c r="WNO434" s="32"/>
      <c r="WNP434" s="32"/>
      <c r="WNQ434" s="32"/>
      <c r="WNR434" s="32"/>
      <c r="WNS434" s="32"/>
      <c r="WNT434" s="32"/>
      <c r="WNU434" s="32"/>
      <c r="WNV434" s="32"/>
      <c r="WNW434" s="32"/>
      <c r="WNX434" s="32"/>
      <c r="WNY434" s="32"/>
      <c r="WNZ434" s="32"/>
      <c r="WOA434" s="32"/>
      <c r="WOB434" s="32"/>
      <c r="WOC434" s="32"/>
      <c r="WOD434" s="32"/>
      <c r="WOE434" s="32"/>
      <c r="WOF434" s="32"/>
      <c r="WOG434" s="32"/>
      <c r="WOH434" s="32"/>
      <c r="WOI434" s="32"/>
      <c r="WOJ434" s="32"/>
      <c r="WOK434" s="32"/>
      <c r="WOL434" s="32"/>
      <c r="WOM434" s="32"/>
      <c r="WON434" s="32"/>
      <c r="WOO434" s="32"/>
      <c r="WOP434" s="32"/>
      <c r="WOQ434" s="32"/>
      <c r="WOR434" s="32"/>
      <c r="WOS434" s="32"/>
      <c r="WOT434" s="32"/>
      <c r="WOU434" s="32"/>
      <c r="WOV434" s="32"/>
      <c r="WOW434" s="32"/>
      <c r="WOX434" s="32"/>
      <c r="WOY434" s="32"/>
      <c r="WOZ434" s="32"/>
      <c r="WPA434" s="32"/>
      <c r="WPB434" s="32"/>
      <c r="WPC434" s="32"/>
      <c r="WPD434" s="32"/>
      <c r="WPE434" s="32"/>
      <c r="WPF434" s="32"/>
      <c r="WPG434" s="32"/>
      <c r="WPH434" s="32"/>
      <c r="WPI434" s="32"/>
      <c r="WPJ434" s="32"/>
      <c r="WPK434" s="32"/>
      <c r="WPL434" s="32"/>
      <c r="WPM434" s="32"/>
      <c r="WPN434" s="32"/>
      <c r="WPO434" s="32"/>
      <c r="WPP434" s="32"/>
      <c r="WPQ434" s="32"/>
      <c r="WPR434" s="32"/>
      <c r="WPS434" s="32"/>
      <c r="WPT434" s="32"/>
      <c r="WPU434" s="32"/>
      <c r="WPV434" s="32"/>
      <c r="WPW434" s="32"/>
      <c r="WPX434" s="32"/>
      <c r="WPY434" s="32"/>
      <c r="WPZ434" s="32"/>
      <c r="WQA434" s="32"/>
      <c r="WQB434" s="32"/>
      <c r="WQC434" s="32"/>
      <c r="WQD434" s="32"/>
      <c r="WQE434" s="32"/>
      <c r="WQF434" s="32"/>
      <c r="WQG434" s="32"/>
      <c r="WQH434" s="32"/>
      <c r="WQI434" s="32"/>
      <c r="WQJ434" s="32"/>
      <c r="WQK434" s="32"/>
      <c r="WQL434" s="32"/>
      <c r="WQM434" s="32"/>
      <c r="WQN434" s="32"/>
      <c r="WQO434" s="32"/>
      <c r="WQP434" s="32"/>
      <c r="WQQ434" s="32"/>
      <c r="WQR434" s="32"/>
      <c r="WQS434" s="32"/>
      <c r="WQT434" s="32"/>
      <c r="WQU434" s="32"/>
      <c r="WQV434" s="32"/>
      <c r="WQW434" s="32"/>
      <c r="WQX434" s="32"/>
      <c r="WQY434" s="32"/>
      <c r="WQZ434" s="32"/>
      <c r="WRA434" s="32"/>
      <c r="WRB434" s="32"/>
      <c r="WRC434" s="32"/>
      <c r="WRD434" s="32"/>
      <c r="WRE434" s="32"/>
      <c r="WRF434" s="32"/>
      <c r="WRG434" s="32"/>
      <c r="WRH434" s="32"/>
      <c r="WRI434" s="32"/>
      <c r="WRJ434" s="32"/>
      <c r="WRK434" s="32"/>
      <c r="WRL434" s="32"/>
      <c r="WRM434" s="32"/>
      <c r="WRN434" s="32"/>
      <c r="WRO434" s="32"/>
      <c r="WRP434" s="32"/>
      <c r="WRQ434" s="32"/>
      <c r="WRR434" s="32"/>
      <c r="WRS434" s="32"/>
      <c r="WRT434" s="32"/>
      <c r="WRU434" s="32"/>
      <c r="WRV434" s="32"/>
      <c r="WRW434" s="32"/>
      <c r="WRX434" s="32"/>
      <c r="WRY434" s="32"/>
      <c r="WRZ434" s="32"/>
      <c r="WSA434" s="32"/>
      <c r="WSB434" s="32"/>
      <c r="WSC434" s="32"/>
      <c r="WSD434" s="32"/>
      <c r="WSE434" s="32"/>
      <c r="WSF434" s="32"/>
      <c r="WSG434" s="32"/>
      <c r="WSH434" s="32"/>
      <c r="WSI434" s="32"/>
      <c r="WSJ434" s="32"/>
      <c r="WSK434" s="32"/>
      <c r="WSL434" s="32"/>
      <c r="WSM434" s="32"/>
      <c r="WSN434" s="32"/>
      <c r="WSO434" s="32"/>
      <c r="WSP434" s="32"/>
      <c r="WSQ434" s="32"/>
      <c r="WSR434" s="32"/>
      <c r="WSS434" s="32"/>
      <c r="WST434" s="32"/>
      <c r="WSU434" s="32"/>
      <c r="WSV434" s="32"/>
      <c r="WSW434" s="32"/>
      <c r="WSX434" s="32"/>
      <c r="WSY434" s="32"/>
      <c r="WSZ434" s="32"/>
      <c r="WTA434" s="32"/>
      <c r="WTB434" s="32"/>
      <c r="WTC434" s="32"/>
      <c r="WTD434" s="32"/>
      <c r="WTE434" s="32"/>
      <c r="WTF434" s="32"/>
      <c r="WTG434" s="32"/>
      <c r="WTH434" s="32"/>
      <c r="WTI434" s="32"/>
      <c r="WTJ434" s="32"/>
      <c r="WTK434" s="32"/>
      <c r="WTL434" s="32"/>
      <c r="WTM434" s="32"/>
      <c r="WTN434" s="32"/>
      <c r="WTO434" s="32"/>
      <c r="WTP434" s="32"/>
      <c r="WTQ434" s="32"/>
      <c r="WTR434" s="32"/>
      <c r="WTS434" s="32"/>
      <c r="WTT434" s="32"/>
      <c r="WTU434" s="32"/>
      <c r="WTV434" s="32"/>
      <c r="WTW434" s="32"/>
      <c r="WTX434" s="32"/>
      <c r="WTY434" s="32"/>
      <c r="WTZ434" s="32"/>
      <c r="WUA434" s="32"/>
      <c r="WUB434" s="32"/>
      <c r="WUC434" s="32"/>
      <c r="WUD434" s="32"/>
      <c r="WUE434" s="32"/>
      <c r="WUF434" s="32"/>
      <c r="WUG434" s="32"/>
      <c r="WUH434" s="32"/>
      <c r="WUI434" s="32"/>
      <c r="WUJ434" s="32"/>
      <c r="WUK434" s="32"/>
      <c r="WUL434" s="32"/>
      <c r="WUM434" s="32"/>
      <c r="WUN434" s="32"/>
      <c r="WUO434" s="32"/>
      <c r="WUP434" s="32"/>
      <c r="WUQ434" s="32"/>
      <c r="WUR434" s="32"/>
      <c r="WUS434" s="32"/>
      <c r="WUT434" s="32"/>
      <c r="WUU434" s="32"/>
      <c r="WUV434" s="32"/>
      <c r="WUW434" s="32"/>
      <c r="WUX434" s="32"/>
      <c r="WUY434" s="32"/>
      <c r="WUZ434" s="32"/>
      <c r="WVA434" s="32"/>
      <c r="WVB434" s="32"/>
      <c r="WVC434" s="32"/>
      <c r="WVD434" s="32"/>
      <c r="WVE434" s="32"/>
      <c r="WVF434" s="32"/>
      <c r="WVG434" s="32"/>
      <c r="WVH434" s="32"/>
      <c r="WVI434" s="32"/>
      <c r="WVJ434" s="32"/>
      <c r="WVK434" s="32"/>
      <c r="WVL434" s="32"/>
      <c r="WVM434" s="32"/>
      <c r="WVN434" s="32"/>
      <c r="WVO434" s="32"/>
      <c r="WVP434" s="32"/>
      <c r="WVQ434" s="32"/>
      <c r="WVR434" s="32"/>
      <c r="WVS434" s="32"/>
      <c r="WVT434" s="32"/>
      <c r="WVU434" s="32"/>
      <c r="WVV434" s="32"/>
      <c r="WVW434" s="32"/>
      <c r="WVX434" s="32"/>
      <c r="WVY434" s="32"/>
      <c r="WVZ434" s="32"/>
      <c r="WWA434" s="32"/>
      <c r="WWB434" s="32"/>
      <c r="WWC434" s="32"/>
      <c r="WWD434" s="32"/>
      <c r="WWE434" s="32"/>
      <c r="WWF434" s="32"/>
      <c r="WWG434" s="32"/>
      <c r="WWH434" s="32"/>
      <c r="WWI434" s="32"/>
      <c r="WWJ434" s="32"/>
      <c r="WWK434" s="32"/>
      <c r="WWL434" s="32"/>
      <c r="WWM434" s="32"/>
      <c r="WWN434" s="32"/>
      <c r="WWO434" s="32"/>
      <c r="WWP434" s="32"/>
      <c r="WWQ434" s="32"/>
      <c r="WWR434" s="32"/>
      <c r="WWS434" s="32"/>
      <c r="WWT434" s="32"/>
      <c r="WWU434" s="32"/>
      <c r="WWV434" s="32"/>
      <c r="WWW434" s="32"/>
      <c r="WWX434" s="32"/>
      <c r="WWY434" s="32"/>
      <c r="WWZ434" s="32"/>
      <c r="WXA434" s="32"/>
      <c r="WXB434" s="32"/>
      <c r="WXC434" s="32"/>
      <c r="WXD434" s="32"/>
      <c r="WXE434" s="32"/>
      <c r="WXF434" s="32"/>
      <c r="WXG434" s="32"/>
      <c r="WXH434" s="32"/>
      <c r="WXI434" s="32"/>
      <c r="WXJ434" s="32"/>
      <c r="WXK434" s="32"/>
      <c r="WXL434" s="32"/>
      <c r="WXM434" s="32"/>
      <c r="WXN434" s="32"/>
      <c r="WXO434" s="32"/>
      <c r="WXP434" s="32"/>
      <c r="WXQ434" s="32"/>
      <c r="WXR434" s="32"/>
      <c r="WXS434" s="32"/>
      <c r="WXT434" s="32"/>
      <c r="WXU434" s="32"/>
      <c r="WXV434" s="32"/>
      <c r="WXW434" s="32"/>
      <c r="WXX434" s="32"/>
      <c r="WXY434" s="32"/>
      <c r="WXZ434" s="32"/>
      <c r="WYA434" s="32"/>
      <c r="WYB434" s="32"/>
      <c r="WYC434" s="32"/>
      <c r="WYD434" s="32"/>
      <c r="WYE434" s="32"/>
      <c r="WYF434" s="32"/>
      <c r="WYG434" s="32"/>
      <c r="WYH434" s="32"/>
      <c r="WYI434" s="32"/>
      <c r="WYJ434" s="32"/>
      <c r="WYK434" s="32"/>
      <c r="WYL434" s="32"/>
      <c r="WYM434" s="32"/>
      <c r="WYN434" s="32"/>
      <c r="WYO434" s="32"/>
      <c r="WYP434" s="32"/>
      <c r="WYQ434" s="32"/>
      <c r="WYR434" s="32"/>
      <c r="WYS434" s="32"/>
      <c r="WYT434" s="32"/>
      <c r="WYU434" s="32"/>
      <c r="WYV434" s="32"/>
      <c r="WYW434" s="32"/>
      <c r="WYX434" s="32"/>
      <c r="WYY434" s="32"/>
      <c r="WYZ434" s="32"/>
      <c r="WZA434" s="32"/>
      <c r="WZB434" s="32"/>
      <c r="WZC434" s="32"/>
      <c r="WZD434" s="32"/>
      <c r="WZE434" s="32"/>
      <c r="WZF434" s="32"/>
      <c r="WZG434" s="32"/>
      <c r="WZH434" s="32"/>
      <c r="WZI434" s="32"/>
      <c r="WZJ434" s="32"/>
      <c r="WZK434" s="32"/>
      <c r="WZL434" s="32"/>
      <c r="WZM434" s="32"/>
      <c r="WZN434" s="32"/>
      <c r="WZO434" s="32"/>
      <c r="WZP434" s="32"/>
      <c r="WZQ434" s="32"/>
      <c r="WZR434" s="32"/>
      <c r="WZS434" s="32"/>
      <c r="WZT434" s="32"/>
      <c r="WZU434" s="32"/>
      <c r="WZV434" s="32"/>
      <c r="WZW434" s="32"/>
      <c r="WZX434" s="32"/>
      <c r="WZY434" s="32"/>
      <c r="WZZ434" s="32"/>
      <c r="XAA434" s="32"/>
      <c r="XAB434" s="32"/>
      <c r="XAC434" s="32"/>
      <c r="XAD434" s="32"/>
      <c r="XAE434" s="32"/>
      <c r="XAF434" s="32"/>
      <c r="XAG434" s="32"/>
      <c r="XAH434" s="32"/>
      <c r="XAI434" s="32"/>
      <c r="XAJ434" s="32"/>
      <c r="XAK434" s="32"/>
      <c r="XAL434" s="32"/>
      <c r="XAM434" s="32"/>
      <c r="XAN434" s="32"/>
      <c r="XAO434" s="32"/>
      <c r="XAP434" s="32"/>
      <c r="XAQ434" s="32"/>
      <c r="XAR434" s="32"/>
      <c r="XAS434" s="32"/>
      <c r="XAT434" s="32"/>
      <c r="XAU434" s="32"/>
      <c r="XAV434" s="32"/>
      <c r="XAW434" s="32"/>
      <c r="XAX434" s="32"/>
      <c r="XAY434" s="32"/>
      <c r="XAZ434" s="32"/>
      <c r="XBA434" s="32"/>
      <c r="XBB434" s="32"/>
      <c r="XBC434" s="32"/>
      <c r="XBD434" s="32"/>
      <c r="XBE434" s="32"/>
      <c r="XBF434" s="32"/>
      <c r="XBG434" s="32"/>
      <c r="XBH434" s="32"/>
      <c r="XBI434" s="32"/>
      <c r="XBJ434" s="32"/>
      <c r="XBK434" s="32"/>
      <c r="XBL434" s="32"/>
      <c r="XBM434" s="32"/>
      <c r="XBN434" s="32"/>
      <c r="XBO434" s="32"/>
      <c r="XBP434" s="32"/>
      <c r="XBQ434" s="32"/>
      <c r="XBR434" s="32"/>
      <c r="XBS434" s="32"/>
      <c r="XBT434" s="32"/>
      <c r="XBU434" s="32"/>
      <c r="XBV434" s="32"/>
      <c r="XBW434" s="32"/>
      <c r="XBX434" s="32"/>
      <c r="XBY434" s="32"/>
      <c r="XBZ434" s="32"/>
      <c r="XCA434" s="32"/>
      <c r="XCB434" s="32"/>
      <c r="XCC434" s="32"/>
      <c r="XCD434" s="32"/>
      <c r="XCE434" s="32"/>
      <c r="XCF434" s="32"/>
      <c r="XCG434" s="32"/>
      <c r="XCH434" s="32"/>
      <c r="XCI434" s="32"/>
      <c r="XCJ434" s="32"/>
      <c r="XCK434" s="32"/>
      <c r="XCL434" s="32"/>
      <c r="XCM434" s="32"/>
      <c r="XCN434" s="32"/>
      <c r="XCO434" s="32"/>
      <c r="XCP434" s="32"/>
      <c r="XCQ434" s="32"/>
      <c r="XCR434" s="32"/>
      <c r="XCS434" s="32"/>
      <c r="XCT434" s="32"/>
      <c r="XCU434" s="32"/>
      <c r="XCV434" s="32"/>
      <c r="XCW434" s="32"/>
      <c r="XCX434" s="32"/>
      <c r="XCY434" s="32"/>
      <c r="XCZ434" s="32"/>
      <c r="XDA434" s="32"/>
      <c r="XDB434" s="32"/>
      <c r="XDC434" s="32"/>
      <c r="XDD434" s="32"/>
      <c r="XDE434" s="32"/>
      <c r="XDF434" s="32"/>
      <c r="XDG434" s="32"/>
      <c r="XDH434" s="32"/>
      <c r="XDI434" s="32"/>
      <c r="XDJ434" s="32"/>
      <c r="XDK434" s="32"/>
      <c r="XDL434" s="32"/>
      <c r="XDM434" s="32"/>
      <c r="XDN434" s="32"/>
      <c r="XDO434" s="32"/>
      <c r="XDP434" s="32"/>
      <c r="XDQ434" s="32"/>
      <c r="XDR434" s="32"/>
      <c r="XDS434" s="32"/>
      <c r="XDT434" s="32"/>
      <c r="XDU434" s="32"/>
      <c r="XDV434" s="32"/>
      <c r="XDW434" s="32"/>
      <c r="XDX434" s="32"/>
      <c r="XDY434" s="32"/>
      <c r="XDZ434" s="32"/>
      <c r="XEA434" s="32"/>
      <c r="XEB434" s="32"/>
      <c r="XEC434" s="32"/>
      <c r="XED434" s="32"/>
      <c r="XEE434" s="32"/>
      <c r="XEF434" s="32"/>
      <c r="XEG434" s="32"/>
      <c r="XEH434" s="32"/>
      <c r="XEI434" s="32"/>
      <c r="XEJ434" s="32"/>
      <c r="XEK434" s="32"/>
      <c r="XEL434" s="32"/>
      <c r="XEM434" s="32"/>
      <c r="XEN434" s="32"/>
      <c r="XEO434" s="32"/>
      <c r="XEP434" s="32"/>
      <c r="XEQ434" s="32"/>
      <c r="XER434" s="32"/>
      <c r="XES434" s="32"/>
      <c r="XET434" s="32"/>
      <c r="XEU434" s="32"/>
      <c r="XEV434" s="32"/>
      <c r="XEW434" s="32"/>
      <c r="XEX434" s="32"/>
      <c r="XEY434" s="32"/>
      <c r="XEZ434" s="32"/>
      <c r="XFA434" s="32"/>
      <c r="XFB434" s="32"/>
      <c r="XFC434" s="32"/>
      <c r="XFD434" s="32"/>
    </row>
    <row r="435" spans="1:16384" s="61" customFormat="1" ht="15" customHeight="1" x14ac:dyDescent="0.25">
      <c r="A435" s="9" t="s">
        <v>1962</v>
      </c>
      <c r="B435" s="304" t="s">
        <v>5427</v>
      </c>
      <c r="C435" s="212"/>
      <c r="D435" s="149" t="s">
        <v>2884</v>
      </c>
      <c r="E435" s="78" t="s">
        <v>2730</v>
      </c>
      <c r="F435" s="32"/>
      <c r="G435" s="32"/>
      <c r="H435" s="225">
        <v>0</v>
      </c>
      <c r="I435" s="225">
        <v>0</v>
      </c>
      <c r="J435" s="225">
        <v>42.176000000000002</v>
      </c>
      <c r="K435" s="225" t="e">
        <v>#N/A</v>
      </c>
      <c r="L435" s="189"/>
      <c r="M435" s="19"/>
      <c r="N435" s="31"/>
      <c r="O435" s="19"/>
      <c r="P435" s="179"/>
      <c r="Q435" s="19"/>
      <c r="R435" s="179"/>
      <c r="S435" s="19"/>
      <c r="T435" s="179"/>
      <c r="U435" s="1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CM435" s="32"/>
      <c r="CN435" s="32"/>
      <c r="CO435" s="32"/>
      <c r="CP435" s="32"/>
      <c r="CQ435" s="32"/>
      <c r="CR435" s="32"/>
      <c r="CS435" s="32"/>
      <c r="CT435" s="32"/>
      <c r="CU435" s="32"/>
      <c r="CV435" s="32"/>
      <c r="CW435" s="32"/>
      <c r="CX435" s="32"/>
      <c r="CY435" s="32"/>
      <c r="CZ435" s="32"/>
      <c r="DA435" s="32"/>
      <c r="DB435" s="32"/>
      <c r="DC435" s="32"/>
      <c r="DD435" s="32"/>
      <c r="DE435" s="32"/>
      <c r="DF435" s="32"/>
      <c r="DG435" s="32"/>
      <c r="DH435" s="32"/>
      <c r="DI435" s="32"/>
      <c r="DJ435" s="32"/>
      <c r="DK435" s="32"/>
      <c r="DL435" s="32"/>
      <c r="DM435" s="32"/>
      <c r="DN435" s="32"/>
      <c r="DO435" s="32"/>
      <c r="DP435" s="32"/>
      <c r="DQ435" s="32"/>
      <c r="DR435" s="32"/>
      <c r="DS435" s="32"/>
      <c r="DT435" s="32"/>
      <c r="DU435" s="32"/>
      <c r="DV435" s="32"/>
      <c r="DW435" s="32"/>
      <c r="DX435" s="32"/>
      <c r="DY435" s="32"/>
      <c r="DZ435" s="32"/>
      <c r="EA435" s="32"/>
      <c r="EB435" s="32"/>
      <c r="EC435" s="32"/>
      <c r="ED435" s="32"/>
      <c r="EE435" s="32"/>
      <c r="EF435" s="32"/>
      <c r="EG435" s="32"/>
      <c r="EH435" s="32"/>
      <c r="EI435" s="32"/>
      <c r="EJ435" s="32"/>
      <c r="EK435" s="32"/>
      <c r="EL435" s="32"/>
      <c r="EM435" s="32"/>
      <c r="EN435" s="32"/>
      <c r="EO435" s="32"/>
      <c r="EP435" s="32"/>
      <c r="EQ435" s="32"/>
      <c r="ER435" s="32"/>
      <c r="ES435" s="32"/>
      <c r="ET435" s="32"/>
      <c r="EU435" s="32"/>
      <c r="EV435" s="32"/>
      <c r="EW435" s="32"/>
      <c r="EX435" s="32"/>
      <c r="EY435" s="32"/>
      <c r="EZ435" s="32"/>
      <c r="FA435" s="32"/>
      <c r="FB435" s="32"/>
      <c r="FC435" s="32"/>
      <c r="FD435" s="32"/>
      <c r="FE435" s="32"/>
      <c r="FF435" s="32"/>
      <c r="FG435" s="32"/>
      <c r="FH435" s="32"/>
      <c r="FI435" s="32"/>
      <c r="FJ435" s="32"/>
      <c r="FK435" s="32"/>
      <c r="FL435" s="32"/>
      <c r="FM435" s="32"/>
      <c r="FN435" s="32"/>
      <c r="FO435" s="32"/>
      <c r="FP435" s="32"/>
      <c r="FQ435" s="32"/>
      <c r="FR435" s="32"/>
      <c r="FS435" s="32"/>
      <c r="FT435" s="32"/>
      <c r="FU435" s="32"/>
      <c r="FV435" s="32"/>
      <c r="FW435" s="32"/>
      <c r="FX435" s="32"/>
      <c r="FY435" s="32"/>
      <c r="FZ435" s="32"/>
      <c r="GA435" s="32"/>
      <c r="GB435" s="32"/>
      <c r="GC435" s="32"/>
      <c r="GD435" s="32"/>
      <c r="GE435" s="32"/>
      <c r="GF435" s="32"/>
      <c r="GG435" s="32"/>
      <c r="GH435" s="32"/>
      <c r="GI435" s="32"/>
      <c r="GJ435" s="32"/>
      <c r="GK435" s="32"/>
      <c r="GL435" s="32"/>
      <c r="GM435" s="32"/>
      <c r="GN435" s="32"/>
      <c r="GO435" s="32"/>
      <c r="GP435" s="32"/>
      <c r="GQ435" s="32"/>
      <c r="GR435" s="32"/>
      <c r="GS435" s="32"/>
      <c r="GT435" s="32"/>
      <c r="GU435" s="32"/>
      <c r="GV435" s="32"/>
      <c r="GW435" s="32"/>
      <c r="GX435" s="32"/>
      <c r="GY435" s="32"/>
      <c r="GZ435" s="32"/>
      <c r="HA435" s="32"/>
      <c r="HB435" s="32"/>
      <c r="HC435" s="32"/>
      <c r="HD435" s="32"/>
      <c r="HE435" s="32"/>
      <c r="HF435" s="32"/>
      <c r="HG435" s="32"/>
      <c r="HH435" s="32"/>
      <c r="HI435" s="32"/>
      <c r="HJ435" s="32"/>
      <c r="HK435" s="32"/>
      <c r="HL435" s="32"/>
      <c r="HM435" s="32"/>
      <c r="HN435" s="32"/>
      <c r="HO435" s="32"/>
      <c r="HP435" s="32"/>
      <c r="HQ435" s="32"/>
      <c r="HR435" s="32"/>
      <c r="HS435" s="32"/>
      <c r="HT435" s="32"/>
      <c r="HU435" s="32"/>
      <c r="HV435" s="32"/>
      <c r="HW435" s="32"/>
      <c r="HX435" s="32"/>
      <c r="HY435" s="32"/>
      <c r="HZ435" s="32"/>
      <c r="IA435" s="32"/>
      <c r="IB435" s="32"/>
      <c r="IC435" s="32"/>
      <c r="ID435" s="32"/>
      <c r="IE435" s="32"/>
      <c r="IF435" s="32"/>
      <c r="IG435" s="32"/>
      <c r="IH435" s="32"/>
      <c r="II435" s="32"/>
      <c r="IJ435" s="32"/>
      <c r="IK435" s="32"/>
      <c r="IL435" s="32"/>
      <c r="IM435" s="32"/>
      <c r="IN435" s="32"/>
      <c r="IO435" s="32"/>
      <c r="IP435" s="32"/>
      <c r="IQ435" s="32"/>
      <c r="IR435" s="32"/>
      <c r="IS435" s="32"/>
      <c r="IT435" s="32"/>
      <c r="IU435" s="32"/>
      <c r="IV435" s="32"/>
      <c r="IW435" s="32"/>
      <c r="IX435" s="32"/>
      <c r="IY435" s="32"/>
      <c r="IZ435" s="32"/>
      <c r="JA435" s="32"/>
      <c r="JB435" s="32"/>
      <c r="JC435" s="32"/>
      <c r="JD435" s="32"/>
      <c r="JE435" s="32"/>
      <c r="JF435" s="32"/>
      <c r="JG435" s="32"/>
      <c r="JH435" s="32"/>
      <c r="JI435" s="32"/>
      <c r="JJ435" s="32"/>
      <c r="JK435" s="32"/>
      <c r="JL435" s="32"/>
      <c r="JM435" s="32"/>
      <c r="JN435" s="32"/>
      <c r="JO435" s="32"/>
      <c r="JP435" s="32"/>
      <c r="JQ435" s="32"/>
      <c r="JR435" s="32"/>
      <c r="JS435" s="32"/>
      <c r="JT435" s="32"/>
      <c r="JU435" s="32"/>
      <c r="JV435" s="32"/>
      <c r="JW435" s="32"/>
      <c r="JX435" s="32"/>
      <c r="JY435" s="32"/>
      <c r="JZ435" s="32"/>
      <c r="KA435" s="32"/>
      <c r="KB435" s="32"/>
      <c r="KC435" s="32"/>
      <c r="KD435" s="32"/>
      <c r="KE435" s="32"/>
      <c r="KF435" s="32"/>
      <c r="KG435" s="32"/>
      <c r="KH435" s="32"/>
      <c r="KI435" s="32"/>
      <c r="KJ435" s="32"/>
      <c r="KK435" s="32"/>
      <c r="KL435" s="32"/>
      <c r="KM435" s="32"/>
      <c r="KN435" s="32"/>
      <c r="KO435" s="32"/>
      <c r="KP435" s="32"/>
      <c r="KQ435" s="32"/>
      <c r="KR435" s="32"/>
      <c r="KS435" s="32"/>
      <c r="KT435" s="32"/>
      <c r="KU435" s="32"/>
      <c r="KV435" s="32"/>
      <c r="KW435" s="32"/>
      <c r="KX435" s="32"/>
      <c r="KY435" s="32"/>
      <c r="KZ435" s="32"/>
      <c r="LA435" s="32"/>
      <c r="LB435" s="32"/>
      <c r="LC435" s="32"/>
      <c r="LD435" s="32"/>
      <c r="LE435" s="32"/>
      <c r="LF435" s="32"/>
      <c r="LG435" s="32"/>
      <c r="LH435" s="32"/>
      <c r="LI435" s="32"/>
      <c r="LJ435" s="32"/>
      <c r="LK435" s="32"/>
      <c r="LL435" s="32"/>
      <c r="LM435" s="32"/>
      <c r="LN435" s="32"/>
      <c r="LO435" s="32"/>
      <c r="LP435" s="32"/>
      <c r="LQ435" s="32"/>
      <c r="LR435" s="32"/>
      <c r="LS435" s="32"/>
      <c r="LT435" s="32"/>
      <c r="LU435" s="32"/>
      <c r="LV435" s="32"/>
      <c r="LW435" s="32"/>
      <c r="LX435" s="32"/>
      <c r="LY435" s="32"/>
      <c r="LZ435" s="32"/>
      <c r="MA435" s="32"/>
      <c r="MB435" s="32"/>
      <c r="MC435" s="32"/>
      <c r="MD435" s="32"/>
      <c r="ME435" s="32"/>
      <c r="MF435" s="32"/>
      <c r="MG435" s="32"/>
      <c r="MH435" s="32"/>
      <c r="MI435" s="32"/>
      <c r="MJ435" s="32"/>
      <c r="MK435" s="32"/>
      <c r="ML435" s="32"/>
      <c r="MM435" s="32"/>
      <c r="MN435" s="32"/>
      <c r="MO435" s="32"/>
      <c r="MP435" s="32"/>
      <c r="MQ435" s="32"/>
      <c r="MR435" s="32"/>
      <c r="MS435" s="32"/>
      <c r="MT435" s="32"/>
      <c r="MU435" s="32"/>
      <c r="MV435" s="32"/>
      <c r="MW435" s="32"/>
      <c r="MX435" s="32"/>
      <c r="MY435" s="32"/>
      <c r="MZ435" s="32"/>
      <c r="NA435" s="32"/>
      <c r="NB435" s="32"/>
      <c r="NC435" s="32"/>
      <c r="ND435" s="32"/>
      <c r="NE435" s="32"/>
      <c r="NF435" s="32"/>
      <c r="NG435" s="32"/>
      <c r="NH435" s="32"/>
      <c r="NI435" s="32"/>
      <c r="NJ435" s="32"/>
      <c r="NK435" s="32"/>
      <c r="NL435" s="32"/>
      <c r="NM435" s="32"/>
      <c r="NN435" s="32"/>
      <c r="NO435" s="32"/>
      <c r="NP435" s="32"/>
      <c r="NQ435" s="32"/>
      <c r="NR435" s="32"/>
      <c r="NS435" s="32"/>
      <c r="NT435" s="32"/>
      <c r="NU435" s="32"/>
      <c r="NV435" s="32"/>
      <c r="NW435" s="32"/>
      <c r="NX435" s="32"/>
      <c r="NY435" s="32"/>
      <c r="NZ435" s="32"/>
      <c r="OA435" s="32"/>
      <c r="OB435" s="32"/>
      <c r="OC435" s="32"/>
      <c r="OD435" s="32"/>
      <c r="OE435" s="32"/>
      <c r="OF435" s="32"/>
      <c r="OG435" s="32"/>
      <c r="OH435" s="32"/>
      <c r="OI435" s="32"/>
      <c r="OJ435" s="32"/>
      <c r="OK435" s="32"/>
      <c r="OL435" s="32"/>
      <c r="OM435" s="32"/>
      <c r="ON435" s="32"/>
      <c r="OO435" s="32"/>
      <c r="OP435" s="32"/>
      <c r="OQ435" s="32"/>
      <c r="OR435" s="32"/>
      <c r="OS435" s="32"/>
      <c r="OT435" s="32"/>
      <c r="OU435" s="32"/>
      <c r="OV435" s="32"/>
      <c r="OW435" s="32"/>
      <c r="OX435" s="32"/>
      <c r="OY435" s="32"/>
      <c r="OZ435" s="32"/>
      <c r="PA435" s="32"/>
      <c r="PB435" s="32"/>
      <c r="PC435" s="32"/>
      <c r="PD435" s="32"/>
      <c r="PE435" s="32"/>
      <c r="PF435" s="32"/>
      <c r="PG435" s="32"/>
      <c r="PH435" s="32"/>
      <c r="PI435" s="32"/>
      <c r="PJ435" s="32"/>
      <c r="PK435" s="32"/>
      <c r="PL435" s="32"/>
      <c r="PM435" s="32"/>
      <c r="PN435" s="32"/>
      <c r="PO435" s="32"/>
      <c r="PP435" s="32"/>
      <c r="PQ435" s="32"/>
      <c r="PR435" s="32"/>
      <c r="PS435" s="32"/>
      <c r="PT435" s="32"/>
      <c r="PU435" s="32"/>
      <c r="PV435" s="32"/>
      <c r="PW435" s="32"/>
      <c r="PX435" s="32"/>
      <c r="PY435" s="32"/>
      <c r="PZ435" s="32"/>
      <c r="QA435" s="32"/>
      <c r="QB435" s="32"/>
      <c r="QC435" s="32"/>
      <c r="QD435" s="32"/>
      <c r="QE435" s="32"/>
      <c r="QF435" s="32"/>
      <c r="QG435" s="32"/>
      <c r="QH435" s="32"/>
      <c r="QI435" s="32"/>
      <c r="QJ435" s="32"/>
      <c r="QK435" s="32"/>
      <c r="QL435" s="32"/>
      <c r="QM435" s="32"/>
      <c r="QN435" s="32"/>
      <c r="QO435" s="32"/>
      <c r="QP435" s="32"/>
      <c r="QQ435" s="32"/>
      <c r="QR435" s="32"/>
      <c r="QS435" s="32"/>
      <c r="QT435" s="32"/>
      <c r="QU435" s="32"/>
      <c r="QV435" s="32"/>
      <c r="QW435" s="32"/>
      <c r="QX435" s="32"/>
      <c r="QY435" s="32"/>
      <c r="QZ435" s="32"/>
      <c r="RA435" s="32"/>
      <c r="RB435" s="32"/>
      <c r="RC435" s="32"/>
      <c r="RD435" s="32"/>
      <c r="RE435" s="32"/>
      <c r="RF435" s="32"/>
      <c r="RG435" s="32"/>
      <c r="RH435" s="32"/>
      <c r="RI435" s="32"/>
      <c r="RJ435" s="32"/>
      <c r="RK435" s="32"/>
      <c r="RL435" s="32"/>
      <c r="RM435" s="32"/>
      <c r="RN435" s="32"/>
      <c r="RO435" s="32"/>
      <c r="RP435" s="32"/>
      <c r="RQ435" s="32"/>
      <c r="RR435" s="32"/>
      <c r="RS435" s="32"/>
      <c r="RT435" s="32"/>
      <c r="RU435" s="32"/>
      <c r="RV435" s="32"/>
      <c r="RW435" s="32"/>
      <c r="RX435" s="32"/>
      <c r="RY435" s="32"/>
      <c r="RZ435" s="32"/>
      <c r="SA435" s="32"/>
      <c r="SB435" s="32"/>
      <c r="SC435" s="32"/>
      <c r="SD435" s="32"/>
      <c r="SE435" s="32"/>
      <c r="SF435" s="32"/>
      <c r="SG435" s="32"/>
      <c r="SH435" s="32"/>
      <c r="SI435" s="32"/>
      <c r="SJ435" s="32"/>
      <c r="SK435" s="32"/>
      <c r="SL435" s="32"/>
      <c r="SM435" s="32"/>
      <c r="SN435" s="32"/>
      <c r="SO435" s="32"/>
      <c r="SP435" s="32"/>
      <c r="SQ435" s="32"/>
      <c r="SR435" s="32"/>
      <c r="SS435" s="32"/>
      <c r="ST435" s="32"/>
      <c r="SU435" s="32"/>
      <c r="SV435" s="32"/>
      <c r="SW435" s="32"/>
      <c r="SX435" s="32"/>
      <c r="SY435" s="32"/>
      <c r="SZ435" s="32"/>
      <c r="TA435" s="32"/>
      <c r="TB435" s="32"/>
      <c r="TC435" s="32"/>
      <c r="TD435" s="32"/>
      <c r="TE435" s="32"/>
      <c r="TF435" s="32"/>
      <c r="TG435" s="32"/>
      <c r="TH435" s="32"/>
      <c r="TI435" s="32"/>
      <c r="TJ435" s="32"/>
      <c r="TK435" s="32"/>
      <c r="TL435" s="32"/>
      <c r="TM435" s="32"/>
      <c r="TN435" s="32"/>
      <c r="TO435" s="32"/>
      <c r="TP435" s="32"/>
      <c r="TQ435" s="32"/>
      <c r="TR435" s="32"/>
      <c r="TS435" s="32"/>
      <c r="TT435" s="32"/>
      <c r="TU435" s="32"/>
      <c r="TV435" s="32"/>
      <c r="TW435" s="32"/>
      <c r="TX435" s="32"/>
      <c r="TY435" s="32"/>
      <c r="TZ435" s="32"/>
      <c r="UA435" s="32"/>
      <c r="UB435" s="32"/>
      <c r="UC435" s="32"/>
      <c r="UD435" s="32"/>
      <c r="UE435" s="32"/>
      <c r="UF435" s="32"/>
      <c r="UG435" s="32"/>
      <c r="UH435" s="32"/>
      <c r="UI435" s="32"/>
      <c r="UJ435" s="32"/>
      <c r="UK435" s="32"/>
      <c r="UL435" s="32"/>
      <c r="UM435" s="32"/>
      <c r="UN435" s="32"/>
      <c r="UO435" s="32"/>
      <c r="UP435" s="32"/>
      <c r="UQ435" s="32"/>
      <c r="UR435" s="32"/>
      <c r="US435" s="32"/>
      <c r="UT435" s="32"/>
      <c r="UU435" s="32"/>
      <c r="UV435" s="32"/>
      <c r="UW435" s="32"/>
      <c r="UX435" s="32"/>
      <c r="UY435" s="32"/>
      <c r="UZ435" s="32"/>
      <c r="VA435" s="32"/>
      <c r="VB435" s="32"/>
      <c r="VC435" s="32"/>
      <c r="VD435" s="32"/>
      <c r="VE435" s="32"/>
      <c r="VF435" s="32"/>
      <c r="VG435" s="32"/>
      <c r="VH435" s="32"/>
      <c r="VI435" s="32"/>
      <c r="VJ435" s="32"/>
      <c r="VK435" s="32"/>
      <c r="VL435" s="32"/>
      <c r="VM435" s="32"/>
      <c r="VN435" s="32"/>
      <c r="VO435" s="32"/>
      <c r="VP435" s="32"/>
      <c r="VQ435" s="32"/>
      <c r="VR435" s="32"/>
      <c r="VS435" s="32"/>
      <c r="VT435" s="32"/>
      <c r="VU435" s="32"/>
      <c r="VV435" s="32"/>
      <c r="VW435" s="32"/>
      <c r="VX435" s="32"/>
      <c r="VY435" s="32"/>
      <c r="VZ435" s="32"/>
      <c r="WA435" s="32"/>
      <c r="WB435" s="32"/>
      <c r="WC435" s="32"/>
      <c r="WD435" s="32"/>
      <c r="WE435" s="32"/>
      <c r="WF435" s="32"/>
      <c r="WG435" s="32"/>
      <c r="WH435" s="32"/>
      <c r="WI435" s="32"/>
      <c r="WJ435" s="32"/>
      <c r="WK435" s="32"/>
      <c r="WL435" s="32"/>
      <c r="WM435" s="32"/>
      <c r="WN435" s="32"/>
      <c r="WO435" s="32"/>
      <c r="WP435" s="32"/>
      <c r="WQ435" s="32"/>
      <c r="WR435" s="32"/>
      <c r="WS435" s="32"/>
      <c r="WT435" s="32"/>
      <c r="WU435" s="32"/>
      <c r="WV435" s="32"/>
      <c r="WW435" s="32"/>
      <c r="WX435" s="32"/>
      <c r="WY435" s="32"/>
      <c r="WZ435" s="32"/>
      <c r="XA435" s="32"/>
      <c r="XB435" s="32"/>
      <c r="XC435" s="32"/>
      <c r="XD435" s="32"/>
      <c r="XE435" s="32"/>
      <c r="XF435" s="32"/>
      <c r="XG435" s="32"/>
      <c r="XH435" s="32"/>
      <c r="XI435" s="32"/>
      <c r="XJ435" s="32"/>
      <c r="XK435" s="32"/>
      <c r="XL435" s="32"/>
      <c r="XM435" s="32"/>
      <c r="XN435" s="32"/>
      <c r="XO435" s="32"/>
      <c r="XP435" s="32"/>
      <c r="XQ435" s="32"/>
      <c r="XR435" s="32"/>
      <c r="XS435" s="32"/>
      <c r="XT435" s="32"/>
      <c r="XU435" s="32"/>
      <c r="XV435" s="32"/>
      <c r="XW435" s="32"/>
      <c r="XX435" s="32"/>
      <c r="XY435" s="32"/>
      <c r="XZ435" s="32"/>
      <c r="YA435" s="32"/>
      <c r="YB435" s="32"/>
      <c r="YC435" s="32"/>
      <c r="YD435" s="32"/>
      <c r="YE435" s="32"/>
      <c r="YF435" s="32"/>
      <c r="YG435" s="32"/>
      <c r="YH435" s="32"/>
      <c r="YI435" s="32"/>
      <c r="YJ435" s="32"/>
      <c r="YK435" s="32"/>
      <c r="YL435" s="32"/>
      <c r="YM435" s="32"/>
      <c r="YN435" s="32"/>
      <c r="YO435" s="32"/>
      <c r="YP435" s="32"/>
      <c r="YQ435" s="32"/>
      <c r="YR435" s="32"/>
      <c r="YS435" s="32"/>
      <c r="YT435" s="32"/>
      <c r="YU435" s="32"/>
      <c r="YV435" s="32"/>
      <c r="YW435" s="32"/>
      <c r="YX435" s="32"/>
      <c r="YY435" s="32"/>
      <c r="YZ435" s="32"/>
      <c r="ZA435" s="32"/>
      <c r="ZB435" s="32"/>
      <c r="ZC435" s="32"/>
      <c r="ZD435" s="32"/>
      <c r="ZE435" s="32"/>
      <c r="ZF435" s="32"/>
      <c r="ZG435" s="32"/>
      <c r="ZH435" s="32"/>
      <c r="ZI435" s="32"/>
      <c r="ZJ435" s="32"/>
      <c r="ZK435" s="32"/>
      <c r="ZL435" s="32"/>
      <c r="ZM435" s="32"/>
      <c r="ZN435" s="32"/>
      <c r="ZO435" s="32"/>
      <c r="ZP435" s="32"/>
      <c r="ZQ435" s="32"/>
      <c r="ZR435" s="32"/>
      <c r="ZS435" s="32"/>
      <c r="ZT435" s="32"/>
      <c r="ZU435" s="32"/>
      <c r="ZV435" s="32"/>
      <c r="ZW435" s="32"/>
      <c r="ZX435" s="32"/>
      <c r="ZY435" s="32"/>
      <c r="ZZ435" s="32"/>
      <c r="AAA435" s="32"/>
      <c r="AAB435" s="32"/>
      <c r="AAC435" s="32"/>
      <c r="AAD435" s="32"/>
      <c r="AAE435" s="32"/>
      <c r="AAF435" s="32"/>
      <c r="AAG435" s="32"/>
      <c r="AAH435" s="32"/>
      <c r="AAI435" s="32"/>
      <c r="AAJ435" s="32"/>
      <c r="AAK435" s="32"/>
      <c r="AAL435" s="32"/>
      <c r="AAM435" s="32"/>
      <c r="AAN435" s="32"/>
      <c r="AAO435" s="32"/>
      <c r="AAP435" s="32"/>
      <c r="AAQ435" s="32"/>
      <c r="AAR435" s="32"/>
      <c r="AAS435" s="32"/>
      <c r="AAT435" s="32"/>
      <c r="AAU435" s="32"/>
      <c r="AAV435" s="32"/>
      <c r="AAW435" s="32"/>
      <c r="AAX435" s="32"/>
      <c r="AAY435" s="32"/>
      <c r="AAZ435" s="32"/>
      <c r="ABA435" s="32"/>
      <c r="ABB435" s="32"/>
      <c r="ABC435" s="32"/>
      <c r="ABD435" s="32"/>
      <c r="ABE435" s="32"/>
      <c r="ABF435" s="32"/>
      <c r="ABG435" s="32"/>
      <c r="ABH435" s="32"/>
      <c r="ABI435" s="32"/>
      <c r="ABJ435" s="32"/>
      <c r="ABK435" s="32"/>
      <c r="ABL435" s="32"/>
      <c r="ABM435" s="32"/>
      <c r="ABN435" s="32"/>
      <c r="ABO435" s="32"/>
      <c r="ABP435" s="32"/>
      <c r="ABQ435" s="32"/>
      <c r="ABR435" s="32"/>
      <c r="ABS435" s="32"/>
      <c r="ABT435" s="32"/>
      <c r="ABU435" s="32"/>
      <c r="ABV435" s="32"/>
      <c r="ABW435" s="32"/>
      <c r="ABX435" s="32"/>
      <c r="ABY435" s="32"/>
      <c r="ABZ435" s="32"/>
      <c r="ACA435" s="32"/>
      <c r="ACB435" s="32"/>
      <c r="ACC435" s="32"/>
      <c r="ACD435" s="32"/>
      <c r="ACE435" s="32"/>
      <c r="ACF435" s="32"/>
      <c r="ACG435" s="32"/>
      <c r="ACH435" s="32"/>
      <c r="ACI435" s="32"/>
      <c r="ACJ435" s="32"/>
      <c r="ACK435" s="32"/>
      <c r="ACL435" s="32"/>
      <c r="ACM435" s="32"/>
      <c r="ACN435" s="32"/>
      <c r="ACO435" s="32"/>
      <c r="ACP435" s="32"/>
      <c r="ACQ435" s="32"/>
      <c r="ACR435" s="32"/>
      <c r="ACS435" s="32"/>
      <c r="ACT435" s="32"/>
      <c r="ACU435" s="32"/>
      <c r="ACV435" s="32"/>
      <c r="ACW435" s="32"/>
      <c r="ACX435" s="32"/>
      <c r="ACY435" s="32"/>
      <c r="ACZ435" s="32"/>
      <c r="ADA435" s="32"/>
      <c r="ADB435" s="32"/>
      <c r="ADC435" s="32"/>
      <c r="ADD435" s="32"/>
      <c r="ADE435" s="32"/>
      <c r="ADF435" s="32"/>
      <c r="ADG435" s="32"/>
      <c r="ADH435" s="32"/>
      <c r="ADI435" s="32"/>
      <c r="ADJ435" s="32"/>
      <c r="ADK435" s="32"/>
      <c r="ADL435" s="32"/>
      <c r="ADM435" s="32"/>
      <c r="ADN435" s="32"/>
      <c r="ADO435" s="32"/>
      <c r="ADP435" s="32"/>
      <c r="ADQ435" s="32"/>
      <c r="ADR435" s="32"/>
      <c r="ADS435" s="32"/>
      <c r="ADT435" s="32"/>
      <c r="ADU435" s="32"/>
      <c r="ADV435" s="32"/>
      <c r="ADW435" s="32"/>
      <c r="ADX435" s="32"/>
      <c r="ADY435" s="32"/>
      <c r="ADZ435" s="32"/>
      <c r="AEA435" s="32"/>
      <c r="AEB435" s="32"/>
      <c r="AEC435" s="32"/>
      <c r="AED435" s="32"/>
      <c r="AEE435" s="32"/>
      <c r="AEF435" s="32"/>
      <c r="AEG435" s="32"/>
      <c r="AEH435" s="32"/>
      <c r="AEI435" s="32"/>
      <c r="AEJ435" s="32"/>
      <c r="AEK435" s="32"/>
      <c r="AEL435" s="32"/>
      <c r="AEM435" s="32"/>
      <c r="AEN435" s="32"/>
      <c r="AEO435" s="32"/>
      <c r="AEP435" s="32"/>
      <c r="AEQ435" s="32"/>
      <c r="AER435" s="32"/>
      <c r="AES435" s="32"/>
      <c r="AET435" s="32"/>
      <c r="AEU435" s="32"/>
      <c r="AEV435" s="32"/>
      <c r="AEW435" s="32"/>
      <c r="AEX435" s="32"/>
      <c r="AEY435" s="32"/>
      <c r="AEZ435" s="32"/>
      <c r="AFA435" s="32"/>
      <c r="AFB435" s="32"/>
      <c r="AFC435" s="32"/>
      <c r="AFD435" s="32"/>
      <c r="AFE435" s="32"/>
      <c r="AFF435" s="32"/>
      <c r="AFG435" s="32"/>
      <c r="AFH435" s="32"/>
      <c r="AFI435" s="32"/>
      <c r="AFJ435" s="32"/>
      <c r="AFK435" s="32"/>
      <c r="AFL435" s="32"/>
      <c r="AFM435" s="32"/>
      <c r="AFN435" s="32"/>
      <c r="AFO435" s="32"/>
      <c r="AFP435" s="32"/>
      <c r="AFQ435" s="32"/>
      <c r="AFR435" s="32"/>
      <c r="AFS435" s="32"/>
      <c r="AFT435" s="32"/>
      <c r="AFU435" s="32"/>
      <c r="AFV435" s="32"/>
      <c r="AFW435" s="32"/>
      <c r="AFX435" s="32"/>
      <c r="AFY435" s="32"/>
      <c r="AFZ435" s="32"/>
      <c r="AGA435" s="32"/>
      <c r="AGB435" s="32"/>
      <c r="AGC435" s="32"/>
      <c r="AGD435" s="32"/>
      <c r="AGE435" s="32"/>
      <c r="AGF435" s="32"/>
      <c r="AGG435" s="32"/>
      <c r="AGH435" s="32"/>
      <c r="AGI435" s="32"/>
      <c r="AGJ435" s="32"/>
      <c r="AGK435" s="32"/>
      <c r="AGL435" s="32"/>
      <c r="AGM435" s="32"/>
      <c r="AGN435" s="32"/>
      <c r="AGO435" s="32"/>
      <c r="AGP435" s="32"/>
      <c r="AGQ435" s="32"/>
      <c r="AGR435" s="32"/>
      <c r="AGS435" s="32"/>
      <c r="AGT435" s="32"/>
      <c r="AGU435" s="32"/>
      <c r="AGV435" s="32"/>
      <c r="AGW435" s="32"/>
      <c r="AGX435" s="32"/>
      <c r="AGY435" s="32"/>
      <c r="AGZ435" s="32"/>
      <c r="AHA435" s="32"/>
      <c r="AHB435" s="32"/>
      <c r="AHC435" s="32"/>
      <c r="AHD435" s="32"/>
      <c r="AHE435" s="32"/>
      <c r="AHF435" s="32"/>
      <c r="AHG435" s="32"/>
      <c r="AHH435" s="32"/>
      <c r="AHI435" s="32"/>
      <c r="AHJ435" s="32"/>
      <c r="AHK435" s="32"/>
      <c r="AHL435" s="32"/>
      <c r="AHM435" s="32"/>
      <c r="AHN435" s="32"/>
      <c r="AHO435" s="32"/>
      <c r="AHP435" s="32"/>
      <c r="AHQ435" s="32"/>
      <c r="AHR435" s="32"/>
      <c r="AHS435" s="32"/>
      <c r="AHT435" s="32"/>
      <c r="AHU435" s="32"/>
      <c r="AHV435" s="32"/>
      <c r="AHW435" s="32"/>
      <c r="AHX435" s="32"/>
      <c r="AHY435" s="32"/>
      <c r="AHZ435" s="32"/>
      <c r="AIA435" s="32"/>
      <c r="AIB435" s="32"/>
      <c r="AIC435" s="32"/>
      <c r="AID435" s="32"/>
      <c r="AIE435" s="32"/>
      <c r="AIF435" s="32"/>
      <c r="AIG435" s="32"/>
      <c r="AIH435" s="32"/>
      <c r="AII435" s="32"/>
      <c r="AIJ435" s="32"/>
      <c r="AIK435" s="32"/>
      <c r="AIL435" s="32"/>
      <c r="AIM435" s="32"/>
      <c r="AIN435" s="32"/>
      <c r="AIO435" s="32"/>
      <c r="AIP435" s="32"/>
      <c r="AIQ435" s="32"/>
      <c r="AIR435" s="32"/>
      <c r="AIS435" s="32"/>
      <c r="AIT435" s="32"/>
      <c r="AIU435" s="32"/>
      <c r="AIV435" s="32"/>
      <c r="AIW435" s="32"/>
      <c r="AIX435" s="32"/>
      <c r="AIY435" s="32"/>
      <c r="AIZ435" s="32"/>
      <c r="AJA435" s="32"/>
      <c r="AJB435" s="32"/>
      <c r="AJC435" s="32"/>
      <c r="AJD435" s="32"/>
      <c r="AJE435" s="32"/>
      <c r="AJF435" s="32"/>
      <c r="AJG435" s="32"/>
      <c r="AJH435" s="32"/>
      <c r="AJI435" s="32"/>
      <c r="AJJ435" s="32"/>
      <c r="AJK435" s="32"/>
      <c r="AJL435" s="32"/>
      <c r="AJM435" s="32"/>
      <c r="AJN435" s="32"/>
      <c r="AJO435" s="32"/>
      <c r="AJP435" s="32"/>
      <c r="AJQ435" s="32"/>
      <c r="AJR435" s="32"/>
      <c r="AJS435" s="32"/>
      <c r="AJT435" s="32"/>
      <c r="AJU435" s="32"/>
      <c r="AJV435" s="32"/>
      <c r="AJW435" s="32"/>
      <c r="AJX435" s="32"/>
      <c r="AJY435" s="32"/>
      <c r="AJZ435" s="32"/>
      <c r="AKA435" s="32"/>
      <c r="AKB435" s="32"/>
      <c r="AKC435" s="32"/>
      <c r="AKD435" s="32"/>
      <c r="AKE435" s="32"/>
      <c r="AKF435" s="32"/>
      <c r="AKG435" s="32"/>
      <c r="AKH435" s="32"/>
      <c r="AKI435" s="32"/>
      <c r="AKJ435" s="32"/>
      <c r="AKK435" s="32"/>
      <c r="AKL435" s="32"/>
      <c r="AKM435" s="32"/>
      <c r="AKN435" s="32"/>
      <c r="AKO435" s="32"/>
      <c r="AKP435" s="32"/>
      <c r="AKQ435" s="32"/>
      <c r="AKR435" s="32"/>
      <c r="AKS435" s="32"/>
      <c r="AKT435" s="32"/>
      <c r="AKU435" s="32"/>
      <c r="AKV435" s="32"/>
      <c r="AKW435" s="32"/>
      <c r="AKX435" s="32"/>
      <c r="AKY435" s="32"/>
      <c r="AKZ435" s="32"/>
      <c r="ALA435" s="32"/>
      <c r="ALB435" s="32"/>
      <c r="ALC435" s="32"/>
      <c r="ALD435" s="32"/>
      <c r="ALE435" s="32"/>
      <c r="ALF435" s="32"/>
      <c r="ALG435" s="32"/>
      <c r="ALH435" s="32"/>
      <c r="ALI435" s="32"/>
      <c r="ALJ435" s="32"/>
      <c r="ALK435" s="32"/>
      <c r="ALL435" s="32"/>
      <c r="ALM435" s="32"/>
      <c r="ALN435" s="32"/>
      <c r="ALO435" s="32"/>
      <c r="ALP435" s="32"/>
      <c r="ALQ435" s="32"/>
      <c r="ALR435" s="32"/>
      <c r="ALS435" s="32"/>
      <c r="ALT435" s="32"/>
      <c r="ALU435" s="32"/>
      <c r="ALV435" s="32"/>
      <c r="ALW435" s="32"/>
      <c r="ALX435" s="32"/>
      <c r="ALY435" s="32"/>
      <c r="ALZ435" s="32"/>
      <c r="AMA435" s="32"/>
      <c r="AMB435" s="32"/>
      <c r="AMC435" s="32"/>
      <c r="AMD435" s="32"/>
      <c r="AME435" s="32"/>
      <c r="AMF435" s="32"/>
      <c r="AMG435" s="32"/>
      <c r="AMH435" s="32"/>
      <c r="AMI435" s="32"/>
      <c r="AMJ435" s="32"/>
      <c r="AMK435" s="32"/>
      <c r="AML435" s="32"/>
      <c r="AMM435" s="32"/>
      <c r="AMN435" s="32"/>
      <c r="AMO435" s="32"/>
      <c r="AMP435" s="32"/>
      <c r="AMQ435" s="32"/>
      <c r="AMR435" s="32"/>
      <c r="AMS435" s="32"/>
      <c r="AMT435" s="32"/>
      <c r="AMU435" s="32"/>
      <c r="AMV435" s="32"/>
      <c r="AMW435" s="32"/>
      <c r="AMX435" s="32"/>
      <c r="AMY435" s="32"/>
      <c r="AMZ435" s="32"/>
      <c r="ANA435" s="32"/>
      <c r="ANB435" s="32"/>
      <c r="ANC435" s="32"/>
      <c r="AND435" s="32"/>
      <c r="ANE435" s="32"/>
      <c r="ANF435" s="32"/>
      <c r="ANG435" s="32"/>
      <c r="ANH435" s="32"/>
      <c r="ANI435" s="32"/>
      <c r="ANJ435" s="32"/>
      <c r="ANK435" s="32"/>
      <c r="ANL435" s="32"/>
      <c r="ANM435" s="32"/>
      <c r="ANN435" s="32"/>
      <c r="ANO435" s="32"/>
      <c r="ANP435" s="32"/>
      <c r="ANQ435" s="32"/>
      <c r="ANR435" s="32"/>
      <c r="ANS435" s="32"/>
      <c r="ANT435" s="32"/>
      <c r="ANU435" s="32"/>
      <c r="ANV435" s="32"/>
      <c r="ANW435" s="32"/>
      <c r="ANX435" s="32"/>
      <c r="ANY435" s="32"/>
      <c r="ANZ435" s="32"/>
      <c r="AOA435" s="32"/>
      <c r="AOB435" s="32"/>
      <c r="AOC435" s="32"/>
      <c r="AOD435" s="32"/>
      <c r="AOE435" s="32"/>
      <c r="AOF435" s="32"/>
      <c r="AOG435" s="32"/>
      <c r="AOH435" s="32"/>
      <c r="AOI435" s="32"/>
      <c r="AOJ435" s="32"/>
      <c r="AOK435" s="32"/>
      <c r="AOL435" s="32"/>
      <c r="AOM435" s="32"/>
      <c r="AON435" s="32"/>
      <c r="AOO435" s="32"/>
      <c r="AOP435" s="32"/>
      <c r="AOQ435" s="32"/>
      <c r="AOR435" s="32"/>
      <c r="AOS435" s="32"/>
      <c r="AOT435" s="32"/>
      <c r="AOU435" s="32"/>
      <c r="AOV435" s="32"/>
      <c r="AOW435" s="32"/>
      <c r="AOX435" s="32"/>
      <c r="AOY435" s="32"/>
      <c r="AOZ435" s="32"/>
      <c r="APA435" s="32"/>
      <c r="APB435" s="32"/>
      <c r="APC435" s="32"/>
      <c r="APD435" s="32"/>
      <c r="APE435" s="32"/>
      <c r="APF435" s="32"/>
      <c r="APG435" s="32"/>
      <c r="APH435" s="32"/>
      <c r="API435" s="32"/>
      <c r="APJ435" s="32"/>
      <c r="APK435" s="32"/>
      <c r="APL435" s="32"/>
      <c r="APM435" s="32"/>
      <c r="APN435" s="32"/>
      <c r="APO435" s="32"/>
      <c r="APP435" s="32"/>
      <c r="APQ435" s="32"/>
      <c r="APR435" s="32"/>
      <c r="APS435" s="32"/>
      <c r="APT435" s="32"/>
      <c r="APU435" s="32"/>
      <c r="APV435" s="32"/>
      <c r="APW435" s="32"/>
      <c r="APX435" s="32"/>
      <c r="APY435" s="32"/>
      <c r="APZ435" s="32"/>
      <c r="AQA435" s="32"/>
      <c r="AQB435" s="32"/>
      <c r="AQC435" s="32"/>
      <c r="AQD435" s="32"/>
      <c r="AQE435" s="32"/>
      <c r="AQF435" s="32"/>
      <c r="AQG435" s="32"/>
      <c r="AQH435" s="32"/>
      <c r="AQI435" s="32"/>
      <c r="AQJ435" s="32"/>
      <c r="AQK435" s="32"/>
      <c r="AQL435" s="32"/>
      <c r="AQM435" s="32"/>
      <c r="AQN435" s="32"/>
      <c r="AQO435" s="32"/>
      <c r="AQP435" s="32"/>
      <c r="AQQ435" s="32"/>
      <c r="AQR435" s="32"/>
      <c r="AQS435" s="32"/>
      <c r="AQT435" s="32"/>
      <c r="AQU435" s="32"/>
      <c r="AQV435" s="32"/>
      <c r="AQW435" s="32"/>
      <c r="AQX435" s="32"/>
      <c r="AQY435" s="32"/>
      <c r="AQZ435" s="32"/>
      <c r="ARA435" s="32"/>
      <c r="ARB435" s="32"/>
      <c r="ARC435" s="32"/>
      <c r="ARD435" s="32"/>
      <c r="ARE435" s="32"/>
      <c r="ARF435" s="32"/>
      <c r="ARG435" s="32"/>
      <c r="ARH435" s="32"/>
      <c r="ARI435" s="32"/>
      <c r="ARJ435" s="32"/>
      <c r="ARK435" s="32"/>
      <c r="ARL435" s="32"/>
      <c r="ARM435" s="32"/>
      <c r="ARN435" s="32"/>
      <c r="ARO435" s="32"/>
      <c r="ARP435" s="32"/>
      <c r="ARQ435" s="32"/>
      <c r="ARR435" s="32"/>
      <c r="ARS435" s="32"/>
      <c r="ART435" s="32"/>
      <c r="ARU435" s="32"/>
      <c r="ARV435" s="32"/>
      <c r="ARW435" s="32"/>
      <c r="ARX435" s="32"/>
      <c r="ARY435" s="32"/>
      <c r="ARZ435" s="32"/>
      <c r="ASA435" s="32"/>
      <c r="ASB435" s="32"/>
      <c r="ASC435" s="32"/>
      <c r="ASD435" s="32"/>
      <c r="ASE435" s="32"/>
      <c r="ASF435" s="32"/>
      <c r="ASG435" s="32"/>
      <c r="ASH435" s="32"/>
      <c r="ASI435" s="32"/>
      <c r="ASJ435" s="32"/>
      <c r="ASK435" s="32"/>
      <c r="ASL435" s="32"/>
      <c r="ASM435" s="32"/>
      <c r="ASN435" s="32"/>
      <c r="ASO435" s="32"/>
      <c r="ASP435" s="32"/>
      <c r="ASQ435" s="32"/>
      <c r="ASR435" s="32"/>
      <c r="ASS435" s="32"/>
      <c r="AST435" s="32"/>
      <c r="ASU435" s="32"/>
      <c r="ASV435" s="32"/>
      <c r="ASW435" s="32"/>
      <c r="ASX435" s="32"/>
      <c r="ASY435" s="32"/>
      <c r="ASZ435" s="32"/>
      <c r="ATA435" s="32"/>
      <c r="ATB435" s="32"/>
      <c r="ATC435" s="32"/>
      <c r="ATD435" s="32"/>
      <c r="ATE435" s="32"/>
      <c r="ATF435" s="32"/>
      <c r="ATG435" s="32"/>
      <c r="ATH435" s="32"/>
      <c r="ATI435" s="32"/>
      <c r="ATJ435" s="32"/>
      <c r="ATK435" s="32"/>
      <c r="ATL435" s="32"/>
      <c r="ATM435" s="32"/>
      <c r="ATN435" s="32"/>
      <c r="ATO435" s="32"/>
      <c r="ATP435" s="32"/>
      <c r="ATQ435" s="32"/>
      <c r="ATR435" s="32"/>
      <c r="ATS435" s="32"/>
      <c r="ATT435" s="32"/>
      <c r="ATU435" s="32"/>
      <c r="ATV435" s="32"/>
      <c r="ATW435" s="32"/>
      <c r="ATX435" s="32"/>
      <c r="ATY435" s="32"/>
      <c r="ATZ435" s="32"/>
      <c r="AUA435" s="32"/>
      <c r="AUB435" s="32"/>
      <c r="AUC435" s="32"/>
      <c r="AUD435" s="32"/>
      <c r="AUE435" s="32"/>
      <c r="AUF435" s="32"/>
      <c r="AUG435" s="32"/>
      <c r="AUH435" s="32"/>
      <c r="AUI435" s="32"/>
      <c r="AUJ435" s="32"/>
      <c r="AUK435" s="32"/>
      <c r="AUL435" s="32"/>
      <c r="AUM435" s="32"/>
      <c r="AUN435" s="32"/>
      <c r="AUO435" s="32"/>
      <c r="AUP435" s="32"/>
      <c r="AUQ435" s="32"/>
      <c r="AUR435" s="32"/>
      <c r="AUS435" s="32"/>
      <c r="AUT435" s="32"/>
      <c r="AUU435" s="32"/>
      <c r="AUV435" s="32"/>
      <c r="AUW435" s="32"/>
      <c r="AUX435" s="32"/>
      <c r="AUY435" s="32"/>
      <c r="AUZ435" s="32"/>
      <c r="AVA435" s="32"/>
      <c r="AVB435" s="32"/>
      <c r="AVC435" s="32"/>
      <c r="AVD435" s="32"/>
      <c r="AVE435" s="32"/>
      <c r="AVF435" s="32"/>
      <c r="AVG435" s="32"/>
      <c r="AVH435" s="32"/>
      <c r="AVI435" s="32"/>
      <c r="AVJ435" s="32"/>
      <c r="AVK435" s="32"/>
      <c r="AVL435" s="32"/>
      <c r="AVM435" s="32"/>
      <c r="AVN435" s="32"/>
      <c r="AVO435" s="32"/>
      <c r="AVP435" s="32"/>
      <c r="AVQ435" s="32"/>
      <c r="AVR435" s="32"/>
      <c r="AVS435" s="32"/>
      <c r="AVT435" s="32"/>
      <c r="AVU435" s="32"/>
      <c r="AVV435" s="32"/>
      <c r="AVW435" s="32"/>
      <c r="AVX435" s="32"/>
      <c r="AVY435" s="32"/>
      <c r="AVZ435" s="32"/>
      <c r="AWA435" s="32"/>
      <c r="AWB435" s="32"/>
      <c r="AWC435" s="32"/>
      <c r="AWD435" s="32"/>
      <c r="AWE435" s="32"/>
      <c r="AWF435" s="32"/>
      <c r="AWG435" s="32"/>
      <c r="AWH435" s="32"/>
      <c r="AWI435" s="32"/>
      <c r="AWJ435" s="32"/>
      <c r="AWK435" s="32"/>
      <c r="AWL435" s="32"/>
      <c r="AWM435" s="32"/>
      <c r="AWN435" s="32"/>
      <c r="AWO435" s="32"/>
      <c r="AWP435" s="32"/>
      <c r="AWQ435" s="32"/>
      <c r="AWR435" s="32"/>
      <c r="AWS435" s="32"/>
      <c r="AWT435" s="32"/>
      <c r="AWU435" s="32"/>
      <c r="AWV435" s="32"/>
      <c r="AWW435" s="32"/>
      <c r="AWX435" s="32"/>
      <c r="AWY435" s="32"/>
      <c r="AWZ435" s="32"/>
      <c r="AXA435" s="32"/>
      <c r="AXB435" s="32"/>
      <c r="AXC435" s="32"/>
      <c r="AXD435" s="32"/>
      <c r="AXE435" s="32"/>
      <c r="AXF435" s="32"/>
      <c r="AXG435" s="32"/>
      <c r="AXH435" s="32"/>
      <c r="AXI435" s="32"/>
      <c r="AXJ435" s="32"/>
      <c r="AXK435" s="32"/>
      <c r="AXL435" s="32"/>
      <c r="AXM435" s="32"/>
      <c r="AXN435" s="32"/>
      <c r="AXO435" s="32"/>
      <c r="AXP435" s="32"/>
      <c r="AXQ435" s="32"/>
      <c r="AXR435" s="32"/>
      <c r="AXS435" s="32"/>
      <c r="AXT435" s="32"/>
      <c r="AXU435" s="32"/>
      <c r="AXV435" s="32"/>
      <c r="AXW435" s="32"/>
      <c r="AXX435" s="32"/>
      <c r="AXY435" s="32"/>
      <c r="AXZ435" s="32"/>
      <c r="AYA435" s="32"/>
      <c r="AYB435" s="32"/>
      <c r="AYC435" s="32"/>
      <c r="AYD435" s="32"/>
      <c r="AYE435" s="32"/>
      <c r="AYF435" s="32"/>
      <c r="AYG435" s="32"/>
      <c r="AYH435" s="32"/>
      <c r="AYI435" s="32"/>
      <c r="AYJ435" s="32"/>
      <c r="AYK435" s="32"/>
      <c r="AYL435" s="32"/>
      <c r="AYM435" s="32"/>
      <c r="AYN435" s="32"/>
      <c r="AYO435" s="32"/>
      <c r="AYP435" s="32"/>
      <c r="AYQ435" s="32"/>
      <c r="AYR435" s="32"/>
      <c r="AYS435" s="32"/>
      <c r="AYT435" s="32"/>
      <c r="AYU435" s="32"/>
      <c r="AYV435" s="32"/>
      <c r="AYW435" s="32"/>
      <c r="AYX435" s="32"/>
      <c r="AYY435" s="32"/>
      <c r="AYZ435" s="32"/>
      <c r="AZA435" s="32"/>
      <c r="AZB435" s="32"/>
      <c r="AZC435" s="32"/>
      <c r="AZD435" s="32"/>
      <c r="AZE435" s="32"/>
      <c r="AZF435" s="32"/>
      <c r="AZG435" s="32"/>
      <c r="AZH435" s="32"/>
      <c r="AZI435" s="32"/>
      <c r="AZJ435" s="32"/>
      <c r="AZK435" s="32"/>
      <c r="AZL435" s="32"/>
      <c r="AZM435" s="32"/>
      <c r="AZN435" s="32"/>
      <c r="AZO435" s="32"/>
      <c r="AZP435" s="32"/>
      <c r="AZQ435" s="32"/>
      <c r="AZR435" s="32"/>
      <c r="AZS435" s="32"/>
      <c r="AZT435" s="32"/>
      <c r="AZU435" s="32"/>
      <c r="AZV435" s="32"/>
      <c r="AZW435" s="32"/>
      <c r="AZX435" s="32"/>
      <c r="AZY435" s="32"/>
      <c r="AZZ435" s="32"/>
      <c r="BAA435" s="32"/>
      <c r="BAB435" s="32"/>
      <c r="BAC435" s="32"/>
      <c r="BAD435" s="32"/>
      <c r="BAE435" s="32"/>
      <c r="BAF435" s="32"/>
      <c r="BAG435" s="32"/>
      <c r="BAH435" s="32"/>
      <c r="BAI435" s="32"/>
      <c r="BAJ435" s="32"/>
      <c r="BAK435" s="32"/>
      <c r="BAL435" s="32"/>
      <c r="BAM435" s="32"/>
      <c r="BAN435" s="32"/>
      <c r="BAO435" s="32"/>
      <c r="BAP435" s="32"/>
      <c r="BAQ435" s="32"/>
      <c r="BAR435" s="32"/>
      <c r="BAS435" s="32"/>
      <c r="BAT435" s="32"/>
      <c r="BAU435" s="32"/>
      <c r="BAV435" s="32"/>
      <c r="BAW435" s="32"/>
      <c r="BAX435" s="32"/>
      <c r="BAY435" s="32"/>
      <c r="BAZ435" s="32"/>
      <c r="BBA435" s="32"/>
      <c r="BBB435" s="32"/>
      <c r="BBC435" s="32"/>
      <c r="BBD435" s="32"/>
      <c r="BBE435" s="32"/>
      <c r="BBF435" s="32"/>
      <c r="BBG435" s="32"/>
      <c r="BBH435" s="32"/>
      <c r="BBI435" s="32"/>
      <c r="BBJ435" s="32"/>
      <c r="BBK435" s="32"/>
      <c r="BBL435" s="32"/>
      <c r="BBM435" s="32"/>
      <c r="BBN435" s="32"/>
      <c r="BBO435" s="32"/>
      <c r="BBP435" s="32"/>
      <c r="BBQ435" s="32"/>
      <c r="BBR435" s="32"/>
      <c r="BBS435" s="32"/>
      <c r="BBT435" s="32"/>
      <c r="BBU435" s="32"/>
      <c r="BBV435" s="32"/>
      <c r="BBW435" s="32"/>
      <c r="BBX435" s="32"/>
      <c r="BBY435" s="32"/>
      <c r="BBZ435" s="32"/>
      <c r="BCA435" s="32"/>
      <c r="BCB435" s="32"/>
      <c r="BCC435" s="32"/>
      <c r="BCD435" s="32"/>
      <c r="BCE435" s="32"/>
      <c r="BCF435" s="32"/>
      <c r="BCG435" s="32"/>
      <c r="BCH435" s="32"/>
      <c r="BCI435" s="32"/>
      <c r="BCJ435" s="32"/>
      <c r="BCK435" s="32"/>
      <c r="BCL435" s="32"/>
      <c r="BCM435" s="32"/>
      <c r="BCN435" s="32"/>
      <c r="BCO435" s="32"/>
      <c r="BCP435" s="32"/>
      <c r="BCQ435" s="32"/>
      <c r="BCR435" s="32"/>
      <c r="BCS435" s="32"/>
      <c r="BCT435" s="32"/>
      <c r="BCU435" s="32"/>
      <c r="BCV435" s="32"/>
      <c r="BCW435" s="32"/>
      <c r="BCX435" s="32"/>
      <c r="BCY435" s="32"/>
      <c r="BCZ435" s="32"/>
      <c r="BDA435" s="32"/>
      <c r="BDB435" s="32"/>
      <c r="BDC435" s="32"/>
      <c r="BDD435" s="32"/>
      <c r="BDE435" s="32"/>
      <c r="BDF435" s="32"/>
      <c r="BDG435" s="32"/>
      <c r="BDH435" s="32"/>
      <c r="BDI435" s="32"/>
      <c r="BDJ435" s="32"/>
      <c r="BDK435" s="32"/>
      <c r="BDL435" s="32"/>
      <c r="BDM435" s="32"/>
      <c r="BDN435" s="32"/>
      <c r="BDO435" s="32"/>
      <c r="BDP435" s="32"/>
      <c r="BDQ435" s="32"/>
      <c r="BDR435" s="32"/>
      <c r="BDS435" s="32"/>
      <c r="BDT435" s="32"/>
      <c r="BDU435" s="32"/>
      <c r="BDV435" s="32"/>
      <c r="BDW435" s="32"/>
      <c r="BDX435" s="32"/>
      <c r="BDY435" s="32"/>
      <c r="BDZ435" s="32"/>
      <c r="BEA435" s="32"/>
      <c r="BEB435" s="32"/>
      <c r="BEC435" s="32"/>
      <c r="BED435" s="32"/>
      <c r="BEE435" s="32"/>
      <c r="BEF435" s="32"/>
      <c r="BEG435" s="32"/>
      <c r="BEH435" s="32"/>
      <c r="BEI435" s="32"/>
      <c r="BEJ435" s="32"/>
      <c r="BEK435" s="32"/>
      <c r="BEL435" s="32"/>
      <c r="BEM435" s="32"/>
      <c r="BEN435" s="32"/>
      <c r="BEO435" s="32"/>
      <c r="BEP435" s="32"/>
      <c r="BEQ435" s="32"/>
      <c r="BER435" s="32"/>
      <c r="BES435" s="32"/>
      <c r="BET435" s="32"/>
      <c r="BEU435" s="32"/>
      <c r="BEV435" s="32"/>
      <c r="BEW435" s="32"/>
      <c r="BEX435" s="32"/>
      <c r="BEY435" s="32"/>
      <c r="BEZ435" s="32"/>
      <c r="BFA435" s="32"/>
      <c r="BFB435" s="32"/>
      <c r="BFC435" s="32"/>
      <c r="BFD435" s="32"/>
      <c r="BFE435" s="32"/>
      <c r="BFF435" s="32"/>
      <c r="BFG435" s="32"/>
      <c r="BFH435" s="32"/>
      <c r="BFI435" s="32"/>
      <c r="BFJ435" s="32"/>
      <c r="BFK435" s="32"/>
      <c r="BFL435" s="32"/>
      <c r="BFM435" s="32"/>
      <c r="BFN435" s="32"/>
      <c r="BFO435" s="32"/>
      <c r="BFP435" s="32"/>
      <c r="BFQ435" s="32"/>
      <c r="BFR435" s="32"/>
      <c r="BFS435" s="32"/>
      <c r="BFT435" s="32"/>
      <c r="BFU435" s="32"/>
      <c r="BFV435" s="32"/>
      <c r="BFW435" s="32"/>
      <c r="BFX435" s="32"/>
      <c r="BFY435" s="32"/>
      <c r="BFZ435" s="32"/>
      <c r="BGA435" s="32"/>
      <c r="BGB435" s="32"/>
      <c r="BGC435" s="32"/>
      <c r="BGD435" s="32"/>
      <c r="BGE435" s="32"/>
      <c r="BGF435" s="32"/>
      <c r="BGG435" s="32"/>
      <c r="BGH435" s="32"/>
      <c r="BGI435" s="32"/>
      <c r="BGJ435" s="32"/>
      <c r="BGK435" s="32"/>
      <c r="BGL435" s="32"/>
      <c r="BGM435" s="32"/>
      <c r="BGN435" s="32"/>
      <c r="BGO435" s="32"/>
      <c r="BGP435" s="32"/>
      <c r="BGQ435" s="32"/>
      <c r="BGR435" s="32"/>
      <c r="BGS435" s="32"/>
      <c r="BGT435" s="32"/>
      <c r="BGU435" s="32"/>
      <c r="BGV435" s="32"/>
      <c r="BGW435" s="32"/>
      <c r="BGX435" s="32"/>
      <c r="BGY435" s="32"/>
      <c r="BGZ435" s="32"/>
      <c r="BHA435" s="32"/>
      <c r="BHB435" s="32"/>
      <c r="BHC435" s="32"/>
      <c r="BHD435" s="32"/>
      <c r="BHE435" s="32"/>
      <c r="BHF435" s="32"/>
      <c r="BHG435" s="32"/>
      <c r="BHH435" s="32"/>
      <c r="BHI435" s="32"/>
      <c r="BHJ435" s="32"/>
      <c r="BHK435" s="32"/>
      <c r="BHL435" s="32"/>
      <c r="BHM435" s="32"/>
      <c r="BHN435" s="32"/>
      <c r="BHO435" s="32"/>
      <c r="BHP435" s="32"/>
      <c r="BHQ435" s="32"/>
      <c r="BHR435" s="32"/>
      <c r="BHS435" s="32"/>
      <c r="BHT435" s="32"/>
      <c r="BHU435" s="32"/>
      <c r="BHV435" s="32"/>
      <c r="BHW435" s="32"/>
      <c r="BHX435" s="32"/>
      <c r="BHY435" s="32"/>
      <c r="BHZ435" s="32"/>
      <c r="BIA435" s="32"/>
      <c r="BIB435" s="32"/>
      <c r="BIC435" s="32"/>
      <c r="BID435" s="32"/>
      <c r="BIE435" s="32"/>
      <c r="BIF435" s="32"/>
      <c r="BIG435" s="32"/>
      <c r="BIH435" s="32"/>
      <c r="BII435" s="32"/>
      <c r="BIJ435" s="32"/>
      <c r="BIK435" s="32"/>
      <c r="BIL435" s="32"/>
      <c r="BIM435" s="32"/>
      <c r="BIN435" s="32"/>
      <c r="BIO435" s="32"/>
      <c r="BIP435" s="32"/>
      <c r="BIQ435" s="32"/>
      <c r="BIR435" s="32"/>
      <c r="BIS435" s="32"/>
      <c r="BIT435" s="32"/>
      <c r="BIU435" s="32"/>
      <c r="BIV435" s="32"/>
      <c r="BIW435" s="32"/>
      <c r="BIX435" s="32"/>
      <c r="BIY435" s="32"/>
      <c r="BIZ435" s="32"/>
      <c r="BJA435" s="32"/>
      <c r="BJB435" s="32"/>
      <c r="BJC435" s="32"/>
      <c r="BJD435" s="32"/>
      <c r="BJE435" s="32"/>
      <c r="BJF435" s="32"/>
      <c r="BJG435" s="32"/>
      <c r="BJH435" s="32"/>
      <c r="BJI435" s="32"/>
      <c r="BJJ435" s="32"/>
      <c r="BJK435" s="32"/>
      <c r="BJL435" s="32"/>
      <c r="BJM435" s="32"/>
      <c r="BJN435" s="32"/>
      <c r="BJO435" s="32"/>
      <c r="BJP435" s="32"/>
      <c r="BJQ435" s="32"/>
      <c r="BJR435" s="32"/>
      <c r="BJS435" s="32"/>
      <c r="BJT435" s="32"/>
      <c r="BJU435" s="32"/>
      <c r="BJV435" s="32"/>
      <c r="BJW435" s="32"/>
      <c r="BJX435" s="32"/>
      <c r="BJY435" s="32"/>
      <c r="BJZ435" s="32"/>
      <c r="BKA435" s="32"/>
      <c r="BKB435" s="32"/>
      <c r="BKC435" s="32"/>
      <c r="BKD435" s="32"/>
      <c r="BKE435" s="32"/>
      <c r="BKF435" s="32"/>
      <c r="BKG435" s="32"/>
      <c r="BKH435" s="32"/>
      <c r="BKI435" s="32"/>
      <c r="BKJ435" s="32"/>
      <c r="BKK435" s="32"/>
      <c r="BKL435" s="32"/>
      <c r="BKM435" s="32"/>
      <c r="BKN435" s="32"/>
      <c r="BKO435" s="32"/>
      <c r="BKP435" s="32"/>
      <c r="BKQ435" s="32"/>
      <c r="BKR435" s="32"/>
      <c r="BKS435" s="32"/>
      <c r="BKT435" s="32"/>
      <c r="BKU435" s="32"/>
      <c r="BKV435" s="32"/>
      <c r="BKW435" s="32"/>
      <c r="BKX435" s="32"/>
      <c r="BKY435" s="32"/>
      <c r="BKZ435" s="32"/>
      <c r="BLA435" s="32"/>
      <c r="BLB435" s="32"/>
      <c r="BLC435" s="32"/>
      <c r="BLD435" s="32"/>
      <c r="BLE435" s="32"/>
      <c r="BLF435" s="32"/>
      <c r="BLG435" s="32"/>
      <c r="BLH435" s="32"/>
      <c r="BLI435" s="32"/>
      <c r="BLJ435" s="32"/>
      <c r="BLK435" s="32"/>
      <c r="BLL435" s="32"/>
      <c r="BLM435" s="32"/>
      <c r="BLN435" s="32"/>
      <c r="BLO435" s="32"/>
      <c r="BLP435" s="32"/>
      <c r="BLQ435" s="32"/>
      <c r="BLR435" s="32"/>
      <c r="BLS435" s="32"/>
      <c r="BLT435" s="32"/>
      <c r="BLU435" s="32"/>
      <c r="BLV435" s="32"/>
      <c r="BLW435" s="32"/>
      <c r="BLX435" s="32"/>
      <c r="BLY435" s="32"/>
      <c r="BLZ435" s="32"/>
      <c r="BMA435" s="32"/>
      <c r="BMB435" s="32"/>
      <c r="BMC435" s="32"/>
      <c r="BMD435" s="32"/>
      <c r="BME435" s="32"/>
      <c r="BMF435" s="32"/>
      <c r="BMG435" s="32"/>
      <c r="BMH435" s="32"/>
      <c r="BMI435" s="32"/>
      <c r="BMJ435" s="32"/>
      <c r="BMK435" s="32"/>
      <c r="BML435" s="32"/>
      <c r="BMM435" s="32"/>
      <c r="BMN435" s="32"/>
      <c r="BMO435" s="32"/>
      <c r="BMP435" s="32"/>
      <c r="BMQ435" s="32"/>
      <c r="BMR435" s="32"/>
      <c r="BMS435" s="32"/>
      <c r="BMT435" s="32"/>
      <c r="BMU435" s="32"/>
      <c r="BMV435" s="32"/>
      <c r="BMW435" s="32"/>
      <c r="BMX435" s="32"/>
      <c r="BMY435" s="32"/>
      <c r="BMZ435" s="32"/>
      <c r="BNA435" s="32"/>
      <c r="BNB435" s="32"/>
      <c r="BNC435" s="32"/>
      <c r="BND435" s="32"/>
      <c r="BNE435" s="32"/>
      <c r="BNF435" s="32"/>
      <c r="BNG435" s="32"/>
      <c r="BNH435" s="32"/>
      <c r="BNI435" s="32"/>
      <c r="BNJ435" s="32"/>
      <c r="BNK435" s="32"/>
      <c r="BNL435" s="32"/>
      <c r="BNM435" s="32"/>
      <c r="BNN435" s="32"/>
      <c r="BNO435" s="32"/>
      <c r="BNP435" s="32"/>
      <c r="BNQ435" s="32"/>
      <c r="BNR435" s="32"/>
      <c r="BNS435" s="32"/>
      <c r="BNT435" s="32"/>
      <c r="BNU435" s="32"/>
      <c r="BNV435" s="32"/>
      <c r="BNW435" s="32"/>
      <c r="BNX435" s="32"/>
      <c r="BNY435" s="32"/>
      <c r="BNZ435" s="32"/>
      <c r="BOA435" s="32"/>
      <c r="BOB435" s="32"/>
      <c r="BOC435" s="32"/>
      <c r="BOD435" s="32"/>
      <c r="BOE435" s="32"/>
      <c r="BOF435" s="32"/>
      <c r="BOG435" s="32"/>
      <c r="BOH435" s="32"/>
      <c r="BOI435" s="32"/>
      <c r="BOJ435" s="32"/>
      <c r="BOK435" s="32"/>
      <c r="BOL435" s="32"/>
      <c r="BOM435" s="32"/>
      <c r="BON435" s="32"/>
      <c r="BOO435" s="32"/>
      <c r="BOP435" s="32"/>
      <c r="BOQ435" s="32"/>
      <c r="BOR435" s="32"/>
      <c r="BOS435" s="32"/>
      <c r="BOT435" s="32"/>
      <c r="BOU435" s="32"/>
      <c r="BOV435" s="32"/>
      <c r="BOW435" s="32"/>
      <c r="BOX435" s="32"/>
      <c r="BOY435" s="32"/>
      <c r="BOZ435" s="32"/>
      <c r="BPA435" s="32"/>
      <c r="BPB435" s="32"/>
      <c r="BPC435" s="32"/>
      <c r="BPD435" s="32"/>
      <c r="BPE435" s="32"/>
      <c r="BPF435" s="32"/>
      <c r="BPG435" s="32"/>
      <c r="BPH435" s="32"/>
      <c r="BPI435" s="32"/>
      <c r="BPJ435" s="32"/>
      <c r="BPK435" s="32"/>
      <c r="BPL435" s="32"/>
      <c r="BPM435" s="32"/>
      <c r="BPN435" s="32"/>
      <c r="BPO435" s="32"/>
      <c r="BPP435" s="32"/>
      <c r="BPQ435" s="32"/>
      <c r="BPR435" s="32"/>
      <c r="BPS435" s="32"/>
      <c r="BPT435" s="32"/>
      <c r="BPU435" s="32"/>
      <c r="BPV435" s="32"/>
      <c r="BPW435" s="32"/>
      <c r="BPX435" s="32"/>
      <c r="BPY435" s="32"/>
      <c r="BPZ435" s="32"/>
      <c r="BQA435" s="32"/>
      <c r="BQB435" s="32"/>
      <c r="BQC435" s="32"/>
      <c r="BQD435" s="32"/>
      <c r="BQE435" s="32"/>
      <c r="BQF435" s="32"/>
      <c r="BQG435" s="32"/>
      <c r="BQH435" s="32"/>
      <c r="BQI435" s="32"/>
      <c r="BQJ435" s="32"/>
      <c r="BQK435" s="32"/>
      <c r="BQL435" s="32"/>
      <c r="BQM435" s="32"/>
      <c r="BQN435" s="32"/>
      <c r="BQO435" s="32"/>
      <c r="BQP435" s="32"/>
      <c r="BQQ435" s="32"/>
      <c r="BQR435" s="32"/>
      <c r="BQS435" s="32"/>
      <c r="BQT435" s="32"/>
      <c r="BQU435" s="32"/>
      <c r="BQV435" s="32"/>
      <c r="BQW435" s="32"/>
      <c r="BQX435" s="32"/>
      <c r="BQY435" s="32"/>
      <c r="BQZ435" s="32"/>
      <c r="BRA435" s="32"/>
      <c r="BRB435" s="32"/>
      <c r="BRC435" s="32"/>
      <c r="BRD435" s="32"/>
      <c r="BRE435" s="32"/>
      <c r="BRF435" s="32"/>
      <c r="BRG435" s="32"/>
      <c r="BRH435" s="32"/>
      <c r="BRI435" s="32"/>
      <c r="BRJ435" s="32"/>
      <c r="BRK435" s="32"/>
      <c r="BRL435" s="32"/>
      <c r="BRM435" s="32"/>
      <c r="BRN435" s="32"/>
      <c r="BRO435" s="32"/>
      <c r="BRP435" s="32"/>
      <c r="BRQ435" s="32"/>
      <c r="BRR435" s="32"/>
      <c r="BRS435" s="32"/>
      <c r="BRT435" s="32"/>
      <c r="BRU435" s="32"/>
      <c r="BRV435" s="32"/>
      <c r="BRW435" s="32"/>
      <c r="BRX435" s="32"/>
      <c r="BRY435" s="32"/>
      <c r="BRZ435" s="32"/>
      <c r="BSA435" s="32"/>
      <c r="BSB435" s="32"/>
      <c r="BSC435" s="32"/>
      <c r="BSD435" s="32"/>
      <c r="BSE435" s="32"/>
      <c r="BSF435" s="32"/>
      <c r="BSG435" s="32"/>
      <c r="BSH435" s="32"/>
      <c r="BSI435" s="32"/>
      <c r="BSJ435" s="32"/>
      <c r="BSK435" s="32"/>
      <c r="BSL435" s="32"/>
      <c r="BSM435" s="32"/>
      <c r="BSN435" s="32"/>
      <c r="BSO435" s="32"/>
      <c r="BSP435" s="32"/>
      <c r="BSQ435" s="32"/>
      <c r="BSR435" s="32"/>
      <c r="BSS435" s="32"/>
      <c r="BST435" s="32"/>
      <c r="BSU435" s="32"/>
      <c r="BSV435" s="32"/>
      <c r="BSW435" s="32"/>
      <c r="BSX435" s="32"/>
      <c r="BSY435" s="32"/>
      <c r="BSZ435" s="32"/>
      <c r="BTA435" s="32"/>
      <c r="BTB435" s="32"/>
      <c r="BTC435" s="32"/>
      <c r="BTD435" s="32"/>
      <c r="BTE435" s="32"/>
      <c r="BTF435" s="32"/>
      <c r="BTG435" s="32"/>
      <c r="BTH435" s="32"/>
      <c r="BTI435" s="32"/>
      <c r="BTJ435" s="32"/>
      <c r="BTK435" s="32"/>
      <c r="BTL435" s="32"/>
      <c r="BTM435" s="32"/>
      <c r="BTN435" s="32"/>
      <c r="BTO435" s="32"/>
      <c r="BTP435" s="32"/>
      <c r="BTQ435" s="32"/>
      <c r="BTR435" s="32"/>
      <c r="BTS435" s="32"/>
      <c r="BTT435" s="32"/>
      <c r="BTU435" s="32"/>
      <c r="BTV435" s="32"/>
      <c r="BTW435" s="32"/>
      <c r="BTX435" s="32"/>
      <c r="BTY435" s="32"/>
      <c r="BTZ435" s="32"/>
      <c r="BUA435" s="32"/>
      <c r="BUB435" s="32"/>
      <c r="BUC435" s="32"/>
      <c r="BUD435" s="32"/>
      <c r="BUE435" s="32"/>
      <c r="BUF435" s="32"/>
      <c r="BUG435" s="32"/>
      <c r="BUH435" s="32"/>
      <c r="BUI435" s="32"/>
      <c r="BUJ435" s="32"/>
      <c r="BUK435" s="32"/>
      <c r="BUL435" s="32"/>
      <c r="BUM435" s="32"/>
      <c r="BUN435" s="32"/>
      <c r="BUO435" s="32"/>
      <c r="BUP435" s="32"/>
      <c r="BUQ435" s="32"/>
      <c r="BUR435" s="32"/>
      <c r="BUS435" s="32"/>
      <c r="BUT435" s="32"/>
      <c r="BUU435" s="32"/>
      <c r="BUV435" s="32"/>
      <c r="BUW435" s="32"/>
      <c r="BUX435" s="32"/>
      <c r="BUY435" s="32"/>
      <c r="BUZ435" s="32"/>
      <c r="BVA435" s="32"/>
      <c r="BVB435" s="32"/>
      <c r="BVC435" s="32"/>
      <c r="BVD435" s="32"/>
      <c r="BVE435" s="32"/>
      <c r="BVF435" s="32"/>
      <c r="BVG435" s="32"/>
      <c r="BVH435" s="32"/>
      <c r="BVI435" s="32"/>
      <c r="BVJ435" s="32"/>
      <c r="BVK435" s="32"/>
      <c r="BVL435" s="32"/>
      <c r="BVM435" s="32"/>
      <c r="BVN435" s="32"/>
      <c r="BVO435" s="32"/>
      <c r="BVP435" s="32"/>
      <c r="BVQ435" s="32"/>
      <c r="BVR435" s="32"/>
      <c r="BVS435" s="32"/>
      <c r="BVT435" s="32"/>
      <c r="BVU435" s="32"/>
      <c r="BVV435" s="32"/>
      <c r="BVW435" s="32"/>
      <c r="BVX435" s="32"/>
      <c r="BVY435" s="32"/>
      <c r="BVZ435" s="32"/>
      <c r="BWA435" s="32"/>
      <c r="BWB435" s="32"/>
      <c r="BWC435" s="32"/>
      <c r="BWD435" s="32"/>
      <c r="BWE435" s="32"/>
      <c r="BWF435" s="32"/>
      <c r="BWG435" s="32"/>
      <c r="BWH435" s="32"/>
      <c r="BWI435" s="32"/>
      <c r="BWJ435" s="32"/>
      <c r="BWK435" s="32"/>
      <c r="BWL435" s="32"/>
      <c r="BWM435" s="32"/>
      <c r="BWN435" s="32"/>
      <c r="BWO435" s="32"/>
      <c r="BWP435" s="32"/>
      <c r="BWQ435" s="32"/>
      <c r="BWR435" s="32"/>
      <c r="BWS435" s="32"/>
      <c r="BWT435" s="32"/>
      <c r="BWU435" s="32"/>
      <c r="BWV435" s="32"/>
      <c r="BWW435" s="32"/>
      <c r="BWX435" s="32"/>
      <c r="BWY435" s="32"/>
      <c r="BWZ435" s="32"/>
      <c r="BXA435" s="32"/>
      <c r="BXB435" s="32"/>
      <c r="BXC435" s="32"/>
      <c r="BXD435" s="32"/>
      <c r="BXE435" s="32"/>
      <c r="BXF435" s="32"/>
      <c r="BXG435" s="32"/>
      <c r="BXH435" s="32"/>
      <c r="BXI435" s="32"/>
      <c r="BXJ435" s="32"/>
      <c r="BXK435" s="32"/>
      <c r="BXL435" s="32"/>
      <c r="BXM435" s="32"/>
      <c r="BXN435" s="32"/>
      <c r="BXO435" s="32"/>
      <c r="BXP435" s="32"/>
      <c r="BXQ435" s="32"/>
      <c r="BXR435" s="32"/>
      <c r="BXS435" s="32"/>
      <c r="BXT435" s="32"/>
      <c r="BXU435" s="32"/>
      <c r="BXV435" s="32"/>
      <c r="BXW435" s="32"/>
      <c r="BXX435" s="32"/>
      <c r="BXY435" s="32"/>
      <c r="BXZ435" s="32"/>
      <c r="BYA435" s="32"/>
      <c r="BYB435" s="32"/>
      <c r="BYC435" s="32"/>
      <c r="BYD435" s="32"/>
      <c r="BYE435" s="32"/>
      <c r="BYF435" s="32"/>
      <c r="BYG435" s="32"/>
      <c r="BYH435" s="32"/>
      <c r="BYI435" s="32"/>
      <c r="BYJ435" s="32"/>
      <c r="BYK435" s="32"/>
      <c r="BYL435" s="32"/>
      <c r="BYM435" s="32"/>
      <c r="BYN435" s="32"/>
      <c r="BYO435" s="32"/>
      <c r="BYP435" s="32"/>
      <c r="BYQ435" s="32"/>
      <c r="BYR435" s="32"/>
      <c r="BYS435" s="32"/>
      <c r="BYT435" s="32"/>
      <c r="BYU435" s="32"/>
      <c r="BYV435" s="32"/>
      <c r="BYW435" s="32"/>
      <c r="BYX435" s="32"/>
      <c r="BYY435" s="32"/>
      <c r="BYZ435" s="32"/>
      <c r="BZA435" s="32"/>
      <c r="BZB435" s="32"/>
      <c r="BZC435" s="32"/>
      <c r="BZD435" s="32"/>
      <c r="BZE435" s="32"/>
      <c r="BZF435" s="32"/>
      <c r="BZG435" s="32"/>
      <c r="BZH435" s="32"/>
      <c r="BZI435" s="32"/>
      <c r="BZJ435" s="32"/>
      <c r="BZK435" s="32"/>
      <c r="BZL435" s="32"/>
      <c r="BZM435" s="32"/>
      <c r="BZN435" s="32"/>
      <c r="BZO435" s="32"/>
      <c r="BZP435" s="32"/>
      <c r="BZQ435" s="32"/>
      <c r="BZR435" s="32"/>
      <c r="BZS435" s="32"/>
      <c r="BZT435" s="32"/>
      <c r="BZU435" s="32"/>
      <c r="BZV435" s="32"/>
      <c r="BZW435" s="32"/>
      <c r="BZX435" s="32"/>
      <c r="BZY435" s="32"/>
      <c r="BZZ435" s="32"/>
      <c r="CAA435" s="32"/>
      <c r="CAB435" s="32"/>
      <c r="CAC435" s="32"/>
      <c r="CAD435" s="32"/>
      <c r="CAE435" s="32"/>
      <c r="CAF435" s="32"/>
      <c r="CAG435" s="32"/>
      <c r="CAH435" s="32"/>
      <c r="CAI435" s="32"/>
      <c r="CAJ435" s="32"/>
      <c r="CAK435" s="32"/>
      <c r="CAL435" s="32"/>
      <c r="CAM435" s="32"/>
      <c r="CAN435" s="32"/>
      <c r="CAO435" s="32"/>
      <c r="CAP435" s="32"/>
      <c r="CAQ435" s="32"/>
      <c r="CAR435" s="32"/>
      <c r="CAS435" s="32"/>
      <c r="CAT435" s="32"/>
      <c r="CAU435" s="32"/>
      <c r="CAV435" s="32"/>
      <c r="CAW435" s="32"/>
      <c r="CAX435" s="32"/>
      <c r="CAY435" s="32"/>
      <c r="CAZ435" s="32"/>
      <c r="CBA435" s="32"/>
      <c r="CBB435" s="32"/>
      <c r="CBC435" s="32"/>
      <c r="CBD435" s="32"/>
      <c r="CBE435" s="32"/>
      <c r="CBF435" s="32"/>
      <c r="CBG435" s="32"/>
      <c r="CBH435" s="32"/>
      <c r="CBI435" s="32"/>
      <c r="CBJ435" s="32"/>
      <c r="CBK435" s="32"/>
      <c r="CBL435" s="32"/>
      <c r="CBM435" s="32"/>
      <c r="CBN435" s="32"/>
      <c r="CBO435" s="32"/>
      <c r="CBP435" s="32"/>
      <c r="CBQ435" s="32"/>
      <c r="CBR435" s="32"/>
      <c r="CBS435" s="32"/>
      <c r="CBT435" s="32"/>
      <c r="CBU435" s="32"/>
      <c r="CBV435" s="32"/>
      <c r="CBW435" s="32"/>
      <c r="CBX435" s="32"/>
      <c r="CBY435" s="32"/>
      <c r="CBZ435" s="32"/>
      <c r="CCA435" s="32"/>
      <c r="CCB435" s="32"/>
      <c r="CCC435" s="32"/>
      <c r="CCD435" s="32"/>
      <c r="CCE435" s="32"/>
      <c r="CCF435" s="32"/>
      <c r="CCG435" s="32"/>
      <c r="CCH435" s="32"/>
      <c r="CCI435" s="32"/>
      <c r="CCJ435" s="32"/>
      <c r="CCK435" s="32"/>
      <c r="CCL435" s="32"/>
      <c r="CCM435" s="32"/>
      <c r="CCN435" s="32"/>
      <c r="CCO435" s="32"/>
      <c r="CCP435" s="32"/>
      <c r="CCQ435" s="32"/>
      <c r="CCR435" s="32"/>
      <c r="CCS435" s="32"/>
      <c r="CCT435" s="32"/>
      <c r="CCU435" s="32"/>
      <c r="CCV435" s="32"/>
      <c r="CCW435" s="32"/>
      <c r="CCX435" s="32"/>
      <c r="CCY435" s="32"/>
      <c r="CCZ435" s="32"/>
      <c r="CDA435" s="32"/>
      <c r="CDB435" s="32"/>
      <c r="CDC435" s="32"/>
      <c r="CDD435" s="32"/>
      <c r="CDE435" s="32"/>
      <c r="CDF435" s="32"/>
      <c r="CDG435" s="32"/>
      <c r="CDH435" s="32"/>
      <c r="CDI435" s="32"/>
      <c r="CDJ435" s="32"/>
      <c r="CDK435" s="32"/>
      <c r="CDL435" s="32"/>
      <c r="CDM435" s="32"/>
      <c r="CDN435" s="32"/>
      <c r="CDO435" s="32"/>
      <c r="CDP435" s="32"/>
      <c r="CDQ435" s="32"/>
      <c r="CDR435" s="32"/>
      <c r="CDS435" s="32"/>
      <c r="CDT435" s="32"/>
      <c r="CDU435" s="32"/>
      <c r="CDV435" s="32"/>
      <c r="CDW435" s="32"/>
      <c r="CDX435" s="32"/>
      <c r="CDY435" s="32"/>
      <c r="CDZ435" s="32"/>
      <c r="CEA435" s="32"/>
      <c r="CEB435" s="32"/>
      <c r="CEC435" s="32"/>
      <c r="CED435" s="32"/>
      <c r="CEE435" s="32"/>
      <c r="CEF435" s="32"/>
      <c r="CEG435" s="32"/>
      <c r="CEH435" s="32"/>
      <c r="CEI435" s="32"/>
      <c r="CEJ435" s="32"/>
      <c r="CEK435" s="32"/>
      <c r="CEL435" s="32"/>
      <c r="CEM435" s="32"/>
      <c r="CEN435" s="32"/>
      <c r="CEO435" s="32"/>
      <c r="CEP435" s="32"/>
      <c r="CEQ435" s="32"/>
      <c r="CER435" s="32"/>
      <c r="CES435" s="32"/>
      <c r="CET435" s="32"/>
      <c r="CEU435" s="32"/>
      <c r="CEV435" s="32"/>
      <c r="CEW435" s="32"/>
      <c r="CEX435" s="32"/>
      <c r="CEY435" s="32"/>
      <c r="CEZ435" s="32"/>
      <c r="CFA435" s="32"/>
      <c r="CFB435" s="32"/>
      <c r="CFC435" s="32"/>
      <c r="CFD435" s="32"/>
      <c r="CFE435" s="32"/>
      <c r="CFF435" s="32"/>
      <c r="CFG435" s="32"/>
      <c r="CFH435" s="32"/>
      <c r="CFI435" s="32"/>
      <c r="CFJ435" s="32"/>
      <c r="CFK435" s="32"/>
      <c r="CFL435" s="32"/>
      <c r="CFM435" s="32"/>
      <c r="CFN435" s="32"/>
      <c r="CFO435" s="32"/>
      <c r="CFP435" s="32"/>
      <c r="CFQ435" s="32"/>
      <c r="CFR435" s="32"/>
      <c r="CFS435" s="32"/>
      <c r="CFT435" s="32"/>
      <c r="CFU435" s="32"/>
      <c r="CFV435" s="32"/>
      <c r="CFW435" s="32"/>
      <c r="CFX435" s="32"/>
      <c r="CFY435" s="32"/>
      <c r="CFZ435" s="32"/>
      <c r="CGA435" s="32"/>
      <c r="CGB435" s="32"/>
      <c r="CGC435" s="32"/>
      <c r="CGD435" s="32"/>
      <c r="CGE435" s="32"/>
      <c r="CGF435" s="32"/>
      <c r="CGG435" s="32"/>
      <c r="CGH435" s="32"/>
      <c r="CGI435" s="32"/>
      <c r="CGJ435" s="32"/>
      <c r="CGK435" s="32"/>
      <c r="CGL435" s="32"/>
      <c r="CGM435" s="32"/>
      <c r="CGN435" s="32"/>
      <c r="CGO435" s="32"/>
      <c r="CGP435" s="32"/>
      <c r="CGQ435" s="32"/>
      <c r="CGR435" s="32"/>
      <c r="CGS435" s="32"/>
      <c r="CGT435" s="32"/>
      <c r="CGU435" s="32"/>
      <c r="CGV435" s="32"/>
      <c r="CGW435" s="32"/>
      <c r="CGX435" s="32"/>
      <c r="CGY435" s="32"/>
      <c r="CGZ435" s="32"/>
      <c r="CHA435" s="32"/>
      <c r="CHB435" s="32"/>
      <c r="CHC435" s="32"/>
      <c r="CHD435" s="32"/>
      <c r="CHE435" s="32"/>
      <c r="CHF435" s="32"/>
      <c r="CHG435" s="32"/>
      <c r="CHH435" s="32"/>
      <c r="CHI435" s="32"/>
      <c r="CHJ435" s="32"/>
      <c r="CHK435" s="32"/>
      <c r="CHL435" s="32"/>
      <c r="CHM435" s="32"/>
      <c r="CHN435" s="32"/>
      <c r="CHO435" s="32"/>
      <c r="CHP435" s="32"/>
      <c r="CHQ435" s="32"/>
      <c r="CHR435" s="32"/>
      <c r="CHS435" s="32"/>
      <c r="CHT435" s="32"/>
      <c r="CHU435" s="32"/>
      <c r="CHV435" s="32"/>
      <c r="CHW435" s="32"/>
      <c r="CHX435" s="32"/>
      <c r="CHY435" s="32"/>
      <c r="CHZ435" s="32"/>
      <c r="CIA435" s="32"/>
      <c r="CIB435" s="32"/>
      <c r="CIC435" s="32"/>
      <c r="CID435" s="32"/>
      <c r="CIE435" s="32"/>
      <c r="CIF435" s="32"/>
      <c r="CIG435" s="32"/>
      <c r="CIH435" s="32"/>
      <c r="CII435" s="32"/>
      <c r="CIJ435" s="32"/>
      <c r="CIK435" s="32"/>
      <c r="CIL435" s="32"/>
      <c r="CIM435" s="32"/>
      <c r="CIN435" s="32"/>
      <c r="CIO435" s="32"/>
      <c r="CIP435" s="32"/>
      <c r="CIQ435" s="32"/>
      <c r="CIR435" s="32"/>
      <c r="CIS435" s="32"/>
      <c r="CIT435" s="32"/>
      <c r="CIU435" s="32"/>
      <c r="CIV435" s="32"/>
      <c r="CIW435" s="32"/>
      <c r="CIX435" s="32"/>
      <c r="CIY435" s="32"/>
      <c r="CIZ435" s="32"/>
      <c r="CJA435" s="32"/>
      <c r="CJB435" s="32"/>
      <c r="CJC435" s="32"/>
      <c r="CJD435" s="32"/>
      <c r="CJE435" s="32"/>
      <c r="CJF435" s="32"/>
      <c r="CJG435" s="32"/>
      <c r="CJH435" s="32"/>
      <c r="CJI435" s="32"/>
      <c r="CJJ435" s="32"/>
      <c r="CJK435" s="32"/>
      <c r="CJL435" s="32"/>
      <c r="CJM435" s="32"/>
      <c r="CJN435" s="32"/>
      <c r="CJO435" s="32"/>
      <c r="CJP435" s="32"/>
      <c r="CJQ435" s="32"/>
      <c r="CJR435" s="32"/>
      <c r="CJS435" s="32"/>
      <c r="CJT435" s="32"/>
      <c r="CJU435" s="32"/>
      <c r="CJV435" s="32"/>
      <c r="CJW435" s="32"/>
      <c r="CJX435" s="32"/>
      <c r="CJY435" s="32"/>
      <c r="CJZ435" s="32"/>
      <c r="CKA435" s="32"/>
      <c r="CKB435" s="32"/>
      <c r="CKC435" s="32"/>
      <c r="CKD435" s="32"/>
      <c r="CKE435" s="32"/>
      <c r="CKF435" s="32"/>
      <c r="CKG435" s="32"/>
      <c r="CKH435" s="32"/>
      <c r="CKI435" s="32"/>
      <c r="CKJ435" s="32"/>
      <c r="CKK435" s="32"/>
      <c r="CKL435" s="32"/>
      <c r="CKM435" s="32"/>
      <c r="CKN435" s="32"/>
      <c r="CKO435" s="32"/>
      <c r="CKP435" s="32"/>
      <c r="CKQ435" s="32"/>
      <c r="CKR435" s="32"/>
      <c r="CKS435" s="32"/>
      <c r="CKT435" s="32"/>
      <c r="CKU435" s="32"/>
      <c r="CKV435" s="32"/>
      <c r="CKW435" s="32"/>
      <c r="CKX435" s="32"/>
      <c r="CKY435" s="32"/>
      <c r="CKZ435" s="32"/>
      <c r="CLA435" s="32"/>
      <c r="CLB435" s="32"/>
      <c r="CLC435" s="32"/>
      <c r="CLD435" s="32"/>
      <c r="CLE435" s="32"/>
      <c r="CLF435" s="32"/>
      <c r="CLG435" s="32"/>
      <c r="CLH435" s="32"/>
      <c r="CLI435" s="32"/>
      <c r="CLJ435" s="32"/>
      <c r="CLK435" s="32"/>
      <c r="CLL435" s="32"/>
      <c r="CLM435" s="32"/>
      <c r="CLN435" s="32"/>
      <c r="CLO435" s="32"/>
      <c r="CLP435" s="32"/>
      <c r="CLQ435" s="32"/>
      <c r="CLR435" s="32"/>
      <c r="CLS435" s="32"/>
      <c r="CLT435" s="32"/>
      <c r="CLU435" s="32"/>
      <c r="CLV435" s="32"/>
      <c r="CLW435" s="32"/>
      <c r="CLX435" s="32"/>
      <c r="CLY435" s="32"/>
      <c r="CLZ435" s="32"/>
      <c r="CMA435" s="32"/>
      <c r="CMB435" s="32"/>
      <c r="CMC435" s="32"/>
      <c r="CMD435" s="32"/>
      <c r="CME435" s="32"/>
      <c r="CMF435" s="32"/>
      <c r="CMG435" s="32"/>
      <c r="CMH435" s="32"/>
      <c r="CMI435" s="32"/>
      <c r="CMJ435" s="32"/>
      <c r="CMK435" s="32"/>
      <c r="CML435" s="32"/>
      <c r="CMM435" s="32"/>
      <c r="CMN435" s="32"/>
      <c r="CMO435" s="32"/>
      <c r="CMP435" s="32"/>
      <c r="CMQ435" s="32"/>
      <c r="CMR435" s="32"/>
      <c r="CMS435" s="32"/>
      <c r="CMT435" s="32"/>
      <c r="CMU435" s="32"/>
      <c r="CMV435" s="32"/>
      <c r="CMW435" s="32"/>
      <c r="CMX435" s="32"/>
      <c r="CMY435" s="32"/>
      <c r="CMZ435" s="32"/>
      <c r="CNA435" s="32"/>
      <c r="CNB435" s="32"/>
      <c r="CNC435" s="32"/>
      <c r="CND435" s="32"/>
      <c r="CNE435" s="32"/>
      <c r="CNF435" s="32"/>
      <c r="CNG435" s="32"/>
      <c r="CNH435" s="32"/>
      <c r="CNI435" s="32"/>
      <c r="CNJ435" s="32"/>
      <c r="CNK435" s="32"/>
      <c r="CNL435" s="32"/>
      <c r="CNM435" s="32"/>
      <c r="CNN435" s="32"/>
      <c r="CNO435" s="32"/>
      <c r="CNP435" s="32"/>
      <c r="CNQ435" s="32"/>
      <c r="CNR435" s="32"/>
      <c r="CNS435" s="32"/>
      <c r="CNT435" s="32"/>
      <c r="CNU435" s="32"/>
      <c r="CNV435" s="32"/>
      <c r="CNW435" s="32"/>
      <c r="CNX435" s="32"/>
      <c r="CNY435" s="32"/>
      <c r="CNZ435" s="32"/>
      <c r="COA435" s="32"/>
      <c r="COB435" s="32"/>
      <c r="COC435" s="32"/>
      <c r="COD435" s="32"/>
      <c r="COE435" s="32"/>
      <c r="COF435" s="32"/>
      <c r="COG435" s="32"/>
      <c r="COH435" s="32"/>
      <c r="COI435" s="32"/>
      <c r="COJ435" s="32"/>
      <c r="COK435" s="32"/>
      <c r="COL435" s="32"/>
      <c r="COM435" s="32"/>
      <c r="CON435" s="32"/>
      <c r="COO435" s="32"/>
      <c r="COP435" s="32"/>
      <c r="COQ435" s="32"/>
      <c r="COR435" s="32"/>
      <c r="COS435" s="32"/>
      <c r="COT435" s="32"/>
      <c r="COU435" s="32"/>
      <c r="COV435" s="32"/>
      <c r="COW435" s="32"/>
      <c r="COX435" s="32"/>
      <c r="COY435" s="32"/>
      <c r="COZ435" s="32"/>
      <c r="CPA435" s="32"/>
      <c r="CPB435" s="32"/>
      <c r="CPC435" s="32"/>
      <c r="CPD435" s="32"/>
      <c r="CPE435" s="32"/>
      <c r="CPF435" s="32"/>
      <c r="CPG435" s="32"/>
      <c r="CPH435" s="32"/>
      <c r="CPI435" s="32"/>
      <c r="CPJ435" s="32"/>
      <c r="CPK435" s="32"/>
      <c r="CPL435" s="32"/>
      <c r="CPM435" s="32"/>
      <c r="CPN435" s="32"/>
      <c r="CPO435" s="32"/>
      <c r="CPP435" s="32"/>
      <c r="CPQ435" s="32"/>
      <c r="CPR435" s="32"/>
      <c r="CPS435" s="32"/>
      <c r="CPT435" s="32"/>
      <c r="CPU435" s="32"/>
      <c r="CPV435" s="32"/>
      <c r="CPW435" s="32"/>
      <c r="CPX435" s="32"/>
      <c r="CPY435" s="32"/>
      <c r="CPZ435" s="32"/>
      <c r="CQA435" s="32"/>
      <c r="CQB435" s="32"/>
      <c r="CQC435" s="32"/>
      <c r="CQD435" s="32"/>
      <c r="CQE435" s="32"/>
      <c r="CQF435" s="32"/>
      <c r="CQG435" s="32"/>
      <c r="CQH435" s="32"/>
      <c r="CQI435" s="32"/>
      <c r="CQJ435" s="32"/>
      <c r="CQK435" s="32"/>
      <c r="CQL435" s="32"/>
      <c r="CQM435" s="32"/>
      <c r="CQN435" s="32"/>
      <c r="CQO435" s="32"/>
      <c r="CQP435" s="32"/>
      <c r="CQQ435" s="32"/>
      <c r="CQR435" s="32"/>
      <c r="CQS435" s="32"/>
      <c r="CQT435" s="32"/>
      <c r="CQU435" s="32"/>
      <c r="CQV435" s="32"/>
      <c r="CQW435" s="32"/>
      <c r="CQX435" s="32"/>
      <c r="CQY435" s="32"/>
      <c r="CQZ435" s="32"/>
      <c r="CRA435" s="32"/>
      <c r="CRB435" s="32"/>
      <c r="CRC435" s="32"/>
      <c r="CRD435" s="32"/>
      <c r="CRE435" s="32"/>
      <c r="CRF435" s="32"/>
      <c r="CRG435" s="32"/>
      <c r="CRH435" s="32"/>
      <c r="CRI435" s="32"/>
      <c r="CRJ435" s="32"/>
      <c r="CRK435" s="32"/>
      <c r="CRL435" s="32"/>
      <c r="CRM435" s="32"/>
      <c r="CRN435" s="32"/>
      <c r="CRO435" s="32"/>
      <c r="CRP435" s="32"/>
      <c r="CRQ435" s="32"/>
      <c r="CRR435" s="32"/>
      <c r="CRS435" s="32"/>
      <c r="CRT435" s="32"/>
      <c r="CRU435" s="32"/>
      <c r="CRV435" s="32"/>
      <c r="CRW435" s="32"/>
      <c r="CRX435" s="32"/>
      <c r="CRY435" s="32"/>
      <c r="CRZ435" s="32"/>
      <c r="CSA435" s="32"/>
      <c r="CSB435" s="32"/>
      <c r="CSC435" s="32"/>
      <c r="CSD435" s="32"/>
      <c r="CSE435" s="32"/>
      <c r="CSF435" s="32"/>
      <c r="CSG435" s="32"/>
      <c r="CSH435" s="32"/>
      <c r="CSI435" s="32"/>
      <c r="CSJ435" s="32"/>
      <c r="CSK435" s="32"/>
      <c r="CSL435" s="32"/>
      <c r="CSM435" s="32"/>
      <c r="CSN435" s="32"/>
      <c r="CSO435" s="32"/>
      <c r="CSP435" s="32"/>
      <c r="CSQ435" s="32"/>
      <c r="CSR435" s="32"/>
      <c r="CSS435" s="32"/>
      <c r="CST435" s="32"/>
      <c r="CSU435" s="32"/>
      <c r="CSV435" s="32"/>
      <c r="CSW435" s="32"/>
      <c r="CSX435" s="32"/>
      <c r="CSY435" s="32"/>
      <c r="CSZ435" s="32"/>
      <c r="CTA435" s="32"/>
      <c r="CTB435" s="32"/>
      <c r="CTC435" s="32"/>
      <c r="CTD435" s="32"/>
      <c r="CTE435" s="32"/>
      <c r="CTF435" s="32"/>
      <c r="CTG435" s="32"/>
      <c r="CTH435" s="32"/>
      <c r="CTI435" s="32"/>
      <c r="CTJ435" s="32"/>
      <c r="CTK435" s="32"/>
      <c r="CTL435" s="32"/>
      <c r="CTM435" s="32"/>
      <c r="CTN435" s="32"/>
      <c r="CTO435" s="32"/>
      <c r="CTP435" s="32"/>
      <c r="CTQ435" s="32"/>
      <c r="CTR435" s="32"/>
      <c r="CTS435" s="32"/>
      <c r="CTT435" s="32"/>
      <c r="CTU435" s="32"/>
      <c r="CTV435" s="32"/>
      <c r="CTW435" s="32"/>
      <c r="CTX435" s="32"/>
      <c r="CTY435" s="32"/>
      <c r="CTZ435" s="32"/>
      <c r="CUA435" s="32"/>
      <c r="CUB435" s="32"/>
      <c r="CUC435" s="32"/>
      <c r="CUD435" s="32"/>
      <c r="CUE435" s="32"/>
      <c r="CUF435" s="32"/>
      <c r="CUG435" s="32"/>
      <c r="CUH435" s="32"/>
      <c r="CUI435" s="32"/>
      <c r="CUJ435" s="32"/>
      <c r="CUK435" s="32"/>
      <c r="CUL435" s="32"/>
      <c r="CUM435" s="32"/>
      <c r="CUN435" s="32"/>
      <c r="CUO435" s="32"/>
      <c r="CUP435" s="32"/>
      <c r="CUQ435" s="32"/>
      <c r="CUR435" s="32"/>
      <c r="CUS435" s="32"/>
      <c r="CUT435" s="32"/>
      <c r="CUU435" s="32"/>
      <c r="CUV435" s="32"/>
      <c r="CUW435" s="32"/>
      <c r="CUX435" s="32"/>
      <c r="CUY435" s="32"/>
      <c r="CUZ435" s="32"/>
      <c r="CVA435" s="32"/>
      <c r="CVB435" s="32"/>
      <c r="CVC435" s="32"/>
      <c r="CVD435" s="32"/>
      <c r="CVE435" s="32"/>
      <c r="CVF435" s="32"/>
      <c r="CVG435" s="32"/>
      <c r="CVH435" s="32"/>
      <c r="CVI435" s="32"/>
      <c r="CVJ435" s="32"/>
      <c r="CVK435" s="32"/>
      <c r="CVL435" s="32"/>
      <c r="CVM435" s="32"/>
      <c r="CVN435" s="32"/>
      <c r="CVO435" s="32"/>
      <c r="CVP435" s="32"/>
      <c r="CVQ435" s="32"/>
      <c r="CVR435" s="32"/>
      <c r="CVS435" s="32"/>
      <c r="CVT435" s="32"/>
      <c r="CVU435" s="32"/>
      <c r="CVV435" s="32"/>
      <c r="CVW435" s="32"/>
      <c r="CVX435" s="32"/>
      <c r="CVY435" s="32"/>
      <c r="CVZ435" s="32"/>
      <c r="CWA435" s="32"/>
      <c r="CWB435" s="32"/>
      <c r="CWC435" s="32"/>
      <c r="CWD435" s="32"/>
      <c r="CWE435" s="32"/>
      <c r="CWF435" s="32"/>
      <c r="CWG435" s="32"/>
      <c r="CWH435" s="32"/>
      <c r="CWI435" s="32"/>
      <c r="CWJ435" s="32"/>
      <c r="CWK435" s="32"/>
      <c r="CWL435" s="32"/>
      <c r="CWM435" s="32"/>
      <c r="CWN435" s="32"/>
      <c r="CWO435" s="32"/>
      <c r="CWP435" s="32"/>
      <c r="CWQ435" s="32"/>
      <c r="CWR435" s="32"/>
      <c r="CWS435" s="32"/>
      <c r="CWT435" s="32"/>
      <c r="CWU435" s="32"/>
      <c r="CWV435" s="32"/>
      <c r="CWW435" s="32"/>
      <c r="CWX435" s="32"/>
      <c r="CWY435" s="32"/>
      <c r="CWZ435" s="32"/>
      <c r="CXA435" s="32"/>
      <c r="CXB435" s="32"/>
      <c r="CXC435" s="32"/>
      <c r="CXD435" s="32"/>
      <c r="CXE435" s="32"/>
      <c r="CXF435" s="32"/>
      <c r="CXG435" s="32"/>
      <c r="CXH435" s="32"/>
      <c r="CXI435" s="32"/>
      <c r="CXJ435" s="32"/>
      <c r="CXK435" s="32"/>
      <c r="CXL435" s="32"/>
      <c r="CXM435" s="32"/>
      <c r="CXN435" s="32"/>
      <c r="CXO435" s="32"/>
      <c r="CXP435" s="32"/>
      <c r="CXQ435" s="32"/>
      <c r="CXR435" s="32"/>
      <c r="CXS435" s="32"/>
      <c r="CXT435" s="32"/>
      <c r="CXU435" s="32"/>
      <c r="CXV435" s="32"/>
      <c r="CXW435" s="32"/>
      <c r="CXX435" s="32"/>
      <c r="CXY435" s="32"/>
      <c r="CXZ435" s="32"/>
      <c r="CYA435" s="32"/>
      <c r="CYB435" s="32"/>
      <c r="CYC435" s="32"/>
      <c r="CYD435" s="32"/>
      <c r="CYE435" s="32"/>
      <c r="CYF435" s="32"/>
      <c r="CYG435" s="32"/>
      <c r="CYH435" s="32"/>
      <c r="CYI435" s="32"/>
      <c r="CYJ435" s="32"/>
      <c r="CYK435" s="32"/>
      <c r="CYL435" s="32"/>
      <c r="CYM435" s="32"/>
      <c r="CYN435" s="32"/>
      <c r="CYO435" s="32"/>
      <c r="CYP435" s="32"/>
      <c r="CYQ435" s="32"/>
      <c r="CYR435" s="32"/>
      <c r="CYS435" s="32"/>
      <c r="CYT435" s="32"/>
      <c r="CYU435" s="32"/>
      <c r="CYV435" s="32"/>
      <c r="CYW435" s="32"/>
      <c r="CYX435" s="32"/>
      <c r="CYY435" s="32"/>
      <c r="CYZ435" s="32"/>
      <c r="CZA435" s="32"/>
      <c r="CZB435" s="32"/>
      <c r="CZC435" s="32"/>
      <c r="CZD435" s="32"/>
      <c r="CZE435" s="32"/>
      <c r="CZF435" s="32"/>
      <c r="CZG435" s="32"/>
      <c r="CZH435" s="32"/>
      <c r="CZI435" s="32"/>
      <c r="CZJ435" s="32"/>
      <c r="CZK435" s="32"/>
      <c r="CZL435" s="32"/>
      <c r="CZM435" s="32"/>
      <c r="CZN435" s="32"/>
      <c r="CZO435" s="32"/>
      <c r="CZP435" s="32"/>
      <c r="CZQ435" s="32"/>
      <c r="CZR435" s="32"/>
      <c r="CZS435" s="32"/>
      <c r="CZT435" s="32"/>
      <c r="CZU435" s="32"/>
      <c r="CZV435" s="32"/>
      <c r="CZW435" s="32"/>
      <c r="CZX435" s="32"/>
      <c r="CZY435" s="32"/>
      <c r="CZZ435" s="32"/>
      <c r="DAA435" s="32"/>
      <c r="DAB435" s="32"/>
      <c r="DAC435" s="32"/>
      <c r="DAD435" s="32"/>
      <c r="DAE435" s="32"/>
      <c r="DAF435" s="32"/>
      <c r="DAG435" s="32"/>
      <c r="DAH435" s="32"/>
      <c r="DAI435" s="32"/>
      <c r="DAJ435" s="32"/>
      <c r="DAK435" s="32"/>
      <c r="DAL435" s="32"/>
      <c r="DAM435" s="32"/>
      <c r="DAN435" s="32"/>
      <c r="DAO435" s="32"/>
      <c r="DAP435" s="32"/>
      <c r="DAQ435" s="32"/>
      <c r="DAR435" s="32"/>
      <c r="DAS435" s="32"/>
      <c r="DAT435" s="32"/>
      <c r="DAU435" s="32"/>
      <c r="DAV435" s="32"/>
      <c r="DAW435" s="32"/>
      <c r="DAX435" s="32"/>
      <c r="DAY435" s="32"/>
      <c r="DAZ435" s="32"/>
      <c r="DBA435" s="32"/>
      <c r="DBB435" s="32"/>
      <c r="DBC435" s="32"/>
      <c r="DBD435" s="32"/>
      <c r="DBE435" s="32"/>
      <c r="DBF435" s="32"/>
      <c r="DBG435" s="32"/>
      <c r="DBH435" s="32"/>
      <c r="DBI435" s="32"/>
      <c r="DBJ435" s="32"/>
      <c r="DBK435" s="32"/>
      <c r="DBL435" s="32"/>
      <c r="DBM435" s="32"/>
      <c r="DBN435" s="32"/>
      <c r="DBO435" s="32"/>
      <c r="DBP435" s="32"/>
      <c r="DBQ435" s="32"/>
      <c r="DBR435" s="32"/>
      <c r="DBS435" s="32"/>
      <c r="DBT435" s="32"/>
      <c r="DBU435" s="32"/>
      <c r="DBV435" s="32"/>
      <c r="DBW435" s="32"/>
      <c r="DBX435" s="32"/>
      <c r="DBY435" s="32"/>
      <c r="DBZ435" s="32"/>
      <c r="DCA435" s="32"/>
      <c r="DCB435" s="32"/>
      <c r="DCC435" s="32"/>
      <c r="DCD435" s="32"/>
      <c r="DCE435" s="32"/>
      <c r="DCF435" s="32"/>
      <c r="DCG435" s="32"/>
      <c r="DCH435" s="32"/>
      <c r="DCI435" s="32"/>
      <c r="DCJ435" s="32"/>
      <c r="DCK435" s="32"/>
      <c r="DCL435" s="32"/>
      <c r="DCM435" s="32"/>
      <c r="DCN435" s="32"/>
      <c r="DCO435" s="32"/>
      <c r="DCP435" s="32"/>
      <c r="DCQ435" s="32"/>
      <c r="DCR435" s="32"/>
      <c r="DCS435" s="32"/>
      <c r="DCT435" s="32"/>
      <c r="DCU435" s="32"/>
      <c r="DCV435" s="32"/>
      <c r="DCW435" s="32"/>
      <c r="DCX435" s="32"/>
      <c r="DCY435" s="32"/>
      <c r="DCZ435" s="32"/>
      <c r="DDA435" s="32"/>
      <c r="DDB435" s="32"/>
      <c r="DDC435" s="32"/>
      <c r="DDD435" s="32"/>
      <c r="DDE435" s="32"/>
      <c r="DDF435" s="32"/>
      <c r="DDG435" s="32"/>
      <c r="DDH435" s="32"/>
      <c r="DDI435" s="32"/>
      <c r="DDJ435" s="32"/>
      <c r="DDK435" s="32"/>
      <c r="DDL435" s="32"/>
      <c r="DDM435" s="32"/>
      <c r="DDN435" s="32"/>
      <c r="DDO435" s="32"/>
      <c r="DDP435" s="32"/>
      <c r="DDQ435" s="32"/>
      <c r="DDR435" s="32"/>
      <c r="DDS435" s="32"/>
      <c r="DDT435" s="32"/>
      <c r="DDU435" s="32"/>
      <c r="DDV435" s="32"/>
      <c r="DDW435" s="32"/>
      <c r="DDX435" s="32"/>
      <c r="DDY435" s="32"/>
      <c r="DDZ435" s="32"/>
      <c r="DEA435" s="32"/>
      <c r="DEB435" s="32"/>
      <c r="DEC435" s="32"/>
      <c r="DED435" s="32"/>
      <c r="DEE435" s="32"/>
      <c r="DEF435" s="32"/>
      <c r="DEG435" s="32"/>
      <c r="DEH435" s="32"/>
      <c r="DEI435" s="32"/>
      <c r="DEJ435" s="32"/>
      <c r="DEK435" s="32"/>
      <c r="DEL435" s="32"/>
      <c r="DEM435" s="32"/>
      <c r="DEN435" s="32"/>
      <c r="DEO435" s="32"/>
      <c r="DEP435" s="32"/>
      <c r="DEQ435" s="32"/>
      <c r="DER435" s="32"/>
      <c r="DES435" s="32"/>
      <c r="DET435" s="32"/>
      <c r="DEU435" s="32"/>
      <c r="DEV435" s="32"/>
      <c r="DEW435" s="32"/>
      <c r="DEX435" s="32"/>
      <c r="DEY435" s="32"/>
      <c r="DEZ435" s="32"/>
      <c r="DFA435" s="32"/>
      <c r="DFB435" s="32"/>
      <c r="DFC435" s="32"/>
      <c r="DFD435" s="32"/>
      <c r="DFE435" s="32"/>
      <c r="DFF435" s="32"/>
      <c r="DFG435" s="32"/>
      <c r="DFH435" s="32"/>
      <c r="DFI435" s="32"/>
      <c r="DFJ435" s="32"/>
      <c r="DFK435" s="32"/>
      <c r="DFL435" s="32"/>
      <c r="DFM435" s="32"/>
      <c r="DFN435" s="32"/>
      <c r="DFO435" s="32"/>
      <c r="DFP435" s="32"/>
      <c r="DFQ435" s="32"/>
      <c r="DFR435" s="32"/>
      <c r="DFS435" s="32"/>
      <c r="DFT435" s="32"/>
      <c r="DFU435" s="32"/>
      <c r="DFV435" s="32"/>
      <c r="DFW435" s="32"/>
      <c r="DFX435" s="32"/>
      <c r="DFY435" s="32"/>
      <c r="DFZ435" s="32"/>
      <c r="DGA435" s="32"/>
      <c r="DGB435" s="32"/>
      <c r="DGC435" s="32"/>
      <c r="DGD435" s="32"/>
      <c r="DGE435" s="32"/>
      <c r="DGF435" s="32"/>
      <c r="DGG435" s="32"/>
      <c r="DGH435" s="32"/>
      <c r="DGI435" s="32"/>
      <c r="DGJ435" s="32"/>
      <c r="DGK435" s="32"/>
      <c r="DGL435" s="32"/>
      <c r="DGM435" s="32"/>
      <c r="DGN435" s="32"/>
      <c r="DGO435" s="32"/>
      <c r="DGP435" s="32"/>
      <c r="DGQ435" s="32"/>
      <c r="DGR435" s="32"/>
      <c r="DGS435" s="32"/>
      <c r="DGT435" s="32"/>
      <c r="DGU435" s="32"/>
      <c r="DGV435" s="32"/>
      <c r="DGW435" s="32"/>
      <c r="DGX435" s="32"/>
      <c r="DGY435" s="32"/>
      <c r="DGZ435" s="32"/>
      <c r="DHA435" s="32"/>
      <c r="DHB435" s="32"/>
      <c r="DHC435" s="32"/>
      <c r="DHD435" s="32"/>
      <c r="DHE435" s="32"/>
      <c r="DHF435" s="32"/>
      <c r="DHG435" s="32"/>
      <c r="DHH435" s="32"/>
      <c r="DHI435" s="32"/>
      <c r="DHJ435" s="32"/>
      <c r="DHK435" s="32"/>
      <c r="DHL435" s="32"/>
      <c r="DHM435" s="32"/>
      <c r="DHN435" s="32"/>
      <c r="DHO435" s="32"/>
      <c r="DHP435" s="32"/>
      <c r="DHQ435" s="32"/>
      <c r="DHR435" s="32"/>
      <c r="DHS435" s="32"/>
      <c r="DHT435" s="32"/>
      <c r="DHU435" s="32"/>
      <c r="DHV435" s="32"/>
      <c r="DHW435" s="32"/>
      <c r="DHX435" s="32"/>
      <c r="DHY435" s="32"/>
      <c r="DHZ435" s="32"/>
      <c r="DIA435" s="32"/>
      <c r="DIB435" s="32"/>
      <c r="DIC435" s="32"/>
      <c r="DID435" s="32"/>
      <c r="DIE435" s="32"/>
      <c r="DIF435" s="32"/>
      <c r="DIG435" s="32"/>
      <c r="DIH435" s="32"/>
      <c r="DII435" s="32"/>
      <c r="DIJ435" s="32"/>
      <c r="DIK435" s="32"/>
      <c r="DIL435" s="32"/>
      <c r="DIM435" s="32"/>
      <c r="DIN435" s="32"/>
      <c r="DIO435" s="32"/>
      <c r="DIP435" s="32"/>
      <c r="DIQ435" s="32"/>
      <c r="DIR435" s="32"/>
      <c r="DIS435" s="32"/>
      <c r="DIT435" s="32"/>
      <c r="DIU435" s="32"/>
      <c r="DIV435" s="32"/>
      <c r="DIW435" s="32"/>
      <c r="DIX435" s="32"/>
      <c r="DIY435" s="32"/>
      <c r="DIZ435" s="32"/>
      <c r="DJA435" s="32"/>
      <c r="DJB435" s="32"/>
      <c r="DJC435" s="32"/>
      <c r="DJD435" s="32"/>
      <c r="DJE435" s="32"/>
      <c r="DJF435" s="32"/>
      <c r="DJG435" s="32"/>
      <c r="DJH435" s="32"/>
      <c r="DJI435" s="32"/>
      <c r="DJJ435" s="32"/>
      <c r="DJK435" s="32"/>
      <c r="DJL435" s="32"/>
      <c r="DJM435" s="32"/>
      <c r="DJN435" s="32"/>
      <c r="DJO435" s="32"/>
      <c r="DJP435" s="32"/>
      <c r="DJQ435" s="32"/>
      <c r="DJR435" s="32"/>
      <c r="DJS435" s="32"/>
      <c r="DJT435" s="32"/>
      <c r="DJU435" s="32"/>
      <c r="DJV435" s="32"/>
      <c r="DJW435" s="32"/>
      <c r="DJX435" s="32"/>
      <c r="DJY435" s="32"/>
      <c r="DJZ435" s="32"/>
      <c r="DKA435" s="32"/>
      <c r="DKB435" s="32"/>
      <c r="DKC435" s="32"/>
      <c r="DKD435" s="32"/>
      <c r="DKE435" s="32"/>
      <c r="DKF435" s="32"/>
      <c r="DKG435" s="32"/>
      <c r="DKH435" s="32"/>
      <c r="DKI435" s="32"/>
      <c r="DKJ435" s="32"/>
      <c r="DKK435" s="32"/>
      <c r="DKL435" s="32"/>
      <c r="DKM435" s="32"/>
      <c r="DKN435" s="32"/>
      <c r="DKO435" s="32"/>
      <c r="DKP435" s="32"/>
      <c r="DKQ435" s="32"/>
      <c r="DKR435" s="32"/>
      <c r="DKS435" s="32"/>
      <c r="DKT435" s="32"/>
      <c r="DKU435" s="32"/>
      <c r="DKV435" s="32"/>
      <c r="DKW435" s="32"/>
      <c r="DKX435" s="32"/>
      <c r="DKY435" s="32"/>
      <c r="DKZ435" s="32"/>
      <c r="DLA435" s="32"/>
      <c r="DLB435" s="32"/>
      <c r="DLC435" s="32"/>
      <c r="DLD435" s="32"/>
      <c r="DLE435" s="32"/>
      <c r="DLF435" s="32"/>
      <c r="DLG435" s="32"/>
      <c r="DLH435" s="32"/>
      <c r="DLI435" s="32"/>
      <c r="DLJ435" s="32"/>
      <c r="DLK435" s="32"/>
      <c r="DLL435" s="32"/>
      <c r="DLM435" s="32"/>
      <c r="DLN435" s="32"/>
      <c r="DLO435" s="32"/>
      <c r="DLP435" s="32"/>
      <c r="DLQ435" s="32"/>
      <c r="DLR435" s="32"/>
      <c r="DLS435" s="32"/>
      <c r="DLT435" s="32"/>
      <c r="DLU435" s="32"/>
      <c r="DLV435" s="32"/>
      <c r="DLW435" s="32"/>
      <c r="DLX435" s="32"/>
      <c r="DLY435" s="32"/>
      <c r="DLZ435" s="32"/>
      <c r="DMA435" s="32"/>
      <c r="DMB435" s="32"/>
      <c r="DMC435" s="32"/>
      <c r="DMD435" s="32"/>
      <c r="DME435" s="32"/>
      <c r="DMF435" s="32"/>
      <c r="DMG435" s="32"/>
      <c r="DMH435" s="32"/>
      <c r="DMI435" s="32"/>
      <c r="DMJ435" s="32"/>
      <c r="DMK435" s="32"/>
      <c r="DML435" s="32"/>
      <c r="DMM435" s="32"/>
      <c r="DMN435" s="32"/>
      <c r="DMO435" s="32"/>
      <c r="DMP435" s="32"/>
      <c r="DMQ435" s="32"/>
      <c r="DMR435" s="32"/>
      <c r="DMS435" s="32"/>
      <c r="DMT435" s="32"/>
      <c r="DMU435" s="32"/>
      <c r="DMV435" s="32"/>
      <c r="DMW435" s="32"/>
      <c r="DMX435" s="32"/>
      <c r="DMY435" s="32"/>
      <c r="DMZ435" s="32"/>
      <c r="DNA435" s="32"/>
      <c r="DNB435" s="32"/>
      <c r="DNC435" s="32"/>
      <c r="DND435" s="32"/>
      <c r="DNE435" s="32"/>
      <c r="DNF435" s="32"/>
      <c r="DNG435" s="32"/>
      <c r="DNH435" s="32"/>
      <c r="DNI435" s="32"/>
      <c r="DNJ435" s="32"/>
      <c r="DNK435" s="32"/>
      <c r="DNL435" s="32"/>
      <c r="DNM435" s="32"/>
      <c r="DNN435" s="32"/>
      <c r="DNO435" s="32"/>
      <c r="DNP435" s="32"/>
      <c r="DNQ435" s="32"/>
      <c r="DNR435" s="32"/>
      <c r="DNS435" s="32"/>
      <c r="DNT435" s="32"/>
      <c r="DNU435" s="32"/>
      <c r="DNV435" s="32"/>
      <c r="DNW435" s="32"/>
      <c r="DNX435" s="32"/>
      <c r="DNY435" s="32"/>
      <c r="DNZ435" s="32"/>
      <c r="DOA435" s="32"/>
      <c r="DOB435" s="32"/>
      <c r="DOC435" s="32"/>
      <c r="DOD435" s="32"/>
      <c r="DOE435" s="32"/>
      <c r="DOF435" s="32"/>
      <c r="DOG435" s="32"/>
      <c r="DOH435" s="32"/>
      <c r="DOI435" s="32"/>
      <c r="DOJ435" s="32"/>
      <c r="DOK435" s="32"/>
      <c r="DOL435" s="32"/>
      <c r="DOM435" s="32"/>
      <c r="DON435" s="32"/>
      <c r="DOO435" s="32"/>
      <c r="DOP435" s="32"/>
      <c r="DOQ435" s="32"/>
      <c r="DOR435" s="32"/>
      <c r="DOS435" s="32"/>
      <c r="DOT435" s="32"/>
      <c r="DOU435" s="32"/>
      <c r="DOV435" s="32"/>
      <c r="DOW435" s="32"/>
      <c r="DOX435" s="32"/>
      <c r="DOY435" s="32"/>
      <c r="DOZ435" s="32"/>
      <c r="DPA435" s="32"/>
      <c r="DPB435" s="32"/>
      <c r="DPC435" s="32"/>
      <c r="DPD435" s="32"/>
      <c r="DPE435" s="32"/>
      <c r="DPF435" s="32"/>
      <c r="DPG435" s="32"/>
      <c r="DPH435" s="32"/>
      <c r="DPI435" s="32"/>
      <c r="DPJ435" s="32"/>
      <c r="DPK435" s="32"/>
      <c r="DPL435" s="32"/>
      <c r="DPM435" s="32"/>
      <c r="DPN435" s="32"/>
      <c r="DPO435" s="32"/>
      <c r="DPP435" s="32"/>
      <c r="DPQ435" s="32"/>
      <c r="DPR435" s="32"/>
      <c r="DPS435" s="32"/>
      <c r="DPT435" s="32"/>
      <c r="DPU435" s="32"/>
      <c r="DPV435" s="32"/>
      <c r="DPW435" s="32"/>
      <c r="DPX435" s="32"/>
      <c r="DPY435" s="32"/>
      <c r="DPZ435" s="32"/>
      <c r="DQA435" s="32"/>
      <c r="DQB435" s="32"/>
      <c r="DQC435" s="32"/>
      <c r="DQD435" s="32"/>
      <c r="DQE435" s="32"/>
      <c r="DQF435" s="32"/>
      <c r="DQG435" s="32"/>
      <c r="DQH435" s="32"/>
      <c r="DQI435" s="32"/>
      <c r="DQJ435" s="32"/>
      <c r="DQK435" s="32"/>
      <c r="DQL435" s="32"/>
      <c r="DQM435" s="32"/>
      <c r="DQN435" s="32"/>
      <c r="DQO435" s="32"/>
      <c r="DQP435" s="32"/>
      <c r="DQQ435" s="32"/>
      <c r="DQR435" s="32"/>
      <c r="DQS435" s="32"/>
      <c r="DQT435" s="32"/>
      <c r="DQU435" s="32"/>
      <c r="DQV435" s="32"/>
      <c r="DQW435" s="32"/>
      <c r="DQX435" s="32"/>
      <c r="DQY435" s="32"/>
      <c r="DQZ435" s="32"/>
      <c r="DRA435" s="32"/>
      <c r="DRB435" s="32"/>
      <c r="DRC435" s="32"/>
      <c r="DRD435" s="32"/>
      <c r="DRE435" s="32"/>
      <c r="DRF435" s="32"/>
      <c r="DRG435" s="32"/>
      <c r="DRH435" s="32"/>
      <c r="DRI435" s="32"/>
      <c r="DRJ435" s="32"/>
      <c r="DRK435" s="32"/>
      <c r="DRL435" s="32"/>
      <c r="DRM435" s="32"/>
      <c r="DRN435" s="32"/>
      <c r="DRO435" s="32"/>
      <c r="DRP435" s="32"/>
      <c r="DRQ435" s="32"/>
      <c r="DRR435" s="32"/>
      <c r="DRS435" s="32"/>
      <c r="DRT435" s="32"/>
      <c r="DRU435" s="32"/>
      <c r="DRV435" s="32"/>
      <c r="DRW435" s="32"/>
      <c r="DRX435" s="32"/>
      <c r="DRY435" s="32"/>
      <c r="DRZ435" s="32"/>
      <c r="DSA435" s="32"/>
      <c r="DSB435" s="32"/>
      <c r="DSC435" s="32"/>
      <c r="DSD435" s="32"/>
      <c r="DSE435" s="32"/>
      <c r="DSF435" s="32"/>
      <c r="DSG435" s="32"/>
      <c r="DSH435" s="32"/>
      <c r="DSI435" s="32"/>
      <c r="DSJ435" s="32"/>
      <c r="DSK435" s="32"/>
      <c r="DSL435" s="32"/>
      <c r="DSM435" s="32"/>
      <c r="DSN435" s="32"/>
      <c r="DSO435" s="32"/>
      <c r="DSP435" s="32"/>
      <c r="DSQ435" s="32"/>
      <c r="DSR435" s="32"/>
      <c r="DSS435" s="32"/>
      <c r="DST435" s="32"/>
      <c r="DSU435" s="32"/>
      <c r="DSV435" s="32"/>
      <c r="DSW435" s="32"/>
      <c r="DSX435" s="32"/>
      <c r="DSY435" s="32"/>
      <c r="DSZ435" s="32"/>
      <c r="DTA435" s="32"/>
      <c r="DTB435" s="32"/>
      <c r="DTC435" s="32"/>
      <c r="DTD435" s="32"/>
      <c r="DTE435" s="32"/>
      <c r="DTF435" s="32"/>
      <c r="DTG435" s="32"/>
      <c r="DTH435" s="32"/>
      <c r="DTI435" s="32"/>
      <c r="DTJ435" s="32"/>
      <c r="DTK435" s="32"/>
      <c r="DTL435" s="32"/>
      <c r="DTM435" s="32"/>
      <c r="DTN435" s="32"/>
      <c r="DTO435" s="32"/>
      <c r="DTP435" s="32"/>
      <c r="DTQ435" s="32"/>
      <c r="DTR435" s="32"/>
      <c r="DTS435" s="32"/>
      <c r="DTT435" s="32"/>
      <c r="DTU435" s="32"/>
      <c r="DTV435" s="32"/>
      <c r="DTW435" s="32"/>
      <c r="DTX435" s="32"/>
      <c r="DTY435" s="32"/>
      <c r="DTZ435" s="32"/>
      <c r="DUA435" s="32"/>
      <c r="DUB435" s="32"/>
      <c r="DUC435" s="32"/>
      <c r="DUD435" s="32"/>
      <c r="DUE435" s="32"/>
      <c r="DUF435" s="32"/>
      <c r="DUG435" s="32"/>
      <c r="DUH435" s="32"/>
      <c r="DUI435" s="32"/>
      <c r="DUJ435" s="32"/>
      <c r="DUK435" s="32"/>
      <c r="DUL435" s="32"/>
      <c r="DUM435" s="32"/>
      <c r="DUN435" s="32"/>
      <c r="DUO435" s="32"/>
      <c r="DUP435" s="32"/>
      <c r="DUQ435" s="32"/>
      <c r="DUR435" s="32"/>
      <c r="DUS435" s="32"/>
      <c r="DUT435" s="32"/>
      <c r="DUU435" s="32"/>
      <c r="DUV435" s="32"/>
      <c r="DUW435" s="32"/>
      <c r="DUX435" s="32"/>
      <c r="DUY435" s="32"/>
      <c r="DUZ435" s="32"/>
      <c r="DVA435" s="32"/>
      <c r="DVB435" s="32"/>
      <c r="DVC435" s="32"/>
      <c r="DVD435" s="32"/>
      <c r="DVE435" s="32"/>
      <c r="DVF435" s="32"/>
      <c r="DVG435" s="32"/>
      <c r="DVH435" s="32"/>
      <c r="DVI435" s="32"/>
      <c r="DVJ435" s="32"/>
      <c r="DVK435" s="32"/>
      <c r="DVL435" s="32"/>
      <c r="DVM435" s="32"/>
      <c r="DVN435" s="32"/>
      <c r="DVO435" s="32"/>
      <c r="DVP435" s="32"/>
      <c r="DVQ435" s="32"/>
      <c r="DVR435" s="32"/>
      <c r="DVS435" s="32"/>
      <c r="DVT435" s="32"/>
      <c r="DVU435" s="32"/>
      <c r="DVV435" s="32"/>
      <c r="DVW435" s="32"/>
      <c r="DVX435" s="32"/>
      <c r="DVY435" s="32"/>
      <c r="DVZ435" s="32"/>
      <c r="DWA435" s="32"/>
      <c r="DWB435" s="32"/>
      <c r="DWC435" s="32"/>
      <c r="DWD435" s="32"/>
      <c r="DWE435" s="32"/>
      <c r="DWF435" s="32"/>
      <c r="DWG435" s="32"/>
      <c r="DWH435" s="32"/>
      <c r="DWI435" s="32"/>
      <c r="DWJ435" s="32"/>
      <c r="DWK435" s="32"/>
      <c r="DWL435" s="32"/>
      <c r="DWM435" s="32"/>
      <c r="DWN435" s="32"/>
      <c r="DWO435" s="32"/>
      <c r="DWP435" s="32"/>
      <c r="DWQ435" s="32"/>
      <c r="DWR435" s="32"/>
      <c r="DWS435" s="32"/>
      <c r="DWT435" s="32"/>
      <c r="DWU435" s="32"/>
      <c r="DWV435" s="32"/>
      <c r="DWW435" s="32"/>
      <c r="DWX435" s="32"/>
      <c r="DWY435" s="32"/>
      <c r="DWZ435" s="32"/>
      <c r="DXA435" s="32"/>
      <c r="DXB435" s="32"/>
      <c r="DXC435" s="32"/>
      <c r="DXD435" s="32"/>
      <c r="DXE435" s="32"/>
      <c r="DXF435" s="32"/>
      <c r="DXG435" s="32"/>
      <c r="DXH435" s="32"/>
      <c r="DXI435" s="32"/>
      <c r="DXJ435" s="32"/>
      <c r="DXK435" s="32"/>
      <c r="DXL435" s="32"/>
      <c r="DXM435" s="32"/>
      <c r="DXN435" s="32"/>
      <c r="DXO435" s="32"/>
      <c r="DXP435" s="32"/>
      <c r="DXQ435" s="32"/>
      <c r="DXR435" s="32"/>
      <c r="DXS435" s="32"/>
      <c r="DXT435" s="32"/>
      <c r="DXU435" s="32"/>
      <c r="DXV435" s="32"/>
      <c r="DXW435" s="32"/>
      <c r="DXX435" s="32"/>
      <c r="DXY435" s="32"/>
      <c r="DXZ435" s="32"/>
      <c r="DYA435" s="32"/>
      <c r="DYB435" s="32"/>
      <c r="DYC435" s="32"/>
      <c r="DYD435" s="32"/>
      <c r="DYE435" s="32"/>
      <c r="DYF435" s="32"/>
      <c r="DYG435" s="32"/>
      <c r="DYH435" s="32"/>
      <c r="DYI435" s="32"/>
      <c r="DYJ435" s="32"/>
      <c r="DYK435" s="32"/>
      <c r="DYL435" s="32"/>
      <c r="DYM435" s="32"/>
      <c r="DYN435" s="32"/>
      <c r="DYO435" s="32"/>
      <c r="DYP435" s="32"/>
      <c r="DYQ435" s="32"/>
      <c r="DYR435" s="32"/>
      <c r="DYS435" s="32"/>
      <c r="DYT435" s="32"/>
      <c r="DYU435" s="32"/>
      <c r="DYV435" s="32"/>
      <c r="DYW435" s="32"/>
      <c r="DYX435" s="32"/>
      <c r="DYY435" s="32"/>
      <c r="DYZ435" s="32"/>
      <c r="DZA435" s="32"/>
      <c r="DZB435" s="32"/>
      <c r="DZC435" s="32"/>
      <c r="DZD435" s="32"/>
      <c r="DZE435" s="32"/>
      <c r="DZF435" s="32"/>
      <c r="DZG435" s="32"/>
      <c r="DZH435" s="32"/>
      <c r="DZI435" s="32"/>
      <c r="DZJ435" s="32"/>
      <c r="DZK435" s="32"/>
      <c r="DZL435" s="32"/>
      <c r="DZM435" s="32"/>
      <c r="DZN435" s="32"/>
      <c r="DZO435" s="32"/>
      <c r="DZP435" s="32"/>
      <c r="DZQ435" s="32"/>
      <c r="DZR435" s="32"/>
      <c r="DZS435" s="32"/>
      <c r="DZT435" s="32"/>
      <c r="DZU435" s="32"/>
      <c r="DZV435" s="32"/>
      <c r="DZW435" s="32"/>
      <c r="DZX435" s="32"/>
      <c r="DZY435" s="32"/>
      <c r="DZZ435" s="32"/>
      <c r="EAA435" s="32"/>
      <c r="EAB435" s="32"/>
      <c r="EAC435" s="32"/>
      <c r="EAD435" s="32"/>
      <c r="EAE435" s="32"/>
      <c r="EAF435" s="32"/>
      <c r="EAG435" s="32"/>
      <c r="EAH435" s="32"/>
      <c r="EAI435" s="32"/>
      <c r="EAJ435" s="32"/>
      <c r="EAK435" s="32"/>
      <c r="EAL435" s="32"/>
      <c r="EAM435" s="32"/>
      <c r="EAN435" s="32"/>
      <c r="EAO435" s="32"/>
      <c r="EAP435" s="32"/>
      <c r="EAQ435" s="32"/>
      <c r="EAR435" s="32"/>
      <c r="EAS435" s="32"/>
      <c r="EAT435" s="32"/>
      <c r="EAU435" s="32"/>
      <c r="EAV435" s="32"/>
      <c r="EAW435" s="32"/>
      <c r="EAX435" s="32"/>
      <c r="EAY435" s="32"/>
      <c r="EAZ435" s="32"/>
      <c r="EBA435" s="32"/>
      <c r="EBB435" s="32"/>
      <c r="EBC435" s="32"/>
      <c r="EBD435" s="32"/>
      <c r="EBE435" s="32"/>
      <c r="EBF435" s="32"/>
      <c r="EBG435" s="32"/>
      <c r="EBH435" s="32"/>
      <c r="EBI435" s="32"/>
      <c r="EBJ435" s="32"/>
      <c r="EBK435" s="32"/>
      <c r="EBL435" s="32"/>
      <c r="EBM435" s="32"/>
      <c r="EBN435" s="32"/>
      <c r="EBO435" s="32"/>
      <c r="EBP435" s="32"/>
      <c r="EBQ435" s="32"/>
      <c r="EBR435" s="32"/>
      <c r="EBS435" s="32"/>
      <c r="EBT435" s="32"/>
      <c r="EBU435" s="32"/>
      <c r="EBV435" s="32"/>
      <c r="EBW435" s="32"/>
      <c r="EBX435" s="32"/>
      <c r="EBY435" s="32"/>
      <c r="EBZ435" s="32"/>
      <c r="ECA435" s="32"/>
      <c r="ECB435" s="32"/>
      <c r="ECC435" s="32"/>
      <c r="ECD435" s="32"/>
      <c r="ECE435" s="32"/>
      <c r="ECF435" s="32"/>
      <c r="ECG435" s="32"/>
      <c r="ECH435" s="32"/>
      <c r="ECI435" s="32"/>
      <c r="ECJ435" s="32"/>
      <c r="ECK435" s="32"/>
      <c r="ECL435" s="32"/>
      <c r="ECM435" s="32"/>
      <c r="ECN435" s="32"/>
      <c r="ECO435" s="32"/>
      <c r="ECP435" s="32"/>
      <c r="ECQ435" s="32"/>
      <c r="ECR435" s="32"/>
      <c r="ECS435" s="32"/>
      <c r="ECT435" s="32"/>
      <c r="ECU435" s="32"/>
      <c r="ECV435" s="32"/>
      <c r="ECW435" s="32"/>
      <c r="ECX435" s="32"/>
      <c r="ECY435" s="32"/>
      <c r="ECZ435" s="32"/>
      <c r="EDA435" s="32"/>
      <c r="EDB435" s="32"/>
      <c r="EDC435" s="32"/>
      <c r="EDD435" s="32"/>
      <c r="EDE435" s="32"/>
      <c r="EDF435" s="32"/>
      <c r="EDG435" s="32"/>
      <c r="EDH435" s="32"/>
      <c r="EDI435" s="32"/>
      <c r="EDJ435" s="32"/>
      <c r="EDK435" s="32"/>
      <c r="EDL435" s="32"/>
      <c r="EDM435" s="32"/>
      <c r="EDN435" s="32"/>
      <c r="EDO435" s="32"/>
      <c r="EDP435" s="32"/>
      <c r="EDQ435" s="32"/>
      <c r="EDR435" s="32"/>
      <c r="EDS435" s="32"/>
      <c r="EDT435" s="32"/>
      <c r="EDU435" s="32"/>
      <c r="EDV435" s="32"/>
      <c r="EDW435" s="32"/>
      <c r="EDX435" s="32"/>
      <c r="EDY435" s="32"/>
      <c r="EDZ435" s="32"/>
      <c r="EEA435" s="32"/>
      <c r="EEB435" s="32"/>
      <c r="EEC435" s="32"/>
      <c r="EED435" s="32"/>
      <c r="EEE435" s="32"/>
      <c r="EEF435" s="32"/>
      <c r="EEG435" s="32"/>
      <c r="EEH435" s="32"/>
      <c r="EEI435" s="32"/>
      <c r="EEJ435" s="32"/>
      <c r="EEK435" s="32"/>
      <c r="EEL435" s="32"/>
      <c r="EEM435" s="32"/>
      <c r="EEN435" s="32"/>
      <c r="EEO435" s="32"/>
      <c r="EEP435" s="32"/>
      <c r="EEQ435" s="32"/>
      <c r="EER435" s="32"/>
      <c r="EES435" s="32"/>
      <c r="EET435" s="32"/>
      <c r="EEU435" s="32"/>
      <c r="EEV435" s="32"/>
      <c r="EEW435" s="32"/>
      <c r="EEX435" s="32"/>
      <c r="EEY435" s="32"/>
      <c r="EEZ435" s="32"/>
      <c r="EFA435" s="32"/>
      <c r="EFB435" s="32"/>
      <c r="EFC435" s="32"/>
      <c r="EFD435" s="32"/>
      <c r="EFE435" s="32"/>
      <c r="EFF435" s="32"/>
      <c r="EFG435" s="32"/>
      <c r="EFH435" s="32"/>
      <c r="EFI435" s="32"/>
      <c r="EFJ435" s="32"/>
      <c r="EFK435" s="32"/>
      <c r="EFL435" s="32"/>
      <c r="EFM435" s="32"/>
      <c r="EFN435" s="32"/>
      <c r="EFO435" s="32"/>
      <c r="EFP435" s="32"/>
      <c r="EFQ435" s="32"/>
      <c r="EFR435" s="32"/>
      <c r="EFS435" s="32"/>
      <c r="EFT435" s="32"/>
      <c r="EFU435" s="32"/>
      <c r="EFV435" s="32"/>
      <c r="EFW435" s="32"/>
      <c r="EFX435" s="32"/>
      <c r="EFY435" s="32"/>
      <c r="EFZ435" s="32"/>
      <c r="EGA435" s="32"/>
      <c r="EGB435" s="32"/>
      <c r="EGC435" s="32"/>
      <c r="EGD435" s="32"/>
      <c r="EGE435" s="32"/>
      <c r="EGF435" s="32"/>
      <c r="EGG435" s="32"/>
      <c r="EGH435" s="32"/>
      <c r="EGI435" s="32"/>
      <c r="EGJ435" s="32"/>
      <c r="EGK435" s="32"/>
      <c r="EGL435" s="32"/>
      <c r="EGM435" s="32"/>
      <c r="EGN435" s="32"/>
      <c r="EGO435" s="32"/>
      <c r="EGP435" s="32"/>
      <c r="EGQ435" s="32"/>
      <c r="EGR435" s="32"/>
      <c r="EGS435" s="32"/>
      <c r="EGT435" s="32"/>
      <c r="EGU435" s="32"/>
      <c r="EGV435" s="32"/>
      <c r="EGW435" s="32"/>
      <c r="EGX435" s="32"/>
      <c r="EGY435" s="32"/>
      <c r="EGZ435" s="32"/>
      <c r="EHA435" s="32"/>
      <c r="EHB435" s="32"/>
      <c r="EHC435" s="32"/>
      <c r="EHD435" s="32"/>
      <c r="EHE435" s="32"/>
      <c r="EHF435" s="32"/>
      <c r="EHG435" s="32"/>
      <c r="EHH435" s="32"/>
      <c r="EHI435" s="32"/>
      <c r="EHJ435" s="32"/>
      <c r="EHK435" s="32"/>
      <c r="EHL435" s="32"/>
      <c r="EHM435" s="32"/>
      <c r="EHN435" s="32"/>
      <c r="EHO435" s="32"/>
      <c r="EHP435" s="32"/>
      <c r="EHQ435" s="32"/>
      <c r="EHR435" s="32"/>
      <c r="EHS435" s="32"/>
      <c r="EHT435" s="32"/>
      <c r="EHU435" s="32"/>
      <c r="EHV435" s="32"/>
      <c r="EHW435" s="32"/>
      <c r="EHX435" s="32"/>
      <c r="EHY435" s="32"/>
      <c r="EHZ435" s="32"/>
      <c r="EIA435" s="32"/>
      <c r="EIB435" s="32"/>
      <c r="EIC435" s="32"/>
      <c r="EID435" s="32"/>
      <c r="EIE435" s="32"/>
      <c r="EIF435" s="32"/>
      <c r="EIG435" s="32"/>
      <c r="EIH435" s="32"/>
      <c r="EII435" s="32"/>
      <c r="EIJ435" s="32"/>
      <c r="EIK435" s="32"/>
      <c r="EIL435" s="32"/>
      <c r="EIM435" s="32"/>
      <c r="EIN435" s="32"/>
      <c r="EIO435" s="32"/>
      <c r="EIP435" s="32"/>
      <c r="EIQ435" s="32"/>
      <c r="EIR435" s="32"/>
      <c r="EIS435" s="32"/>
      <c r="EIT435" s="32"/>
      <c r="EIU435" s="32"/>
      <c r="EIV435" s="32"/>
      <c r="EIW435" s="32"/>
      <c r="EIX435" s="32"/>
      <c r="EIY435" s="32"/>
      <c r="EIZ435" s="32"/>
      <c r="EJA435" s="32"/>
      <c r="EJB435" s="32"/>
      <c r="EJC435" s="32"/>
      <c r="EJD435" s="32"/>
      <c r="EJE435" s="32"/>
      <c r="EJF435" s="32"/>
      <c r="EJG435" s="32"/>
      <c r="EJH435" s="32"/>
      <c r="EJI435" s="32"/>
      <c r="EJJ435" s="32"/>
      <c r="EJK435" s="32"/>
      <c r="EJL435" s="32"/>
      <c r="EJM435" s="32"/>
      <c r="EJN435" s="32"/>
      <c r="EJO435" s="32"/>
      <c r="EJP435" s="32"/>
      <c r="EJQ435" s="32"/>
      <c r="EJR435" s="32"/>
      <c r="EJS435" s="32"/>
      <c r="EJT435" s="32"/>
      <c r="EJU435" s="32"/>
      <c r="EJV435" s="32"/>
      <c r="EJW435" s="32"/>
      <c r="EJX435" s="32"/>
      <c r="EJY435" s="32"/>
      <c r="EJZ435" s="32"/>
      <c r="EKA435" s="32"/>
      <c r="EKB435" s="32"/>
      <c r="EKC435" s="32"/>
      <c r="EKD435" s="32"/>
      <c r="EKE435" s="32"/>
      <c r="EKF435" s="32"/>
      <c r="EKG435" s="32"/>
      <c r="EKH435" s="32"/>
      <c r="EKI435" s="32"/>
      <c r="EKJ435" s="32"/>
      <c r="EKK435" s="32"/>
      <c r="EKL435" s="32"/>
      <c r="EKM435" s="32"/>
      <c r="EKN435" s="32"/>
      <c r="EKO435" s="32"/>
      <c r="EKP435" s="32"/>
      <c r="EKQ435" s="32"/>
      <c r="EKR435" s="32"/>
      <c r="EKS435" s="32"/>
      <c r="EKT435" s="32"/>
      <c r="EKU435" s="32"/>
      <c r="EKV435" s="32"/>
      <c r="EKW435" s="32"/>
      <c r="EKX435" s="32"/>
      <c r="EKY435" s="32"/>
      <c r="EKZ435" s="32"/>
      <c r="ELA435" s="32"/>
      <c r="ELB435" s="32"/>
      <c r="ELC435" s="32"/>
      <c r="ELD435" s="32"/>
      <c r="ELE435" s="32"/>
      <c r="ELF435" s="32"/>
      <c r="ELG435" s="32"/>
      <c r="ELH435" s="32"/>
      <c r="ELI435" s="32"/>
      <c r="ELJ435" s="32"/>
      <c r="ELK435" s="32"/>
      <c r="ELL435" s="32"/>
      <c r="ELM435" s="32"/>
      <c r="ELN435" s="32"/>
      <c r="ELO435" s="32"/>
      <c r="ELP435" s="32"/>
      <c r="ELQ435" s="32"/>
      <c r="ELR435" s="32"/>
      <c r="ELS435" s="32"/>
      <c r="ELT435" s="32"/>
      <c r="ELU435" s="32"/>
      <c r="ELV435" s="32"/>
      <c r="ELW435" s="32"/>
      <c r="ELX435" s="32"/>
      <c r="ELY435" s="32"/>
      <c r="ELZ435" s="32"/>
      <c r="EMA435" s="32"/>
      <c r="EMB435" s="32"/>
      <c r="EMC435" s="32"/>
      <c r="EMD435" s="32"/>
      <c r="EME435" s="32"/>
      <c r="EMF435" s="32"/>
      <c r="EMG435" s="32"/>
      <c r="EMH435" s="32"/>
      <c r="EMI435" s="32"/>
      <c r="EMJ435" s="32"/>
      <c r="EMK435" s="32"/>
      <c r="EML435" s="32"/>
      <c r="EMM435" s="32"/>
      <c r="EMN435" s="32"/>
      <c r="EMO435" s="32"/>
      <c r="EMP435" s="32"/>
      <c r="EMQ435" s="32"/>
      <c r="EMR435" s="32"/>
      <c r="EMS435" s="32"/>
      <c r="EMT435" s="32"/>
      <c r="EMU435" s="32"/>
      <c r="EMV435" s="32"/>
      <c r="EMW435" s="32"/>
      <c r="EMX435" s="32"/>
      <c r="EMY435" s="32"/>
      <c r="EMZ435" s="32"/>
      <c r="ENA435" s="32"/>
      <c r="ENB435" s="32"/>
      <c r="ENC435" s="32"/>
      <c r="END435" s="32"/>
      <c r="ENE435" s="32"/>
      <c r="ENF435" s="32"/>
      <c r="ENG435" s="32"/>
      <c r="ENH435" s="32"/>
      <c r="ENI435" s="32"/>
      <c r="ENJ435" s="32"/>
      <c r="ENK435" s="32"/>
      <c r="ENL435" s="32"/>
      <c r="ENM435" s="32"/>
      <c r="ENN435" s="32"/>
      <c r="ENO435" s="32"/>
      <c r="ENP435" s="32"/>
      <c r="ENQ435" s="32"/>
      <c r="ENR435" s="32"/>
      <c r="ENS435" s="32"/>
      <c r="ENT435" s="32"/>
      <c r="ENU435" s="32"/>
      <c r="ENV435" s="32"/>
      <c r="ENW435" s="32"/>
      <c r="ENX435" s="32"/>
      <c r="ENY435" s="32"/>
      <c r="ENZ435" s="32"/>
      <c r="EOA435" s="32"/>
      <c r="EOB435" s="32"/>
      <c r="EOC435" s="32"/>
      <c r="EOD435" s="32"/>
      <c r="EOE435" s="32"/>
      <c r="EOF435" s="32"/>
      <c r="EOG435" s="32"/>
      <c r="EOH435" s="32"/>
      <c r="EOI435" s="32"/>
      <c r="EOJ435" s="32"/>
      <c r="EOK435" s="32"/>
      <c r="EOL435" s="32"/>
      <c r="EOM435" s="32"/>
      <c r="EON435" s="32"/>
      <c r="EOO435" s="32"/>
      <c r="EOP435" s="32"/>
      <c r="EOQ435" s="32"/>
      <c r="EOR435" s="32"/>
      <c r="EOS435" s="32"/>
      <c r="EOT435" s="32"/>
      <c r="EOU435" s="32"/>
      <c r="EOV435" s="32"/>
      <c r="EOW435" s="32"/>
      <c r="EOX435" s="32"/>
      <c r="EOY435" s="32"/>
      <c r="EOZ435" s="32"/>
      <c r="EPA435" s="32"/>
      <c r="EPB435" s="32"/>
      <c r="EPC435" s="32"/>
      <c r="EPD435" s="32"/>
      <c r="EPE435" s="32"/>
      <c r="EPF435" s="32"/>
      <c r="EPG435" s="32"/>
      <c r="EPH435" s="32"/>
      <c r="EPI435" s="32"/>
      <c r="EPJ435" s="32"/>
      <c r="EPK435" s="32"/>
      <c r="EPL435" s="32"/>
      <c r="EPM435" s="32"/>
      <c r="EPN435" s="32"/>
      <c r="EPO435" s="32"/>
      <c r="EPP435" s="32"/>
      <c r="EPQ435" s="32"/>
      <c r="EPR435" s="32"/>
      <c r="EPS435" s="32"/>
      <c r="EPT435" s="32"/>
      <c r="EPU435" s="32"/>
      <c r="EPV435" s="32"/>
      <c r="EPW435" s="32"/>
      <c r="EPX435" s="32"/>
      <c r="EPY435" s="32"/>
      <c r="EPZ435" s="32"/>
      <c r="EQA435" s="32"/>
      <c r="EQB435" s="32"/>
      <c r="EQC435" s="32"/>
      <c r="EQD435" s="32"/>
      <c r="EQE435" s="32"/>
      <c r="EQF435" s="32"/>
      <c r="EQG435" s="32"/>
      <c r="EQH435" s="32"/>
      <c r="EQI435" s="32"/>
      <c r="EQJ435" s="32"/>
      <c r="EQK435" s="32"/>
      <c r="EQL435" s="32"/>
      <c r="EQM435" s="32"/>
      <c r="EQN435" s="32"/>
      <c r="EQO435" s="32"/>
      <c r="EQP435" s="32"/>
      <c r="EQQ435" s="32"/>
      <c r="EQR435" s="32"/>
      <c r="EQS435" s="32"/>
      <c r="EQT435" s="32"/>
      <c r="EQU435" s="32"/>
      <c r="EQV435" s="32"/>
      <c r="EQW435" s="32"/>
      <c r="EQX435" s="32"/>
      <c r="EQY435" s="32"/>
      <c r="EQZ435" s="32"/>
      <c r="ERA435" s="32"/>
      <c r="ERB435" s="32"/>
      <c r="ERC435" s="32"/>
      <c r="ERD435" s="32"/>
      <c r="ERE435" s="32"/>
      <c r="ERF435" s="32"/>
      <c r="ERG435" s="32"/>
      <c r="ERH435" s="32"/>
      <c r="ERI435" s="32"/>
      <c r="ERJ435" s="32"/>
      <c r="ERK435" s="32"/>
      <c r="ERL435" s="32"/>
      <c r="ERM435" s="32"/>
      <c r="ERN435" s="32"/>
      <c r="ERO435" s="32"/>
      <c r="ERP435" s="32"/>
      <c r="ERQ435" s="32"/>
      <c r="ERR435" s="32"/>
      <c r="ERS435" s="32"/>
      <c r="ERT435" s="32"/>
      <c r="ERU435" s="32"/>
      <c r="ERV435" s="32"/>
      <c r="ERW435" s="32"/>
      <c r="ERX435" s="32"/>
      <c r="ERY435" s="32"/>
      <c r="ERZ435" s="32"/>
      <c r="ESA435" s="32"/>
      <c r="ESB435" s="32"/>
      <c r="ESC435" s="32"/>
      <c r="ESD435" s="32"/>
      <c r="ESE435" s="32"/>
      <c r="ESF435" s="32"/>
      <c r="ESG435" s="32"/>
      <c r="ESH435" s="32"/>
      <c r="ESI435" s="32"/>
      <c r="ESJ435" s="32"/>
      <c r="ESK435" s="32"/>
      <c r="ESL435" s="32"/>
      <c r="ESM435" s="32"/>
      <c r="ESN435" s="32"/>
      <c r="ESO435" s="32"/>
      <c r="ESP435" s="32"/>
      <c r="ESQ435" s="32"/>
      <c r="ESR435" s="32"/>
      <c r="ESS435" s="32"/>
      <c r="EST435" s="32"/>
      <c r="ESU435" s="32"/>
      <c r="ESV435" s="32"/>
      <c r="ESW435" s="32"/>
      <c r="ESX435" s="32"/>
      <c r="ESY435" s="32"/>
      <c r="ESZ435" s="32"/>
      <c r="ETA435" s="32"/>
      <c r="ETB435" s="32"/>
      <c r="ETC435" s="32"/>
      <c r="ETD435" s="32"/>
      <c r="ETE435" s="32"/>
      <c r="ETF435" s="32"/>
      <c r="ETG435" s="32"/>
      <c r="ETH435" s="32"/>
      <c r="ETI435" s="32"/>
      <c r="ETJ435" s="32"/>
      <c r="ETK435" s="32"/>
      <c r="ETL435" s="32"/>
      <c r="ETM435" s="32"/>
      <c r="ETN435" s="32"/>
      <c r="ETO435" s="32"/>
      <c r="ETP435" s="32"/>
      <c r="ETQ435" s="32"/>
      <c r="ETR435" s="32"/>
      <c r="ETS435" s="32"/>
      <c r="ETT435" s="32"/>
      <c r="ETU435" s="32"/>
      <c r="ETV435" s="32"/>
      <c r="ETW435" s="32"/>
      <c r="ETX435" s="32"/>
      <c r="ETY435" s="32"/>
      <c r="ETZ435" s="32"/>
      <c r="EUA435" s="32"/>
      <c r="EUB435" s="32"/>
      <c r="EUC435" s="32"/>
      <c r="EUD435" s="32"/>
      <c r="EUE435" s="32"/>
      <c r="EUF435" s="32"/>
      <c r="EUG435" s="32"/>
      <c r="EUH435" s="32"/>
      <c r="EUI435" s="32"/>
      <c r="EUJ435" s="32"/>
      <c r="EUK435" s="32"/>
      <c r="EUL435" s="32"/>
      <c r="EUM435" s="32"/>
      <c r="EUN435" s="32"/>
      <c r="EUO435" s="32"/>
      <c r="EUP435" s="32"/>
      <c r="EUQ435" s="32"/>
      <c r="EUR435" s="32"/>
      <c r="EUS435" s="32"/>
      <c r="EUT435" s="32"/>
      <c r="EUU435" s="32"/>
      <c r="EUV435" s="32"/>
      <c r="EUW435" s="32"/>
      <c r="EUX435" s="32"/>
      <c r="EUY435" s="32"/>
      <c r="EUZ435" s="32"/>
      <c r="EVA435" s="32"/>
      <c r="EVB435" s="32"/>
      <c r="EVC435" s="32"/>
      <c r="EVD435" s="32"/>
      <c r="EVE435" s="32"/>
      <c r="EVF435" s="32"/>
      <c r="EVG435" s="32"/>
      <c r="EVH435" s="32"/>
      <c r="EVI435" s="32"/>
      <c r="EVJ435" s="32"/>
      <c r="EVK435" s="32"/>
      <c r="EVL435" s="32"/>
      <c r="EVM435" s="32"/>
      <c r="EVN435" s="32"/>
      <c r="EVO435" s="32"/>
      <c r="EVP435" s="32"/>
      <c r="EVQ435" s="32"/>
      <c r="EVR435" s="32"/>
      <c r="EVS435" s="32"/>
      <c r="EVT435" s="32"/>
      <c r="EVU435" s="32"/>
      <c r="EVV435" s="32"/>
      <c r="EVW435" s="32"/>
      <c r="EVX435" s="32"/>
      <c r="EVY435" s="32"/>
      <c r="EVZ435" s="32"/>
      <c r="EWA435" s="32"/>
      <c r="EWB435" s="32"/>
      <c r="EWC435" s="32"/>
      <c r="EWD435" s="32"/>
      <c r="EWE435" s="32"/>
      <c r="EWF435" s="32"/>
      <c r="EWG435" s="32"/>
      <c r="EWH435" s="32"/>
      <c r="EWI435" s="32"/>
      <c r="EWJ435" s="32"/>
      <c r="EWK435" s="32"/>
      <c r="EWL435" s="32"/>
      <c r="EWM435" s="32"/>
      <c r="EWN435" s="32"/>
      <c r="EWO435" s="32"/>
      <c r="EWP435" s="32"/>
      <c r="EWQ435" s="32"/>
      <c r="EWR435" s="32"/>
      <c r="EWS435" s="32"/>
      <c r="EWT435" s="32"/>
      <c r="EWU435" s="32"/>
      <c r="EWV435" s="32"/>
      <c r="EWW435" s="32"/>
      <c r="EWX435" s="32"/>
      <c r="EWY435" s="32"/>
      <c r="EWZ435" s="32"/>
      <c r="EXA435" s="32"/>
      <c r="EXB435" s="32"/>
      <c r="EXC435" s="32"/>
      <c r="EXD435" s="32"/>
      <c r="EXE435" s="32"/>
      <c r="EXF435" s="32"/>
      <c r="EXG435" s="32"/>
      <c r="EXH435" s="32"/>
      <c r="EXI435" s="32"/>
      <c r="EXJ435" s="32"/>
      <c r="EXK435" s="32"/>
      <c r="EXL435" s="32"/>
      <c r="EXM435" s="32"/>
      <c r="EXN435" s="32"/>
      <c r="EXO435" s="32"/>
      <c r="EXP435" s="32"/>
      <c r="EXQ435" s="32"/>
      <c r="EXR435" s="32"/>
      <c r="EXS435" s="32"/>
      <c r="EXT435" s="32"/>
      <c r="EXU435" s="32"/>
      <c r="EXV435" s="32"/>
      <c r="EXW435" s="32"/>
      <c r="EXX435" s="32"/>
      <c r="EXY435" s="32"/>
      <c r="EXZ435" s="32"/>
      <c r="EYA435" s="32"/>
      <c r="EYB435" s="32"/>
      <c r="EYC435" s="32"/>
      <c r="EYD435" s="32"/>
      <c r="EYE435" s="32"/>
      <c r="EYF435" s="32"/>
      <c r="EYG435" s="32"/>
      <c r="EYH435" s="32"/>
      <c r="EYI435" s="32"/>
      <c r="EYJ435" s="32"/>
      <c r="EYK435" s="32"/>
      <c r="EYL435" s="32"/>
      <c r="EYM435" s="32"/>
      <c r="EYN435" s="32"/>
      <c r="EYO435" s="32"/>
      <c r="EYP435" s="32"/>
      <c r="EYQ435" s="32"/>
      <c r="EYR435" s="32"/>
      <c r="EYS435" s="32"/>
      <c r="EYT435" s="32"/>
      <c r="EYU435" s="32"/>
      <c r="EYV435" s="32"/>
      <c r="EYW435" s="32"/>
      <c r="EYX435" s="32"/>
      <c r="EYY435" s="32"/>
      <c r="EYZ435" s="32"/>
      <c r="EZA435" s="32"/>
      <c r="EZB435" s="32"/>
      <c r="EZC435" s="32"/>
      <c r="EZD435" s="32"/>
      <c r="EZE435" s="32"/>
      <c r="EZF435" s="32"/>
      <c r="EZG435" s="32"/>
      <c r="EZH435" s="32"/>
      <c r="EZI435" s="32"/>
      <c r="EZJ435" s="32"/>
      <c r="EZK435" s="32"/>
      <c r="EZL435" s="32"/>
      <c r="EZM435" s="32"/>
      <c r="EZN435" s="32"/>
      <c r="EZO435" s="32"/>
      <c r="EZP435" s="32"/>
      <c r="EZQ435" s="32"/>
      <c r="EZR435" s="32"/>
      <c r="EZS435" s="32"/>
      <c r="EZT435" s="32"/>
      <c r="EZU435" s="32"/>
      <c r="EZV435" s="32"/>
      <c r="EZW435" s="32"/>
      <c r="EZX435" s="32"/>
      <c r="EZY435" s="32"/>
      <c r="EZZ435" s="32"/>
      <c r="FAA435" s="32"/>
      <c r="FAB435" s="32"/>
      <c r="FAC435" s="32"/>
      <c r="FAD435" s="32"/>
      <c r="FAE435" s="32"/>
      <c r="FAF435" s="32"/>
      <c r="FAG435" s="32"/>
      <c r="FAH435" s="32"/>
      <c r="FAI435" s="32"/>
      <c r="FAJ435" s="32"/>
      <c r="FAK435" s="32"/>
      <c r="FAL435" s="32"/>
      <c r="FAM435" s="32"/>
      <c r="FAN435" s="32"/>
      <c r="FAO435" s="32"/>
      <c r="FAP435" s="32"/>
      <c r="FAQ435" s="32"/>
      <c r="FAR435" s="32"/>
      <c r="FAS435" s="32"/>
      <c r="FAT435" s="32"/>
      <c r="FAU435" s="32"/>
      <c r="FAV435" s="32"/>
      <c r="FAW435" s="32"/>
      <c r="FAX435" s="32"/>
      <c r="FAY435" s="32"/>
      <c r="FAZ435" s="32"/>
      <c r="FBA435" s="32"/>
      <c r="FBB435" s="32"/>
      <c r="FBC435" s="32"/>
      <c r="FBD435" s="32"/>
      <c r="FBE435" s="32"/>
      <c r="FBF435" s="32"/>
      <c r="FBG435" s="32"/>
      <c r="FBH435" s="32"/>
      <c r="FBI435" s="32"/>
      <c r="FBJ435" s="32"/>
      <c r="FBK435" s="32"/>
      <c r="FBL435" s="32"/>
      <c r="FBM435" s="32"/>
      <c r="FBN435" s="32"/>
      <c r="FBO435" s="32"/>
      <c r="FBP435" s="32"/>
      <c r="FBQ435" s="32"/>
      <c r="FBR435" s="32"/>
      <c r="FBS435" s="32"/>
      <c r="FBT435" s="32"/>
      <c r="FBU435" s="32"/>
      <c r="FBV435" s="32"/>
      <c r="FBW435" s="32"/>
      <c r="FBX435" s="32"/>
      <c r="FBY435" s="32"/>
      <c r="FBZ435" s="32"/>
      <c r="FCA435" s="32"/>
      <c r="FCB435" s="32"/>
      <c r="FCC435" s="32"/>
      <c r="FCD435" s="32"/>
      <c r="FCE435" s="32"/>
      <c r="FCF435" s="32"/>
      <c r="FCG435" s="32"/>
      <c r="FCH435" s="32"/>
      <c r="FCI435" s="32"/>
      <c r="FCJ435" s="32"/>
      <c r="FCK435" s="32"/>
      <c r="FCL435" s="32"/>
      <c r="FCM435" s="32"/>
      <c r="FCN435" s="32"/>
      <c r="FCO435" s="32"/>
      <c r="FCP435" s="32"/>
      <c r="FCQ435" s="32"/>
      <c r="FCR435" s="32"/>
      <c r="FCS435" s="32"/>
      <c r="FCT435" s="32"/>
      <c r="FCU435" s="32"/>
      <c r="FCV435" s="32"/>
      <c r="FCW435" s="32"/>
      <c r="FCX435" s="32"/>
      <c r="FCY435" s="32"/>
      <c r="FCZ435" s="32"/>
      <c r="FDA435" s="32"/>
      <c r="FDB435" s="32"/>
      <c r="FDC435" s="32"/>
      <c r="FDD435" s="32"/>
      <c r="FDE435" s="32"/>
      <c r="FDF435" s="32"/>
      <c r="FDG435" s="32"/>
      <c r="FDH435" s="32"/>
      <c r="FDI435" s="32"/>
      <c r="FDJ435" s="32"/>
      <c r="FDK435" s="32"/>
      <c r="FDL435" s="32"/>
      <c r="FDM435" s="32"/>
      <c r="FDN435" s="32"/>
      <c r="FDO435" s="32"/>
      <c r="FDP435" s="32"/>
      <c r="FDQ435" s="32"/>
      <c r="FDR435" s="32"/>
      <c r="FDS435" s="32"/>
      <c r="FDT435" s="32"/>
      <c r="FDU435" s="32"/>
      <c r="FDV435" s="32"/>
      <c r="FDW435" s="32"/>
      <c r="FDX435" s="32"/>
      <c r="FDY435" s="32"/>
      <c r="FDZ435" s="32"/>
      <c r="FEA435" s="32"/>
      <c r="FEB435" s="32"/>
      <c r="FEC435" s="32"/>
      <c r="FED435" s="32"/>
      <c r="FEE435" s="32"/>
      <c r="FEF435" s="32"/>
      <c r="FEG435" s="32"/>
      <c r="FEH435" s="32"/>
      <c r="FEI435" s="32"/>
      <c r="FEJ435" s="32"/>
      <c r="FEK435" s="32"/>
      <c r="FEL435" s="32"/>
      <c r="FEM435" s="32"/>
      <c r="FEN435" s="32"/>
      <c r="FEO435" s="32"/>
      <c r="FEP435" s="32"/>
      <c r="FEQ435" s="32"/>
      <c r="FER435" s="32"/>
      <c r="FES435" s="32"/>
      <c r="FET435" s="32"/>
      <c r="FEU435" s="32"/>
      <c r="FEV435" s="32"/>
      <c r="FEW435" s="32"/>
      <c r="FEX435" s="32"/>
      <c r="FEY435" s="32"/>
      <c r="FEZ435" s="32"/>
      <c r="FFA435" s="32"/>
      <c r="FFB435" s="32"/>
      <c r="FFC435" s="32"/>
      <c r="FFD435" s="32"/>
      <c r="FFE435" s="32"/>
      <c r="FFF435" s="32"/>
      <c r="FFG435" s="32"/>
      <c r="FFH435" s="32"/>
      <c r="FFI435" s="32"/>
      <c r="FFJ435" s="32"/>
      <c r="FFK435" s="32"/>
      <c r="FFL435" s="32"/>
      <c r="FFM435" s="32"/>
      <c r="FFN435" s="32"/>
      <c r="FFO435" s="32"/>
      <c r="FFP435" s="32"/>
      <c r="FFQ435" s="32"/>
      <c r="FFR435" s="32"/>
      <c r="FFS435" s="32"/>
      <c r="FFT435" s="32"/>
      <c r="FFU435" s="32"/>
      <c r="FFV435" s="32"/>
      <c r="FFW435" s="32"/>
      <c r="FFX435" s="32"/>
      <c r="FFY435" s="32"/>
      <c r="FFZ435" s="32"/>
      <c r="FGA435" s="32"/>
      <c r="FGB435" s="32"/>
      <c r="FGC435" s="32"/>
      <c r="FGD435" s="32"/>
      <c r="FGE435" s="32"/>
      <c r="FGF435" s="32"/>
      <c r="FGG435" s="32"/>
      <c r="FGH435" s="32"/>
      <c r="FGI435" s="32"/>
      <c r="FGJ435" s="32"/>
      <c r="FGK435" s="32"/>
      <c r="FGL435" s="32"/>
      <c r="FGM435" s="32"/>
      <c r="FGN435" s="32"/>
      <c r="FGO435" s="32"/>
      <c r="FGP435" s="32"/>
      <c r="FGQ435" s="32"/>
      <c r="FGR435" s="32"/>
      <c r="FGS435" s="32"/>
      <c r="FGT435" s="32"/>
      <c r="FGU435" s="32"/>
      <c r="FGV435" s="32"/>
      <c r="FGW435" s="32"/>
      <c r="FGX435" s="32"/>
      <c r="FGY435" s="32"/>
      <c r="FGZ435" s="32"/>
      <c r="FHA435" s="32"/>
      <c r="FHB435" s="32"/>
      <c r="FHC435" s="32"/>
      <c r="FHD435" s="32"/>
      <c r="FHE435" s="32"/>
      <c r="FHF435" s="32"/>
      <c r="FHG435" s="32"/>
      <c r="FHH435" s="32"/>
      <c r="FHI435" s="32"/>
      <c r="FHJ435" s="32"/>
      <c r="FHK435" s="32"/>
      <c r="FHL435" s="32"/>
      <c r="FHM435" s="32"/>
      <c r="FHN435" s="32"/>
      <c r="FHO435" s="32"/>
      <c r="FHP435" s="32"/>
      <c r="FHQ435" s="32"/>
      <c r="FHR435" s="32"/>
      <c r="FHS435" s="32"/>
      <c r="FHT435" s="32"/>
      <c r="FHU435" s="32"/>
      <c r="FHV435" s="32"/>
      <c r="FHW435" s="32"/>
      <c r="FHX435" s="32"/>
      <c r="FHY435" s="32"/>
      <c r="FHZ435" s="32"/>
      <c r="FIA435" s="32"/>
      <c r="FIB435" s="32"/>
      <c r="FIC435" s="32"/>
      <c r="FID435" s="32"/>
      <c r="FIE435" s="32"/>
      <c r="FIF435" s="32"/>
      <c r="FIG435" s="32"/>
      <c r="FIH435" s="32"/>
      <c r="FII435" s="32"/>
      <c r="FIJ435" s="32"/>
      <c r="FIK435" s="32"/>
      <c r="FIL435" s="32"/>
      <c r="FIM435" s="32"/>
      <c r="FIN435" s="32"/>
      <c r="FIO435" s="32"/>
      <c r="FIP435" s="32"/>
      <c r="FIQ435" s="32"/>
      <c r="FIR435" s="32"/>
      <c r="FIS435" s="32"/>
      <c r="FIT435" s="32"/>
      <c r="FIU435" s="32"/>
      <c r="FIV435" s="32"/>
      <c r="FIW435" s="32"/>
      <c r="FIX435" s="32"/>
      <c r="FIY435" s="32"/>
      <c r="FIZ435" s="32"/>
      <c r="FJA435" s="32"/>
      <c r="FJB435" s="32"/>
      <c r="FJC435" s="32"/>
      <c r="FJD435" s="32"/>
      <c r="FJE435" s="32"/>
      <c r="FJF435" s="32"/>
      <c r="FJG435" s="32"/>
      <c r="FJH435" s="32"/>
      <c r="FJI435" s="32"/>
      <c r="FJJ435" s="32"/>
      <c r="FJK435" s="32"/>
      <c r="FJL435" s="32"/>
      <c r="FJM435" s="32"/>
      <c r="FJN435" s="32"/>
      <c r="FJO435" s="32"/>
      <c r="FJP435" s="32"/>
      <c r="FJQ435" s="32"/>
      <c r="FJR435" s="32"/>
      <c r="FJS435" s="32"/>
      <c r="FJT435" s="32"/>
      <c r="FJU435" s="32"/>
      <c r="FJV435" s="32"/>
      <c r="FJW435" s="32"/>
      <c r="FJX435" s="32"/>
      <c r="FJY435" s="32"/>
      <c r="FJZ435" s="32"/>
      <c r="FKA435" s="32"/>
      <c r="FKB435" s="32"/>
      <c r="FKC435" s="32"/>
      <c r="FKD435" s="32"/>
      <c r="FKE435" s="32"/>
      <c r="FKF435" s="32"/>
      <c r="FKG435" s="32"/>
      <c r="FKH435" s="32"/>
      <c r="FKI435" s="32"/>
      <c r="FKJ435" s="32"/>
      <c r="FKK435" s="32"/>
      <c r="FKL435" s="32"/>
      <c r="FKM435" s="32"/>
      <c r="FKN435" s="32"/>
      <c r="FKO435" s="32"/>
      <c r="FKP435" s="32"/>
      <c r="FKQ435" s="32"/>
      <c r="FKR435" s="32"/>
      <c r="FKS435" s="32"/>
      <c r="FKT435" s="32"/>
      <c r="FKU435" s="32"/>
      <c r="FKV435" s="32"/>
      <c r="FKW435" s="32"/>
      <c r="FKX435" s="32"/>
      <c r="FKY435" s="32"/>
      <c r="FKZ435" s="32"/>
      <c r="FLA435" s="32"/>
      <c r="FLB435" s="32"/>
      <c r="FLC435" s="32"/>
      <c r="FLD435" s="32"/>
      <c r="FLE435" s="32"/>
      <c r="FLF435" s="32"/>
      <c r="FLG435" s="32"/>
      <c r="FLH435" s="32"/>
      <c r="FLI435" s="32"/>
      <c r="FLJ435" s="32"/>
      <c r="FLK435" s="32"/>
      <c r="FLL435" s="32"/>
      <c r="FLM435" s="32"/>
      <c r="FLN435" s="32"/>
      <c r="FLO435" s="32"/>
      <c r="FLP435" s="32"/>
      <c r="FLQ435" s="32"/>
      <c r="FLR435" s="32"/>
      <c r="FLS435" s="32"/>
      <c r="FLT435" s="32"/>
      <c r="FLU435" s="32"/>
      <c r="FLV435" s="32"/>
      <c r="FLW435" s="32"/>
      <c r="FLX435" s="32"/>
      <c r="FLY435" s="32"/>
      <c r="FLZ435" s="32"/>
      <c r="FMA435" s="32"/>
      <c r="FMB435" s="32"/>
      <c r="FMC435" s="32"/>
      <c r="FMD435" s="32"/>
      <c r="FME435" s="32"/>
      <c r="FMF435" s="32"/>
      <c r="FMG435" s="32"/>
      <c r="FMH435" s="32"/>
      <c r="FMI435" s="32"/>
      <c r="FMJ435" s="32"/>
      <c r="FMK435" s="32"/>
      <c r="FML435" s="32"/>
      <c r="FMM435" s="32"/>
      <c r="FMN435" s="32"/>
      <c r="FMO435" s="32"/>
      <c r="FMP435" s="32"/>
      <c r="FMQ435" s="32"/>
      <c r="FMR435" s="32"/>
      <c r="FMS435" s="32"/>
      <c r="FMT435" s="32"/>
      <c r="FMU435" s="32"/>
      <c r="FMV435" s="32"/>
      <c r="FMW435" s="32"/>
      <c r="FMX435" s="32"/>
      <c r="FMY435" s="32"/>
      <c r="FMZ435" s="32"/>
      <c r="FNA435" s="32"/>
      <c r="FNB435" s="32"/>
      <c r="FNC435" s="32"/>
      <c r="FND435" s="32"/>
      <c r="FNE435" s="32"/>
      <c r="FNF435" s="32"/>
      <c r="FNG435" s="32"/>
      <c r="FNH435" s="32"/>
      <c r="FNI435" s="32"/>
      <c r="FNJ435" s="32"/>
      <c r="FNK435" s="32"/>
      <c r="FNL435" s="32"/>
      <c r="FNM435" s="32"/>
      <c r="FNN435" s="32"/>
      <c r="FNO435" s="32"/>
      <c r="FNP435" s="32"/>
      <c r="FNQ435" s="32"/>
      <c r="FNR435" s="32"/>
      <c r="FNS435" s="32"/>
      <c r="FNT435" s="32"/>
      <c r="FNU435" s="32"/>
      <c r="FNV435" s="32"/>
      <c r="FNW435" s="32"/>
      <c r="FNX435" s="32"/>
      <c r="FNY435" s="32"/>
      <c r="FNZ435" s="32"/>
      <c r="FOA435" s="32"/>
      <c r="FOB435" s="32"/>
      <c r="FOC435" s="32"/>
      <c r="FOD435" s="32"/>
      <c r="FOE435" s="32"/>
      <c r="FOF435" s="32"/>
      <c r="FOG435" s="32"/>
      <c r="FOH435" s="32"/>
      <c r="FOI435" s="32"/>
      <c r="FOJ435" s="32"/>
      <c r="FOK435" s="32"/>
      <c r="FOL435" s="32"/>
      <c r="FOM435" s="32"/>
      <c r="FON435" s="32"/>
      <c r="FOO435" s="32"/>
      <c r="FOP435" s="32"/>
      <c r="FOQ435" s="32"/>
      <c r="FOR435" s="32"/>
      <c r="FOS435" s="32"/>
      <c r="FOT435" s="32"/>
      <c r="FOU435" s="32"/>
      <c r="FOV435" s="32"/>
      <c r="FOW435" s="32"/>
      <c r="FOX435" s="32"/>
      <c r="FOY435" s="32"/>
      <c r="FOZ435" s="32"/>
      <c r="FPA435" s="32"/>
      <c r="FPB435" s="32"/>
      <c r="FPC435" s="32"/>
      <c r="FPD435" s="32"/>
      <c r="FPE435" s="32"/>
      <c r="FPF435" s="32"/>
      <c r="FPG435" s="32"/>
      <c r="FPH435" s="32"/>
      <c r="FPI435" s="32"/>
      <c r="FPJ435" s="32"/>
      <c r="FPK435" s="32"/>
      <c r="FPL435" s="32"/>
      <c r="FPM435" s="32"/>
      <c r="FPN435" s="32"/>
      <c r="FPO435" s="32"/>
      <c r="FPP435" s="32"/>
      <c r="FPQ435" s="32"/>
      <c r="FPR435" s="32"/>
      <c r="FPS435" s="32"/>
      <c r="FPT435" s="32"/>
      <c r="FPU435" s="32"/>
      <c r="FPV435" s="32"/>
      <c r="FPW435" s="32"/>
      <c r="FPX435" s="32"/>
      <c r="FPY435" s="32"/>
      <c r="FPZ435" s="32"/>
      <c r="FQA435" s="32"/>
      <c r="FQB435" s="32"/>
      <c r="FQC435" s="32"/>
      <c r="FQD435" s="32"/>
      <c r="FQE435" s="32"/>
      <c r="FQF435" s="32"/>
      <c r="FQG435" s="32"/>
      <c r="FQH435" s="32"/>
      <c r="FQI435" s="32"/>
      <c r="FQJ435" s="32"/>
      <c r="FQK435" s="32"/>
      <c r="FQL435" s="32"/>
      <c r="FQM435" s="32"/>
      <c r="FQN435" s="32"/>
      <c r="FQO435" s="32"/>
      <c r="FQP435" s="32"/>
      <c r="FQQ435" s="32"/>
      <c r="FQR435" s="32"/>
      <c r="FQS435" s="32"/>
      <c r="FQT435" s="32"/>
      <c r="FQU435" s="32"/>
      <c r="FQV435" s="32"/>
      <c r="FQW435" s="32"/>
      <c r="FQX435" s="32"/>
      <c r="FQY435" s="32"/>
      <c r="FQZ435" s="32"/>
      <c r="FRA435" s="32"/>
      <c r="FRB435" s="32"/>
      <c r="FRC435" s="32"/>
      <c r="FRD435" s="32"/>
      <c r="FRE435" s="32"/>
      <c r="FRF435" s="32"/>
      <c r="FRG435" s="32"/>
      <c r="FRH435" s="32"/>
      <c r="FRI435" s="32"/>
      <c r="FRJ435" s="32"/>
      <c r="FRK435" s="32"/>
      <c r="FRL435" s="32"/>
      <c r="FRM435" s="32"/>
      <c r="FRN435" s="32"/>
      <c r="FRO435" s="32"/>
      <c r="FRP435" s="32"/>
      <c r="FRQ435" s="32"/>
      <c r="FRR435" s="32"/>
      <c r="FRS435" s="32"/>
      <c r="FRT435" s="32"/>
      <c r="FRU435" s="32"/>
      <c r="FRV435" s="32"/>
      <c r="FRW435" s="32"/>
      <c r="FRX435" s="32"/>
      <c r="FRY435" s="32"/>
      <c r="FRZ435" s="32"/>
      <c r="FSA435" s="32"/>
      <c r="FSB435" s="32"/>
      <c r="FSC435" s="32"/>
      <c r="FSD435" s="32"/>
      <c r="FSE435" s="32"/>
      <c r="FSF435" s="32"/>
      <c r="FSG435" s="32"/>
      <c r="FSH435" s="32"/>
      <c r="FSI435" s="32"/>
      <c r="FSJ435" s="32"/>
      <c r="FSK435" s="32"/>
      <c r="FSL435" s="32"/>
      <c r="FSM435" s="32"/>
      <c r="FSN435" s="32"/>
      <c r="FSO435" s="32"/>
      <c r="FSP435" s="32"/>
      <c r="FSQ435" s="32"/>
      <c r="FSR435" s="32"/>
      <c r="FSS435" s="32"/>
      <c r="FST435" s="32"/>
      <c r="FSU435" s="32"/>
      <c r="FSV435" s="32"/>
      <c r="FSW435" s="32"/>
      <c r="FSX435" s="32"/>
      <c r="FSY435" s="32"/>
      <c r="FSZ435" s="32"/>
      <c r="FTA435" s="32"/>
      <c r="FTB435" s="32"/>
      <c r="FTC435" s="32"/>
      <c r="FTD435" s="32"/>
      <c r="FTE435" s="32"/>
      <c r="FTF435" s="32"/>
      <c r="FTG435" s="32"/>
      <c r="FTH435" s="32"/>
      <c r="FTI435" s="32"/>
      <c r="FTJ435" s="32"/>
      <c r="FTK435" s="32"/>
      <c r="FTL435" s="32"/>
      <c r="FTM435" s="32"/>
      <c r="FTN435" s="32"/>
      <c r="FTO435" s="32"/>
      <c r="FTP435" s="32"/>
      <c r="FTQ435" s="32"/>
      <c r="FTR435" s="32"/>
      <c r="FTS435" s="32"/>
      <c r="FTT435" s="32"/>
      <c r="FTU435" s="32"/>
      <c r="FTV435" s="32"/>
      <c r="FTW435" s="32"/>
      <c r="FTX435" s="32"/>
      <c r="FTY435" s="32"/>
      <c r="FTZ435" s="32"/>
      <c r="FUA435" s="32"/>
      <c r="FUB435" s="32"/>
      <c r="FUC435" s="32"/>
      <c r="FUD435" s="32"/>
      <c r="FUE435" s="32"/>
      <c r="FUF435" s="32"/>
      <c r="FUG435" s="32"/>
      <c r="FUH435" s="32"/>
      <c r="FUI435" s="32"/>
      <c r="FUJ435" s="32"/>
      <c r="FUK435" s="32"/>
      <c r="FUL435" s="32"/>
      <c r="FUM435" s="32"/>
      <c r="FUN435" s="32"/>
      <c r="FUO435" s="32"/>
      <c r="FUP435" s="32"/>
      <c r="FUQ435" s="32"/>
      <c r="FUR435" s="32"/>
      <c r="FUS435" s="32"/>
      <c r="FUT435" s="32"/>
      <c r="FUU435" s="32"/>
      <c r="FUV435" s="32"/>
      <c r="FUW435" s="32"/>
      <c r="FUX435" s="32"/>
      <c r="FUY435" s="32"/>
      <c r="FUZ435" s="32"/>
      <c r="FVA435" s="32"/>
      <c r="FVB435" s="32"/>
      <c r="FVC435" s="32"/>
      <c r="FVD435" s="32"/>
      <c r="FVE435" s="32"/>
      <c r="FVF435" s="32"/>
      <c r="FVG435" s="32"/>
      <c r="FVH435" s="32"/>
      <c r="FVI435" s="32"/>
      <c r="FVJ435" s="32"/>
      <c r="FVK435" s="32"/>
      <c r="FVL435" s="32"/>
      <c r="FVM435" s="32"/>
      <c r="FVN435" s="32"/>
      <c r="FVO435" s="32"/>
      <c r="FVP435" s="32"/>
      <c r="FVQ435" s="32"/>
      <c r="FVR435" s="32"/>
      <c r="FVS435" s="32"/>
      <c r="FVT435" s="32"/>
      <c r="FVU435" s="32"/>
      <c r="FVV435" s="32"/>
      <c r="FVW435" s="32"/>
      <c r="FVX435" s="32"/>
      <c r="FVY435" s="32"/>
      <c r="FVZ435" s="32"/>
      <c r="FWA435" s="32"/>
      <c r="FWB435" s="32"/>
      <c r="FWC435" s="32"/>
      <c r="FWD435" s="32"/>
      <c r="FWE435" s="32"/>
      <c r="FWF435" s="32"/>
      <c r="FWG435" s="32"/>
      <c r="FWH435" s="32"/>
      <c r="FWI435" s="32"/>
      <c r="FWJ435" s="32"/>
      <c r="FWK435" s="32"/>
      <c r="FWL435" s="32"/>
      <c r="FWM435" s="32"/>
      <c r="FWN435" s="32"/>
      <c r="FWO435" s="32"/>
      <c r="FWP435" s="32"/>
      <c r="FWQ435" s="32"/>
      <c r="FWR435" s="32"/>
      <c r="FWS435" s="32"/>
      <c r="FWT435" s="32"/>
      <c r="FWU435" s="32"/>
      <c r="FWV435" s="32"/>
      <c r="FWW435" s="32"/>
      <c r="FWX435" s="32"/>
      <c r="FWY435" s="32"/>
      <c r="FWZ435" s="32"/>
      <c r="FXA435" s="32"/>
      <c r="FXB435" s="32"/>
      <c r="FXC435" s="32"/>
      <c r="FXD435" s="32"/>
      <c r="FXE435" s="32"/>
      <c r="FXF435" s="32"/>
      <c r="FXG435" s="32"/>
      <c r="FXH435" s="32"/>
      <c r="FXI435" s="32"/>
      <c r="FXJ435" s="32"/>
      <c r="FXK435" s="32"/>
      <c r="FXL435" s="32"/>
      <c r="FXM435" s="32"/>
      <c r="FXN435" s="32"/>
      <c r="FXO435" s="32"/>
      <c r="FXP435" s="32"/>
      <c r="FXQ435" s="32"/>
      <c r="FXR435" s="32"/>
      <c r="FXS435" s="32"/>
      <c r="FXT435" s="32"/>
      <c r="FXU435" s="32"/>
      <c r="FXV435" s="32"/>
      <c r="FXW435" s="32"/>
      <c r="FXX435" s="32"/>
      <c r="FXY435" s="32"/>
      <c r="FXZ435" s="32"/>
      <c r="FYA435" s="32"/>
      <c r="FYB435" s="32"/>
      <c r="FYC435" s="32"/>
      <c r="FYD435" s="32"/>
      <c r="FYE435" s="32"/>
      <c r="FYF435" s="32"/>
      <c r="FYG435" s="32"/>
      <c r="FYH435" s="32"/>
      <c r="FYI435" s="32"/>
      <c r="FYJ435" s="32"/>
      <c r="FYK435" s="32"/>
      <c r="FYL435" s="32"/>
      <c r="FYM435" s="32"/>
      <c r="FYN435" s="32"/>
      <c r="FYO435" s="32"/>
      <c r="FYP435" s="32"/>
      <c r="FYQ435" s="32"/>
      <c r="FYR435" s="32"/>
      <c r="FYS435" s="32"/>
      <c r="FYT435" s="32"/>
      <c r="FYU435" s="32"/>
      <c r="FYV435" s="32"/>
      <c r="FYW435" s="32"/>
      <c r="FYX435" s="32"/>
      <c r="FYY435" s="32"/>
      <c r="FYZ435" s="32"/>
      <c r="FZA435" s="32"/>
      <c r="FZB435" s="32"/>
      <c r="FZC435" s="32"/>
      <c r="FZD435" s="32"/>
      <c r="FZE435" s="32"/>
      <c r="FZF435" s="32"/>
      <c r="FZG435" s="32"/>
      <c r="FZH435" s="32"/>
      <c r="FZI435" s="32"/>
      <c r="FZJ435" s="32"/>
      <c r="FZK435" s="32"/>
      <c r="FZL435" s="32"/>
      <c r="FZM435" s="32"/>
      <c r="FZN435" s="32"/>
      <c r="FZO435" s="32"/>
      <c r="FZP435" s="32"/>
      <c r="FZQ435" s="32"/>
      <c r="FZR435" s="32"/>
      <c r="FZS435" s="32"/>
      <c r="FZT435" s="32"/>
      <c r="FZU435" s="32"/>
      <c r="FZV435" s="32"/>
      <c r="FZW435" s="32"/>
      <c r="FZX435" s="32"/>
      <c r="FZY435" s="32"/>
      <c r="FZZ435" s="32"/>
      <c r="GAA435" s="32"/>
      <c r="GAB435" s="32"/>
      <c r="GAC435" s="32"/>
      <c r="GAD435" s="32"/>
      <c r="GAE435" s="32"/>
      <c r="GAF435" s="32"/>
      <c r="GAG435" s="32"/>
      <c r="GAH435" s="32"/>
      <c r="GAI435" s="32"/>
      <c r="GAJ435" s="32"/>
      <c r="GAK435" s="32"/>
      <c r="GAL435" s="32"/>
      <c r="GAM435" s="32"/>
      <c r="GAN435" s="32"/>
      <c r="GAO435" s="32"/>
      <c r="GAP435" s="32"/>
      <c r="GAQ435" s="32"/>
      <c r="GAR435" s="32"/>
      <c r="GAS435" s="32"/>
      <c r="GAT435" s="32"/>
      <c r="GAU435" s="32"/>
      <c r="GAV435" s="32"/>
      <c r="GAW435" s="32"/>
      <c r="GAX435" s="32"/>
      <c r="GAY435" s="32"/>
      <c r="GAZ435" s="32"/>
      <c r="GBA435" s="32"/>
      <c r="GBB435" s="32"/>
      <c r="GBC435" s="32"/>
      <c r="GBD435" s="32"/>
      <c r="GBE435" s="32"/>
      <c r="GBF435" s="32"/>
      <c r="GBG435" s="32"/>
      <c r="GBH435" s="32"/>
      <c r="GBI435" s="32"/>
      <c r="GBJ435" s="32"/>
      <c r="GBK435" s="32"/>
      <c r="GBL435" s="32"/>
      <c r="GBM435" s="32"/>
      <c r="GBN435" s="32"/>
      <c r="GBO435" s="32"/>
      <c r="GBP435" s="32"/>
      <c r="GBQ435" s="32"/>
      <c r="GBR435" s="32"/>
      <c r="GBS435" s="32"/>
      <c r="GBT435" s="32"/>
      <c r="GBU435" s="32"/>
      <c r="GBV435" s="32"/>
      <c r="GBW435" s="32"/>
      <c r="GBX435" s="32"/>
      <c r="GBY435" s="32"/>
      <c r="GBZ435" s="32"/>
      <c r="GCA435" s="32"/>
      <c r="GCB435" s="32"/>
      <c r="GCC435" s="32"/>
      <c r="GCD435" s="32"/>
      <c r="GCE435" s="32"/>
      <c r="GCF435" s="32"/>
      <c r="GCG435" s="32"/>
      <c r="GCH435" s="32"/>
      <c r="GCI435" s="32"/>
      <c r="GCJ435" s="32"/>
      <c r="GCK435" s="32"/>
      <c r="GCL435" s="32"/>
      <c r="GCM435" s="32"/>
      <c r="GCN435" s="32"/>
      <c r="GCO435" s="32"/>
      <c r="GCP435" s="32"/>
      <c r="GCQ435" s="32"/>
      <c r="GCR435" s="32"/>
      <c r="GCS435" s="32"/>
      <c r="GCT435" s="32"/>
      <c r="GCU435" s="32"/>
      <c r="GCV435" s="32"/>
      <c r="GCW435" s="32"/>
      <c r="GCX435" s="32"/>
      <c r="GCY435" s="32"/>
      <c r="GCZ435" s="32"/>
      <c r="GDA435" s="32"/>
      <c r="GDB435" s="32"/>
      <c r="GDC435" s="32"/>
      <c r="GDD435" s="32"/>
      <c r="GDE435" s="32"/>
      <c r="GDF435" s="32"/>
      <c r="GDG435" s="32"/>
      <c r="GDH435" s="32"/>
      <c r="GDI435" s="32"/>
      <c r="GDJ435" s="32"/>
      <c r="GDK435" s="32"/>
      <c r="GDL435" s="32"/>
      <c r="GDM435" s="32"/>
      <c r="GDN435" s="32"/>
      <c r="GDO435" s="32"/>
      <c r="GDP435" s="32"/>
      <c r="GDQ435" s="32"/>
      <c r="GDR435" s="32"/>
      <c r="GDS435" s="32"/>
      <c r="GDT435" s="32"/>
      <c r="GDU435" s="32"/>
      <c r="GDV435" s="32"/>
      <c r="GDW435" s="32"/>
      <c r="GDX435" s="32"/>
      <c r="GDY435" s="32"/>
      <c r="GDZ435" s="32"/>
      <c r="GEA435" s="32"/>
      <c r="GEB435" s="32"/>
      <c r="GEC435" s="32"/>
      <c r="GED435" s="32"/>
      <c r="GEE435" s="32"/>
      <c r="GEF435" s="32"/>
      <c r="GEG435" s="32"/>
      <c r="GEH435" s="32"/>
      <c r="GEI435" s="32"/>
      <c r="GEJ435" s="32"/>
      <c r="GEK435" s="32"/>
      <c r="GEL435" s="32"/>
      <c r="GEM435" s="32"/>
      <c r="GEN435" s="32"/>
      <c r="GEO435" s="32"/>
      <c r="GEP435" s="32"/>
      <c r="GEQ435" s="32"/>
      <c r="GER435" s="32"/>
      <c r="GES435" s="32"/>
      <c r="GET435" s="32"/>
      <c r="GEU435" s="32"/>
      <c r="GEV435" s="32"/>
      <c r="GEW435" s="32"/>
      <c r="GEX435" s="32"/>
      <c r="GEY435" s="32"/>
      <c r="GEZ435" s="32"/>
      <c r="GFA435" s="32"/>
      <c r="GFB435" s="32"/>
      <c r="GFC435" s="32"/>
      <c r="GFD435" s="32"/>
      <c r="GFE435" s="32"/>
      <c r="GFF435" s="32"/>
      <c r="GFG435" s="32"/>
      <c r="GFH435" s="32"/>
      <c r="GFI435" s="32"/>
      <c r="GFJ435" s="32"/>
      <c r="GFK435" s="32"/>
      <c r="GFL435" s="32"/>
      <c r="GFM435" s="32"/>
      <c r="GFN435" s="32"/>
      <c r="GFO435" s="32"/>
      <c r="GFP435" s="32"/>
      <c r="GFQ435" s="32"/>
      <c r="GFR435" s="32"/>
      <c r="GFS435" s="32"/>
      <c r="GFT435" s="32"/>
      <c r="GFU435" s="32"/>
      <c r="GFV435" s="32"/>
      <c r="GFW435" s="32"/>
      <c r="GFX435" s="32"/>
      <c r="GFY435" s="32"/>
      <c r="GFZ435" s="32"/>
      <c r="GGA435" s="32"/>
      <c r="GGB435" s="32"/>
      <c r="GGC435" s="32"/>
      <c r="GGD435" s="32"/>
      <c r="GGE435" s="32"/>
      <c r="GGF435" s="32"/>
      <c r="GGG435" s="32"/>
      <c r="GGH435" s="32"/>
      <c r="GGI435" s="32"/>
      <c r="GGJ435" s="32"/>
      <c r="GGK435" s="32"/>
      <c r="GGL435" s="32"/>
      <c r="GGM435" s="32"/>
      <c r="GGN435" s="32"/>
      <c r="GGO435" s="32"/>
      <c r="GGP435" s="32"/>
      <c r="GGQ435" s="32"/>
      <c r="GGR435" s="32"/>
      <c r="GGS435" s="32"/>
      <c r="GGT435" s="32"/>
      <c r="GGU435" s="32"/>
      <c r="GGV435" s="32"/>
      <c r="GGW435" s="32"/>
      <c r="GGX435" s="32"/>
      <c r="GGY435" s="32"/>
      <c r="GGZ435" s="32"/>
      <c r="GHA435" s="32"/>
      <c r="GHB435" s="32"/>
      <c r="GHC435" s="32"/>
      <c r="GHD435" s="32"/>
      <c r="GHE435" s="32"/>
      <c r="GHF435" s="32"/>
      <c r="GHG435" s="32"/>
      <c r="GHH435" s="32"/>
      <c r="GHI435" s="32"/>
      <c r="GHJ435" s="32"/>
      <c r="GHK435" s="32"/>
      <c r="GHL435" s="32"/>
      <c r="GHM435" s="32"/>
      <c r="GHN435" s="32"/>
      <c r="GHO435" s="32"/>
      <c r="GHP435" s="32"/>
      <c r="GHQ435" s="32"/>
      <c r="GHR435" s="32"/>
      <c r="GHS435" s="32"/>
      <c r="GHT435" s="32"/>
      <c r="GHU435" s="32"/>
      <c r="GHV435" s="32"/>
      <c r="GHW435" s="32"/>
      <c r="GHX435" s="32"/>
      <c r="GHY435" s="32"/>
      <c r="GHZ435" s="32"/>
      <c r="GIA435" s="32"/>
      <c r="GIB435" s="32"/>
      <c r="GIC435" s="32"/>
      <c r="GID435" s="32"/>
      <c r="GIE435" s="32"/>
      <c r="GIF435" s="32"/>
      <c r="GIG435" s="32"/>
      <c r="GIH435" s="32"/>
      <c r="GII435" s="32"/>
      <c r="GIJ435" s="32"/>
      <c r="GIK435" s="32"/>
      <c r="GIL435" s="32"/>
      <c r="GIM435" s="32"/>
      <c r="GIN435" s="32"/>
      <c r="GIO435" s="32"/>
      <c r="GIP435" s="32"/>
      <c r="GIQ435" s="32"/>
      <c r="GIR435" s="32"/>
      <c r="GIS435" s="32"/>
      <c r="GIT435" s="32"/>
      <c r="GIU435" s="32"/>
      <c r="GIV435" s="32"/>
      <c r="GIW435" s="32"/>
      <c r="GIX435" s="32"/>
      <c r="GIY435" s="32"/>
      <c r="GIZ435" s="32"/>
      <c r="GJA435" s="32"/>
      <c r="GJB435" s="32"/>
      <c r="GJC435" s="32"/>
      <c r="GJD435" s="32"/>
      <c r="GJE435" s="32"/>
      <c r="GJF435" s="32"/>
      <c r="GJG435" s="32"/>
      <c r="GJH435" s="32"/>
      <c r="GJI435" s="32"/>
      <c r="GJJ435" s="32"/>
      <c r="GJK435" s="32"/>
      <c r="GJL435" s="32"/>
      <c r="GJM435" s="32"/>
      <c r="GJN435" s="32"/>
      <c r="GJO435" s="32"/>
      <c r="GJP435" s="32"/>
      <c r="GJQ435" s="32"/>
      <c r="GJR435" s="32"/>
      <c r="GJS435" s="32"/>
      <c r="GJT435" s="32"/>
      <c r="GJU435" s="32"/>
      <c r="GJV435" s="32"/>
      <c r="GJW435" s="32"/>
      <c r="GJX435" s="32"/>
      <c r="GJY435" s="32"/>
      <c r="GJZ435" s="32"/>
      <c r="GKA435" s="32"/>
      <c r="GKB435" s="32"/>
      <c r="GKC435" s="32"/>
      <c r="GKD435" s="32"/>
      <c r="GKE435" s="32"/>
      <c r="GKF435" s="32"/>
      <c r="GKG435" s="32"/>
      <c r="GKH435" s="32"/>
      <c r="GKI435" s="32"/>
      <c r="GKJ435" s="32"/>
      <c r="GKK435" s="32"/>
      <c r="GKL435" s="32"/>
      <c r="GKM435" s="32"/>
      <c r="GKN435" s="32"/>
      <c r="GKO435" s="32"/>
      <c r="GKP435" s="32"/>
      <c r="GKQ435" s="32"/>
      <c r="GKR435" s="32"/>
      <c r="GKS435" s="32"/>
      <c r="GKT435" s="32"/>
      <c r="GKU435" s="32"/>
      <c r="GKV435" s="32"/>
      <c r="GKW435" s="32"/>
      <c r="GKX435" s="32"/>
      <c r="GKY435" s="32"/>
      <c r="GKZ435" s="32"/>
      <c r="GLA435" s="32"/>
      <c r="GLB435" s="32"/>
      <c r="GLC435" s="32"/>
      <c r="GLD435" s="32"/>
      <c r="GLE435" s="32"/>
      <c r="GLF435" s="32"/>
      <c r="GLG435" s="32"/>
      <c r="GLH435" s="32"/>
      <c r="GLI435" s="32"/>
      <c r="GLJ435" s="32"/>
      <c r="GLK435" s="32"/>
      <c r="GLL435" s="32"/>
      <c r="GLM435" s="32"/>
      <c r="GLN435" s="32"/>
      <c r="GLO435" s="32"/>
      <c r="GLP435" s="32"/>
      <c r="GLQ435" s="32"/>
      <c r="GLR435" s="32"/>
      <c r="GLS435" s="32"/>
      <c r="GLT435" s="32"/>
      <c r="GLU435" s="32"/>
      <c r="GLV435" s="32"/>
      <c r="GLW435" s="32"/>
      <c r="GLX435" s="32"/>
      <c r="GLY435" s="32"/>
      <c r="GLZ435" s="32"/>
      <c r="GMA435" s="32"/>
      <c r="GMB435" s="32"/>
      <c r="GMC435" s="32"/>
      <c r="GMD435" s="32"/>
      <c r="GME435" s="32"/>
      <c r="GMF435" s="32"/>
      <c r="GMG435" s="32"/>
      <c r="GMH435" s="32"/>
      <c r="GMI435" s="32"/>
      <c r="GMJ435" s="32"/>
      <c r="GMK435" s="32"/>
      <c r="GML435" s="32"/>
      <c r="GMM435" s="32"/>
      <c r="GMN435" s="32"/>
      <c r="GMO435" s="32"/>
      <c r="GMP435" s="32"/>
      <c r="GMQ435" s="32"/>
      <c r="GMR435" s="32"/>
      <c r="GMS435" s="32"/>
      <c r="GMT435" s="32"/>
      <c r="GMU435" s="32"/>
      <c r="GMV435" s="32"/>
      <c r="GMW435" s="32"/>
      <c r="GMX435" s="32"/>
      <c r="GMY435" s="32"/>
      <c r="GMZ435" s="32"/>
      <c r="GNA435" s="32"/>
      <c r="GNB435" s="32"/>
      <c r="GNC435" s="32"/>
      <c r="GND435" s="32"/>
      <c r="GNE435" s="32"/>
      <c r="GNF435" s="32"/>
      <c r="GNG435" s="32"/>
      <c r="GNH435" s="32"/>
      <c r="GNI435" s="32"/>
      <c r="GNJ435" s="32"/>
      <c r="GNK435" s="32"/>
      <c r="GNL435" s="32"/>
      <c r="GNM435" s="32"/>
      <c r="GNN435" s="32"/>
      <c r="GNO435" s="32"/>
      <c r="GNP435" s="32"/>
      <c r="GNQ435" s="32"/>
      <c r="GNR435" s="32"/>
      <c r="GNS435" s="32"/>
      <c r="GNT435" s="32"/>
      <c r="GNU435" s="32"/>
      <c r="GNV435" s="32"/>
      <c r="GNW435" s="32"/>
      <c r="GNX435" s="32"/>
      <c r="GNY435" s="32"/>
      <c r="GNZ435" s="32"/>
      <c r="GOA435" s="32"/>
      <c r="GOB435" s="32"/>
      <c r="GOC435" s="32"/>
      <c r="GOD435" s="32"/>
      <c r="GOE435" s="32"/>
      <c r="GOF435" s="32"/>
      <c r="GOG435" s="32"/>
      <c r="GOH435" s="32"/>
      <c r="GOI435" s="32"/>
      <c r="GOJ435" s="32"/>
      <c r="GOK435" s="32"/>
      <c r="GOL435" s="32"/>
      <c r="GOM435" s="32"/>
      <c r="GON435" s="32"/>
      <c r="GOO435" s="32"/>
      <c r="GOP435" s="32"/>
      <c r="GOQ435" s="32"/>
      <c r="GOR435" s="32"/>
      <c r="GOS435" s="32"/>
      <c r="GOT435" s="32"/>
      <c r="GOU435" s="32"/>
      <c r="GOV435" s="32"/>
      <c r="GOW435" s="32"/>
      <c r="GOX435" s="32"/>
      <c r="GOY435" s="32"/>
      <c r="GOZ435" s="32"/>
      <c r="GPA435" s="32"/>
      <c r="GPB435" s="32"/>
      <c r="GPC435" s="32"/>
      <c r="GPD435" s="32"/>
      <c r="GPE435" s="32"/>
      <c r="GPF435" s="32"/>
      <c r="GPG435" s="32"/>
      <c r="GPH435" s="32"/>
      <c r="GPI435" s="32"/>
      <c r="GPJ435" s="32"/>
      <c r="GPK435" s="32"/>
      <c r="GPL435" s="32"/>
      <c r="GPM435" s="32"/>
      <c r="GPN435" s="32"/>
      <c r="GPO435" s="32"/>
      <c r="GPP435" s="32"/>
      <c r="GPQ435" s="32"/>
      <c r="GPR435" s="32"/>
      <c r="GPS435" s="32"/>
      <c r="GPT435" s="32"/>
      <c r="GPU435" s="32"/>
      <c r="GPV435" s="32"/>
      <c r="GPW435" s="32"/>
      <c r="GPX435" s="32"/>
      <c r="GPY435" s="32"/>
      <c r="GPZ435" s="32"/>
      <c r="GQA435" s="32"/>
      <c r="GQB435" s="32"/>
      <c r="GQC435" s="32"/>
      <c r="GQD435" s="32"/>
      <c r="GQE435" s="32"/>
      <c r="GQF435" s="32"/>
      <c r="GQG435" s="32"/>
      <c r="GQH435" s="32"/>
      <c r="GQI435" s="32"/>
      <c r="GQJ435" s="32"/>
      <c r="GQK435" s="32"/>
      <c r="GQL435" s="32"/>
      <c r="GQM435" s="32"/>
      <c r="GQN435" s="32"/>
      <c r="GQO435" s="32"/>
      <c r="GQP435" s="32"/>
      <c r="GQQ435" s="32"/>
      <c r="GQR435" s="32"/>
      <c r="GQS435" s="32"/>
      <c r="GQT435" s="32"/>
      <c r="GQU435" s="32"/>
      <c r="GQV435" s="32"/>
      <c r="GQW435" s="32"/>
      <c r="GQX435" s="32"/>
      <c r="GQY435" s="32"/>
      <c r="GQZ435" s="32"/>
      <c r="GRA435" s="32"/>
      <c r="GRB435" s="32"/>
      <c r="GRC435" s="32"/>
      <c r="GRD435" s="32"/>
      <c r="GRE435" s="32"/>
      <c r="GRF435" s="32"/>
      <c r="GRG435" s="32"/>
      <c r="GRH435" s="32"/>
      <c r="GRI435" s="32"/>
      <c r="GRJ435" s="32"/>
      <c r="GRK435" s="32"/>
      <c r="GRL435" s="32"/>
      <c r="GRM435" s="32"/>
      <c r="GRN435" s="32"/>
      <c r="GRO435" s="32"/>
      <c r="GRP435" s="32"/>
      <c r="GRQ435" s="32"/>
      <c r="GRR435" s="32"/>
      <c r="GRS435" s="32"/>
      <c r="GRT435" s="32"/>
      <c r="GRU435" s="32"/>
      <c r="GRV435" s="32"/>
      <c r="GRW435" s="32"/>
      <c r="GRX435" s="32"/>
      <c r="GRY435" s="32"/>
      <c r="GRZ435" s="32"/>
      <c r="GSA435" s="32"/>
      <c r="GSB435" s="32"/>
      <c r="GSC435" s="32"/>
      <c r="GSD435" s="32"/>
      <c r="GSE435" s="32"/>
      <c r="GSF435" s="32"/>
      <c r="GSG435" s="32"/>
      <c r="GSH435" s="32"/>
      <c r="GSI435" s="32"/>
      <c r="GSJ435" s="32"/>
      <c r="GSK435" s="32"/>
      <c r="GSL435" s="32"/>
      <c r="GSM435" s="32"/>
      <c r="GSN435" s="32"/>
      <c r="GSO435" s="32"/>
      <c r="GSP435" s="32"/>
      <c r="GSQ435" s="32"/>
      <c r="GSR435" s="32"/>
      <c r="GSS435" s="32"/>
      <c r="GST435" s="32"/>
      <c r="GSU435" s="32"/>
      <c r="GSV435" s="32"/>
      <c r="GSW435" s="32"/>
      <c r="GSX435" s="32"/>
      <c r="GSY435" s="32"/>
      <c r="GSZ435" s="32"/>
      <c r="GTA435" s="32"/>
      <c r="GTB435" s="32"/>
      <c r="GTC435" s="32"/>
      <c r="GTD435" s="32"/>
      <c r="GTE435" s="32"/>
      <c r="GTF435" s="32"/>
      <c r="GTG435" s="32"/>
      <c r="GTH435" s="32"/>
      <c r="GTI435" s="32"/>
      <c r="GTJ435" s="32"/>
      <c r="GTK435" s="32"/>
      <c r="GTL435" s="32"/>
      <c r="GTM435" s="32"/>
      <c r="GTN435" s="32"/>
      <c r="GTO435" s="32"/>
      <c r="GTP435" s="32"/>
      <c r="GTQ435" s="32"/>
      <c r="GTR435" s="32"/>
      <c r="GTS435" s="32"/>
      <c r="GTT435" s="32"/>
      <c r="GTU435" s="32"/>
      <c r="GTV435" s="32"/>
      <c r="GTW435" s="32"/>
      <c r="GTX435" s="32"/>
      <c r="GTY435" s="32"/>
      <c r="GTZ435" s="32"/>
      <c r="GUA435" s="32"/>
      <c r="GUB435" s="32"/>
      <c r="GUC435" s="32"/>
      <c r="GUD435" s="32"/>
      <c r="GUE435" s="32"/>
      <c r="GUF435" s="32"/>
      <c r="GUG435" s="32"/>
      <c r="GUH435" s="32"/>
      <c r="GUI435" s="32"/>
      <c r="GUJ435" s="32"/>
      <c r="GUK435" s="32"/>
      <c r="GUL435" s="32"/>
      <c r="GUM435" s="32"/>
      <c r="GUN435" s="32"/>
      <c r="GUO435" s="32"/>
      <c r="GUP435" s="32"/>
      <c r="GUQ435" s="32"/>
      <c r="GUR435" s="32"/>
      <c r="GUS435" s="32"/>
      <c r="GUT435" s="32"/>
      <c r="GUU435" s="32"/>
      <c r="GUV435" s="32"/>
      <c r="GUW435" s="32"/>
      <c r="GUX435" s="32"/>
      <c r="GUY435" s="32"/>
      <c r="GUZ435" s="32"/>
      <c r="GVA435" s="32"/>
      <c r="GVB435" s="32"/>
      <c r="GVC435" s="32"/>
      <c r="GVD435" s="32"/>
      <c r="GVE435" s="32"/>
      <c r="GVF435" s="32"/>
      <c r="GVG435" s="32"/>
      <c r="GVH435" s="32"/>
      <c r="GVI435" s="32"/>
      <c r="GVJ435" s="32"/>
      <c r="GVK435" s="32"/>
      <c r="GVL435" s="32"/>
      <c r="GVM435" s="32"/>
      <c r="GVN435" s="32"/>
      <c r="GVO435" s="32"/>
      <c r="GVP435" s="32"/>
      <c r="GVQ435" s="32"/>
      <c r="GVR435" s="32"/>
      <c r="GVS435" s="32"/>
      <c r="GVT435" s="32"/>
      <c r="GVU435" s="32"/>
      <c r="GVV435" s="32"/>
      <c r="GVW435" s="32"/>
      <c r="GVX435" s="32"/>
      <c r="GVY435" s="32"/>
      <c r="GVZ435" s="32"/>
      <c r="GWA435" s="32"/>
      <c r="GWB435" s="32"/>
      <c r="GWC435" s="32"/>
      <c r="GWD435" s="32"/>
      <c r="GWE435" s="32"/>
      <c r="GWF435" s="32"/>
      <c r="GWG435" s="32"/>
      <c r="GWH435" s="32"/>
      <c r="GWI435" s="32"/>
      <c r="GWJ435" s="32"/>
      <c r="GWK435" s="32"/>
      <c r="GWL435" s="32"/>
      <c r="GWM435" s="32"/>
      <c r="GWN435" s="32"/>
      <c r="GWO435" s="32"/>
      <c r="GWP435" s="32"/>
      <c r="GWQ435" s="32"/>
      <c r="GWR435" s="32"/>
      <c r="GWS435" s="32"/>
      <c r="GWT435" s="32"/>
      <c r="GWU435" s="32"/>
      <c r="GWV435" s="32"/>
      <c r="GWW435" s="32"/>
      <c r="GWX435" s="32"/>
      <c r="GWY435" s="32"/>
      <c r="GWZ435" s="32"/>
      <c r="GXA435" s="32"/>
      <c r="GXB435" s="32"/>
      <c r="GXC435" s="32"/>
      <c r="GXD435" s="32"/>
      <c r="GXE435" s="32"/>
      <c r="GXF435" s="32"/>
      <c r="GXG435" s="32"/>
      <c r="GXH435" s="32"/>
      <c r="GXI435" s="32"/>
      <c r="GXJ435" s="32"/>
      <c r="GXK435" s="32"/>
      <c r="GXL435" s="32"/>
      <c r="GXM435" s="32"/>
      <c r="GXN435" s="32"/>
      <c r="GXO435" s="32"/>
      <c r="GXP435" s="32"/>
      <c r="GXQ435" s="32"/>
      <c r="GXR435" s="32"/>
      <c r="GXS435" s="32"/>
      <c r="GXT435" s="32"/>
      <c r="GXU435" s="32"/>
      <c r="GXV435" s="32"/>
      <c r="GXW435" s="32"/>
      <c r="GXX435" s="32"/>
      <c r="GXY435" s="32"/>
      <c r="GXZ435" s="32"/>
      <c r="GYA435" s="32"/>
      <c r="GYB435" s="32"/>
      <c r="GYC435" s="32"/>
      <c r="GYD435" s="32"/>
      <c r="GYE435" s="32"/>
      <c r="GYF435" s="32"/>
      <c r="GYG435" s="32"/>
      <c r="GYH435" s="32"/>
      <c r="GYI435" s="32"/>
      <c r="GYJ435" s="32"/>
      <c r="GYK435" s="32"/>
      <c r="GYL435" s="32"/>
      <c r="GYM435" s="32"/>
      <c r="GYN435" s="32"/>
      <c r="GYO435" s="32"/>
      <c r="GYP435" s="32"/>
      <c r="GYQ435" s="32"/>
      <c r="GYR435" s="32"/>
      <c r="GYS435" s="32"/>
      <c r="GYT435" s="32"/>
      <c r="GYU435" s="32"/>
      <c r="GYV435" s="32"/>
      <c r="GYW435" s="32"/>
      <c r="GYX435" s="32"/>
      <c r="GYY435" s="32"/>
      <c r="GYZ435" s="32"/>
      <c r="GZA435" s="32"/>
      <c r="GZB435" s="32"/>
      <c r="GZC435" s="32"/>
      <c r="GZD435" s="32"/>
      <c r="GZE435" s="32"/>
      <c r="GZF435" s="32"/>
      <c r="GZG435" s="32"/>
      <c r="GZH435" s="32"/>
      <c r="GZI435" s="32"/>
      <c r="GZJ435" s="32"/>
      <c r="GZK435" s="32"/>
      <c r="GZL435" s="32"/>
      <c r="GZM435" s="32"/>
      <c r="GZN435" s="32"/>
      <c r="GZO435" s="32"/>
      <c r="GZP435" s="32"/>
      <c r="GZQ435" s="32"/>
      <c r="GZR435" s="32"/>
      <c r="GZS435" s="32"/>
      <c r="GZT435" s="32"/>
      <c r="GZU435" s="32"/>
      <c r="GZV435" s="32"/>
      <c r="GZW435" s="32"/>
      <c r="GZX435" s="32"/>
      <c r="GZY435" s="32"/>
      <c r="GZZ435" s="32"/>
      <c r="HAA435" s="32"/>
      <c r="HAB435" s="32"/>
      <c r="HAC435" s="32"/>
      <c r="HAD435" s="32"/>
      <c r="HAE435" s="32"/>
      <c r="HAF435" s="32"/>
      <c r="HAG435" s="32"/>
      <c r="HAH435" s="32"/>
      <c r="HAI435" s="32"/>
      <c r="HAJ435" s="32"/>
      <c r="HAK435" s="32"/>
      <c r="HAL435" s="32"/>
      <c r="HAM435" s="32"/>
      <c r="HAN435" s="32"/>
      <c r="HAO435" s="32"/>
      <c r="HAP435" s="32"/>
      <c r="HAQ435" s="32"/>
      <c r="HAR435" s="32"/>
      <c r="HAS435" s="32"/>
      <c r="HAT435" s="32"/>
      <c r="HAU435" s="32"/>
      <c r="HAV435" s="32"/>
      <c r="HAW435" s="32"/>
      <c r="HAX435" s="32"/>
      <c r="HAY435" s="32"/>
      <c r="HAZ435" s="32"/>
      <c r="HBA435" s="32"/>
      <c r="HBB435" s="32"/>
      <c r="HBC435" s="32"/>
      <c r="HBD435" s="32"/>
      <c r="HBE435" s="32"/>
      <c r="HBF435" s="32"/>
      <c r="HBG435" s="32"/>
      <c r="HBH435" s="32"/>
      <c r="HBI435" s="32"/>
      <c r="HBJ435" s="32"/>
      <c r="HBK435" s="32"/>
      <c r="HBL435" s="32"/>
      <c r="HBM435" s="32"/>
      <c r="HBN435" s="32"/>
      <c r="HBO435" s="32"/>
      <c r="HBP435" s="32"/>
      <c r="HBQ435" s="32"/>
      <c r="HBR435" s="32"/>
      <c r="HBS435" s="32"/>
      <c r="HBT435" s="32"/>
      <c r="HBU435" s="32"/>
      <c r="HBV435" s="32"/>
      <c r="HBW435" s="32"/>
      <c r="HBX435" s="32"/>
      <c r="HBY435" s="32"/>
      <c r="HBZ435" s="32"/>
      <c r="HCA435" s="32"/>
      <c r="HCB435" s="32"/>
      <c r="HCC435" s="32"/>
      <c r="HCD435" s="32"/>
      <c r="HCE435" s="32"/>
      <c r="HCF435" s="32"/>
      <c r="HCG435" s="32"/>
      <c r="HCH435" s="32"/>
      <c r="HCI435" s="32"/>
      <c r="HCJ435" s="32"/>
      <c r="HCK435" s="32"/>
      <c r="HCL435" s="32"/>
      <c r="HCM435" s="32"/>
      <c r="HCN435" s="32"/>
      <c r="HCO435" s="32"/>
      <c r="HCP435" s="32"/>
      <c r="HCQ435" s="32"/>
      <c r="HCR435" s="32"/>
      <c r="HCS435" s="32"/>
      <c r="HCT435" s="32"/>
      <c r="HCU435" s="32"/>
      <c r="HCV435" s="32"/>
      <c r="HCW435" s="32"/>
      <c r="HCX435" s="32"/>
      <c r="HCY435" s="32"/>
      <c r="HCZ435" s="32"/>
      <c r="HDA435" s="32"/>
      <c r="HDB435" s="32"/>
      <c r="HDC435" s="32"/>
      <c r="HDD435" s="32"/>
      <c r="HDE435" s="32"/>
      <c r="HDF435" s="32"/>
      <c r="HDG435" s="32"/>
      <c r="HDH435" s="32"/>
      <c r="HDI435" s="32"/>
      <c r="HDJ435" s="32"/>
      <c r="HDK435" s="32"/>
      <c r="HDL435" s="32"/>
      <c r="HDM435" s="32"/>
      <c r="HDN435" s="32"/>
      <c r="HDO435" s="32"/>
      <c r="HDP435" s="32"/>
      <c r="HDQ435" s="32"/>
      <c r="HDR435" s="32"/>
      <c r="HDS435" s="32"/>
      <c r="HDT435" s="32"/>
      <c r="HDU435" s="32"/>
      <c r="HDV435" s="32"/>
      <c r="HDW435" s="32"/>
      <c r="HDX435" s="32"/>
      <c r="HDY435" s="32"/>
      <c r="HDZ435" s="32"/>
      <c r="HEA435" s="32"/>
      <c r="HEB435" s="32"/>
      <c r="HEC435" s="32"/>
      <c r="HED435" s="32"/>
      <c r="HEE435" s="32"/>
      <c r="HEF435" s="32"/>
      <c r="HEG435" s="32"/>
      <c r="HEH435" s="32"/>
      <c r="HEI435" s="32"/>
      <c r="HEJ435" s="32"/>
      <c r="HEK435" s="32"/>
      <c r="HEL435" s="32"/>
      <c r="HEM435" s="32"/>
      <c r="HEN435" s="32"/>
      <c r="HEO435" s="32"/>
      <c r="HEP435" s="32"/>
      <c r="HEQ435" s="32"/>
      <c r="HER435" s="32"/>
      <c r="HES435" s="32"/>
      <c r="HET435" s="32"/>
      <c r="HEU435" s="32"/>
      <c r="HEV435" s="32"/>
      <c r="HEW435" s="32"/>
      <c r="HEX435" s="32"/>
      <c r="HEY435" s="32"/>
      <c r="HEZ435" s="32"/>
      <c r="HFA435" s="32"/>
      <c r="HFB435" s="32"/>
      <c r="HFC435" s="32"/>
      <c r="HFD435" s="32"/>
      <c r="HFE435" s="32"/>
      <c r="HFF435" s="32"/>
      <c r="HFG435" s="32"/>
      <c r="HFH435" s="32"/>
      <c r="HFI435" s="32"/>
      <c r="HFJ435" s="32"/>
      <c r="HFK435" s="32"/>
      <c r="HFL435" s="32"/>
      <c r="HFM435" s="32"/>
      <c r="HFN435" s="32"/>
      <c r="HFO435" s="32"/>
      <c r="HFP435" s="32"/>
      <c r="HFQ435" s="32"/>
      <c r="HFR435" s="32"/>
      <c r="HFS435" s="32"/>
      <c r="HFT435" s="32"/>
      <c r="HFU435" s="32"/>
      <c r="HFV435" s="32"/>
      <c r="HFW435" s="32"/>
      <c r="HFX435" s="32"/>
      <c r="HFY435" s="32"/>
      <c r="HFZ435" s="32"/>
      <c r="HGA435" s="32"/>
      <c r="HGB435" s="32"/>
      <c r="HGC435" s="32"/>
      <c r="HGD435" s="32"/>
      <c r="HGE435" s="32"/>
      <c r="HGF435" s="32"/>
      <c r="HGG435" s="32"/>
      <c r="HGH435" s="32"/>
      <c r="HGI435" s="32"/>
      <c r="HGJ435" s="32"/>
      <c r="HGK435" s="32"/>
      <c r="HGL435" s="32"/>
      <c r="HGM435" s="32"/>
      <c r="HGN435" s="32"/>
      <c r="HGO435" s="32"/>
      <c r="HGP435" s="32"/>
      <c r="HGQ435" s="32"/>
      <c r="HGR435" s="32"/>
      <c r="HGS435" s="32"/>
      <c r="HGT435" s="32"/>
      <c r="HGU435" s="32"/>
      <c r="HGV435" s="32"/>
      <c r="HGW435" s="32"/>
      <c r="HGX435" s="32"/>
      <c r="HGY435" s="32"/>
      <c r="HGZ435" s="32"/>
      <c r="HHA435" s="32"/>
      <c r="HHB435" s="32"/>
      <c r="HHC435" s="32"/>
      <c r="HHD435" s="32"/>
      <c r="HHE435" s="32"/>
      <c r="HHF435" s="32"/>
      <c r="HHG435" s="32"/>
      <c r="HHH435" s="32"/>
      <c r="HHI435" s="32"/>
      <c r="HHJ435" s="32"/>
      <c r="HHK435" s="32"/>
      <c r="HHL435" s="32"/>
      <c r="HHM435" s="32"/>
      <c r="HHN435" s="32"/>
      <c r="HHO435" s="32"/>
      <c r="HHP435" s="32"/>
      <c r="HHQ435" s="32"/>
      <c r="HHR435" s="32"/>
      <c r="HHS435" s="32"/>
      <c r="HHT435" s="32"/>
      <c r="HHU435" s="32"/>
      <c r="HHV435" s="32"/>
      <c r="HHW435" s="32"/>
      <c r="HHX435" s="32"/>
      <c r="HHY435" s="32"/>
      <c r="HHZ435" s="32"/>
      <c r="HIA435" s="32"/>
      <c r="HIB435" s="32"/>
      <c r="HIC435" s="32"/>
      <c r="HID435" s="32"/>
      <c r="HIE435" s="32"/>
      <c r="HIF435" s="32"/>
      <c r="HIG435" s="32"/>
      <c r="HIH435" s="32"/>
      <c r="HII435" s="32"/>
      <c r="HIJ435" s="32"/>
      <c r="HIK435" s="32"/>
      <c r="HIL435" s="32"/>
      <c r="HIM435" s="32"/>
      <c r="HIN435" s="32"/>
      <c r="HIO435" s="32"/>
      <c r="HIP435" s="32"/>
      <c r="HIQ435" s="32"/>
      <c r="HIR435" s="32"/>
      <c r="HIS435" s="32"/>
      <c r="HIT435" s="32"/>
      <c r="HIU435" s="32"/>
      <c r="HIV435" s="32"/>
      <c r="HIW435" s="32"/>
      <c r="HIX435" s="32"/>
      <c r="HIY435" s="32"/>
      <c r="HIZ435" s="32"/>
      <c r="HJA435" s="32"/>
      <c r="HJB435" s="32"/>
      <c r="HJC435" s="32"/>
      <c r="HJD435" s="32"/>
      <c r="HJE435" s="32"/>
      <c r="HJF435" s="32"/>
      <c r="HJG435" s="32"/>
      <c r="HJH435" s="32"/>
      <c r="HJI435" s="32"/>
      <c r="HJJ435" s="32"/>
      <c r="HJK435" s="32"/>
      <c r="HJL435" s="32"/>
      <c r="HJM435" s="32"/>
      <c r="HJN435" s="32"/>
      <c r="HJO435" s="32"/>
      <c r="HJP435" s="32"/>
      <c r="HJQ435" s="32"/>
      <c r="HJR435" s="32"/>
      <c r="HJS435" s="32"/>
      <c r="HJT435" s="32"/>
      <c r="HJU435" s="32"/>
      <c r="HJV435" s="32"/>
      <c r="HJW435" s="32"/>
      <c r="HJX435" s="32"/>
      <c r="HJY435" s="32"/>
      <c r="HJZ435" s="32"/>
      <c r="HKA435" s="32"/>
      <c r="HKB435" s="32"/>
      <c r="HKC435" s="32"/>
      <c r="HKD435" s="32"/>
      <c r="HKE435" s="32"/>
      <c r="HKF435" s="32"/>
      <c r="HKG435" s="32"/>
      <c r="HKH435" s="32"/>
      <c r="HKI435" s="32"/>
      <c r="HKJ435" s="32"/>
      <c r="HKK435" s="32"/>
      <c r="HKL435" s="32"/>
      <c r="HKM435" s="32"/>
      <c r="HKN435" s="32"/>
      <c r="HKO435" s="32"/>
      <c r="HKP435" s="32"/>
      <c r="HKQ435" s="32"/>
      <c r="HKR435" s="32"/>
      <c r="HKS435" s="32"/>
      <c r="HKT435" s="32"/>
      <c r="HKU435" s="32"/>
      <c r="HKV435" s="32"/>
      <c r="HKW435" s="32"/>
      <c r="HKX435" s="32"/>
      <c r="HKY435" s="32"/>
      <c r="HKZ435" s="32"/>
      <c r="HLA435" s="32"/>
      <c r="HLB435" s="32"/>
      <c r="HLC435" s="32"/>
      <c r="HLD435" s="32"/>
      <c r="HLE435" s="32"/>
      <c r="HLF435" s="32"/>
      <c r="HLG435" s="32"/>
      <c r="HLH435" s="32"/>
      <c r="HLI435" s="32"/>
      <c r="HLJ435" s="32"/>
      <c r="HLK435" s="32"/>
      <c r="HLL435" s="32"/>
      <c r="HLM435" s="32"/>
      <c r="HLN435" s="32"/>
      <c r="HLO435" s="32"/>
      <c r="HLP435" s="32"/>
      <c r="HLQ435" s="32"/>
      <c r="HLR435" s="32"/>
      <c r="HLS435" s="32"/>
      <c r="HLT435" s="32"/>
      <c r="HLU435" s="32"/>
      <c r="HLV435" s="32"/>
      <c r="HLW435" s="32"/>
      <c r="HLX435" s="32"/>
      <c r="HLY435" s="32"/>
      <c r="HLZ435" s="32"/>
      <c r="HMA435" s="32"/>
      <c r="HMB435" s="32"/>
      <c r="HMC435" s="32"/>
      <c r="HMD435" s="32"/>
      <c r="HME435" s="32"/>
      <c r="HMF435" s="32"/>
      <c r="HMG435" s="32"/>
      <c r="HMH435" s="32"/>
      <c r="HMI435" s="32"/>
      <c r="HMJ435" s="32"/>
      <c r="HMK435" s="32"/>
      <c r="HML435" s="32"/>
      <c r="HMM435" s="32"/>
      <c r="HMN435" s="32"/>
      <c r="HMO435" s="32"/>
      <c r="HMP435" s="32"/>
      <c r="HMQ435" s="32"/>
      <c r="HMR435" s="32"/>
      <c r="HMS435" s="32"/>
      <c r="HMT435" s="32"/>
      <c r="HMU435" s="32"/>
      <c r="HMV435" s="32"/>
      <c r="HMW435" s="32"/>
      <c r="HMX435" s="32"/>
      <c r="HMY435" s="32"/>
      <c r="HMZ435" s="32"/>
      <c r="HNA435" s="32"/>
      <c r="HNB435" s="32"/>
      <c r="HNC435" s="32"/>
      <c r="HND435" s="32"/>
      <c r="HNE435" s="32"/>
      <c r="HNF435" s="32"/>
      <c r="HNG435" s="32"/>
      <c r="HNH435" s="32"/>
      <c r="HNI435" s="32"/>
      <c r="HNJ435" s="32"/>
      <c r="HNK435" s="32"/>
      <c r="HNL435" s="32"/>
      <c r="HNM435" s="32"/>
      <c r="HNN435" s="32"/>
      <c r="HNO435" s="32"/>
      <c r="HNP435" s="32"/>
      <c r="HNQ435" s="32"/>
      <c r="HNR435" s="32"/>
      <c r="HNS435" s="32"/>
      <c r="HNT435" s="32"/>
      <c r="HNU435" s="32"/>
      <c r="HNV435" s="32"/>
      <c r="HNW435" s="32"/>
      <c r="HNX435" s="32"/>
      <c r="HNY435" s="32"/>
      <c r="HNZ435" s="32"/>
      <c r="HOA435" s="32"/>
      <c r="HOB435" s="32"/>
      <c r="HOC435" s="32"/>
      <c r="HOD435" s="32"/>
      <c r="HOE435" s="32"/>
      <c r="HOF435" s="32"/>
      <c r="HOG435" s="32"/>
      <c r="HOH435" s="32"/>
      <c r="HOI435" s="32"/>
      <c r="HOJ435" s="32"/>
      <c r="HOK435" s="32"/>
      <c r="HOL435" s="32"/>
      <c r="HOM435" s="32"/>
      <c r="HON435" s="32"/>
      <c r="HOO435" s="32"/>
      <c r="HOP435" s="32"/>
      <c r="HOQ435" s="32"/>
      <c r="HOR435" s="32"/>
      <c r="HOS435" s="32"/>
      <c r="HOT435" s="32"/>
      <c r="HOU435" s="32"/>
      <c r="HOV435" s="32"/>
      <c r="HOW435" s="32"/>
      <c r="HOX435" s="32"/>
      <c r="HOY435" s="32"/>
      <c r="HOZ435" s="32"/>
      <c r="HPA435" s="32"/>
      <c r="HPB435" s="32"/>
      <c r="HPC435" s="32"/>
      <c r="HPD435" s="32"/>
      <c r="HPE435" s="32"/>
      <c r="HPF435" s="32"/>
      <c r="HPG435" s="32"/>
      <c r="HPH435" s="32"/>
      <c r="HPI435" s="32"/>
      <c r="HPJ435" s="32"/>
      <c r="HPK435" s="32"/>
      <c r="HPL435" s="32"/>
      <c r="HPM435" s="32"/>
      <c r="HPN435" s="32"/>
      <c r="HPO435" s="32"/>
      <c r="HPP435" s="32"/>
      <c r="HPQ435" s="32"/>
      <c r="HPR435" s="32"/>
      <c r="HPS435" s="32"/>
      <c r="HPT435" s="32"/>
      <c r="HPU435" s="32"/>
      <c r="HPV435" s="32"/>
      <c r="HPW435" s="32"/>
      <c r="HPX435" s="32"/>
      <c r="HPY435" s="32"/>
      <c r="HPZ435" s="32"/>
      <c r="HQA435" s="32"/>
      <c r="HQB435" s="32"/>
      <c r="HQC435" s="32"/>
      <c r="HQD435" s="32"/>
      <c r="HQE435" s="32"/>
      <c r="HQF435" s="32"/>
      <c r="HQG435" s="32"/>
      <c r="HQH435" s="32"/>
      <c r="HQI435" s="32"/>
      <c r="HQJ435" s="32"/>
      <c r="HQK435" s="32"/>
      <c r="HQL435" s="32"/>
      <c r="HQM435" s="32"/>
      <c r="HQN435" s="32"/>
      <c r="HQO435" s="32"/>
      <c r="HQP435" s="32"/>
      <c r="HQQ435" s="32"/>
      <c r="HQR435" s="32"/>
      <c r="HQS435" s="32"/>
      <c r="HQT435" s="32"/>
      <c r="HQU435" s="32"/>
      <c r="HQV435" s="32"/>
      <c r="HQW435" s="32"/>
      <c r="HQX435" s="32"/>
      <c r="HQY435" s="32"/>
      <c r="HQZ435" s="32"/>
      <c r="HRA435" s="32"/>
      <c r="HRB435" s="32"/>
      <c r="HRC435" s="32"/>
      <c r="HRD435" s="32"/>
      <c r="HRE435" s="32"/>
      <c r="HRF435" s="32"/>
      <c r="HRG435" s="32"/>
      <c r="HRH435" s="32"/>
      <c r="HRI435" s="32"/>
      <c r="HRJ435" s="32"/>
      <c r="HRK435" s="32"/>
      <c r="HRL435" s="32"/>
      <c r="HRM435" s="32"/>
      <c r="HRN435" s="32"/>
      <c r="HRO435" s="32"/>
      <c r="HRP435" s="32"/>
      <c r="HRQ435" s="32"/>
      <c r="HRR435" s="32"/>
      <c r="HRS435" s="32"/>
      <c r="HRT435" s="32"/>
      <c r="HRU435" s="32"/>
      <c r="HRV435" s="32"/>
      <c r="HRW435" s="32"/>
      <c r="HRX435" s="32"/>
      <c r="HRY435" s="32"/>
      <c r="HRZ435" s="32"/>
      <c r="HSA435" s="32"/>
      <c r="HSB435" s="32"/>
      <c r="HSC435" s="32"/>
      <c r="HSD435" s="32"/>
      <c r="HSE435" s="32"/>
      <c r="HSF435" s="32"/>
      <c r="HSG435" s="32"/>
      <c r="HSH435" s="32"/>
      <c r="HSI435" s="32"/>
      <c r="HSJ435" s="32"/>
      <c r="HSK435" s="32"/>
      <c r="HSL435" s="32"/>
      <c r="HSM435" s="32"/>
      <c r="HSN435" s="32"/>
      <c r="HSO435" s="32"/>
      <c r="HSP435" s="32"/>
      <c r="HSQ435" s="32"/>
      <c r="HSR435" s="32"/>
      <c r="HSS435" s="32"/>
      <c r="HST435" s="32"/>
      <c r="HSU435" s="32"/>
      <c r="HSV435" s="32"/>
      <c r="HSW435" s="32"/>
      <c r="HSX435" s="32"/>
      <c r="HSY435" s="32"/>
      <c r="HSZ435" s="32"/>
      <c r="HTA435" s="32"/>
      <c r="HTB435" s="32"/>
      <c r="HTC435" s="32"/>
      <c r="HTD435" s="32"/>
      <c r="HTE435" s="32"/>
      <c r="HTF435" s="32"/>
      <c r="HTG435" s="32"/>
      <c r="HTH435" s="32"/>
      <c r="HTI435" s="32"/>
      <c r="HTJ435" s="32"/>
      <c r="HTK435" s="32"/>
      <c r="HTL435" s="32"/>
      <c r="HTM435" s="32"/>
      <c r="HTN435" s="32"/>
      <c r="HTO435" s="32"/>
      <c r="HTP435" s="32"/>
      <c r="HTQ435" s="32"/>
      <c r="HTR435" s="32"/>
      <c r="HTS435" s="32"/>
      <c r="HTT435" s="32"/>
      <c r="HTU435" s="32"/>
      <c r="HTV435" s="32"/>
      <c r="HTW435" s="32"/>
      <c r="HTX435" s="32"/>
      <c r="HTY435" s="32"/>
      <c r="HTZ435" s="32"/>
      <c r="HUA435" s="32"/>
      <c r="HUB435" s="32"/>
      <c r="HUC435" s="32"/>
      <c r="HUD435" s="32"/>
      <c r="HUE435" s="32"/>
      <c r="HUF435" s="32"/>
      <c r="HUG435" s="32"/>
      <c r="HUH435" s="32"/>
      <c r="HUI435" s="32"/>
      <c r="HUJ435" s="32"/>
      <c r="HUK435" s="32"/>
      <c r="HUL435" s="32"/>
      <c r="HUM435" s="32"/>
      <c r="HUN435" s="32"/>
      <c r="HUO435" s="32"/>
      <c r="HUP435" s="32"/>
      <c r="HUQ435" s="32"/>
      <c r="HUR435" s="32"/>
      <c r="HUS435" s="32"/>
      <c r="HUT435" s="32"/>
      <c r="HUU435" s="32"/>
      <c r="HUV435" s="32"/>
      <c r="HUW435" s="32"/>
      <c r="HUX435" s="32"/>
      <c r="HUY435" s="32"/>
      <c r="HUZ435" s="32"/>
      <c r="HVA435" s="32"/>
      <c r="HVB435" s="32"/>
      <c r="HVC435" s="32"/>
      <c r="HVD435" s="32"/>
      <c r="HVE435" s="32"/>
      <c r="HVF435" s="32"/>
      <c r="HVG435" s="32"/>
      <c r="HVH435" s="32"/>
      <c r="HVI435" s="32"/>
      <c r="HVJ435" s="32"/>
      <c r="HVK435" s="32"/>
      <c r="HVL435" s="32"/>
      <c r="HVM435" s="32"/>
      <c r="HVN435" s="32"/>
      <c r="HVO435" s="32"/>
      <c r="HVP435" s="32"/>
      <c r="HVQ435" s="32"/>
      <c r="HVR435" s="32"/>
      <c r="HVS435" s="32"/>
      <c r="HVT435" s="32"/>
      <c r="HVU435" s="32"/>
      <c r="HVV435" s="32"/>
      <c r="HVW435" s="32"/>
      <c r="HVX435" s="32"/>
      <c r="HVY435" s="32"/>
      <c r="HVZ435" s="32"/>
      <c r="HWA435" s="32"/>
      <c r="HWB435" s="32"/>
      <c r="HWC435" s="32"/>
      <c r="HWD435" s="32"/>
      <c r="HWE435" s="32"/>
      <c r="HWF435" s="32"/>
      <c r="HWG435" s="32"/>
      <c r="HWH435" s="32"/>
      <c r="HWI435" s="32"/>
      <c r="HWJ435" s="32"/>
      <c r="HWK435" s="32"/>
      <c r="HWL435" s="32"/>
      <c r="HWM435" s="32"/>
      <c r="HWN435" s="32"/>
      <c r="HWO435" s="32"/>
      <c r="HWP435" s="32"/>
      <c r="HWQ435" s="32"/>
      <c r="HWR435" s="32"/>
      <c r="HWS435" s="32"/>
      <c r="HWT435" s="32"/>
      <c r="HWU435" s="32"/>
      <c r="HWV435" s="32"/>
      <c r="HWW435" s="32"/>
      <c r="HWX435" s="32"/>
      <c r="HWY435" s="32"/>
      <c r="HWZ435" s="32"/>
      <c r="HXA435" s="32"/>
      <c r="HXB435" s="32"/>
      <c r="HXC435" s="32"/>
      <c r="HXD435" s="32"/>
      <c r="HXE435" s="32"/>
      <c r="HXF435" s="32"/>
      <c r="HXG435" s="32"/>
      <c r="HXH435" s="32"/>
      <c r="HXI435" s="32"/>
      <c r="HXJ435" s="32"/>
      <c r="HXK435" s="32"/>
      <c r="HXL435" s="32"/>
      <c r="HXM435" s="32"/>
      <c r="HXN435" s="32"/>
      <c r="HXO435" s="32"/>
      <c r="HXP435" s="32"/>
      <c r="HXQ435" s="32"/>
      <c r="HXR435" s="32"/>
      <c r="HXS435" s="32"/>
      <c r="HXT435" s="32"/>
      <c r="HXU435" s="32"/>
      <c r="HXV435" s="32"/>
      <c r="HXW435" s="32"/>
      <c r="HXX435" s="32"/>
      <c r="HXY435" s="32"/>
      <c r="HXZ435" s="32"/>
      <c r="HYA435" s="32"/>
      <c r="HYB435" s="32"/>
      <c r="HYC435" s="32"/>
      <c r="HYD435" s="32"/>
      <c r="HYE435" s="32"/>
      <c r="HYF435" s="32"/>
      <c r="HYG435" s="32"/>
      <c r="HYH435" s="32"/>
      <c r="HYI435" s="32"/>
      <c r="HYJ435" s="32"/>
      <c r="HYK435" s="32"/>
      <c r="HYL435" s="32"/>
      <c r="HYM435" s="32"/>
      <c r="HYN435" s="32"/>
      <c r="HYO435" s="32"/>
      <c r="HYP435" s="32"/>
      <c r="HYQ435" s="32"/>
      <c r="HYR435" s="32"/>
      <c r="HYS435" s="32"/>
      <c r="HYT435" s="32"/>
      <c r="HYU435" s="32"/>
      <c r="HYV435" s="32"/>
      <c r="HYW435" s="32"/>
      <c r="HYX435" s="32"/>
      <c r="HYY435" s="32"/>
      <c r="HYZ435" s="32"/>
      <c r="HZA435" s="32"/>
      <c r="HZB435" s="32"/>
      <c r="HZC435" s="32"/>
      <c r="HZD435" s="32"/>
      <c r="HZE435" s="32"/>
      <c r="HZF435" s="32"/>
      <c r="HZG435" s="32"/>
      <c r="HZH435" s="32"/>
      <c r="HZI435" s="32"/>
      <c r="HZJ435" s="32"/>
      <c r="HZK435" s="32"/>
      <c r="HZL435" s="32"/>
      <c r="HZM435" s="32"/>
      <c r="HZN435" s="32"/>
      <c r="HZO435" s="32"/>
      <c r="HZP435" s="32"/>
      <c r="HZQ435" s="32"/>
      <c r="HZR435" s="32"/>
      <c r="HZS435" s="32"/>
      <c r="HZT435" s="32"/>
      <c r="HZU435" s="32"/>
      <c r="HZV435" s="32"/>
      <c r="HZW435" s="32"/>
      <c r="HZX435" s="32"/>
      <c r="HZY435" s="32"/>
      <c r="HZZ435" s="32"/>
      <c r="IAA435" s="32"/>
      <c r="IAB435" s="32"/>
      <c r="IAC435" s="32"/>
      <c r="IAD435" s="32"/>
      <c r="IAE435" s="32"/>
      <c r="IAF435" s="32"/>
      <c r="IAG435" s="32"/>
      <c r="IAH435" s="32"/>
      <c r="IAI435" s="32"/>
      <c r="IAJ435" s="32"/>
      <c r="IAK435" s="32"/>
      <c r="IAL435" s="32"/>
      <c r="IAM435" s="32"/>
      <c r="IAN435" s="32"/>
      <c r="IAO435" s="32"/>
      <c r="IAP435" s="32"/>
      <c r="IAQ435" s="32"/>
      <c r="IAR435" s="32"/>
      <c r="IAS435" s="32"/>
      <c r="IAT435" s="32"/>
      <c r="IAU435" s="32"/>
      <c r="IAV435" s="32"/>
      <c r="IAW435" s="32"/>
      <c r="IAX435" s="32"/>
      <c r="IAY435" s="32"/>
      <c r="IAZ435" s="32"/>
      <c r="IBA435" s="32"/>
      <c r="IBB435" s="32"/>
      <c r="IBC435" s="32"/>
      <c r="IBD435" s="32"/>
      <c r="IBE435" s="32"/>
      <c r="IBF435" s="32"/>
      <c r="IBG435" s="32"/>
      <c r="IBH435" s="32"/>
      <c r="IBI435" s="32"/>
      <c r="IBJ435" s="32"/>
      <c r="IBK435" s="32"/>
      <c r="IBL435" s="32"/>
      <c r="IBM435" s="32"/>
      <c r="IBN435" s="32"/>
      <c r="IBO435" s="32"/>
      <c r="IBP435" s="32"/>
      <c r="IBQ435" s="32"/>
      <c r="IBR435" s="32"/>
      <c r="IBS435" s="32"/>
      <c r="IBT435" s="32"/>
      <c r="IBU435" s="32"/>
      <c r="IBV435" s="32"/>
      <c r="IBW435" s="32"/>
      <c r="IBX435" s="32"/>
      <c r="IBY435" s="32"/>
      <c r="IBZ435" s="32"/>
      <c r="ICA435" s="32"/>
      <c r="ICB435" s="32"/>
      <c r="ICC435" s="32"/>
      <c r="ICD435" s="32"/>
      <c r="ICE435" s="32"/>
      <c r="ICF435" s="32"/>
      <c r="ICG435" s="32"/>
      <c r="ICH435" s="32"/>
      <c r="ICI435" s="32"/>
      <c r="ICJ435" s="32"/>
      <c r="ICK435" s="32"/>
      <c r="ICL435" s="32"/>
      <c r="ICM435" s="32"/>
      <c r="ICN435" s="32"/>
      <c r="ICO435" s="32"/>
      <c r="ICP435" s="32"/>
      <c r="ICQ435" s="32"/>
      <c r="ICR435" s="32"/>
      <c r="ICS435" s="32"/>
      <c r="ICT435" s="32"/>
      <c r="ICU435" s="32"/>
      <c r="ICV435" s="32"/>
      <c r="ICW435" s="32"/>
      <c r="ICX435" s="32"/>
      <c r="ICY435" s="32"/>
      <c r="ICZ435" s="32"/>
      <c r="IDA435" s="32"/>
      <c r="IDB435" s="32"/>
      <c r="IDC435" s="32"/>
      <c r="IDD435" s="32"/>
      <c r="IDE435" s="32"/>
      <c r="IDF435" s="32"/>
      <c r="IDG435" s="32"/>
      <c r="IDH435" s="32"/>
      <c r="IDI435" s="32"/>
      <c r="IDJ435" s="32"/>
      <c r="IDK435" s="32"/>
      <c r="IDL435" s="32"/>
      <c r="IDM435" s="32"/>
      <c r="IDN435" s="32"/>
      <c r="IDO435" s="32"/>
      <c r="IDP435" s="32"/>
      <c r="IDQ435" s="32"/>
      <c r="IDR435" s="32"/>
      <c r="IDS435" s="32"/>
      <c r="IDT435" s="32"/>
      <c r="IDU435" s="32"/>
      <c r="IDV435" s="32"/>
      <c r="IDW435" s="32"/>
      <c r="IDX435" s="32"/>
      <c r="IDY435" s="32"/>
      <c r="IDZ435" s="32"/>
      <c r="IEA435" s="32"/>
      <c r="IEB435" s="32"/>
      <c r="IEC435" s="32"/>
      <c r="IED435" s="32"/>
      <c r="IEE435" s="32"/>
      <c r="IEF435" s="32"/>
      <c r="IEG435" s="32"/>
      <c r="IEH435" s="32"/>
      <c r="IEI435" s="32"/>
      <c r="IEJ435" s="32"/>
      <c r="IEK435" s="32"/>
      <c r="IEL435" s="32"/>
      <c r="IEM435" s="32"/>
      <c r="IEN435" s="32"/>
      <c r="IEO435" s="32"/>
      <c r="IEP435" s="32"/>
      <c r="IEQ435" s="32"/>
      <c r="IER435" s="32"/>
      <c r="IES435" s="32"/>
      <c r="IET435" s="32"/>
      <c r="IEU435" s="32"/>
      <c r="IEV435" s="32"/>
      <c r="IEW435" s="32"/>
      <c r="IEX435" s="32"/>
      <c r="IEY435" s="32"/>
      <c r="IEZ435" s="32"/>
      <c r="IFA435" s="32"/>
      <c r="IFB435" s="32"/>
      <c r="IFC435" s="32"/>
      <c r="IFD435" s="32"/>
      <c r="IFE435" s="32"/>
      <c r="IFF435" s="32"/>
      <c r="IFG435" s="32"/>
      <c r="IFH435" s="32"/>
      <c r="IFI435" s="32"/>
      <c r="IFJ435" s="32"/>
      <c r="IFK435" s="32"/>
      <c r="IFL435" s="32"/>
      <c r="IFM435" s="32"/>
      <c r="IFN435" s="32"/>
      <c r="IFO435" s="32"/>
      <c r="IFP435" s="32"/>
      <c r="IFQ435" s="32"/>
      <c r="IFR435" s="32"/>
      <c r="IFS435" s="32"/>
      <c r="IFT435" s="32"/>
      <c r="IFU435" s="32"/>
      <c r="IFV435" s="32"/>
      <c r="IFW435" s="32"/>
      <c r="IFX435" s="32"/>
      <c r="IFY435" s="32"/>
      <c r="IFZ435" s="32"/>
      <c r="IGA435" s="32"/>
      <c r="IGB435" s="32"/>
      <c r="IGC435" s="32"/>
      <c r="IGD435" s="32"/>
      <c r="IGE435" s="32"/>
      <c r="IGF435" s="32"/>
      <c r="IGG435" s="32"/>
      <c r="IGH435" s="32"/>
      <c r="IGI435" s="32"/>
      <c r="IGJ435" s="32"/>
      <c r="IGK435" s="32"/>
      <c r="IGL435" s="32"/>
      <c r="IGM435" s="32"/>
      <c r="IGN435" s="32"/>
      <c r="IGO435" s="32"/>
      <c r="IGP435" s="32"/>
      <c r="IGQ435" s="32"/>
      <c r="IGR435" s="32"/>
      <c r="IGS435" s="32"/>
      <c r="IGT435" s="32"/>
      <c r="IGU435" s="32"/>
      <c r="IGV435" s="32"/>
      <c r="IGW435" s="32"/>
      <c r="IGX435" s="32"/>
      <c r="IGY435" s="32"/>
      <c r="IGZ435" s="32"/>
      <c r="IHA435" s="32"/>
      <c r="IHB435" s="32"/>
      <c r="IHC435" s="32"/>
      <c r="IHD435" s="32"/>
      <c r="IHE435" s="32"/>
      <c r="IHF435" s="32"/>
      <c r="IHG435" s="32"/>
      <c r="IHH435" s="32"/>
      <c r="IHI435" s="32"/>
      <c r="IHJ435" s="32"/>
      <c r="IHK435" s="32"/>
      <c r="IHL435" s="32"/>
      <c r="IHM435" s="32"/>
      <c r="IHN435" s="32"/>
      <c r="IHO435" s="32"/>
      <c r="IHP435" s="32"/>
      <c r="IHQ435" s="32"/>
      <c r="IHR435" s="32"/>
      <c r="IHS435" s="32"/>
      <c r="IHT435" s="32"/>
      <c r="IHU435" s="32"/>
      <c r="IHV435" s="32"/>
      <c r="IHW435" s="32"/>
      <c r="IHX435" s="32"/>
      <c r="IHY435" s="32"/>
      <c r="IHZ435" s="32"/>
      <c r="IIA435" s="32"/>
      <c r="IIB435" s="32"/>
      <c r="IIC435" s="32"/>
      <c r="IID435" s="32"/>
      <c r="IIE435" s="32"/>
      <c r="IIF435" s="32"/>
      <c r="IIG435" s="32"/>
      <c r="IIH435" s="32"/>
      <c r="III435" s="32"/>
      <c r="IIJ435" s="32"/>
      <c r="IIK435" s="32"/>
      <c r="IIL435" s="32"/>
      <c r="IIM435" s="32"/>
      <c r="IIN435" s="32"/>
      <c r="IIO435" s="32"/>
      <c r="IIP435" s="32"/>
      <c r="IIQ435" s="32"/>
      <c r="IIR435" s="32"/>
      <c r="IIS435" s="32"/>
      <c r="IIT435" s="32"/>
      <c r="IIU435" s="32"/>
      <c r="IIV435" s="32"/>
      <c r="IIW435" s="32"/>
      <c r="IIX435" s="32"/>
      <c r="IIY435" s="32"/>
      <c r="IIZ435" s="32"/>
      <c r="IJA435" s="32"/>
      <c r="IJB435" s="32"/>
      <c r="IJC435" s="32"/>
      <c r="IJD435" s="32"/>
      <c r="IJE435" s="32"/>
      <c r="IJF435" s="32"/>
      <c r="IJG435" s="32"/>
      <c r="IJH435" s="32"/>
      <c r="IJI435" s="32"/>
      <c r="IJJ435" s="32"/>
      <c r="IJK435" s="32"/>
      <c r="IJL435" s="32"/>
      <c r="IJM435" s="32"/>
      <c r="IJN435" s="32"/>
      <c r="IJO435" s="32"/>
      <c r="IJP435" s="32"/>
      <c r="IJQ435" s="32"/>
      <c r="IJR435" s="32"/>
      <c r="IJS435" s="32"/>
      <c r="IJT435" s="32"/>
      <c r="IJU435" s="32"/>
      <c r="IJV435" s="32"/>
      <c r="IJW435" s="32"/>
      <c r="IJX435" s="32"/>
      <c r="IJY435" s="32"/>
      <c r="IJZ435" s="32"/>
      <c r="IKA435" s="32"/>
      <c r="IKB435" s="32"/>
      <c r="IKC435" s="32"/>
      <c r="IKD435" s="32"/>
      <c r="IKE435" s="32"/>
      <c r="IKF435" s="32"/>
      <c r="IKG435" s="32"/>
      <c r="IKH435" s="32"/>
      <c r="IKI435" s="32"/>
      <c r="IKJ435" s="32"/>
      <c r="IKK435" s="32"/>
      <c r="IKL435" s="32"/>
      <c r="IKM435" s="32"/>
      <c r="IKN435" s="32"/>
      <c r="IKO435" s="32"/>
      <c r="IKP435" s="32"/>
      <c r="IKQ435" s="32"/>
      <c r="IKR435" s="32"/>
      <c r="IKS435" s="32"/>
      <c r="IKT435" s="32"/>
      <c r="IKU435" s="32"/>
      <c r="IKV435" s="32"/>
      <c r="IKW435" s="32"/>
      <c r="IKX435" s="32"/>
      <c r="IKY435" s="32"/>
      <c r="IKZ435" s="32"/>
      <c r="ILA435" s="32"/>
      <c r="ILB435" s="32"/>
      <c r="ILC435" s="32"/>
      <c r="ILD435" s="32"/>
      <c r="ILE435" s="32"/>
      <c r="ILF435" s="32"/>
      <c r="ILG435" s="32"/>
      <c r="ILH435" s="32"/>
      <c r="ILI435" s="32"/>
      <c r="ILJ435" s="32"/>
      <c r="ILK435" s="32"/>
      <c r="ILL435" s="32"/>
      <c r="ILM435" s="32"/>
      <c r="ILN435" s="32"/>
      <c r="ILO435" s="32"/>
      <c r="ILP435" s="32"/>
      <c r="ILQ435" s="32"/>
      <c r="ILR435" s="32"/>
      <c r="ILS435" s="32"/>
      <c r="ILT435" s="32"/>
      <c r="ILU435" s="32"/>
      <c r="ILV435" s="32"/>
      <c r="ILW435" s="32"/>
      <c r="ILX435" s="32"/>
      <c r="ILY435" s="32"/>
      <c r="ILZ435" s="32"/>
      <c r="IMA435" s="32"/>
      <c r="IMB435" s="32"/>
      <c r="IMC435" s="32"/>
      <c r="IMD435" s="32"/>
      <c r="IME435" s="32"/>
      <c r="IMF435" s="32"/>
      <c r="IMG435" s="32"/>
      <c r="IMH435" s="32"/>
      <c r="IMI435" s="32"/>
      <c r="IMJ435" s="32"/>
      <c r="IMK435" s="32"/>
      <c r="IML435" s="32"/>
      <c r="IMM435" s="32"/>
      <c r="IMN435" s="32"/>
      <c r="IMO435" s="32"/>
      <c r="IMP435" s="32"/>
      <c r="IMQ435" s="32"/>
      <c r="IMR435" s="32"/>
      <c r="IMS435" s="32"/>
      <c r="IMT435" s="32"/>
      <c r="IMU435" s="32"/>
      <c r="IMV435" s="32"/>
      <c r="IMW435" s="32"/>
      <c r="IMX435" s="32"/>
      <c r="IMY435" s="32"/>
      <c r="IMZ435" s="32"/>
      <c r="INA435" s="32"/>
      <c r="INB435" s="32"/>
      <c r="INC435" s="32"/>
      <c r="IND435" s="32"/>
      <c r="INE435" s="32"/>
      <c r="INF435" s="32"/>
      <c r="ING435" s="32"/>
      <c r="INH435" s="32"/>
      <c r="INI435" s="32"/>
      <c r="INJ435" s="32"/>
      <c r="INK435" s="32"/>
      <c r="INL435" s="32"/>
      <c r="INM435" s="32"/>
      <c r="INN435" s="32"/>
      <c r="INO435" s="32"/>
      <c r="INP435" s="32"/>
      <c r="INQ435" s="32"/>
      <c r="INR435" s="32"/>
      <c r="INS435" s="32"/>
      <c r="INT435" s="32"/>
      <c r="INU435" s="32"/>
      <c r="INV435" s="32"/>
      <c r="INW435" s="32"/>
      <c r="INX435" s="32"/>
      <c r="INY435" s="32"/>
      <c r="INZ435" s="32"/>
      <c r="IOA435" s="32"/>
      <c r="IOB435" s="32"/>
      <c r="IOC435" s="32"/>
      <c r="IOD435" s="32"/>
      <c r="IOE435" s="32"/>
      <c r="IOF435" s="32"/>
      <c r="IOG435" s="32"/>
      <c r="IOH435" s="32"/>
      <c r="IOI435" s="32"/>
      <c r="IOJ435" s="32"/>
      <c r="IOK435" s="32"/>
      <c r="IOL435" s="32"/>
      <c r="IOM435" s="32"/>
      <c r="ION435" s="32"/>
      <c r="IOO435" s="32"/>
      <c r="IOP435" s="32"/>
      <c r="IOQ435" s="32"/>
      <c r="IOR435" s="32"/>
      <c r="IOS435" s="32"/>
      <c r="IOT435" s="32"/>
      <c r="IOU435" s="32"/>
      <c r="IOV435" s="32"/>
      <c r="IOW435" s="32"/>
      <c r="IOX435" s="32"/>
      <c r="IOY435" s="32"/>
      <c r="IOZ435" s="32"/>
      <c r="IPA435" s="32"/>
      <c r="IPB435" s="32"/>
      <c r="IPC435" s="32"/>
      <c r="IPD435" s="32"/>
      <c r="IPE435" s="32"/>
      <c r="IPF435" s="32"/>
      <c r="IPG435" s="32"/>
      <c r="IPH435" s="32"/>
      <c r="IPI435" s="32"/>
      <c r="IPJ435" s="32"/>
      <c r="IPK435" s="32"/>
      <c r="IPL435" s="32"/>
      <c r="IPM435" s="32"/>
      <c r="IPN435" s="32"/>
      <c r="IPO435" s="32"/>
      <c r="IPP435" s="32"/>
      <c r="IPQ435" s="32"/>
      <c r="IPR435" s="32"/>
      <c r="IPS435" s="32"/>
      <c r="IPT435" s="32"/>
      <c r="IPU435" s="32"/>
      <c r="IPV435" s="32"/>
      <c r="IPW435" s="32"/>
      <c r="IPX435" s="32"/>
      <c r="IPY435" s="32"/>
      <c r="IPZ435" s="32"/>
      <c r="IQA435" s="32"/>
      <c r="IQB435" s="32"/>
      <c r="IQC435" s="32"/>
      <c r="IQD435" s="32"/>
      <c r="IQE435" s="32"/>
      <c r="IQF435" s="32"/>
      <c r="IQG435" s="32"/>
      <c r="IQH435" s="32"/>
      <c r="IQI435" s="32"/>
      <c r="IQJ435" s="32"/>
      <c r="IQK435" s="32"/>
      <c r="IQL435" s="32"/>
      <c r="IQM435" s="32"/>
      <c r="IQN435" s="32"/>
      <c r="IQO435" s="32"/>
      <c r="IQP435" s="32"/>
      <c r="IQQ435" s="32"/>
      <c r="IQR435" s="32"/>
      <c r="IQS435" s="32"/>
      <c r="IQT435" s="32"/>
      <c r="IQU435" s="32"/>
      <c r="IQV435" s="32"/>
      <c r="IQW435" s="32"/>
      <c r="IQX435" s="32"/>
      <c r="IQY435" s="32"/>
      <c r="IQZ435" s="32"/>
      <c r="IRA435" s="32"/>
      <c r="IRB435" s="32"/>
      <c r="IRC435" s="32"/>
      <c r="IRD435" s="32"/>
      <c r="IRE435" s="32"/>
      <c r="IRF435" s="32"/>
      <c r="IRG435" s="32"/>
      <c r="IRH435" s="32"/>
      <c r="IRI435" s="32"/>
      <c r="IRJ435" s="32"/>
      <c r="IRK435" s="32"/>
      <c r="IRL435" s="32"/>
      <c r="IRM435" s="32"/>
      <c r="IRN435" s="32"/>
      <c r="IRO435" s="32"/>
      <c r="IRP435" s="32"/>
      <c r="IRQ435" s="32"/>
      <c r="IRR435" s="32"/>
      <c r="IRS435" s="32"/>
      <c r="IRT435" s="32"/>
      <c r="IRU435" s="32"/>
      <c r="IRV435" s="32"/>
      <c r="IRW435" s="32"/>
      <c r="IRX435" s="32"/>
      <c r="IRY435" s="32"/>
      <c r="IRZ435" s="32"/>
      <c r="ISA435" s="32"/>
      <c r="ISB435" s="32"/>
      <c r="ISC435" s="32"/>
      <c r="ISD435" s="32"/>
      <c r="ISE435" s="32"/>
      <c r="ISF435" s="32"/>
      <c r="ISG435" s="32"/>
      <c r="ISH435" s="32"/>
      <c r="ISI435" s="32"/>
      <c r="ISJ435" s="32"/>
      <c r="ISK435" s="32"/>
      <c r="ISL435" s="32"/>
      <c r="ISM435" s="32"/>
      <c r="ISN435" s="32"/>
      <c r="ISO435" s="32"/>
      <c r="ISP435" s="32"/>
      <c r="ISQ435" s="32"/>
      <c r="ISR435" s="32"/>
      <c r="ISS435" s="32"/>
      <c r="IST435" s="32"/>
      <c r="ISU435" s="32"/>
      <c r="ISV435" s="32"/>
      <c r="ISW435" s="32"/>
      <c r="ISX435" s="32"/>
      <c r="ISY435" s="32"/>
      <c r="ISZ435" s="32"/>
      <c r="ITA435" s="32"/>
      <c r="ITB435" s="32"/>
      <c r="ITC435" s="32"/>
      <c r="ITD435" s="32"/>
      <c r="ITE435" s="32"/>
      <c r="ITF435" s="32"/>
      <c r="ITG435" s="32"/>
      <c r="ITH435" s="32"/>
      <c r="ITI435" s="32"/>
      <c r="ITJ435" s="32"/>
      <c r="ITK435" s="32"/>
      <c r="ITL435" s="32"/>
      <c r="ITM435" s="32"/>
      <c r="ITN435" s="32"/>
      <c r="ITO435" s="32"/>
      <c r="ITP435" s="32"/>
      <c r="ITQ435" s="32"/>
      <c r="ITR435" s="32"/>
      <c r="ITS435" s="32"/>
      <c r="ITT435" s="32"/>
      <c r="ITU435" s="32"/>
      <c r="ITV435" s="32"/>
      <c r="ITW435" s="32"/>
      <c r="ITX435" s="32"/>
      <c r="ITY435" s="32"/>
      <c r="ITZ435" s="32"/>
      <c r="IUA435" s="32"/>
      <c r="IUB435" s="32"/>
      <c r="IUC435" s="32"/>
      <c r="IUD435" s="32"/>
      <c r="IUE435" s="32"/>
      <c r="IUF435" s="32"/>
      <c r="IUG435" s="32"/>
      <c r="IUH435" s="32"/>
      <c r="IUI435" s="32"/>
      <c r="IUJ435" s="32"/>
      <c r="IUK435" s="32"/>
      <c r="IUL435" s="32"/>
      <c r="IUM435" s="32"/>
      <c r="IUN435" s="32"/>
      <c r="IUO435" s="32"/>
      <c r="IUP435" s="32"/>
      <c r="IUQ435" s="32"/>
      <c r="IUR435" s="32"/>
      <c r="IUS435" s="32"/>
      <c r="IUT435" s="32"/>
      <c r="IUU435" s="32"/>
      <c r="IUV435" s="32"/>
      <c r="IUW435" s="32"/>
      <c r="IUX435" s="32"/>
      <c r="IUY435" s="32"/>
      <c r="IUZ435" s="32"/>
      <c r="IVA435" s="32"/>
      <c r="IVB435" s="32"/>
      <c r="IVC435" s="32"/>
      <c r="IVD435" s="32"/>
      <c r="IVE435" s="32"/>
      <c r="IVF435" s="32"/>
      <c r="IVG435" s="32"/>
      <c r="IVH435" s="32"/>
      <c r="IVI435" s="32"/>
      <c r="IVJ435" s="32"/>
      <c r="IVK435" s="32"/>
      <c r="IVL435" s="32"/>
      <c r="IVM435" s="32"/>
      <c r="IVN435" s="32"/>
      <c r="IVO435" s="32"/>
      <c r="IVP435" s="32"/>
      <c r="IVQ435" s="32"/>
      <c r="IVR435" s="32"/>
      <c r="IVS435" s="32"/>
      <c r="IVT435" s="32"/>
      <c r="IVU435" s="32"/>
      <c r="IVV435" s="32"/>
      <c r="IVW435" s="32"/>
      <c r="IVX435" s="32"/>
      <c r="IVY435" s="32"/>
      <c r="IVZ435" s="32"/>
      <c r="IWA435" s="32"/>
      <c r="IWB435" s="32"/>
      <c r="IWC435" s="32"/>
      <c r="IWD435" s="32"/>
      <c r="IWE435" s="32"/>
      <c r="IWF435" s="32"/>
      <c r="IWG435" s="32"/>
      <c r="IWH435" s="32"/>
      <c r="IWI435" s="32"/>
      <c r="IWJ435" s="32"/>
      <c r="IWK435" s="32"/>
      <c r="IWL435" s="32"/>
      <c r="IWM435" s="32"/>
      <c r="IWN435" s="32"/>
      <c r="IWO435" s="32"/>
      <c r="IWP435" s="32"/>
      <c r="IWQ435" s="32"/>
      <c r="IWR435" s="32"/>
      <c r="IWS435" s="32"/>
      <c r="IWT435" s="32"/>
      <c r="IWU435" s="32"/>
      <c r="IWV435" s="32"/>
      <c r="IWW435" s="32"/>
      <c r="IWX435" s="32"/>
      <c r="IWY435" s="32"/>
      <c r="IWZ435" s="32"/>
      <c r="IXA435" s="32"/>
      <c r="IXB435" s="32"/>
      <c r="IXC435" s="32"/>
      <c r="IXD435" s="32"/>
      <c r="IXE435" s="32"/>
      <c r="IXF435" s="32"/>
      <c r="IXG435" s="32"/>
      <c r="IXH435" s="32"/>
      <c r="IXI435" s="32"/>
      <c r="IXJ435" s="32"/>
      <c r="IXK435" s="32"/>
      <c r="IXL435" s="32"/>
      <c r="IXM435" s="32"/>
      <c r="IXN435" s="32"/>
      <c r="IXO435" s="32"/>
      <c r="IXP435" s="32"/>
      <c r="IXQ435" s="32"/>
      <c r="IXR435" s="32"/>
      <c r="IXS435" s="32"/>
      <c r="IXT435" s="32"/>
      <c r="IXU435" s="32"/>
      <c r="IXV435" s="32"/>
      <c r="IXW435" s="32"/>
      <c r="IXX435" s="32"/>
      <c r="IXY435" s="32"/>
      <c r="IXZ435" s="32"/>
      <c r="IYA435" s="32"/>
      <c r="IYB435" s="32"/>
      <c r="IYC435" s="32"/>
      <c r="IYD435" s="32"/>
      <c r="IYE435" s="32"/>
      <c r="IYF435" s="32"/>
      <c r="IYG435" s="32"/>
      <c r="IYH435" s="32"/>
      <c r="IYI435" s="32"/>
      <c r="IYJ435" s="32"/>
      <c r="IYK435" s="32"/>
      <c r="IYL435" s="32"/>
      <c r="IYM435" s="32"/>
      <c r="IYN435" s="32"/>
      <c r="IYO435" s="32"/>
      <c r="IYP435" s="32"/>
      <c r="IYQ435" s="32"/>
      <c r="IYR435" s="32"/>
      <c r="IYS435" s="32"/>
      <c r="IYT435" s="32"/>
      <c r="IYU435" s="32"/>
      <c r="IYV435" s="32"/>
      <c r="IYW435" s="32"/>
      <c r="IYX435" s="32"/>
      <c r="IYY435" s="32"/>
      <c r="IYZ435" s="32"/>
      <c r="IZA435" s="32"/>
      <c r="IZB435" s="32"/>
      <c r="IZC435" s="32"/>
      <c r="IZD435" s="32"/>
      <c r="IZE435" s="32"/>
      <c r="IZF435" s="32"/>
      <c r="IZG435" s="32"/>
      <c r="IZH435" s="32"/>
      <c r="IZI435" s="32"/>
      <c r="IZJ435" s="32"/>
      <c r="IZK435" s="32"/>
      <c r="IZL435" s="32"/>
      <c r="IZM435" s="32"/>
      <c r="IZN435" s="32"/>
      <c r="IZO435" s="32"/>
      <c r="IZP435" s="32"/>
      <c r="IZQ435" s="32"/>
      <c r="IZR435" s="32"/>
      <c r="IZS435" s="32"/>
      <c r="IZT435" s="32"/>
      <c r="IZU435" s="32"/>
      <c r="IZV435" s="32"/>
      <c r="IZW435" s="32"/>
      <c r="IZX435" s="32"/>
      <c r="IZY435" s="32"/>
      <c r="IZZ435" s="32"/>
      <c r="JAA435" s="32"/>
      <c r="JAB435" s="32"/>
      <c r="JAC435" s="32"/>
      <c r="JAD435" s="32"/>
      <c r="JAE435" s="32"/>
      <c r="JAF435" s="32"/>
      <c r="JAG435" s="32"/>
      <c r="JAH435" s="32"/>
      <c r="JAI435" s="32"/>
      <c r="JAJ435" s="32"/>
      <c r="JAK435" s="32"/>
      <c r="JAL435" s="32"/>
      <c r="JAM435" s="32"/>
      <c r="JAN435" s="32"/>
      <c r="JAO435" s="32"/>
      <c r="JAP435" s="32"/>
      <c r="JAQ435" s="32"/>
      <c r="JAR435" s="32"/>
      <c r="JAS435" s="32"/>
      <c r="JAT435" s="32"/>
      <c r="JAU435" s="32"/>
      <c r="JAV435" s="32"/>
      <c r="JAW435" s="32"/>
      <c r="JAX435" s="32"/>
      <c r="JAY435" s="32"/>
      <c r="JAZ435" s="32"/>
      <c r="JBA435" s="32"/>
      <c r="JBB435" s="32"/>
      <c r="JBC435" s="32"/>
      <c r="JBD435" s="32"/>
      <c r="JBE435" s="32"/>
      <c r="JBF435" s="32"/>
      <c r="JBG435" s="32"/>
      <c r="JBH435" s="32"/>
      <c r="JBI435" s="32"/>
      <c r="JBJ435" s="32"/>
      <c r="JBK435" s="32"/>
      <c r="JBL435" s="32"/>
      <c r="JBM435" s="32"/>
      <c r="JBN435" s="32"/>
      <c r="JBO435" s="32"/>
      <c r="JBP435" s="32"/>
      <c r="JBQ435" s="32"/>
      <c r="JBR435" s="32"/>
      <c r="JBS435" s="32"/>
      <c r="JBT435" s="32"/>
      <c r="JBU435" s="32"/>
      <c r="JBV435" s="32"/>
      <c r="JBW435" s="32"/>
      <c r="JBX435" s="32"/>
      <c r="JBY435" s="32"/>
      <c r="JBZ435" s="32"/>
      <c r="JCA435" s="32"/>
      <c r="JCB435" s="32"/>
      <c r="JCC435" s="32"/>
      <c r="JCD435" s="32"/>
      <c r="JCE435" s="32"/>
      <c r="JCF435" s="32"/>
      <c r="JCG435" s="32"/>
      <c r="JCH435" s="32"/>
      <c r="JCI435" s="32"/>
      <c r="JCJ435" s="32"/>
      <c r="JCK435" s="32"/>
      <c r="JCL435" s="32"/>
      <c r="JCM435" s="32"/>
      <c r="JCN435" s="32"/>
      <c r="JCO435" s="32"/>
      <c r="JCP435" s="32"/>
      <c r="JCQ435" s="32"/>
      <c r="JCR435" s="32"/>
      <c r="JCS435" s="32"/>
      <c r="JCT435" s="32"/>
      <c r="JCU435" s="32"/>
      <c r="JCV435" s="32"/>
      <c r="JCW435" s="32"/>
      <c r="JCX435" s="32"/>
      <c r="JCY435" s="32"/>
      <c r="JCZ435" s="32"/>
      <c r="JDA435" s="32"/>
      <c r="JDB435" s="32"/>
      <c r="JDC435" s="32"/>
      <c r="JDD435" s="32"/>
      <c r="JDE435" s="32"/>
      <c r="JDF435" s="32"/>
      <c r="JDG435" s="32"/>
      <c r="JDH435" s="32"/>
      <c r="JDI435" s="32"/>
      <c r="JDJ435" s="32"/>
      <c r="JDK435" s="32"/>
      <c r="JDL435" s="32"/>
      <c r="JDM435" s="32"/>
      <c r="JDN435" s="32"/>
      <c r="JDO435" s="32"/>
      <c r="JDP435" s="32"/>
      <c r="JDQ435" s="32"/>
      <c r="JDR435" s="32"/>
      <c r="JDS435" s="32"/>
      <c r="JDT435" s="32"/>
      <c r="JDU435" s="32"/>
      <c r="JDV435" s="32"/>
      <c r="JDW435" s="32"/>
      <c r="JDX435" s="32"/>
      <c r="JDY435" s="32"/>
      <c r="JDZ435" s="32"/>
      <c r="JEA435" s="32"/>
      <c r="JEB435" s="32"/>
      <c r="JEC435" s="32"/>
      <c r="JED435" s="32"/>
      <c r="JEE435" s="32"/>
      <c r="JEF435" s="32"/>
      <c r="JEG435" s="32"/>
      <c r="JEH435" s="32"/>
      <c r="JEI435" s="32"/>
      <c r="JEJ435" s="32"/>
      <c r="JEK435" s="32"/>
      <c r="JEL435" s="32"/>
      <c r="JEM435" s="32"/>
      <c r="JEN435" s="32"/>
      <c r="JEO435" s="32"/>
      <c r="JEP435" s="32"/>
      <c r="JEQ435" s="32"/>
      <c r="JER435" s="32"/>
      <c r="JES435" s="32"/>
      <c r="JET435" s="32"/>
      <c r="JEU435" s="32"/>
      <c r="JEV435" s="32"/>
      <c r="JEW435" s="32"/>
      <c r="JEX435" s="32"/>
      <c r="JEY435" s="32"/>
      <c r="JEZ435" s="32"/>
      <c r="JFA435" s="32"/>
      <c r="JFB435" s="32"/>
      <c r="JFC435" s="32"/>
      <c r="JFD435" s="32"/>
      <c r="JFE435" s="32"/>
      <c r="JFF435" s="32"/>
      <c r="JFG435" s="32"/>
      <c r="JFH435" s="32"/>
      <c r="JFI435" s="32"/>
      <c r="JFJ435" s="32"/>
      <c r="JFK435" s="32"/>
      <c r="JFL435" s="32"/>
      <c r="JFM435" s="32"/>
      <c r="JFN435" s="32"/>
      <c r="JFO435" s="32"/>
      <c r="JFP435" s="32"/>
      <c r="JFQ435" s="32"/>
      <c r="JFR435" s="32"/>
      <c r="JFS435" s="32"/>
      <c r="JFT435" s="32"/>
      <c r="JFU435" s="32"/>
      <c r="JFV435" s="32"/>
      <c r="JFW435" s="32"/>
      <c r="JFX435" s="32"/>
      <c r="JFY435" s="32"/>
      <c r="JFZ435" s="32"/>
      <c r="JGA435" s="32"/>
      <c r="JGB435" s="32"/>
      <c r="JGC435" s="32"/>
      <c r="JGD435" s="32"/>
      <c r="JGE435" s="32"/>
      <c r="JGF435" s="32"/>
      <c r="JGG435" s="32"/>
      <c r="JGH435" s="32"/>
      <c r="JGI435" s="32"/>
      <c r="JGJ435" s="32"/>
      <c r="JGK435" s="32"/>
      <c r="JGL435" s="32"/>
      <c r="JGM435" s="32"/>
      <c r="JGN435" s="32"/>
      <c r="JGO435" s="32"/>
      <c r="JGP435" s="32"/>
      <c r="JGQ435" s="32"/>
      <c r="JGR435" s="32"/>
      <c r="JGS435" s="32"/>
      <c r="JGT435" s="32"/>
      <c r="JGU435" s="32"/>
      <c r="JGV435" s="32"/>
      <c r="JGW435" s="32"/>
      <c r="JGX435" s="32"/>
      <c r="JGY435" s="32"/>
      <c r="JGZ435" s="32"/>
      <c r="JHA435" s="32"/>
      <c r="JHB435" s="32"/>
      <c r="JHC435" s="32"/>
      <c r="JHD435" s="32"/>
      <c r="JHE435" s="32"/>
      <c r="JHF435" s="32"/>
      <c r="JHG435" s="32"/>
      <c r="JHH435" s="32"/>
      <c r="JHI435" s="32"/>
      <c r="JHJ435" s="32"/>
      <c r="JHK435" s="32"/>
      <c r="JHL435" s="32"/>
      <c r="JHM435" s="32"/>
      <c r="JHN435" s="32"/>
      <c r="JHO435" s="32"/>
      <c r="JHP435" s="32"/>
      <c r="JHQ435" s="32"/>
      <c r="JHR435" s="32"/>
      <c r="JHS435" s="32"/>
      <c r="JHT435" s="32"/>
      <c r="JHU435" s="32"/>
      <c r="JHV435" s="32"/>
      <c r="JHW435" s="32"/>
      <c r="JHX435" s="32"/>
      <c r="JHY435" s="32"/>
      <c r="JHZ435" s="32"/>
      <c r="JIA435" s="32"/>
      <c r="JIB435" s="32"/>
      <c r="JIC435" s="32"/>
      <c r="JID435" s="32"/>
      <c r="JIE435" s="32"/>
      <c r="JIF435" s="32"/>
      <c r="JIG435" s="32"/>
      <c r="JIH435" s="32"/>
      <c r="JII435" s="32"/>
      <c r="JIJ435" s="32"/>
      <c r="JIK435" s="32"/>
      <c r="JIL435" s="32"/>
      <c r="JIM435" s="32"/>
      <c r="JIN435" s="32"/>
      <c r="JIO435" s="32"/>
      <c r="JIP435" s="32"/>
      <c r="JIQ435" s="32"/>
      <c r="JIR435" s="32"/>
      <c r="JIS435" s="32"/>
      <c r="JIT435" s="32"/>
      <c r="JIU435" s="32"/>
      <c r="JIV435" s="32"/>
      <c r="JIW435" s="32"/>
      <c r="JIX435" s="32"/>
      <c r="JIY435" s="32"/>
      <c r="JIZ435" s="32"/>
      <c r="JJA435" s="32"/>
      <c r="JJB435" s="32"/>
      <c r="JJC435" s="32"/>
      <c r="JJD435" s="32"/>
      <c r="JJE435" s="32"/>
      <c r="JJF435" s="32"/>
      <c r="JJG435" s="32"/>
      <c r="JJH435" s="32"/>
      <c r="JJI435" s="32"/>
      <c r="JJJ435" s="32"/>
      <c r="JJK435" s="32"/>
      <c r="JJL435" s="32"/>
      <c r="JJM435" s="32"/>
      <c r="JJN435" s="32"/>
      <c r="JJO435" s="32"/>
      <c r="JJP435" s="32"/>
      <c r="JJQ435" s="32"/>
      <c r="JJR435" s="32"/>
      <c r="JJS435" s="32"/>
      <c r="JJT435" s="32"/>
      <c r="JJU435" s="32"/>
      <c r="JJV435" s="32"/>
      <c r="JJW435" s="32"/>
      <c r="JJX435" s="32"/>
      <c r="JJY435" s="32"/>
      <c r="JJZ435" s="32"/>
      <c r="JKA435" s="32"/>
      <c r="JKB435" s="32"/>
      <c r="JKC435" s="32"/>
      <c r="JKD435" s="32"/>
      <c r="JKE435" s="32"/>
      <c r="JKF435" s="32"/>
      <c r="JKG435" s="32"/>
      <c r="JKH435" s="32"/>
      <c r="JKI435" s="32"/>
      <c r="JKJ435" s="32"/>
      <c r="JKK435" s="32"/>
      <c r="JKL435" s="32"/>
      <c r="JKM435" s="32"/>
      <c r="JKN435" s="32"/>
      <c r="JKO435" s="32"/>
      <c r="JKP435" s="32"/>
      <c r="JKQ435" s="32"/>
      <c r="JKR435" s="32"/>
      <c r="JKS435" s="32"/>
      <c r="JKT435" s="32"/>
      <c r="JKU435" s="32"/>
      <c r="JKV435" s="32"/>
      <c r="JKW435" s="32"/>
      <c r="JKX435" s="32"/>
      <c r="JKY435" s="32"/>
      <c r="JKZ435" s="32"/>
      <c r="JLA435" s="32"/>
      <c r="JLB435" s="32"/>
      <c r="JLC435" s="32"/>
      <c r="JLD435" s="32"/>
      <c r="JLE435" s="32"/>
      <c r="JLF435" s="32"/>
      <c r="JLG435" s="32"/>
      <c r="JLH435" s="32"/>
      <c r="JLI435" s="32"/>
      <c r="JLJ435" s="32"/>
      <c r="JLK435" s="32"/>
      <c r="JLL435" s="32"/>
      <c r="JLM435" s="32"/>
      <c r="JLN435" s="32"/>
      <c r="JLO435" s="32"/>
      <c r="JLP435" s="32"/>
      <c r="JLQ435" s="32"/>
      <c r="JLR435" s="32"/>
      <c r="JLS435" s="32"/>
      <c r="JLT435" s="32"/>
      <c r="JLU435" s="32"/>
      <c r="JLV435" s="32"/>
      <c r="JLW435" s="32"/>
      <c r="JLX435" s="32"/>
      <c r="JLY435" s="32"/>
      <c r="JLZ435" s="32"/>
      <c r="JMA435" s="32"/>
      <c r="JMB435" s="32"/>
      <c r="JMC435" s="32"/>
      <c r="JMD435" s="32"/>
      <c r="JME435" s="32"/>
      <c r="JMF435" s="32"/>
      <c r="JMG435" s="32"/>
      <c r="JMH435" s="32"/>
      <c r="JMI435" s="32"/>
      <c r="JMJ435" s="32"/>
      <c r="JMK435" s="32"/>
      <c r="JML435" s="32"/>
      <c r="JMM435" s="32"/>
      <c r="JMN435" s="32"/>
      <c r="JMO435" s="32"/>
      <c r="JMP435" s="32"/>
      <c r="JMQ435" s="32"/>
      <c r="JMR435" s="32"/>
      <c r="JMS435" s="32"/>
      <c r="JMT435" s="32"/>
      <c r="JMU435" s="32"/>
      <c r="JMV435" s="32"/>
      <c r="JMW435" s="32"/>
      <c r="JMX435" s="32"/>
      <c r="JMY435" s="32"/>
      <c r="JMZ435" s="32"/>
      <c r="JNA435" s="32"/>
      <c r="JNB435" s="32"/>
      <c r="JNC435" s="32"/>
      <c r="JND435" s="32"/>
      <c r="JNE435" s="32"/>
      <c r="JNF435" s="32"/>
      <c r="JNG435" s="32"/>
      <c r="JNH435" s="32"/>
      <c r="JNI435" s="32"/>
      <c r="JNJ435" s="32"/>
      <c r="JNK435" s="32"/>
      <c r="JNL435" s="32"/>
      <c r="JNM435" s="32"/>
      <c r="JNN435" s="32"/>
      <c r="JNO435" s="32"/>
      <c r="JNP435" s="32"/>
      <c r="JNQ435" s="32"/>
      <c r="JNR435" s="32"/>
      <c r="JNS435" s="32"/>
      <c r="JNT435" s="32"/>
      <c r="JNU435" s="32"/>
      <c r="JNV435" s="32"/>
      <c r="JNW435" s="32"/>
      <c r="JNX435" s="32"/>
      <c r="JNY435" s="32"/>
      <c r="JNZ435" s="32"/>
      <c r="JOA435" s="32"/>
      <c r="JOB435" s="32"/>
      <c r="JOC435" s="32"/>
      <c r="JOD435" s="32"/>
      <c r="JOE435" s="32"/>
      <c r="JOF435" s="32"/>
      <c r="JOG435" s="32"/>
      <c r="JOH435" s="32"/>
      <c r="JOI435" s="32"/>
      <c r="JOJ435" s="32"/>
      <c r="JOK435" s="32"/>
      <c r="JOL435" s="32"/>
      <c r="JOM435" s="32"/>
      <c r="JON435" s="32"/>
      <c r="JOO435" s="32"/>
      <c r="JOP435" s="32"/>
      <c r="JOQ435" s="32"/>
      <c r="JOR435" s="32"/>
      <c r="JOS435" s="32"/>
      <c r="JOT435" s="32"/>
      <c r="JOU435" s="32"/>
      <c r="JOV435" s="32"/>
      <c r="JOW435" s="32"/>
      <c r="JOX435" s="32"/>
      <c r="JOY435" s="32"/>
      <c r="JOZ435" s="32"/>
      <c r="JPA435" s="32"/>
      <c r="JPB435" s="32"/>
      <c r="JPC435" s="32"/>
      <c r="JPD435" s="32"/>
      <c r="JPE435" s="32"/>
      <c r="JPF435" s="32"/>
      <c r="JPG435" s="32"/>
      <c r="JPH435" s="32"/>
      <c r="JPI435" s="32"/>
      <c r="JPJ435" s="32"/>
      <c r="JPK435" s="32"/>
      <c r="JPL435" s="32"/>
      <c r="JPM435" s="32"/>
      <c r="JPN435" s="32"/>
      <c r="JPO435" s="32"/>
      <c r="JPP435" s="32"/>
      <c r="JPQ435" s="32"/>
      <c r="JPR435" s="32"/>
      <c r="JPS435" s="32"/>
      <c r="JPT435" s="32"/>
      <c r="JPU435" s="32"/>
      <c r="JPV435" s="32"/>
      <c r="JPW435" s="32"/>
      <c r="JPX435" s="32"/>
      <c r="JPY435" s="32"/>
      <c r="JPZ435" s="32"/>
      <c r="JQA435" s="32"/>
      <c r="JQB435" s="32"/>
      <c r="JQC435" s="32"/>
      <c r="JQD435" s="32"/>
      <c r="JQE435" s="32"/>
      <c r="JQF435" s="32"/>
      <c r="JQG435" s="32"/>
      <c r="JQH435" s="32"/>
      <c r="JQI435" s="32"/>
      <c r="JQJ435" s="32"/>
      <c r="JQK435" s="32"/>
      <c r="JQL435" s="32"/>
      <c r="JQM435" s="32"/>
      <c r="JQN435" s="32"/>
      <c r="JQO435" s="32"/>
      <c r="JQP435" s="32"/>
      <c r="JQQ435" s="32"/>
      <c r="JQR435" s="32"/>
      <c r="JQS435" s="32"/>
      <c r="JQT435" s="32"/>
      <c r="JQU435" s="32"/>
      <c r="JQV435" s="32"/>
      <c r="JQW435" s="32"/>
      <c r="JQX435" s="32"/>
      <c r="JQY435" s="32"/>
      <c r="JQZ435" s="32"/>
      <c r="JRA435" s="32"/>
      <c r="JRB435" s="32"/>
      <c r="JRC435" s="32"/>
      <c r="JRD435" s="32"/>
      <c r="JRE435" s="32"/>
      <c r="JRF435" s="32"/>
      <c r="JRG435" s="32"/>
      <c r="JRH435" s="32"/>
      <c r="JRI435" s="32"/>
      <c r="JRJ435" s="32"/>
      <c r="JRK435" s="32"/>
      <c r="JRL435" s="32"/>
      <c r="JRM435" s="32"/>
      <c r="JRN435" s="32"/>
      <c r="JRO435" s="32"/>
      <c r="JRP435" s="32"/>
      <c r="JRQ435" s="32"/>
      <c r="JRR435" s="32"/>
      <c r="JRS435" s="32"/>
      <c r="JRT435" s="32"/>
      <c r="JRU435" s="32"/>
      <c r="JRV435" s="32"/>
      <c r="JRW435" s="32"/>
      <c r="JRX435" s="32"/>
      <c r="JRY435" s="32"/>
      <c r="JRZ435" s="32"/>
      <c r="JSA435" s="32"/>
      <c r="JSB435" s="32"/>
      <c r="JSC435" s="32"/>
      <c r="JSD435" s="32"/>
      <c r="JSE435" s="32"/>
      <c r="JSF435" s="32"/>
      <c r="JSG435" s="32"/>
      <c r="JSH435" s="32"/>
      <c r="JSI435" s="32"/>
      <c r="JSJ435" s="32"/>
      <c r="JSK435" s="32"/>
      <c r="JSL435" s="32"/>
      <c r="JSM435" s="32"/>
      <c r="JSN435" s="32"/>
      <c r="JSO435" s="32"/>
      <c r="JSP435" s="32"/>
      <c r="JSQ435" s="32"/>
      <c r="JSR435" s="32"/>
      <c r="JSS435" s="32"/>
      <c r="JST435" s="32"/>
      <c r="JSU435" s="32"/>
      <c r="JSV435" s="32"/>
      <c r="JSW435" s="32"/>
      <c r="JSX435" s="32"/>
      <c r="JSY435" s="32"/>
      <c r="JSZ435" s="32"/>
      <c r="JTA435" s="32"/>
      <c r="JTB435" s="32"/>
      <c r="JTC435" s="32"/>
      <c r="JTD435" s="32"/>
      <c r="JTE435" s="32"/>
      <c r="JTF435" s="32"/>
      <c r="JTG435" s="32"/>
      <c r="JTH435" s="32"/>
      <c r="JTI435" s="32"/>
      <c r="JTJ435" s="32"/>
      <c r="JTK435" s="32"/>
      <c r="JTL435" s="32"/>
      <c r="JTM435" s="32"/>
      <c r="JTN435" s="32"/>
      <c r="JTO435" s="32"/>
      <c r="JTP435" s="32"/>
      <c r="JTQ435" s="32"/>
      <c r="JTR435" s="32"/>
      <c r="JTS435" s="32"/>
      <c r="JTT435" s="32"/>
      <c r="JTU435" s="32"/>
      <c r="JTV435" s="32"/>
      <c r="JTW435" s="32"/>
      <c r="JTX435" s="32"/>
      <c r="JTY435" s="32"/>
      <c r="JTZ435" s="32"/>
      <c r="JUA435" s="32"/>
      <c r="JUB435" s="32"/>
      <c r="JUC435" s="32"/>
      <c r="JUD435" s="32"/>
      <c r="JUE435" s="32"/>
      <c r="JUF435" s="32"/>
      <c r="JUG435" s="32"/>
      <c r="JUH435" s="32"/>
      <c r="JUI435" s="32"/>
      <c r="JUJ435" s="32"/>
      <c r="JUK435" s="32"/>
      <c r="JUL435" s="32"/>
      <c r="JUM435" s="32"/>
      <c r="JUN435" s="32"/>
      <c r="JUO435" s="32"/>
      <c r="JUP435" s="32"/>
      <c r="JUQ435" s="32"/>
      <c r="JUR435" s="32"/>
      <c r="JUS435" s="32"/>
      <c r="JUT435" s="32"/>
      <c r="JUU435" s="32"/>
      <c r="JUV435" s="32"/>
      <c r="JUW435" s="32"/>
      <c r="JUX435" s="32"/>
      <c r="JUY435" s="32"/>
      <c r="JUZ435" s="32"/>
      <c r="JVA435" s="32"/>
      <c r="JVB435" s="32"/>
      <c r="JVC435" s="32"/>
      <c r="JVD435" s="32"/>
      <c r="JVE435" s="32"/>
      <c r="JVF435" s="32"/>
      <c r="JVG435" s="32"/>
      <c r="JVH435" s="32"/>
      <c r="JVI435" s="32"/>
      <c r="JVJ435" s="32"/>
      <c r="JVK435" s="32"/>
      <c r="JVL435" s="32"/>
      <c r="JVM435" s="32"/>
      <c r="JVN435" s="32"/>
      <c r="JVO435" s="32"/>
      <c r="JVP435" s="32"/>
      <c r="JVQ435" s="32"/>
      <c r="JVR435" s="32"/>
      <c r="JVS435" s="32"/>
      <c r="JVT435" s="32"/>
      <c r="JVU435" s="32"/>
      <c r="JVV435" s="32"/>
      <c r="JVW435" s="32"/>
      <c r="JVX435" s="32"/>
      <c r="JVY435" s="32"/>
      <c r="JVZ435" s="32"/>
      <c r="JWA435" s="32"/>
      <c r="JWB435" s="32"/>
      <c r="JWC435" s="32"/>
      <c r="JWD435" s="32"/>
      <c r="JWE435" s="32"/>
      <c r="JWF435" s="32"/>
      <c r="JWG435" s="32"/>
      <c r="JWH435" s="32"/>
      <c r="JWI435" s="32"/>
      <c r="JWJ435" s="32"/>
      <c r="JWK435" s="32"/>
      <c r="JWL435" s="32"/>
      <c r="JWM435" s="32"/>
      <c r="JWN435" s="32"/>
      <c r="JWO435" s="32"/>
      <c r="JWP435" s="32"/>
      <c r="JWQ435" s="32"/>
      <c r="JWR435" s="32"/>
      <c r="JWS435" s="32"/>
      <c r="JWT435" s="32"/>
      <c r="JWU435" s="32"/>
      <c r="JWV435" s="32"/>
      <c r="JWW435" s="32"/>
      <c r="JWX435" s="32"/>
      <c r="JWY435" s="32"/>
      <c r="JWZ435" s="32"/>
      <c r="JXA435" s="32"/>
      <c r="JXB435" s="32"/>
      <c r="JXC435" s="32"/>
      <c r="JXD435" s="32"/>
      <c r="JXE435" s="32"/>
      <c r="JXF435" s="32"/>
      <c r="JXG435" s="32"/>
      <c r="JXH435" s="32"/>
      <c r="JXI435" s="32"/>
      <c r="JXJ435" s="32"/>
      <c r="JXK435" s="32"/>
      <c r="JXL435" s="32"/>
      <c r="JXM435" s="32"/>
      <c r="JXN435" s="32"/>
      <c r="JXO435" s="32"/>
      <c r="JXP435" s="32"/>
      <c r="JXQ435" s="32"/>
      <c r="JXR435" s="32"/>
      <c r="JXS435" s="32"/>
      <c r="JXT435" s="32"/>
      <c r="JXU435" s="32"/>
      <c r="JXV435" s="32"/>
      <c r="JXW435" s="32"/>
      <c r="JXX435" s="32"/>
      <c r="JXY435" s="32"/>
      <c r="JXZ435" s="32"/>
      <c r="JYA435" s="32"/>
      <c r="JYB435" s="32"/>
      <c r="JYC435" s="32"/>
      <c r="JYD435" s="32"/>
      <c r="JYE435" s="32"/>
      <c r="JYF435" s="32"/>
      <c r="JYG435" s="32"/>
      <c r="JYH435" s="32"/>
      <c r="JYI435" s="32"/>
      <c r="JYJ435" s="32"/>
      <c r="JYK435" s="32"/>
      <c r="JYL435" s="32"/>
      <c r="JYM435" s="32"/>
      <c r="JYN435" s="32"/>
      <c r="JYO435" s="32"/>
      <c r="JYP435" s="32"/>
      <c r="JYQ435" s="32"/>
      <c r="JYR435" s="32"/>
      <c r="JYS435" s="32"/>
      <c r="JYT435" s="32"/>
      <c r="JYU435" s="32"/>
      <c r="JYV435" s="32"/>
      <c r="JYW435" s="32"/>
      <c r="JYX435" s="32"/>
      <c r="JYY435" s="32"/>
      <c r="JYZ435" s="32"/>
      <c r="JZA435" s="32"/>
      <c r="JZB435" s="32"/>
      <c r="JZC435" s="32"/>
      <c r="JZD435" s="32"/>
      <c r="JZE435" s="32"/>
      <c r="JZF435" s="32"/>
      <c r="JZG435" s="32"/>
      <c r="JZH435" s="32"/>
      <c r="JZI435" s="32"/>
      <c r="JZJ435" s="32"/>
      <c r="JZK435" s="32"/>
      <c r="JZL435" s="32"/>
      <c r="JZM435" s="32"/>
      <c r="JZN435" s="32"/>
      <c r="JZO435" s="32"/>
      <c r="JZP435" s="32"/>
      <c r="JZQ435" s="32"/>
      <c r="JZR435" s="32"/>
      <c r="JZS435" s="32"/>
      <c r="JZT435" s="32"/>
      <c r="JZU435" s="32"/>
      <c r="JZV435" s="32"/>
      <c r="JZW435" s="32"/>
      <c r="JZX435" s="32"/>
      <c r="JZY435" s="32"/>
      <c r="JZZ435" s="32"/>
      <c r="KAA435" s="32"/>
      <c r="KAB435" s="32"/>
      <c r="KAC435" s="32"/>
      <c r="KAD435" s="32"/>
      <c r="KAE435" s="32"/>
      <c r="KAF435" s="32"/>
      <c r="KAG435" s="32"/>
      <c r="KAH435" s="32"/>
      <c r="KAI435" s="32"/>
      <c r="KAJ435" s="32"/>
      <c r="KAK435" s="32"/>
      <c r="KAL435" s="32"/>
      <c r="KAM435" s="32"/>
      <c r="KAN435" s="32"/>
      <c r="KAO435" s="32"/>
      <c r="KAP435" s="32"/>
      <c r="KAQ435" s="32"/>
      <c r="KAR435" s="32"/>
      <c r="KAS435" s="32"/>
      <c r="KAT435" s="32"/>
      <c r="KAU435" s="32"/>
      <c r="KAV435" s="32"/>
      <c r="KAW435" s="32"/>
      <c r="KAX435" s="32"/>
      <c r="KAY435" s="32"/>
      <c r="KAZ435" s="32"/>
      <c r="KBA435" s="32"/>
      <c r="KBB435" s="32"/>
      <c r="KBC435" s="32"/>
      <c r="KBD435" s="32"/>
      <c r="KBE435" s="32"/>
      <c r="KBF435" s="32"/>
      <c r="KBG435" s="32"/>
      <c r="KBH435" s="32"/>
      <c r="KBI435" s="32"/>
      <c r="KBJ435" s="32"/>
      <c r="KBK435" s="32"/>
      <c r="KBL435" s="32"/>
      <c r="KBM435" s="32"/>
      <c r="KBN435" s="32"/>
      <c r="KBO435" s="32"/>
      <c r="KBP435" s="32"/>
      <c r="KBQ435" s="32"/>
      <c r="KBR435" s="32"/>
      <c r="KBS435" s="32"/>
      <c r="KBT435" s="32"/>
      <c r="KBU435" s="32"/>
      <c r="KBV435" s="32"/>
      <c r="KBW435" s="32"/>
      <c r="KBX435" s="32"/>
      <c r="KBY435" s="32"/>
      <c r="KBZ435" s="32"/>
      <c r="KCA435" s="32"/>
      <c r="KCB435" s="32"/>
      <c r="KCC435" s="32"/>
      <c r="KCD435" s="32"/>
      <c r="KCE435" s="32"/>
      <c r="KCF435" s="32"/>
      <c r="KCG435" s="32"/>
      <c r="KCH435" s="32"/>
      <c r="KCI435" s="32"/>
      <c r="KCJ435" s="32"/>
      <c r="KCK435" s="32"/>
      <c r="KCL435" s="32"/>
      <c r="KCM435" s="32"/>
      <c r="KCN435" s="32"/>
      <c r="KCO435" s="32"/>
      <c r="KCP435" s="32"/>
      <c r="KCQ435" s="32"/>
      <c r="KCR435" s="32"/>
      <c r="KCS435" s="32"/>
      <c r="KCT435" s="32"/>
      <c r="KCU435" s="32"/>
      <c r="KCV435" s="32"/>
      <c r="KCW435" s="32"/>
      <c r="KCX435" s="32"/>
      <c r="KCY435" s="32"/>
      <c r="KCZ435" s="32"/>
      <c r="KDA435" s="32"/>
      <c r="KDB435" s="32"/>
      <c r="KDC435" s="32"/>
      <c r="KDD435" s="32"/>
      <c r="KDE435" s="32"/>
      <c r="KDF435" s="32"/>
      <c r="KDG435" s="32"/>
      <c r="KDH435" s="32"/>
      <c r="KDI435" s="32"/>
      <c r="KDJ435" s="32"/>
      <c r="KDK435" s="32"/>
      <c r="KDL435" s="32"/>
      <c r="KDM435" s="32"/>
      <c r="KDN435" s="32"/>
      <c r="KDO435" s="32"/>
      <c r="KDP435" s="32"/>
      <c r="KDQ435" s="32"/>
      <c r="KDR435" s="32"/>
      <c r="KDS435" s="32"/>
      <c r="KDT435" s="32"/>
      <c r="KDU435" s="32"/>
      <c r="KDV435" s="32"/>
      <c r="KDW435" s="32"/>
      <c r="KDX435" s="32"/>
      <c r="KDY435" s="32"/>
      <c r="KDZ435" s="32"/>
      <c r="KEA435" s="32"/>
      <c r="KEB435" s="32"/>
      <c r="KEC435" s="32"/>
      <c r="KED435" s="32"/>
      <c r="KEE435" s="32"/>
      <c r="KEF435" s="32"/>
      <c r="KEG435" s="32"/>
      <c r="KEH435" s="32"/>
      <c r="KEI435" s="32"/>
      <c r="KEJ435" s="32"/>
      <c r="KEK435" s="32"/>
      <c r="KEL435" s="32"/>
      <c r="KEM435" s="32"/>
      <c r="KEN435" s="32"/>
      <c r="KEO435" s="32"/>
      <c r="KEP435" s="32"/>
      <c r="KEQ435" s="32"/>
      <c r="KER435" s="32"/>
      <c r="KES435" s="32"/>
      <c r="KET435" s="32"/>
      <c r="KEU435" s="32"/>
      <c r="KEV435" s="32"/>
      <c r="KEW435" s="32"/>
      <c r="KEX435" s="32"/>
      <c r="KEY435" s="32"/>
      <c r="KEZ435" s="32"/>
      <c r="KFA435" s="32"/>
      <c r="KFB435" s="32"/>
      <c r="KFC435" s="32"/>
      <c r="KFD435" s="32"/>
      <c r="KFE435" s="32"/>
      <c r="KFF435" s="32"/>
      <c r="KFG435" s="32"/>
      <c r="KFH435" s="32"/>
      <c r="KFI435" s="32"/>
      <c r="KFJ435" s="32"/>
      <c r="KFK435" s="32"/>
      <c r="KFL435" s="32"/>
      <c r="KFM435" s="32"/>
      <c r="KFN435" s="32"/>
      <c r="KFO435" s="32"/>
      <c r="KFP435" s="32"/>
      <c r="KFQ435" s="32"/>
      <c r="KFR435" s="32"/>
      <c r="KFS435" s="32"/>
      <c r="KFT435" s="32"/>
      <c r="KFU435" s="32"/>
      <c r="KFV435" s="32"/>
      <c r="KFW435" s="32"/>
      <c r="KFX435" s="32"/>
      <c r="KFY435" s="32"/>
      <c r="KFZ435" s="32"/>
      <c r="KGA435" s="32"/>
      <c r="KGB435" s="32"/>
      <c r="KGC435" s="32"/>
      <c r="KGD435" s="32"/>
      <c r="KGE435" s="32"/>
      <c r="KGF435" s="32"/>
      <c r="KGG435" s="32"/>
      <c r="KGH435" s="32"/>
      <c r="KGI435" s="32"/>
      <c r="KGJ435" s="32"/>
      <c r="KGK435" s="32"/>
      <c r="KGL435" s="32"/>
      <c r="KGM435" s="32"/>
      <c r="KGN435" s="32"/>
      <c r="KGO435" s="32"/>
      <c r="KGP435" s="32"/>
      <c r="KGQ435" s="32"/>
      <c r="KGR435" s="32"/>
      <c r="KGS435" s="32"/>
      <c r="KGT435" s="32"/>
      <c r="KGU435" s="32"/>
      <c r="KGV435" s="32"/>
      <c r="KGW435" s="32"/>
      <c r="KGX435" s="32"/>
      <c r="KGY435" s="32"/>
      <c r="KGZ435" s="32"/>
      <c r="KHA435" s="32"/>
      <c r="KHB435" s="32"/>
      <c r="KHC435" s="32"/>
      <c r="KHD435" s="32"/>
      <c r="KHE435" s="32"/>
      <c r="KHF435" s="32"/>
      <c r="KHG435" s="32"/>
      <c r="KHH435" s="32"/>
      <c r="KHI435" s="32"/>
      <c r="KHJ435" s="32"/>
      <c r="KHK435" s="32"/>
      <c r="KHL435" s="32"/>
      <c r="KHM435" s="32"/>
      <c r="KHN435" s="32"/>
      <c r="KHO435" s="32"/>
      <c r="KHP435" s="32"/>
      <c r="KHQ435" s="32"/>
      <c r="KHR435" s="32"/>
      <c r="KHS435" s="32"/>
      <c r="KHT435" s="32"/>
      <c r="KHU435" s="32"/>
      <c r="KHV435" s="32"/>
      <c r="KHW435" s="32"/>
      <c r="KHX435" s="32"/>
      <c r="KHY435" s="32"/>
      <c r="KHZ435" s="32"/>
      <c r="KIA435" s="32"/>
      <c r="KIB435" s="32"/>
      <c r="KIC435" s="32"/>
      <c r="KID435" s="32"/>
      <c r="KIE435" s="32"/>
      <c r="KIF435" s="32"/>
      <c r="KIG435" s="32"/>
      <c r="KIH435" s="32"/>
      <c r="KII435" s="32"/>
      <c r="KIJ435" s="32"/>
      <c r="KIK435" s="32"/>
      <c r="KIL435" s="32"/>
      <c r="KIM435" s="32"/>
      <c r="KIN435" s="32"/>
      <c r="KIO435" s="32"/>
      <c r="KIP435" s="32"/>
      <c r="KIQ435" s="32"/>
      <c r="KIR435" s="32"/>
      <c r="KIS435" s="32"/>
      <c r="KIT435" s="32"/>
      <c r="KIU435" s="32"/>
      <c r="KIV435" s="32"/>
      <c r="KIW435" s="32"/>
      <c r="KIX435" s="32"/>
      <c r="KIY435" s="32"/>
      <c r="KIZ435" s="32"/>
      <c r="KJA435" s="32"/>
      <c r="KJB435" s="32"/>
      <c r="KJC435" s="32"/>
      <c r="KJD435" s="32"/>
      <c r="KJE435" s="32"/>
      <c r="KJF435" s="32"/>
      <c r="KJG435" s="32"/>
      <c r="KJH435" s="32"/>
      <c r="KJI435" s="32"/>
      <c r="KJJ435" s="32"/>
      <c r="KJK435" s="32"/>
      <c r="KJL435" s="32"/>
      <c r="KJM435" s="32"/>
      <c r="KJN435" s="32"/>
      <c r="KJO435" s="32"/>
      <c r="KJP435" s="32"/>
      <c r="KJQ435" s="32"/>
      <c r="KJR435" s="32"/>
      <c r="KJS435" s="32"/>
      <c r="KJT435" s="32"/>
      <c r="KJU435" s="32"/>
      <c r="KJV435" s="32"/>
      <c r="KJW435" s="32"/>
      <c r="KJX435" s="32"/>
      <c r="KJY435" s="32"/>
      <c r="KJZ435" s="32"/>
      <c r="KKA435" s="32"/>
      <c r="KKB435" s="32"/>
      <c r="KKC435" s="32"/>
      <c r="KKD435" s="32"/>
      <c r="KKE435" s="32"/>
      <c r="KKF435" s="32"/>
      <c r="KKG435" s="32"/>
      <c r="KKH435" s="32"/>
      <c r="KKI435" s="32"/>
      <c r="KKJ435" s="32"/>
      <c r="KKK435" s="32"/>
      <c r="KKL435" s="32"/>
      <c r="KKM435" s="32"/>
      <c r="KKN435" s="32"/>
      <c r="KKO435" s="32"/>
      <c r="KKP435" s="32"/>
      <c r="KKQ435" s="32"/>
      <c r="KKR435" s="32"/>
      <c r="KKS435" s="32"/>
      <c r="KKT435" s="32"/>
      <c r="KKU435" s="32"/>
      <c r="KKV435" s="32"/>
      <c r="KKW435" s="32"/>
      <c r="KKX435" s="32"/>
      <c r="KKY435" s="32"/>
      <c r="KKZ435" s="32"/>
      <c r="KLA435" s="32"/>
      <c r="KLB435" s="32"/>
      <c r="KLC435" s="32"/>
      <c r="KLD435" s="32"/>
      <c r="KLE435" s="32"/>
      <c r="KLF435" s="32"/>
      <c r="KLG435" s="32"/>
      <c r="KLH435" s="32"/>
      <c r="KLI435" s="32"/>
      <c r="KLJ435" s="32"/>
      <c r="KLK435" s="32"/>
      <c r="KLL435" s="32"/>
      <c r="KLM435" s="32"/>
      <c r="KLN435" s="32"/>
      <c r="KLO435" s="32"/>
      <c r="KLP435" s="32"/>
      <c r="KLQ435" s="32"/>
      <c r="KLR435" s="32"/>
      <c r="KLS435" s="32"/>
      <c r="KLT435" s="32"/>
      <c r="KLU435" s="32"/>
      <c r="KLV435" s="32"/>
      <c r="KLW435" s="32"/>
      <c r="KLX435" s="32"/>
      <c r="KLY435" s="32"/>
      <c r="KLZ435" s="32"/>
      <c r="KMA435" s="32"/>
      <c r="KMB435" s="32"/>
      <c r="KMC435" s="32"/>
      <c r="KMD435" s="32"/>
      <c r="KME435" s="32"/>
      <c r="KMF435" s="32"/>
      <c r="KMG435" s="32"/>
      <c r="KMH435" s="32"/>
      <c r="KMI435" s="32"/>
      <c r="KMJ435" s="32"/>
      <c r="KMK435" s="32"/>
      <c r="KML435" s="32"/>
      <c r="KMM435" s="32"/>
      <c r="KMN435" s="32"/>
      <c r="KMO435" s="32"/>
      <c r="KMP435" s="32"/>
      <c r="KMQ435" s="32"/>
      <c r="KMR435" s="32"/>
      <c r="KMS435" s="32"/>
      <c r="KMT435" s="32"/>
      <c r="KMU435" s="32"/>
      <c r="KMV435" s="32"/>
      <c r="KMW435" s="32"/>
      <c r="KMX435" s="32"/>
      <c r="KMY435" s="32"/>
      <c r="KMZ435" s="32"/>
      <c r="KNA435" s="32"/>
      <c r="KNB435" s="32"/>
      <c r="KNC435" s="32"/>
      <c r="KND435" s="32"/>
      <c r="KNE435" s="32"/>
      <c r="KNF435" s="32"/>
      <c r="KNG435" s="32"/>
      <c r="KNH435" s="32"/>
      <c r="KNI435" s="32"/>
      <c r="KNJ435" s="32"/>
      <c r="KNK435" s="32"/>
      <c r="KNL435" s="32"/>
      <c r="KNM435" s="32"/>
      <c r="KNN435" s="32"/>
      <c r="KNO435" s="32"/>
      <c r="KNP435" s="32"/>
      <c r="KNQ435" s="32"/>
      <c r="KNR435" s="32"/>
      <c r="KNS435" s="32"/>
      <c r="KNT435" s="32"/>
      <c r="KNU435" s="32"/>
      <c r="KNV435" s="32"/>
      <c r="KNW435" s="32"/>
      <c r="KNX435" s="32"/>
      <c r="KNY435" s="32"/>
      <c r="KNZ435" s="32"/>
      <c r="KOA435" s="32"/>
      <c r="KOB435" s="32"/>
      <c r="KOC435" s="32"/>
      <c r="KOD435" s="32"/>
      <c r="KOE435" s="32"/>
      <c r="KOF435" s="32"/>
      <c r="KOG435" s="32"/>
      <c r="KOH435" s="32"/>
      <c r="KOI435" s="32"/>
      <c r="KOJ435" s="32"/>
      <c r="KOK435" s="32"/>
      <c r="KOL435" s="32"/>
      <c r="KOM435" s="32"/>
      <c r="KON435" s="32"/>
      <c r="KOO435" s="32"/>
      <c r="KOP435" s="32"/>
      <c r="KOQ435" s="32"/>
      <c r="KOR435" s="32"/>
      <c r="KOS435" s="32"/>
      <c r="KOT435" s="32"/>
      <c r="KOU435" s="32"/>
      <c r="KOV435" s="32"/>
      <c r="KOW435" s="32"/>
      <c r="KOX435" s="32"/>
      <c r="KOY435" s="32"/>
      <c r="KOZ435" s="32"/>
      <c r="KPA435" s="32"/>
      <c r="KPB435" s="32"/>
      <c r="KPC435" s="32"/>
      <c r="KPD435" s="32"/>
      <c r="KPE435" s="32"/>
      <c r="KPF435" s="32"/>
      <c r="KPG435" s="32"/>
      <c r="KPH435" s="32"/>
      <c r="KPI435" s="32"/>
      <c r="KPJ435" s="32"/>
      <c r="KPK435" s="32"/>
      <c r="KPL435" s="32"/>
      <c r="KPM435" s="32"/>
      <c r="KPN435" s="32"/>
      <c r="KPO435" s="32"/>
      <c r="KPP435" s="32"/>
      <c r="KPQ435" s="32"/>
      <c r="KPR435" s="32"/>
      <c r="KPS435" s="32"/>
      <c r="KPT435" s="32"/>
      <c r="KPU435" s="32"/>
      <c r="KPV435" s="32"/>
      <c r="KPW435" s="32"/>
      <c r="KPX435" s="32"/>
      <c r="KPY435" s="32"/>
      <c r="KPZ435" s="32"/>
      <c r="KQA435" s="32"/>
      <c r="KQB435" s="32"/>
      <c r="KQC435" s="32"/>
      <c r="KQD435" s="32"/>
      <c r="KQE435" s="32"/>
      <c r="KQF435" s="32"/>
      <c r="KQG435" s="32"/>
      <c r="KQH435" s="32"/>
      <c r="KQI435" s="32"/>
      <c r="KQJ435" s="32"/>
      <c r="KQK435" s="32"/>
      <c r="KQL435" s="32"/>
      <c r="KQM435" s="32"/>
      <c r="KQN435" s="32"/>
      <c r="KQO435" s="32"/>
      <c r="KQP435" s="32"/>
      <c r="KQQ435" s="32"/>
      <c r="KQR435" s="32"/>
      <c r="KQS435" s="32"/>
      <c r="KQT435" s="32"/>
      <c r="KQU435" s="32"/>
      <c r="KQV435" s="32"/>
      <c r="KQW435" s="32"/>
      <c r="KQX435" s="32"/>
      <c r="KQY435" s="32"/>
      <c r="KQZ435" s="32"/>
      <c r="KRA435" s="32"/>
      <c r="KRB435" s="32"/>
      <c r="KRC435" s="32"/>
      <c r="KRD435" s="32"/>
      <c r="KRE435" s="32"/>
      <c r="KRF435" s="32"/>
      <c r="KRG435" s="32"/>
      <c r="KRH435" s="32"/>
      <c r="KRI435" s="32"/>
      <c r="KRJ435" s="32"/>
      <c r="KRK435" s="32"/>
      <c r="KRL435" s="32"/>
      <c r="KRM435" s="32"/>
      <c r="KRN435" s="32"/>
      <c r="KRO435" s="32"/>
      <c r="KRP435" s="32"/>
      <c r="KRQ435" s="32"/>
      <c r="KRR435" s="32"/>
      <c r="KRS435" s="32"/>
      <c r="KRT435" s="32"/>
      <c r="KRU435" s="32"/>
      <c r="KRV435" s="32"/>
      <c r="KRW435" s="32"/>
      <c r="KRX435" s="32"/>
      <c r="KRY435" s="32"/>
      <c r="KRZ435" s="32"/>
      <c r="KSA435" s="32"/>
      <c r="KSB435" s="32"/>
      <c r="KSC435" s="32"/>
      <c r="KSD435" s="32"/>
      <c r="KSE435" s="32"/>
      <c r="KSF435" s="32"/>
      <c r="KSG435" s="32"/>
      <c r="KSH435" s="32"/>
      <c r="KSI435" s="32"/>
      <c r="KSJ435" s="32"/>
      <c r="KSK435" s="32"/>
      <c r="KSL435" s="32"/>
      <c r="KSM435" s="32"/>
      <c r="KSN435" s="32"/>
      <c r="KSO435" s="32"/>
      <c r="KSP435" s="32"/>
      <c r="KSQ435" s="32"/>
      <c r="KSR435" s="32"/>
      <c r="KSS435" s="32"/>
      <c r="KST435" s="32"/>
      <c r="KSU435" s="32"/>
      <c r="KSV435" s="32"/>
      <c r="KSW435" s="32"/>
      <c r="KSX435" s="32"/>
      <c r="KSY435" s="32"/>
      <c r="KSZ435" s="32"/>
      <c r="KTA435" s="32"/>
      <c r="KTB435" s="32"/>
      <c r="KTC435" s="32"/>
      <c r="KTD435" s="32"/>
      <c r="KTE435" s="32"/>
      <c r="KTF435" s="32"/>
      <c r="KTG435" s="32"/>
      <c r="KTH435" s="32"/>
      <c r="KTI435" s="32"/>
      <c r="KTJ435" s="32"/>
      <c r="KTK435" s="32"/>
      <c r="KTL435" s="32"/>
      <c r="KTM435" s="32"/>
      <c r="KTN435" s="32"/>
      <c r="KTO435" s="32"/>
      <c r="KTP435" s="32"/>
      <c r="KTQ435" s="32"/>
      <c r="KTR435" s="32"/>
      <c r="KTS435" s="32"/>
      <c r="KTT435" s="32"/>
      <c r="KTU435" s="32"/>
      <c r="KTV435" s="32"/>
      <c r="KTW435" s="32"/>
      <c r="KTX435" s="32"/>
      <c r="KTY435" s="32"/>
      <c r="KTZ435" s="32"/>
      <c r="KUA435" s="32"/>
      <c r="KUB435" s="32"/>
      <c r="KUC435" s="32"/>
      <c r="KUD435" s="32"/>
      <c r="KUE435" s="32"/>
      <c r="KUF435" s="32"/>
      <c r="KUG435" s="32"/>
      <c r="KUH435" s="32"/>
      <c r="KUI435" s="32"/>
      <c r="KUJ435" s="32"/>
      <c r="KUK435" s="32"/>
      <c r="KUL435" s="32"/>
      <c r="KUM435" s="32"/>
      <c r="KUN435" s="32"/>
      <c r="KUO435" s="32"/>
      <c r="KUP435" s="32"/>
      <c r="KUQ435" s="32"/>
      <c r="KUR435" s="32"/>
      <c r="KUS435" s="32"/>
      <c r="KUT435" s="32"/>
      <c r="KUU435" s="32"/>
      <c r="KUV435" s="32"/>
      <c r="KUW435" s="32"/>
      <c r="KUX435" s="32"/>
      <c r="KUY435" s="32"/>
      <c r="KUZ435" s="32"/>
      <c r="KVA435" s="32"/>
      <c r="KVB435" s="32"/>
      <c r="KVC435" s="32"/>
      <c r="KVD435" s="32"/>
      <c r="KVE435" s="32"/>
      <c r="KVF435" s="32"/>
      <c r="KVG435" s="32"/>
      <c r="KVH435" s="32"/>
      <c r="KVI435" s="32"/>
      <c r="KVJ435" s="32"/>
      <c r="KVK435" s="32"/>
      <c r="KVL435" s="32"/>
      <c r="KVM435" s="32"/>
      <c r="KVN435" s="32"/>
      <c r="KVO435" s="32"/>
      <c r="KVP435" s="32"/>
      <c r="KVQ435" s="32"/>
      <c r="KVR435" s="32"/>
      <c r="KVS435" s="32"/>
      <c r="KVT435" s="32"/>
      <c r="KVU435" s="32"/>
      <c r="KVV435" s="32"/>
      <c r="KVW435" s="32"/>
      <c r="KVX435" s="32"/>
      <c r="KVY435" s="32"/>
      <c r="KVZ435" s="32"/>
      <c r="KWA435" s="32"/>
      <c r="KWB435" s="32"/>
      <c r="KWC435" s="32"/>
      <c r="KWD435" s="32"/>
      <c r="KWE435" s="32"/>
      <c r="KWF435" s="32"/>
      <c r="KWG435" s="32"/>
      <c r="KWH435" s="32"/>
      <c r="KWI435" s="32"/>
      <c r="KWJ435" s="32"/>
      <c r="KWK435" s="32"/>
      <c r="KWL435" s="32"/>
      <c r="KWM435" s="32"/>
      <c r="KWN435" s="32"/>
      <c r="KWO435" s="32"/>
      <c r="KWP435" s="32"/>
      <c r="KWQ435" s="32"/>
      <c r="KWR435" s="32"/>
      <c r="KWS435" s="32"/>
      <c r="KWT435" s="32"/>
      <c r="KWU435" s="32"/>
      <c r="KWV435" s="32"/>
      <c r="KWW435" s="32"/>
      <c r="KWX435" s="32"/>
      <c r="KWY435" s="32"/>
      <c r="KWZ435" s="32"/>
      <c r="KXA435" s="32"/>
      <c r="KXB435" s="32"/>
      <c r="KXC435" s="32"/>
      <c r="KXD435" s="32"/>
      <c r="KXE435" s="32"/>
      <c r="KXF435" s="32"/>
      <c r="KXG435" s="32"/>
      <c r="KXH435" s="32"/>
      <c r="KXI435" s="32"/>
      <c r="KXJ435" s="32"/>
      <c r="KXK435" s="32"/>
      <c r="KXL435" s="32"/>
      <c r="KXM435" s="32"/>
      <c r="KXN435" s="32"/>
      <c r="KXO435" s="32"/>
      <c r="KXP435" s="32"/>
      <c r="KXQ435" s="32"/>
      <c r="KXR435" s="32"/>
      <c r="KXS435" s="32"/>
      <c r="KXT435" s="32"/>
      <c r="KXU435" s="32"/>
      <c r="KXV435" s="32"/>
      <c r="KXW435" s="32"/>
      <c r="KXX435" s="32"/>
      <c r="KXY435" s="32"/>
      <c r="KXZ435" s="32"/>
      <c r="KYA435" s="32"/>
      <c r="KYB435" s="32"/>
      <c r="KYC435" s="32"/>
      <c r="KYD435" s="32"/>
      <c r="KYE435" s="32"/>
      <c r="KYF435" s="32"/>
      <c r="KYG435" s="32"/>
      <c r="KYH435" s="32"/>
      <c r="KYI435" s="32"/>
      <c r="KYJ435" s="32"/>
      <c r="KYK435" s="32"/>
      <c r="KYL435" s="32"/>
      <c r="KYM435" s="32"/>
      <c r="KYN435" s="32"/>
      <c r="KYO435" s="32"/>
      <c r="KYP435" s="32"/>
      <c r="KYQ435" s="32"/>
      <c r="KYR435" s="32"/>
      <c r="KYS435" s="32"/>
      <c r="KYT435" s="32"/>
      <c r="KYU435" s="32"/>
      <c r="KYV435" s="32"/>
      <c r="KYW435" s="32"/>
      <c r="KYX435" s="32"/>
      <c r="KYY435" s="32"/>
      <c r="KYZ435" s="32"/>
      <c r="KZA435" s="32"/>
      <c r="KZB435" s="32"/>
      <c r="KZC435" s="32"/>
      <c r="KZD435" s="32"/>
      <c r="KZE435" s="32"/>
      <c r="KZF435" s="32"/>
      <c r="KZG435" s="32"/>
      <c r="KZH435" s="32"/>
      <c r="KZI435" s="32"/>
      <c r="KZJ435" s="32"/>
      <c r="KZK435" s="32"/>
      <c r="KZL435" s="32"/>
      <c r="KZM435" s="32"/>
      <c r="KZN435" s="32"/>
      <c r="KZO435" s="32"/>
      <c r="KZP435" s="32"/>
      <c r="KZQ435" s="32"/>
      <c r="KZR435" s="32"/>
      <c r="KZS435" s="32"/>
      <c r="KZT435" s="32"/>
      <c r="KZU435" s="32"/>
      <c r="KZV435" s="32"/>
      <c r="KZW435" s="32"/>
      <c r="KZX435" s="32"/>
      <c r="KZY435" s="32"/>
      <c r="KZZ435" s="32"/>
      <c r="LAA435" s="32"/>
      <c r="LAB435" s="32"/>
      <c r="LAC435" s="32"/>
      <c r="LAD435" s="32"/>
      <c r="LAE435" s="32"/>
      <c r="LAF435" s="32"/>
      <c r="LAG435" s="32"/>
      <c r="LAH435" s="32"/>
      <c r="LAI435" s="32"/>
      <c r="LAJ435" s="32"/>
      <c r="LAK435" s="32"/>
      <c r="LAL435" s="32"/>
      <c r="LAM435" s="32"/>
      <c r="LAN435" s="32"/>
      <c r="LAO435" s="32"/>
      <c r="LAP435" s="32"/>
      <c r="LAQ435" s="32"/>
      <c r="LAR435" s="32"/>
      <c r="LAS435" s="32"/>
      <c r="LAT435" s="32"/>
      <c r="LAU435" s="32"/>
      <c r="LAV435" s="32"/>
      <c r="LAW435" s="32"/>
      <c r="LAX435" s="32"/>
      <c r="LAY435" s="32"/>
      <c r="LAZ435" s="32"/>
      <c r="LBA435" s="32"/>
      <c r="LBB435" s="32"/>
      <c r="LBC435" s="32"/>
      <c r="LBD435" s="32"/>
      <c r="LBE435" s="32"/>
      <c r="LBF435" s="32"/>
      <c r="LBG435" s="32"/>
      <c r="LBH435" s="32"/>
      <c r="LBI435" s="32"/>
      <c r="LBJ435" s="32"/>
      <c r="LBK435" s="32"/>
      <c r="LBL435" s="32"/>
      <c r="LBM435" s="32"/>
      <c r="LBN435" s="32"/>
      <c r="LBO435" s="32"/>
      <c r="LBP435" s="32"/>
      <c r="LBQ435" s="32"/>
      <c r="LBR435" s="32"/>
      <c r="LBS435" s="32"/>
      <c r="LBT435" s="32"/>
      <c r="LBU435" s="32"/>
      <c r="LBV435" s="32"/>
      <c r="LBW435" s="32"/>
      <c r="LBX435" s="32"/>
      <c r="LBY435" s="32"/>
      <c r="LBZ435" s="32"/>
      <c r="LCA435" s="32"/>
      <c r="LCB435" s="32"/>
      <c r="LCC435" s="32"/>
      <c r="LCD435" s="32"/>
      <c r="LCE435" s="32"/>
      <c r="LCF435" s="32"/>
      <c r="LCG435" s="32"/>
      <c r="LCH435" s="32"/>
      <c r="LCI435" s="32"/>
      <c r="LCJ435" s="32"/>
      <c r="LCK435" s="32"/>
      <c r="LCL435" s="32"/>
      <c r="LCM435" s="32"/>
      <c r="LCN435" s="32"/>
      <c r="LCO435" s="32"/>
      <c r="LCP435" s="32"/>
      <c r="LCQ435" s="32"/>
      <c r="LCR435" s="32"/>
      <c r="LCS435" s="32"/>
      <c r="LCT435" s="32"/>
      <c r="LCU435" s="32"/>
      <c r="LCV435" s="32"/>
      <c r="LCW435" s="32"/>
      <c r="LCX435" s="32"/>
      <c r="LCY435" s="32"/>
      <c r="LCZ435" s="32"/>
      <c r="LDA435" s="32"/>
      <c r="LDB435" s="32"/>
      <c r="LDC435" s="32"/>
      <c r="LDD435" s="32"/>
      <c r="LDE435" s="32"/>
      <c r="LDF435" s="32"/>
      <c r="LDG435" s="32"/>
      <c r="LDH435" s="32"/>
      <c r="LDI435" s="32"/>
      <c r="LDJ435" s="32"/>
      <c r="LDK435" s="32"/>
      <c r="LDL435" s="32"/>
      <c r="LDM435" s="32"/>
      <c r="LDN435" s="32"/>
      <c r="LDO435" s="32"/>
      <c r="LDP435" s="32"/>
      <c r="LDQ435" s="32"/>
      <c r="LDR435" s="32"/>
      <c r="LDS435" s="32"/>
      <c r="LDT435" s="32"/>
      <c r="LDU435" s="32"/>
      <c r="LDV435" s="32"/>
      <c r="LDW435" s="32"/>
      <c r="LDX435" s="32"/>
      <c r="LDY435" s="32"/>
      <c r="LDZ435" s="32"/>
      <c r="LEA435" s="32"/>
      <c r="LEB435" s="32"/>
      <c r="LEC435" s="32"/>
      <c r="LED435" s="32"/>
      <c r="LEE435" s="32"/>
      <c r="LEF435" s="32"/>
      <c r="LEG435" s="32"/>
      <c r="LEH435" s="32"/>
      <c r="LEI435" s="32"/>
      <c r="LEJ435" s="32"/>
      <c r="LEK435" s="32"/>
      <c r="LEL435" s="32"/>
      <c r="LEM435" s="32"/>
      <c r="LEN435" s="32"/>
      <c r="LEO435" s="32"/>
      <c r="LEP435" s="32"/>
      <c r="LEQ435" s="32"/>
      <c r="LER435" s="32"/>
      <c r="LES435" s="32"/>
      <c r="LET435" s="32"/>
      <c r="LEU435" s="32"/>
      <c r="LEV435" s="32"/>
      <c r="LEW435" s="32"/>
      <c r="LEX435" s="32"/>
      <c r="LEY435" s="32"/>
      <c r="LEZ435" s="32"/>
      <c r="LFA435" s="32"/>
      <c r="LFB435" s="32"/>
      <c r="LFC435" s="32"/>
      <c r="LFD435" s="32"/>
      <c r="LFE435" s="32"/>
      <c r="LFF435" s="32"/>
      <c r="LFG435" s="32"/>
      <c r="LFH435" s="32"/>
      <c r="LFI435" s="32"/>
      <c r="LFJ435" s="32"/>
      <c r="LFK435" s="32"/>
      <c r="LFL435" s="32"/>
      <c r="LFM435" s="32"/>
      <c r="LFN435" s="32"/>
      <c r="LFO435" s="32"/>
      <c r="LFP435" s="32"/>
      <c r="LFQ435" s="32"/>
      <c r="LFR435" s="32"/>
      <c r="LFS435" s="32"/>
      <c r="LFT435" s="32"/>
      <c r="LFU435" s="32"/>
      <c r="LFV435" s="32"/>
      <c r="LFW435" s="32"/>
      <c r="LFX435" s="32"/>
      <c r="LFY435" s="32"/>
      <c r="LFZ435" s="32"/>
      <c r="LGA435" s="32"/>
      <c r="LGB435" s="32"/>
      <c r="LGC435" s="32"/>
      <c r="LGD435" s="32"/>
      <c r="LGE435" s="32"/>
      <c r="LGF435" s="32"/>
      <c r="LGG435" s="32"/>
      <c r="LGH435" s="32"/>
      <c r="LGI435" s="32"/>
      <c r="LGJ435" s="32"/>
      <c r="LGK435" s="32"/>
      <c r="LGL435" s="32"/>
      <c r="LGM435" s="32"/>
      <c r="LGN435" s="32"/>
      <c r="LGO435" s="32"/>
      <c r="LGP435" s="32"/>
      <c r="LGQ435" s="32"/>
      <c r="LGR435" s="32"/>
      <c r="LGS435" s="32"/>
      <c r="LGT435" s="32"/>
      <c r="LGU435" s="32"/>
      <c r="LGV435" s="32"/>
      <c r="LGW435" s="32"/>
      <c r="LGX435" s="32"/>
      <c r="LGY435" s="32"/>
      <c r="LGZ435" s="32"/>
      <c r="LHA435" s="32"/>
      <c r="LHB435" s="32"/>
      <c r="LHC435" s="32"/>
      <c r="LHD435" s="32"/>
      <c r="LHE435" s="32"/>
      <c r="LHF435" s="32"/>
      <c r="LHG435" s="32"/>
      <c r="LHH435" s="32"/>
      <c r="LHI435" s="32"/>
      <c r="LHJ435" s="32"/>
      <c r="LHK435" s="32"/>
      <c r="LHL435" s="32"/>
      <c r="LHM435" s="32"/>
      <c r="LHN435" s="32"/>
      <c r="LHO435" s="32"/>
      <c r="LHP435" s="32"/>
      <c r="LHQ435" s="32"/>
      <c r="LHR435" s="32"/>
      <c r="LHS435" s="32"/>
      <c r="LHT435" s="32"/>
      <c r="LHU435" s="32"/>
      <c r="LHV435" s="32"/>
      <c r="LHW435" s="32"/>
      <c r="LHX435" s="32"/>
      <c r="LHY435" s="32"/>
      <c r="LHZ435" s="32"/>
      <c r="LIA435" s="32"/>
      <c r="LIB435" s="32"/>
      <c r="LIC435" s="32"/>
      <c r="LID435" s="32"/>
      <c r="LIE435" s="32"/>
      <c r="LIF435" s="32"/>
      <c r="LIG435" s="32"/>
      <c r="LIH435" s="32"/>
      <c r="LII435" s="32"/>
      <c r="LIJ435" s="32"/>
      <c r="LIK435" s="32"/>
      <c r="LIL435" s="32"/>
      <c r="LIM435" s="32"/>
      <c r="LIN435" s="32"/>
      <c r="LIO435" s="32"/>
      <c r="LIP435" s="32"/>
      <c r="LIQ435" s="32"/>
      <c r="LIR435" s="32"/>
      <c r="LIS435" s="32"/>
      <c r="LIT435" s="32"/>
      <c r="LIU435" s="32"/>
      <c r="LIV435" s="32"/>
      <c r="LIW435" s="32"/>
      <c r="LIX435" s="32"/>
      <c r="LIY435" s="32"/>
      <c r="LIZ435" s="32"/>
      <c r="LJA435" s="32"/>
      <c r="LJB435" s="32"/>
      <c r="LJC435" s="32"/>
      <c r="LJD435" s="32"/>
      <c r="LJE435" s="32"/>
      <c r="LJF435" s="32"/>
      <c r="LJG435" s="32"/>
      <c r="LJH435" s="32"/>
      <c r="LJI435" s="32"/>
      <c r="LJJ435" s="32"/>
      <c r="LJK435" s="32"/>
      <c r="LJL435" s="32"/>
      <c r="LJM435" s="32"/>
      <c r="LJN435" s="32"/>
      <c r="LJO435" s="32"/>
      <c r="LJP435" s="32"/>
      <c r="LJQ435" s="32"/>
      <c r="LJR435" s="32"/>
      <c r="LJS435" s="32"/>
      <c r="LJT435" s="32"/>
      <c r="LJU435" s="32"/>
      <c r="LJV435" s="32"/>
      <c r="LJW435" s="32"/>
      <c r="LJX435" s="32"/>
      <c r="LJY435" s="32"/>
      <c r="LJZ435" s="32"/>
      <c r="LKA435" s="32"/>
      <c r="LKB435" s="32"/>
      <c r="LKC435" s="32"/>
      <c r="LKD435" s="32"/>
      <c r="LKE435" s="32"/>
      <c r="LKF435" s="32"/>
      <c r="LKG435" s="32"/>
      <c r="LKH435" s="32"/>
      <c r="LKI435" s="32"/>
      <c r="LKJ435" s="32"/>
      <c r="LKK435" s="32"/>
      <c r="LKL435" s="32"/>
      <c r="LKM435" s="32"/>
      <c r="LKN435" s="32"/>
      <c r="LKO435" s="32"/>
      <c r="LKP435" s="32"/>
      <c r="LKQ435" s="32"/>
      <c r="LKR435" s="32"/>
      <c r="LKS435" s="32"/>
      <c r="LKT435" s="32"/>
      <c r="LKU435" s="32"/>
      <c r="LKV435" s="32"/>
      <c r="LKW435" s="32"/>
      <c r="LKX435" s="32"/>
      <c r="LKY435" s="32"/>
      <c r="LKZ435" s="32"/>
      <c r="LLA435" s="32"/>
      <c r="LLB435" s="32"/>
      <c r="LLC435" s="32"/>
      <c r="LLD435" s="32"/>
      <c r="LLE435" s="32"/>
      <c r="LLF435" s="32"/>
      <c r="LLG435" s="32"/>
      <c r="LLH435" s="32"/>
      <c r="LLI435" s="32"/>
      <c r="LLJ435" s="32"/>
      <c r="LLK435" s="32"/>
      <c r="LLL435" s="32"/>
      <c r="LLM435" s="32"/>
      <c r="LLN435" s="32"/>
      <c r="LLO435" s="32"/>
      <c r="LLP435" s="32"/>
      <c r="LLQ435" s="32"/>
      <c r="LLR435" s="32"/>
      <c r="LLS435" s="32"/>
      <c r="LLT435" s="32"/>
      <c r="LLU435" s="32"/>
      <c r="LLV435" s="32"/>
      <c r="LLW435" s="32"/>
      <c r="LLX435" s="32"/>
      <c r="LLY435" s="32"/>
      <c r="LLZ435" s="32"/>
      <c r="LMA435" s="32"/>
      <c r="LMB435" s="32"/>
      <c r="LMC435" s="32"/>
      <c r="LMD435" s="32"/>
      <c r="LME435" s="32"/>
      <c r="LMF435" s="32"/>
      <c r="LMG435" s="32"/>
      <c r="LMH435" s="32"/>
      <c r="LMI435" s="32"/>
      <c r="LMJ435" s="32"/>
      <c r="LMK435" s="32"/>
      <c r="LML435" s="32"/>
      <c r="LMM435" s="32"/>
      <c r="LMN435" s="32"/>
      <c r="LMO435" s="32"/>
      <c r="LMP435" s="32"/>
      <c r="LMQ435" s="32"/>
      <c r="LMR435" s="32"/>
      <c r="LMS435" s="32"/>
      <c r="LMT435" s="32"/>
      <c r="LMU435" s="32"/>
      <c r="LMV435" s="32"/>
      <c r="LMW435" s="32"/>
      <c r="LMX435" s="32"/>
      <c r="LMY435" s="32"/>
      <c r="LMZ435" s="32"/>
      <c r="LNA435" s="32"/>
      <c r="LNB435" s="32"/>
      <c r="LNC435" s="32"/>
      <c r="LND435" s="32"/>
      <c r="LNE435" s="32"/>
      <c r="LNF435" s="32"/>
      <c r="LNG435" s="32"/>
      <c r="LNH435" s="32"/>
      <c r="LNI435" s="32"/>
      <c r="LNJ435" s="32"/>
      <c r="LNK435" s="32"/>
      <c r="LNL435" s="32"/>
      <c r="LNM435" s="32"/>
      <c r="LNN435" s="32"/>
      <c r="LNO435" s="32"/>
      <c r="LNP435" s="32"/>
      <c r="LNQ435" s="32"/>
      <c r="LNR435" s="32"/>
      <c r="LNS435" s="32"/>
      <c r="LNT435" s="32"/>
      <c r="LNU435" s="32"/>
      <c r="LNV435" s="32"/>
      <c r="LNW435" s="32"/>
      <c r="LNX435" s="32"/>
      <c r="LNY435" s="32"/>
      <c r="LNZ435" s="32"/>
      <c r="LOA435" s="32"/>
      <c r="LOB435" s="32"/>
      <c r="LOC435" s="32"/>
      <c r="LOD435" s="32"/>
      <c r="LOE435" s="32"/>
      <c r="LOF435" s="32"/>
      <c r="LOG435" s="32"/>
      <c r="LOH435" s="32"/>
      <c r="LOI435" s="32"/>
      <c r="LOJ435" s="32"/>
      <c r="LOK435" s="32"/>
      <c r="LOL435" s="32"/>
      <c r="LOM435" s="32"/>
      <c r="LON435" s="32"/>
      <c r="LOO435" s="32"/>
      <c r="LOP435" s="32"/>
      <c r="LOQ435" s="32"/>
      <c r="LOR435" s="32"/>
      <c r="LOS435" s="32"/>
      <c r="LOT435" s="32"/>
      <c r="LOU435" s="32"/>
      <c r="LOV435" s="32"/>
      <c r="LOW435" s="32"/>
      <c r="LOX435" s="32"/>
      <c r="LOY435" s="32"/>
      <c r="LOZ435" s="32"/>
      <c r="LPA435" s="32"/>
      <c r="LPB435" s="32"/>
      <c r="LPC435" s="32"/>
      <c r="LPD435" s="32"/>
      <c r="LPE435" s="32"/>
      <c r="LPF435" s="32"/>
      <c r="LPG435" s="32"/>
      <c r="LPH435" s="32"/>
      <c r="LPI435" s="32"/>
      <c r="LPJ435" s="32"/>
      <c r="LPK435" s="32"/>
      <c r="LPL435" s="32"/>
      <c r="LPM435" s="32"/>
      <c r="LPN435" s="32"/>
      <c r="LPO435" s="32"/>
      <c r="LPP435" s="32"/>
      <c r="LPQ435" s="32"/>
      <c r="LPR435" s="32"/>
      <c r="LPS435" s="32"/>
      <c r="LPT435" s="32"/>
      <c r="LPU435" s="32"/>
      <c r="LPV435" s="32"/>
      <c r="LPW435" s="32"/>
      <c r="LPX435" s="32"/>
      <c r="LPY435" s="32"/>
      <c r="LPZ435" s="32"/>
      <c r="LQA435" s="32"/>
      <c r="LQB435" s="32"/>
      <c r="LQC435" s="32"/>
      <c r="LQD435" s="32"/>
      <c r="LQE435" s="32"/>
      <c r="LQF435" s="32"/>
      <c r="LQG435" s="32"/>
      <c r="LQH435" s="32"/>
      <c r="LQI435" s="32"/>
      <c r="LQJ435" s="32"/>
      <c r="LQK435" s="32"/>
      <c r="LQL435" s="32"/>
      <c r="LQM435" s="32"/>
      <c r="LQN435" s="32"/>
      <c r="LQO435" s="32"/>
      <c r="LQP435" s="32"/>
      <c r="LQQ435" s="32"/>
      <c r="LQR435" s="32"/>
      <c r="LQS435" s="32"/>
      <c r="LQT435" s="32"/>
      <c r="LQU435" s="32"/>
      <c r="LQV435" s="32"/>
      <c r="LQW435" s="32"/>
      <c r="LQX435" s="32"/>
      <c r="LQY435" s="32"/>
      <c r="LQZ435" s="32"/>
      <c r="LRA435" s="32"/>
      <c r="LRB435" s="32"/>
      <c r="LRC435" s="32"/>
      <c r="LRD435" s="32"/>
      <c r="LRE435" s="32"/>
      <c r="LRF435" s="32"/>
      <c r="LRG435" s="32"/>
      <c r="LRH435" s="32"/>
      <c r="LRI435" s="32"/>
      <c r="LRJ435" s="32"/>
      <c r="LRK435" s="32"/>
      <c r="LRL435" s="32"/>
      <c r="LRM435" s="32"/>
      <c r="LRN435" s="32"/>
      <c r="LRO435" s="32"/>
      <c r="LRP435" s="32"/>
      <c r="LRQ435" s="32"/>
      <c r="LRR435" s="32"/>
      <c r="LRS435" s="32"/>
      <c r="LRT435" s="32"/>
      <c r="LRU435" s="32"/>
      <c r="LRV435" s="32"/>
      <c r="LRW435" s="32"/>
      <c r="LRX435" s="32"/>
      <c r="LRY435" s="32"/>
      <c r="LRZ435" s="32"/>
      <c r="LSA435" s="32"/>
      <c r="LSB435" s="32"/>
      <c r="LSC435" s="32"/>
      <c r="LSD435" s="32"/>
      <c r="LSE435" s="32"/>
      <c r="LSF435" s="32"/>
      <c r="LSG435" s="32"/>
      <c r="LSH435" s="32"/>
      <c r="LSI435" s="32"/>
      <c r="LSJ435" s="32"/>
      <c r="LSK435" s="32"/>
      <c r="LSL435" s="32"/>
      <c r="LSM435" s="32"/>
      <c r="LSN435" s="32"/>
      <c r="LSO435" s="32"/>
      <c r="LSP435" s="32"/>
      <c r="LSQ435" s="32"/>
      <c r="LSR435" s="32"/>
      <c r="LSS435" s="32"/>
      <c r="LST435" s="32"/>
      <c r="LSU435" s="32"/>
      <c r="LSV435" s="32"/>
      <c r="LSW435" s="32"/>
      <c r="LSX435" s="32"/>
      <c r="LSY435" s="32"/>
      <c r="LSZ435" s="32"/>
      <c r="LTA435" s="32"/>
      <c r="LTB435" s="32"/>
      <c r="LTC435" s="32"/>
      <c r="LTD435" s="32"/>
      <c r="LTE435" s="32"/>
      <c r="LTF435" s="32"/>
      <c r="LTG435" s="32"/>
      <c r="LTH435" s="32"/>
      <c r="LTI435" s="32"/>
      <c r="LTJ435" s="32"/>
      <c r="LTK435" s="32"/>
      <c r="LTL435" s="32"/>
      <c r="LTM435" s="32"/>
      <c r="LTN435" s="32"/>
      <c r="LTO435" s="32"/>
      <c r="LTP435" s="32"/>
      <c r="LTQ435" s="32"/>
      <c r="LTR435" s="32"/>
      <c r="LTS435" s="32"/>
      <c r="LTT435" s="32"/>
      <c r="LTU435" s="32"/>
      <c r="LTV435" s="32"/>
      <c r="LTW435" s="32"/>
      <c r="LTX435" s="32"/>
      <c r="LTY435" s="32"/>
      <c r="LTZ435" s="32"/>
      <c r="LUA435" s="32"/>
      <c r="LUB435" s="32"/>
      <c r="LUC435" s="32"/>
      <c r="LUD435" s="32"/>
      <c r="LUE435" s="32"/>
      <c r="LUF435" s="32"/>
      <c r="LUG435" s="32"/>
      <c r="LUH435" s="32"/>
      <c r="LUI435" s="32"/>
      <c r="LUJ435" s="32"/>
      <c r="LUK435" s="32"/>
      <c r="LUL435" s="32"/>
      <c r="LUM435" s="32"/>
      <c r="LUN435" s="32"/>
      <c r="LUO435" s="32"/>
      <c r="LUP435" s="32"/>
      <c r="LUQ435" s="32"/>
      <c r="LUR435" s="32"/>
      <c r="LUS435" s="32"/>
      <c r="LUT435" s="32"/>
      <c r="LUU435" s="32"/>
      <c r="LUV435" s="32"/>
      <c r="LUW435" s="32"/>
      <c r="LUX435" s="32"/>
      <c r="LUY435" s="32"/>
      <c r="LUZ435" s="32"/>
      <c r="LVA435" s="32"/>
      <c r="LVB435" s="32"/>
      <c r="LVC435" s="32"/>
      <c r="LVD435" s="32"/>
      <c r="LVE435" s="32"/>
      <c r="LVF435" s="32"/>
      <c r="LVG435" s="32"/>
      <c r="LVH435" s="32"/>
      <c r="LVI435" s="32"/>
      <c r="LVJ435" s="32"/>
      <c r="LVK435" s="32"/>
      <c r="LVL435" s="32"/>
      <c r="LVM435" s="32"/>
      <c r="LVN435" s="32"/>
      <c r="LVO435" s="32"/>
      <c r="LVP435" s="32"/>
      <c r="LVQ435" s="32"/>
      <c r="LVR435" s="32"/>
      <c r="LVS435" s="32"/>
      <c r="LVT435" s="32"/>
      <c r="LVU435" s="32"/>
      <c r="LVV435" s="32"/>
      <c r="LVW435" s="32"/>
      <c r="LVX435" s="32"/>
      <c r="LVY435" s="32"/>
      <c r="LVZ435" s="32"/>
      <c r="LWA435" s="32"/>
      <c r="LWB435" s="32"/>
      <c r="LWC435" s="32"/>
      <c r="LWD435" s="32"/>
      <c r="LWE435" s="32"/>
      <c r="LWF435" s="32"/>
      <c r="LWG435" s="32"/>
      <c r="LWH435" s="32"/>
      <c r="LWI435" s="32"/>
      <c r="LWJ435" s="32"/>
      <c r="LWK435" s="32"/>
      <c r="LWL435" s="32"/>
      <c r="LWM435" s="32"/>
      <c r="LWN435" s="32"/>
      <c r="LWO435" s="32"/>
      <c r="LWP435" s="32"/>
      <c r="LWQ435" s="32"/>
      <c r="LWR435" s="32"/>
      <c r="LWS435" s="32"/>
      <c r="LWT435" s="32"/>
      <c r="LWU435" s="32"/>
      <c r="LWV435" s="32"/>
      <c r="LWW435" s="32"/>
      <c r="LWX435" s="32"/>
      <c r="LWY435" s="32"/>
      <c r="LWZ435" s="32"/>
      <c r="LXA435" s="32"/>
      <c r="LXB435" s="32"/>
      <c r="LXC435" s="32"/>
      <c r="LXD435" s="32"/>
      <c r="LXE435" s="32"/>
      <c r="LXF435" s="32"/>
      <c r="LXG435" s="32"/>
      <c r="LXH435" s="32"/>
      <c r="LXI435" s="32"/>
      <c r="LXJ435" s="32"/>
      <c r="LXK435" s="32"/>
      <c r="LXL435" s="32"/>
      <c r="LXM435" s="32"/>
      <c r="LXN435" s="32"/>
      <c r="LXO435" s="32"/>
      <c r="LXP435" s="32"/>
      <c r="LXQ435" s="32"/>
      <c r="LXR435" s="32"/>
      <c r="LXS435" s="32"/>
      <c r="LXT435" s="32"/>
      <c r="LXU435" s="32"/>
      <c r="LXV435" s="32"/>
      <c r="LXW435" s="32"/>
      <c r="LXX435" s="32"/>
      <c r="LXY435" s="32"/>
      <c r="LXZ435" s="32"/>
      <c r="LYA435" s="32"/>
      <c r="LYB435" s="32"/>
      <c r="LYC435" s="32"/>
      <c r="LYD435" s="32"/>
      <c r="LYE435" s="32"/>
      <c r="LYF435" s="32"/>
      <c r="LYG435" s="32"/>
      <c r="LYH435" s="32"/>
      <c r="LYI435" s="32"/>
      <c r="LYJ435" s="32"/>
      <c r="LYK435" s="32"/>
      <c r="LYL435" s="32"/>
      <c r="LYM435" s="32"/>
      <c r="LYN435" s="32"/>
      <c r="LYO435" s="32"/>
      <c r="LYP435" s="32"/>
      <c r="LYQ435" s="32"/>
      <c r="LYR435" s="32"/>
      <c r="LYS435" s="32"/>
      <c r="LYT435" s="32"/>
      <c r="LYU435" s="32"/>
      <c r="LYV435" s="32"/>
      <c r="LYW435" s="32"/>
      <c r="LYX435" s="32"/>
      <c r="LYY435" s="32"/>
      <c r="LYZ435" s="32"/>
      <c r="LZA435" s="32"/>
      <c r="LZB435" s="32"/>
      <c r="LZC435" s="32"/>
      <c r="LZD435" s="32"/>
      <c r="LZE435" s="32"/>
      <c r="LZF435" s="32"/>
      <c r="LZG435" s="32"/>
      <c r="LZH435" s="32"/>
      <c r="LZI435" s="32"/>
      <c r="LZJ435" s="32"/>
      <c r="LZK435" s="32"/>
      <c r="LZL435" s="32"/>
      <c r="LZM435" s="32"/>
      <c r="LZN435" s="32"/>
      <c r="LZO435" s="32"/>
      <c r="LZP435" s="32"/>
      <c r="LZQ435" s="32"/>
      <c r="LZR435" s="32"/>
      <c r="LZS435" s="32"/>
      <c r="LZT435" s="32"/>
      <c r="LZU435" s="32"/>
      <c r="LZV435" s="32"/>
      <c r="LZW435" s="32"/>
      <c r="LZX435" s="32"/>
      <c r="LZY435" s="32"/>
      <c r="LZZ435" s="32"/>
      <c r="MAA435" s="32"/>
      <c r="MAB435" s="32"/>
      <c r="MAC435" s="32"/>
      <c r="MAD435" s="32"/>
      <c r="MAE435" s="32"/>
      <c r="MAF435" s="32"/>
      <c r="MAG435" s="32"/>
      <c r="MAH435" s="32"/>
      <c r="MAI435" s="32"/>
      <c r="MAJ435" s="32"/>
      <c r="MAK435" s="32"/>
      <c r="MAL435" s="32"/>
      <c r="MAM435" s="32"/>
      <c r="MAN435" s="32"/>
      <c r="MAO435" s="32"/>
      <c r="MAP435" s="32"/>
      <c r="MAQ435" s="32"/>
      <c r="MAR435" s="32"/>
      <c r="MAS435" s="32"/>
      <c r="MAT435" s="32"/>
      <c r="MAU435" s="32"/>
      <c r="MAV435" s="32"/>
      <c r="MAW435" s="32"/>
      <c r="MAX435" s="32"/>
      <c r="MAY435" s="32"/>
      <c r="MAZ435" s="32"/>
      <c r="MBA435" s="32"/>
      <c r="MBB435" s="32"/>
      <c r="MBC435" s="32"/>
      <c r="MBD435" s="32"/>
      <c r="MBE435" s="32"/>
      <c r="MBF435" s="32"/>
      <c r="MBG435" s="32"/>
      <c r="MBH435" s="32"/>
      <c r="MBI435" s="32"/>
      <c r="MBJ435" s="32"/>
      <c r="MBK435" s="32"/>
      <c r="MBL435" s="32"/>
      <c r="MBM435" s="32"/>
      <c r="MBN435" s="32"/>
      <c r="MBO435" s="32"/>
      <c r="MBP435" s="32"/>
      <c r="MBQ435" s="32"/>
      <c r="MBR435" s="32"/>
      <c r="MBS435" s="32"/>
      <c r="MBT435" s="32"/>
      <c r="MBU435" s="32"/>
      <c r="MBV435" s="32"/>
      <c r="MBW435" s="32"/>
      <c r="MBX435" s="32"/>
      <c r="MBY435" s="32"/>
      <c r="MBZ435" s="32"/>
      <c r="MCA435" s="32"/>
      <c r="MCB435" s="32"/>
      <c r="MCC435" s="32"/>
      <c r="MCD435" s="32"/>
      <c r="MCE435" s="32"/>
      <c r="MCF435" s="32"/>
      <c r="MCG435" s="32"/>
      <c r="MCH435" s="32"/>
      <c r="MCI435" s="32"/>
      <c r="MCJ435" s="32"/>
      <c r="MCK435" s="32"/>
      <c r="MCL435" s="32"/>
      <c r="MCM435" s="32"/>
      <c r="MCN435" s="32"/>
      <c r="MCO435" s="32"/>
      <c r="MCP435" s="32"/>
      <c r="MCQ435" s="32"/>
      <c r="MCR435" s="32"/>
      <c r="MCS435" s="32"/>
      <c r="MCT435" s="32"/>
      <c r="MCU435" s="32"/>
      <c r="MCV435" s="32"/>
      <c r="MCW435" s="32"/>
      <c r="MCX435" s="32"/>
      <c r="MCY435" s="32"/>
      <c r="MCZ435" s="32"/>
      <c r="MDA435" s="32"/>
      <c r="MDB435" s="32"/>
      <c r="MDC435" s="32"/>
      <c r="MDD435" s="32"/>
      <c r="MDE435" s="32"/>
      <c r="MDF435" s="32"/>
      <c r="MDG435" s="32"/>
      <c r="MDH435" s="32"/>
      <c r="MDI435" s="32"/>
      <c r="MDJ435" s="32"/>
      <c r="MDK435" s="32"/>
      <c r="MDL435" s="32"/>
      <c r="MDM435" s="32"/>
      <c r="MDN435" s="32"/>
      <c r="MDO435" s="32"/>
      <c r="MDP435" s="32"/>
      <c r="MDQ435" s="32"/>
      <c r="MDR435" s="32"/>
      <c r="MDS435" s="32"/>
      <c r="MDT435" s="32"/>
      <c r="MDU435" s="32"/>
      <c r="MDV435" s="32"/>
      <c r="MDW435" s="32"/>
      <c r="MDX435" s="32"/>
      <c r="MDY435" s="32"/>
      <c r="MDZ435" s="32"/>
      <c r="MEA435" s="32"/>
      <c r="MEB435" s="32"/>
      <c r="MEC435" s="32"/>
      <c r="MED435" s="32"/>
      <c r="MEE435" s="32"/>
      <c r="MEF435" s="32"/>
      <c r="MEG435" s="32"/>
      <c r="MEH435" s="32"/>
      <c r="MEI435" s="32"/>
      <c r="MEJ435" s="32"/>
      <c r="MEK435" s="32"/>
      <c r="MEL435" s="32"/>
      <c r="MEM435" s="32"/>
      <c r="MEN435" s="32"/>
      <c r="MEO435" s="32"/>
      <c r="MEP435" s="32"/>
      <c r="MEQ435" s="32"/>
      <c r="MER435" s="32"/>
      <c r="MES435" s="32"/>
      <c r="MET435" s="32"/>
      <c r="MEU435" s="32"/>
      <c r="MEV435" s="32"/>
      <c r="MEW435" s="32"/>
      <c r="MEX435" s="32"/>
      <c r="MEY435" s="32"/>
      <c r="MEZ435" s="32"/>
      <c r="MFA435" s="32"/>
      <c r="MFB435" s="32"/>
      <c r="MFC435" s="32"/>
      <c r="MFD435" s="32"/>
      <c r="MFE435" s="32"/>
      <c r="MFF435" s="32"/>
      <c r="MFG435" s="32"/>
      <c r="MFH435" s="32"/>
      <c r="MFI435" s="32"/>
      <c r="MFJ435" s="32"/>
      <c r="MFK435" s="32"/>
      <c r="MFL435" s="32"/>
      <c r="MFM435" s="32"/>
      <c r="MFN435" s="32"/>
      <c r="MFO435" s="32"/>
      <c r="MFP435" s="32"/>
      <c r="MFQ435" s="32"/>
      <c r="MFR435" s="32"/>
      <c r="MFS435" s="32"/>
      <c r="MFT435" s="32"/>
      <c r="MFU435" s="32"/>
      <c r="MFV435" s="32"/>
      <c r="MFW435" s="32"/>
      <c r="MFX435" s="32"/>
      <c r="MFY435" s="32"/>
      <c r="MFZ435" s="32"/>
      <c r="MGA435" s="32"/>
      <c r="MGB435" s="32"/>
      <c r="MGC435" s="32"/>
      <c r="MGD435" s="32"/>
      <c r="MGE435" s="32"/>
      <c r="MGF435" s="32"/>
      <c r="MGG435" s="32"/>
      <c r="MGH435" s="32"/>
      <c r="MGI435" s="32"/>
      <c r="MGJ435" s="32"/>
      <c r="MGK435" s="32"/>
      <c r="MGL435" s="32"/>
      <c r="MGM435" s="32"/>
      <c r="MGN435" s="32"/>
      <c r="MGO435" s="32"/>
      <c r="MGP435" s="32"/>
      <c r="MGQ435" s="32"/>
      <c r="MGR435" s="32"/>
      <c r="MGS435" s="32"/>
      <c r="MGT435" s="32"/>
      <c r="MGU435" s="32"/>
      <c r="MGV435" s="32"/>
      <c r="MGW435" s="32"/>
      <c r="MGX435" s="32"/>
      <c r="MGY435" s="32"/>
      <c r="MGZ435" s="32"/>
      <c r="MHA435" s="32"/>
      <c r="MHB435" s="32"/>
      <c r="MHC435" s="32"/>
      <c r="MHD435" s="32"/>
      <c r="MHE435" s="32"/>
      <c r="MHF435" s="32"/>
      <c r="MHG435" s="32"/>
      <c r="MHH435" s="32"/>
      <c r="MHI435" s="32"/>
      <c r="MHJ435" s="32"/>
      <c r="MHK435" s="32"/>
      <c r="MHL435" s="32"/>
      <c r="MHM435" s="32"/>
      <c r="MHN435" s="32"/>
      <c r="MHO435" s="32"/>
      <c r="MHP435" s="32"/>
      <c r="MHQ435" s="32"/>
      <c r="MHR435" s="32"/>
      <c r="MHS435" s="32"/>
      <c r="MHT435" s="32"/>
      <c r="MHU435" s="32"/>
      <c r="MHV435" s="32"/>
      <c r="MHW435" s="32"/>
      <c r="MHX435" s="32"/>
      <c r="MHY435" s="32"/>
      <c r="MHZ435" s="32"/>
      <c r="MIA435" s="32"/>
      <c r="MIB435" s="32"/>
      <c r="MIC435" s="32"/>
      <c r="MID435" s="32"/>
      <c r="MIE435" s="32"/>
      <c r="MIF435" s="32"/>
      <c r="MIG435" s="32"/>
      <c r="MIH435" s="32"/>
      <c r="MII435" s="32"/>
      <c r="MIJ435" s="32"/>
      <c r="MIK435" s="32"/>
      <c r="MIL435" s="32"/>
      <c r="MIM435" s="32"/>
      <c r="MIN435" s="32"/>
      <c r="MIO435" s="32"/>
      <c r="MIP435" s="32"/>
      <c r="MIQ435" s="32"/>
      <c r="MIR435" s="32"/>
      <c r="MIS435" s="32"/>
      <c r="MIT435" s="32"/>
      <c r="MIU435" s="32"/>
      <c r="MIV435" s="32"/>
      <c r="MIW435" s="32"/>
      <c r="MIX435" s="32"/>
      <c r="MIY435" s="32"/>
      <c r="MIZ435" s="32"/>
      <c r="MJA435" s="32"/>
      <c r="MJB435" s="32"/>
      <c r="MJC435" s="32"/>
      <c r="MJD435" s="32"/>
      <c r="MJE435" s="32"/>
      <c r="MJF435" s="32"/>
      <c r="MJG435" s="32"/>
      <c r="MJH435" s="32"/>
      <c r="MJI435" s="32"/>
      <c r="MJJ435" s="32"/>
      <c r="MJK435" s="32"/>
      <c r="MJL435" s="32"/>
      <c r="MJM435" s="32"/>
      <c r="MJN435" s="32"/>
      <c r="MJO435" s="32"/>
      <c r="MJP435" s="32"/>
      <c r="MJQ435" s="32"/>
      <c r="MJR435" s="32"/>
      <c r="MJS435" s="32"/>
      <c r="MJT435" s="32"/>
      <c r="MJU435" s="32"/>
      <c r="MJV435" s="32"/>
      <c r="MJW435" s="32"/>
      <c r="MJX435" s="32"/>
      <c r="MJY435" s="32"/>
      <c r="MJZ435" s="32"/>
      <c r="MKA435" s="32"/>
      <c r="MKB435" s="32"/>
      <c r="MKC435" s="32"/>
      <c r="MKD435" s="32"/>
      <c r="MKE435" s="32"/>
      <c r="MKF435" s="32"/>
      <c r="MKG435" s="32"/>
      <c r="MKH435" s="32"/>
      <c r="MKI435" s="32"/>
      <c r="MKJ435" s="32"/>
      <c r="MKK435" s="32"/>
      <c r="MKL435" s="32"/>
      <c r="MKM435" s="32"/>
      <c r="MKN435" s="32"/>
      <c r="MKO435" s="32"/>
      <c r="MKP435" s="32"/>
      <c r="MKQ435" s="32"/>
      <c r="MKR435" s="32"/>
      <c r="MKS435" s="32"/>
      <c r="MKT435" s="32"/>
      <c r="MKU435" s="32"/>
      <c r="MKV435" s="32"/>
      <c r="MKW435" s="32"/>
      <c r="MKX435" s="32"/>
      <c r="MKY435" s="32"/>
      <c r="MKZ435" s="32"/>
      <c r="MLA435" s="32"/>
      <c r="MLB435" s="32"/>
      <c r="MLC435" s="32"/>
      <c r="MLD435" s="32"/>
      <c r="MLE435" s="32"/>
      <c r="MLF435" s="32"/>
      <c r="MLG435" s="32"/>
      <c r="MLH435" s="32"/>
      <c r="MLI435" s="32"/>
      <c r="MLJ435" s="32"/>
      <c r="MLK435" s="32"/>
      <c r="MLL435" s="32"/>
      <c r="MLM435" s="32"/>
      <c r="MLN435" s="32"/>
      <c r="MLO435" s="32"/>
      <c r="MLP435" s="32"/>
      <c r="MLQ435" s="32"/>
      <c r="MLR435" s="32"/>
      <c r="MLS435" s="32"/>
      <c r="MLT435" s="32"/>
      <c r="MLU435" s="32"/>
      <c r="MLV435" s="32"/>
      <c r="MLW435" s="32"/>
      <c r="MLX435" s="32"/>
      <c r="MLY435" s="32"/>
      <c r="MLZ435" s="32"/>
      <c r="MMA435" s="32"/>
      <c r="MMB435" s="32"/>
      <c r="MMC435" s="32"/>
      <c r="MMD435" s="32"/>
      <c r="MME435" s="32"/>
      <c r="MMF435" s="32"/>
      <c r="MMG435" s="32"/>
      <c r="MMH435" s="32"/>
      <c r="MMI435" s="32"/>
      <c r="MMJ435" s="32"/>
      <c r="MMK435" s="32"/>
      <c r="MML435" s="32"/>
      <c r="MMM435" s="32"/>
      <c r="MMN435" s="32"/>
      <c r="MMO435" s="32"/>
      <c r="MMP435" s="32"/>
      <c r="MMQ435" s="32"/>
      <c r="MMR435" s="32"/>
      <c r="MMS435" s="32"/>
      <c r="MMT435" s="32"/>
      <c r="MMU435" s="32"/>
      <c r="MMV435" s="32"/>
      <c r="MMW435" s="32"/>
      <c r="MMX435" s="32"/>
      <c r="MMY435" s="32"/>
      <c r="MMZ435" s="32"/>
      <c r="MNA435" s="32"/>
      <c r="MNB435" s="32"/>
      <c r="MNC435" s="32"/>
      <c r="MND435" s="32"/>
      <c r="MNE435" s="32"/>
      <c r="MNF435" s="32"/>
      <c r="MNG435" s="32"/>
      <c r="MNH435" s="32"/>
      <c r="MNI435" s="32"/>
      <c r="MNJ435" s="32"/>
      <c r="MNK435" s="32"/>
      <c r="MNL435" s="32"/>
      <c r="MNM435" s="32"/>
      <c r="MNN435" s="32"/>
      <c r="MNO435" s="32"/>
      <c r="MNP435" s="32"/>
      <c r="MNQ435" s="32"/>
      <c r="MNR435" s="32"/>
      <c r="MNS435" s="32"/>
      <c r="MNT435" s="32"/>
      <c r="MNU435" s="32"/>
      <c r="MNV435" s="32"/>
      <c r="MNW435" s="32"/>
      <c r="MNX435" s="32"/>
      <c r="MNY435" s="32"/>
      <c r="MNZ435" s="32"/>
      <c r="MOA435" s="32"/>
      <c r="MOB435" s="32"/>
      <c r="MOC435" s="32"/>
      <c r="MOD435" s="32"/>
      <c r="MOE435" s="32"/>
      <c r="MOF435" s="32"/>
      <c r="MOG435" s="32"/>
      <c r="MOH435" s="32"/>
      <c r="MOI435" s="32"/>
      <c r="MOJ435" s="32"/>
      <c r="MOK435" s="32"/>
      <c r="MOL435" s="32"/>
      <c r="MOM435" s="32"/>
      <c r="MON435" s="32"/>
      <c r="MOO435" s="32"/>
      <c r="MOP435" s="32"/>
      <c r="MOQ435" s="32"/>
      <c r="MOR435" s="32"/>
      <c r="MOS435" s="32"/>
      <c r="MOT435" s="32"/>
      <c r="MOU435" s="32"/>
      <c r="MOV435" s="32"/>
      <c r="MOW435" s="32"/>
      <c r="MOX435" s="32"/>
      <c r="MOY435" s="32"/>
      <c r="MOZ435" s="32"/>
      <c r="MPA435" s="32"/>
      <c r="MPB435" s="32"/>
      <c r="MPC435" s="32"/>
      <c r="MPD435" s="32"/>
      <c r="MPE435" s="32"/>
      <c r="MPF435" s="32"/>
      <c r="MPG435" s="32"/>
      <c r="MPH435" s="32"/>
      <c r="MPI435" s="32"/>
      <c r="MPJ435" s="32"/>
      <c r="MPK435" s="32"/>
      <c r="MPL435" s="32"/>
      <c r="MPM435" s="32"/>
      <c r="MPN435" s="32"/>
      <c r="MPO435" s="32"/>
      <c r="MPP435" s="32"/>
      <c r="MPQ435" s="32"/>
      <c r="MPR435" s="32"/>
      <c r="MPS435" s="32"/>
      <c r="MPT435" s="32"/>
      <c r="MPU435" s="32"/>
      <c r="MPV435" s="32"/>
      <c r="MPW435" s="32"/>
      <c r="MPX435" s="32"/>
      <c r="MPY435" s="32"/>
      <c r="MPZ435" s="32"/>
      <c r="MQA435" s="32"/>
      <c r="MQB435" s="32"/>
      <c r="MQC435" s="32"/>
      <c r="MQD435" s="32"/>
      <c r="MQE435" s="32"/>
      <c r="MQF435" s="32"/>
      <c r="MQG435" s="32"/>
      <c r="MQH435" s="32"/>
      <c r="MQI435" s="32"/>
      <c r="MQJ435" s="32"/>
      <c r="MQK435" s="32"/>
      <c r="MQL435" s="32"/>
      <c r="MQM435" s="32"/>
      <c r="MQN435" s="32"/>
      <c r="MQO435" s="32"/>
      <c r="MQP435" s="32"/>
      <c r="MQQ435" s="32"/>
      <c r="MQR435" s="32"/>
      <c r="MQS435" s="32"/>
      <c r="MQT435" s="32"/>
      <c r="MQU435" s="32"/>
      <c r="MQV435" s="32"/>
      <c r="MQW435" s="32"/>
      <c r="MQX435" s="32"/>
      <c r="MQY435" s="32"/>
      <c r="MQZ435" s="32"/>
      <c r="MRA435" s="32"/>
      <c r="MRB435" s="32"/>
      <c r="MRC435" s="32"/>
      <c r="MRD435" s="32"/>
      <c r="MRE435" s="32"/>
      <c r="MRF435" s="32"/>
      <c r="MRG435" s="32"/>
      <c r="MRH435" s="32"/>
      <c r="MRI435" s="32"/>
      <c r="MRJ435" s="32"/>
      <c r="MRK435" s="32"/>
      <c r="MRL435" s="32"/>
      <c r="MRM435" s="32"/>
      <c r="MRN435" s="32"/>
      <c r="MRO435" s="32"/>
      <c r="MRP435" s="32"/>
      <c r="MRQ435" s="32"/>
      <c r="MRR435" s="32"/>
      <c r="MRS435" s="32"/>
      <c r="MRT435" s="32"/>
      <c r="MRU435" s="32"/>
      <c r="MRV435" s="32"/>
      <c r="MRW435" s="32"/>
      <c r="MRX435" s="32"/>
      <c r="MRY435" s="32"/>
      <c r="MRZ435" s="32"/>
      <c r="MSA435" s="32"/>
      <c r="MSB435" s="32"/>
      <c r="MSC435" s="32"/>
      <c r="MSD435" s="32"/>
      <c r="MSE435" s="32"/>
      <c r="MSF435" s="32"/>
      <c r="MSG435" s="32"/>
      <c r="MSH435" s="32"/>
      <c r="MSI435" s="32"/>
      <c r="MSJ435" s="32"/>
      <c r="MSK435" s="32"/>
      <c r="MSL435" s="32"/>
      <c r="MSM435" s="32"/>
      <c r="MSN435" s="32"/>
      <c r="MSO435" s="32"/>
      <c r="MSP435" s="32"/>
      <c r="MSQ435" s="32"/>
      <c r="MSR435" s="32"/>
      <c r="MSS435" s="32"/>
      <c r="MST435" s="32"/>
      <c r="MSU435" s="32"/>
      <c r="MSV435" s="32"/>
      <c r="MSW435" s="32"/>
      <c r="MSX435" s="32"/>
      <c r="MSY435" s="32"/>
      <c r="MSZ435" s="32"/>
      <c r="MTA435" s="32"/>
      <c r="MTB435" s="32"/>
      <c r="MTC435" s="32"/>
      <c r="MTD435" s="32"/>
      <c r="MTE435" s="32"/>
      <c r="MTF435" s="32"/>
      <c r="MTG435" s="32"/>
      <c r="MTH435" s="32"/>
      <c r="MTI435" s="32"/>
      <c r="MTJ435" s="32"/>
      <c r="MTK435" s="32"/>
      <c r="MTL435" s="32"/>
      <c r="MTM435" s="32"/>
      <c r="MTN435" s="32"/>
      <c r="MTO435" s="32"/>
      <c r="MTP435" s="32"/>
      <c r="MTQ435" s="32"/>
      <c r="MTR435" s="32"/>
      <c r="MTS435" s="32"/>
      <c r="MTT435" s="32"/>
      <c r="MTU435" s="32"/>
      <c r="MTV435" s="32"/>
      <c r="MTW435" s="32"/>
      <c r="MTX435" s="32"/>
      <c r="MTY435" s="32"/>
      <c r="MTZ435" s="32"/>
      <c r="MUA435" s="32"/>
      <c r="MUB435" s="32"/>
      <c r="MUC435" s="32"/>
      <c r="MUD435" s="32"/>
      <c r="MUE435" s="32"/>
      <c r="MUF435" s="32"/>
      <c r="MUG435" s="32"/>
      <c r="MUH435" s="32"/>
      <c r="MUI435" s="32"/>
      <c r="MUJ435" s="32"/>
      <c r="MUK435" s="32"/>
      <c r="MUL435" s="32"/>
      <c r="MUM435" s="32"/>
      <c r="MUN435" s="32"/>
      <c r="MUO435" s="32"/>
      <c r="MUP435" s="32"/>
      <c r="MUQ435" s="32"/>
      <c r="MUR435" s="32"/>
      <c r="MUS435" s="32"/>
      <c r="MUT435" s="32"/>
      <c r="MUU435" s="32"/>
      <c r="MUV435" s="32"/>
      <c r="MUW435" s="32"/>
      <c r="MUX435" s="32"/>
      <c r="MUY435" s="32"/>
      <c r="MUZ435" s="32"/>
      <c r="MVA435" s="32"/>
      <c r="MVB435" s="32"/>
      <c r="MVC435" s="32"/>
      <c r="MVD435" s="32"/>
      <c r="MVE435" s="32"/>
      <c r="MVF435" s="32"/>
      <c r="MVG435" s="32"/>
      <c r="MVH435" s="32"/>
      <c r="MVI435" s="32"/>
      <c r="MVJ435" s="32"/>
      <c r="MVK435" s="32"/>
      <c r="MVL435" s="32"/>
      <c r="MVM435" s="32"/>
      <c r="MVN435" s="32"/>
      <c r="MVO435" s="32"/>
      <c r="MVP435" s="32"/>
      <c r="MVQ435" s="32"/>
      <c r="MVR435" s="32"/>
      <c r="MVS435" s="32"/>
      <c r="MVT435" s="32"/>
      <c r="MVU435" s="32"/>
      <c r="MVV435" s="32"/>
      <c r="MVW435" s="32"/>
      <c r="MVX435" s="32"/>
      <c r="MVY435" s="32"/>
      <c r="MVZ435" s="32"/>
      <c r="MWA435" s="32"/>
      <c r="MWB435" s="32"/>
      <c r="MWC435" s="32"/>
      <c r="MWD435" s="32"/>
      <c r="MWE435" s="32"/>
      <c r="MWF435" s="32"/>
      <c r="MWG435" s="32"/>
      <c r="MWH435" s="32"/>
      <c r="MWI435" s="32"/>
      <c r="MWJ435" s="32"/>
      <c r="MWK435" s="32"/>
      <c r="MWL435" s="32"/>
      <c r="MWM435" s="32"/>
      <c r="MWN435" s="32"/>
      <c r="MWO435" s="32"/>
      <c r="MWP435" s="32"/>
      <c r="MWQ435" s="32"/>
      <c r="MWR435" s="32"/>
      <c r="MWS435" s="32"/>
      <c r="MWT435" s="32"/>
      <c r="MWU435" s="32"/>
      <c r="MWV435" s="32"/>
      <c r="MWW435" s="32"/>
      <c r="MWX435" s="32"/>
      <c r="MWY435" s="32"/>
      <c r="MWZ435" s="32"/>
      <c r="MXA435" s="32"/>
      <c r="MXB435" s="32"/>
      <c r="MXC435" s="32"/>
      <c r="MXD435" s="32"/>
      <c r="MXE435" s="32"/>
      <c r="MXF435" s="32"/>
      <c r="MXG435" s="32"/>
      <c r="MXH435" s="32"/>
      <c r="MXI435" s="32"/>
      <c r="MXJ435" s="32"/>
      <c r="MXK435" s="32"/>
      <c r="MXL435" s="32"/>
      <c r="MXM435" s="32"/>
      <c r="MXN435" s="32"/>
      <c r="MXO435" s="32"/>
      <c r="MXP435" s="32"/>
      <c r="MXQ435" s="32"/>
      <c r="MXR435" s="32"/>
      <c r="MXS435" s="32"/>
      <c r="MXT435" s="32"/>
      <c r="MXU435" s="32"/>
      <c r="MXV435" s="32"/>
      <c r="MXW435" s="32"/>
      <c r="MXX435" s="32"/>
      <c r="MXY435" s="32"/>
      <c r="MXZ435" s="32"/>
      <c r="MYA435" s="32"/>
      <c r="MYB435" s="32"/>
      <c r="MYC435" s="32"/>
      <c r="MYD435" s="32"/>
      <c r="MYE435" s="32"/>
      <c r="MYF435" s="32"/>
      <c r="MYG435" s="32"/>
      <c r="MYH435" s="32"/>
      <c r="MYI435" s="32"/>
      <c r="MYJ435" s="32"/>
      <c r="MYK435" s="32"/>
      <c r="MYL435" s="32"/>
      <c r="MYM435" s="32"/>
      <c r="MYN435" s="32"/>
      <c r="MYO435" s="32"/>
      <c r="MYP435" s="32"/>
      <c r="MYQ435" s="32"/>
      <c r="MYR435" s="32"/>
      <c r="MYS435" s="32"/>
      <c r="MYT435" s="32"/>
      <c r="MYU435" s="32"/>
      <c r="MYV435" s="32"/>
      <c r="MYW435" s="32"/>
      <c r="MYX435" s="32"/>
      <c r="MYY435" s="32"/>
      <c r="MYZ435" s="32"/>
      <c r="MZA435" s="32"/>
      <c r="MZB435" s="32"/>
      <c r="MZC435" s="32"/>
      <c r="MZD435" s="32"/>
      <c r="MZE435" s="32"/>
      <c r="MZF435" s="32"/>
      <c r="MZG435" s="32"/>
      <c r="MZH435" s="32"/>
      <c r="MZI435" s="32"/>
      <c r="MZJ435" s="32"/>
      <c r="MZK435" s="32"/>
      <c r="MZL435" s="32"/>
      <c r="MZM435" s="32"/>
      <c r="MZN435" s="32"/>
      <c r="MZO435" s="32"/>
      <c r="MZP435" s="32"/>
      <c r="MZQ435" s="32"/>
      <c r="MZR435" s="32"/>
      <c r="MZS435" s="32"/>
      <c r="MZT435" s="32"/>
      <c r="MZU435" s="32"/>
      <c r="MZV435" s="32"/>
      <c r="MZW435" s="32"/>
      <c r="MZX435" s="32"/>
      <c r="MZY435" s="32"/>
      <c r="MZZ435" s="32"/>
      <c r="NAA435" s="32"/>
      <c r="NAB435" s="32"/>
      <c r="NAC435" s="32"/>
      <c r="NAD435" s="32"/>
      <c r="NAE435" s="32"/>
      <c r="NAF435" s="32"/>
      <c r="NAG435" s="32"/>
      <c r="NAH435" s="32"/>
      <c r="NAI435" s="32"/>
      <c r="NAJ435" s="32"/>
      <c r="NAK435" s="32"/>
      <c r="NAL435" s="32"/>
      <c r="NAM435" s="32"/>
      <c r="NAN435" s="32"/>
      <c r="NAO435" s="32"/>
      <c r="NAP435" s="32"/>
      <c r="NAQ435" s="32"/>
      <c r="NAR435" s="32"/>
      <c r="NAS435" s="32"/>
      <c r="NAT435" s="32"/>
      <c r="NAU435" s="32"/>
      <c r="NAV435" s="32"/>
      <c r="NAW435" s="32"/>
      <c r="NAX435" s="32"/>
      <c r="NAY435" s="32"/>
      <c r="NAZ435" s="32"/>
      <c r="NBA435" s="32"/>
      <c r="NBB435" s="32"/>
      <c r="NBC435" s="32"/>
      <c r="NBD435" s="32"/>
      <c r="NBE435" s="32"/>
      <c r="NBF435" s="32"/>
      <c r="NBG435" s="32"/>
      <c r="NBH435" s="32"/>
      <c r="NBI435" s="32"/>
      <c r="NBJ435" s="32"/>
      <c r="NBK435" s="32"/>
      <c r="NBL435" s="32"/>
      <c r="NBM435" s="32"/>
      <c r="NBN435" s="32"/>
      <c r="NBO435" s="32"/>
      <c r="NBP435" s="32"/>
      <c r="NBQ435" s="32"/>
      <c r="NBR435" s="32"/>
      <c r="NBS435" s="32"/>
      <c r="NBT435" s="32"/>
      <c r="NBU435" s="32"/>
      <c r="NBV435" s="32"/>
      <c r="NBW435" s="32"/>
      <c r="NBX435" s="32"/>
      <c r="NBY435" s="32"/>
      <c r="NBZ435" s="32"/>
      <c r="NCA435" s="32"/>
      <c r="NCB435" s="32"/>
      <c r="NCC435" s="32"/>
      <c r="NCD435" s="32"/>
      <c r="NCE435" s="32"/>
      <c r="NCF435" s="32"/>
      <c r="NCG435" s="32"/>
      <c r="NCH435" s="32"/>
      <c r="NCI435" s="32"/>
      <c r="NCJ435" s="32"/>
      <c r="NCK435" s="32"/>
      <c r="NCL435" s="32"/>
      <c r="NCM435" s="32"/>
      <c r="NCN435" s="32"/>
      <c r="NCO435" s="32"/>
      <c r="NCP435" s="32"/>
      <c r="NCQ435" s="32"/>
      <c r="NCR435" s="32"/>
      <c r="NCS435" s="32"/>
      <c r="NCT435" s="32"/>
      <c r="NCU435" s="32"/>
      <c r="NCV435" s="32"/>
      <c r="NCW435" s="32"/>
      <c r="NCX435" s="32"/>
      <c r="NCY435" s="32"/>
      <c r="NCZ435" s="32"/>
      <c r="NDA435" s="32"/>
      <c r="NDB435" s="32"/>
      <c r="NDC435" s="32"/>
      <c r="NDD435" s="32"/>
      <c r="NDE435" s="32"/>
      <c r="NDF435" s="32"/>
      <c r="NDG435" s="32"/>
      <c r="NDH435" s="32"/>
      <c r="NDI435" s="32"/>
      <c r="NDJ435" s="32"/>
      <c r="NDK435" s="32"/>
      <c r="NDL435" s="32"/>
      <c r="NDM435" s="32"/>
      <c r="NDN435" s="32"/>
      <c r="NDO435" s="32"/>
      <c r="NDP435" s="32"/>
      <c r="NDQ435" s="32"/>
      <c r="NDR435" s="32"/>
      <c r="NDS435" s="32"/>
      <c r="NDT435" s="32"/>
      <c r="NDU435" s="32"/>
      <c r="NDV435" s="32"/>
      <c r="NDW435" s="32"/>
      <c r="NDX435" s="32"/>
      <c r="NDY435" s="32"/>
      <c r="NDZ435" s="32"/>
      <c r="NEA435" s="32"/>
      <c r="NEB435" s="32"/>
      <c r="NEC435" s="32"/>
      <c r="NED435" s="32"/>
      <c r="NEE435" s="32"/>
      <c r="NEF435" s="32"/>
      <c r="NEG435" s="32"/>
      <c r="NEH435" s="32"/>
      <c r="NEI435" s="32"/>
      <c r="NEJ435" s="32"/>
      <c r="NEK435" s="32"/>
      <c r="NEL435" s="32"/>
      <c r="NEM435" s="32"/>
      <c r="NEN435" s="32"/>
      <c r="NEO435" s="32"/>
      <c r="NEP435" s="32"/>
      <c r="NEQ435" s="32"/>
      <c r="NER435" s="32"/>
      <c r="NES435" s="32"/>
      <c r="NET435" s="32"/>
      <c r="NEU435" s="32"/>
      <c r="NEV435" s="32"/>
      <c r="NEW435" s="32"/>
      <c r="NEX435" s="32"/>
      <c r="NEY435" s="32"/>
      <c r="NEZ435" s="32"/>
      <c r="NFA435" s="32"/>
      <c r="NFB435" s="32"/>
      <c r="NFC435" s="32"/>
      <c r="NFD435" s="32"/>
      <c r="NFE435" s="32"/>
      <c r="NFF435" s="32"/>
      <c r="NFG435" s="32"/>
      <c r="NFH435" s="32"/>
      <c r="NFI435" s="32"/>
      <c r="NFJ435" s="32"/>
      <c r="NFK435" s="32"/>
      <c r="NFL435" s="32"/>
      <c r="NFM435" s="32"/>
      <c r="NFN435" s="32"/>
      <c r="NFO435" s="32"/>
      <c r="NFP435" s="32"/>
      <c r="NFQ435" s="32"/>
      <c r="NFR435" s="32"/>
      <c r="NFS435" s="32"/>
      <c r="NFT435" s="32"/>
      <c r="NFU435" s="32"/>
      <c r="NFV435" s="32"/>
      <c r="NFW435" s="32"/>
      <c r="NFX435" s="32"/>
      <c r="NFY435" s="32"/>
      <c r="NFZ435" s="32"/>
      <c r="NGA435" s="32"/>
      <c r="NGB435" s="32"/>
      <c r="NGC435" s="32"/>
      <c r="NGD435" s="32"/>
      <c r="NGE435" s="32"/>
      <c r="NGF435" s="32"/>
      <c r="NGG435" s="32"/>
      <c r="NGH435" s="32"/>
      <c r="NGI435" s="32"/>
      <c r="NGJ435" s="32"/>
      <c r="NGK435" s="32"/>
      <c r="NGL435" s="32"/>
      <c r="NGM435" s="32"/>
      <c r="NGN435" s="32"/>
      <c r="NGO435" s="32"/>
      <c r="NGP435" s="32"/>
      <c r="NGQ435" s="32"/>
      <c r="NGR435" s="32"/>
      <c r="NGS435" s="32"/>
      <c r="NGT435" s="32"/>
      <c r="NGU435" s="32"/>
      <c r="NGV435" s="32"/>
      <c r="NGW435" s="32"/>
      <c r="NGX435" s="32"/>
      <c r="NGY435" s="32"/>
      <c r="NGZ435" s="32"/>
      <c r="NHA435" s="32"/>
      <c r="NHB435" s="32"/>
      <c r="NHC435" s="32"/>
      <c r="NHD435" s="32"/>
      <c r="NHE435" s="32"/>
      <c r="NHF435" s="32"/>
      <c r="NHG435" s="32"/>
      <c r="NHH435" s="32"/>
      <c r="NHI435" s="32"/>
      <c r="NHJ435" s="32"/>
      <c r="NHK435" s="32"/>
      <c r="NHL435" s="32"/>
      <c r="NHM435" s="32"/>
      <c r="NHN435" s="32"/>
      <c r="NHO435" s="32"/>
      <c r="NHP435" s="32"/>
      <c r="NHQ435" s="32"/>
      <c r="NHR435" s="32"/>
      <c r="NHS435" s="32"/>
      <c r="NHT435" s="32"/>
      <c r="NHU435" s="32"/>
      <c r="NHV435" s="32"/>
      <c r="NHW435" s="32"/>
      <c r="NHX435" s="32"/>
      <c r="NHY435" s="32"/>
      <c r="NHZ435" s="32"/>
      <c r="NIA435" s="32"/>
      <c r="NIB435" s="32"/>
      <c r="NIC435" s="32"/>
      <c r="NID435" s="32"/>
      <c r="NIE435" s="32"/>
      <c r="NIF435" s="32"/>
      <c r="NIG435" s="32"/>
      <c r="NIH435" s="32"/>
      <c r="NII435" s="32"/>
      <c r="NIJ435" s="32"/>
      <c r="NIK435" s="32"/>
      <c r="NIL435" s="32"/>
      <c r="NIM435" s="32"/>
      <c r="NIN435" s="32"/>
      <c r="NIO435" s="32"/>
      <c r="NIP435" s="32"/>
      <c r="NIQ435" s="32"/>
      <c r="NIR435" s="32"/>
      <c r="NIS435" s="32"/>
      <c r="NIT435" s="32"/>
      <c r="NIU435" s="32"/>
      <c r="NIV435" s="32"/>
      <c r="NIW435" s="32"/>
      <c r="NIX435" s="32"/>
      <c r="NIY435" s="32"/>
      <c r="NIZ435" s="32"/>
      <c r="NJA435" s="32"/>
      <c r="NJB435" s="32"/>
      <c r="NJC435" s="32"/>
      <c r="NJD435" s="32"/>
      <c r="NJE435" s="32"/>
      <c r="NJF435" s="32"/>
      <c r="NJG435" s="32"/>
      <c r="NJH435" s="32"/>
      <c r="NJI435" s="32"/>
      <c r="NJJ435" s="32"/>
      <c r="NJK435" s="32"/>
      <c r="NJL435" s="32"/>
      <c r="NJM435" s="32"/>
      <c r="NJN435" s="32"/>
      <c r="NJO435" s="32"/>
      <c r="NJP435" s="32"/>
      <c r="NJQ435" s="32"/>
      <c r="NJR435" s="32"/>
      <c r="NJS435" s="32"/>
      <c r="NJT435" s="32"/>
      <c r="NJU435" s="32"/>
      <c r="NJV435" s="32"/>
      <c r="NJW435" s="32"/>
      <c r="NJX435" s="32"/>
      <c r="NJY435" s="32"/>
      <c r="NJZ435" s="32"/>
      <c r="NKA435" s="32"/>
      <c r="NKB435" s="32"/>
      <c r="NKC435" s="32"/>
      <c r="NKD435" s="32"/>
      <c r="NKE435" s="32"/>
      <c r="NKF435" s="32"/>
      <c r="NKG435" s="32"/>
      <c r="NKH435" s="32"/>
      <c r="NKI435" s="32"/>
      <c r="NKJ435" s="32"/>
      <c r="NKK435" s="32"/>
      <c r="NKL435" s="32"/>
      <c r="NKM435" s="32"/>
      <c r="NKN435" s="32"/>
      <c r="NKO435" s="32"/>
      <c r="NKP435" s="32"/>
      <c r="NKQ435" s="32"/>
      <c r="NKR435" s="32"/>
      <c r="NKS435" s="32"/>
      <c r="NKT435" s="32"/>
      <c r="NKU435" s="32"/>
      <c r="NKV435" s="32"/>
      <c r="NKW435" s="32"/>
      <c r="NKX435" s="32"/>
      <c r="NKY435" s="32"/>
      <c r="NKZ435" s="32"/>
      <c r="NLA435" s="32"/>
      <c r="NLB435" s="32"/>
      <c r="NLC435" s="32"/>
      <c r="NLD435" s="32"/>
      <c r="NLE435" s="32"/>
      <c r="NLF435" s="32"/>
      <c r="NLG435" s="32"/>
      <c r="NLH435" s="32"/>
      <c r="NLI435" s="32"/>
      <c r="NLJ435" s="32"/>
      <c r="NLK435" s="32"/>
      <c r="NLL435" s="32"/>
      <c r="NLM435" s="32"/>
      <c r="NLN435" s="32"/>
      <c r="NLO435" s="32"/>
      <c r="NLP435" s="32"/>
      <c r="NLQ435" s="32"/>
      <c r="NLR435" s="32"/>
      <c r="NLS435" s="32"/>
      <c r="NLT435" s="32"/>
      <c r="NLU435" s="32"/>
      <c r="NLV435" s="32"/>
      <c r="NLW435" s="32"/>
      <c r="NLX435" s="32"/>
      <c r="NLY435" s="32"/>
      <c r="NLZ435" s="32"/>
      <c r="NMA435" s="32"/>
      <c r="NMB435" s="32"/>
      <c r="NMC435" s="32"/>
      <c r="NMD435" s="32"/>
      <c r="NME435" s="32"/>
      <c r="NMF435" s="32"/>
      <c r="NMG435" s="32"/>
      <c r="NMH435" s="32"/>
      <c r="NMI435" s="32"/>
      <c r="NMJ435" s="32"/>
      <c r="NMK435" s="32"/>
      <c r="NML435" s="32"/>
      <c r="NMM435" s="32"/>
      <c r="NMN435" s="32"/>
      <c r="NMO435" s="32"/>
      <c r="NMP435" s="32"/>
      <c r="NMQ435" s="32"/>
      <c r="NMR435" s="32"/>
      <c r="NMS435" s="32"/>
      <c r="NMT435" s="32"/>
      <c r="NMU435" s="32"/>
      <c r="NMV435" s="32"/>
      <c r="NMW435" s="32"/>
      <c r="NMX435" s="32"/>
      <c r="NMY435" s="32"/>
      <c r="NMZ435" s="32"/>
      <c r="NNA435" s="32"/>
      <c r="NNB435" s="32"/>
      <c r="NNC435" s="32"/>
      <c r="NND435" s="32"/>
      <c r="NNE435" s="32"/>
      <c r="NNF435" s="32"/>
      <c r="NNG435" s="32"/>
      <c r="NNH435" s="32"/>
      <c r="NNI435" s="32"/>
      <c r="NNJ435" s="32"/>
      <c r="NNK435" s="32"/>
      <c r="NNL435" s="32"/>
      <c r="NNM435" s="32"/>
      <c r="NNN435" s="32"/>
      <c r="NNO435" s="32"/>
      <c r="NNP435" s="32"/>
      <c r="NNQ435" s="32"/>
      <c r="NNR435" s="32"/>
      <c r="NNS435" s="32"/>
      <c r="NNT435" s="32"/>
      <c r="NNU435" s="32"/>
      <c r="NNV435" s="32"/>
      <c r="NNW435" s="32"/>
      <c r="NNX435" s="32"/>
      <c r="NNY435" s="32"/>
      <c r="NNZ435" s="32"/>
      <c r="NOA435" s="32"/>
      <c r="NOB435" s="32"/>
      <c r="NOC435" s="32"/>
      <c r="NOD435" s="32"/>
      <c r="NOE435" s="32"/>
      <c r="NOF435" s="32"/>
      <c r="NOG435" s="32"/>
      <c r="NOH435" s="32"/>
      <c r="NOI435" s="32"/>
      <c r="NOJ435" s="32"/>
      <c r="NOK435" s="32"/>
      <c r="NOL435" s="32"/>
      <c r="NOM435" s="32"/>
      <c r="NON435" s="32"/>
      <c r="NOO435" s="32"/>
      <c r="NOP435" s="32"/>
      <c r="NOQ435" s="32"/>
      <c r="NOR435" s="32"/>
      <c r="NOS435" s="32"/>
      <c r="NOT435" s="32"/>
      <c r="NOU435" s="32"/>
      <c r="NOV435" s="32"/>
      <c r="NOW435" s="32"/>
      <c r="NOX435" s="32"/>
      <c r="NOY435" s="32"/>
      <c r="NOZ435" s="32"/>
      <c r="NPA435" s="32"/>
      <c r="NPB435" s="32"/>
      <c r="NPC435" s="32"/>
      <c r="NPD435" s="32"/>
      <c r="NPE435" s="32"/>
      <c r="NPF435" s="32"/>
      <c r="NPG435" s="32"/>
      <c r="NPH435" s="32"/>
      <c r="NPI435" s="32"/>
      <c r="NPJ435" s="32"/>
      <c r="NPK435" s="32"/>
      <c r="NPL435" s="32"/>
      <c r="NPM435" s="32"/>
      <c r="NPN435" s="32"/>
      <c r="NPO435" s="32"/>
      <c r="NPP435" s="32"/>
      <c r="NPQ435" s="32"/>
      <c r="NPR435" s="32"/>
      <c r="NPS435" s="32"/>
      <c r="NPT435" s="32"/>
      <c r="NPU435" s="32"/>
      <c r="NPV435" s="32"/>
      <c r="NPW435" s="32"/>
      <c r="NPX435" s="32"/>
      <c r="NPY435" s="32"/>
      <c r="NPZ435" s="32"/>
      <c r="NQA435" s="32"/>
      <c r="NQB435" s="32"/>
      <c r="NQC435" s="32"/>
      <c r="NQD435" s="32"/>
      <c r="NQE435" s="32"/>
      <c r="NQF435" s="32"/>
      <c r="NQG435" s="32"/>
      <c r="NQH435" s="32"/>
      <c r="NQI435" s="32"/>
      <c r="NQJ435" s="32"/>
      <c r="NQK435" s="32"/>
      <c r="NQL435" s="32"/>
      <c r="NQM435" s="32"/>
      <c r="NQN435" s="32"/>
      <c r="NQO435" s="32"/>
      <c r="NQP435" s="32"/>
      <c r="NQQ435" s="32"/>
      <c r="NQR435" s="32"/>
      <c r="NQS435" s="32"/>
      <c r="NQT435" s="32"/>
      <c r="NQU435" s="32"/>
      <c r="NQV435" s="32"/>
      <c r="NQW435" s="32"/>
      <c r="NQX435" s="32"/>
      <c r="NQY435" s="32"/>
      <c r="NQZ435" s="32"/>
      <c r="NRA435" s="32"/>
      <c r="NRB435" s="32"/>
      <c r="NRC435" s="32"/>
      <c r="NRD435" s="32"/>
      <c r="NRE435" s="32"/>
      <c r="NRF435" s="32"/>
      <c r="NRG435" s="32"/>
      <c r="NRH435" s="32"/>
      <c r="NRI435" s="32"/>
      <c r="NRJ435" s="32"/>
      <c r="NRK435" s="32"/>
      <c r="NRL435" s="32"/>
      <c r="NRM435" s="32"/>
      <c r="NRN435" s="32"/>
      <c r="NRO435" s="32"/>
      <c r="NRP435" s="32"/>
      <c r="NRQ435" s="32"/>
      <c r="NRR435" s="32"/>
      <c r="NRS435" s="32"/>
      <c r="NRT435" s="32"/>
      <c r="NRU435" s="32"/>
      <c r="NRV435" s="32"/>
      <c r="NRW435" s="32"/>
      <c r="NRX435" s="32"/>
      <c r="NRY435" s="32"/>
      <c r="NRZ435" s="32"/>
      <c r="NSA435" s="32"/>
      <c r="NSB435" s="32"/>
      <c r="NSC435" s="32"/>
      <c r="NSD435" s="32"/>
      <c r="NSE435" s="32"/>
      <c r="NSF435" s="32"/>
      <c r="NSG435" s="32"/>
      <c r="NSH435" s="32"/>
      <c r="NSI435" s="32"/>
      <c r="NSJ435" s="32"/>
      <c r="NSK435" s="32"/>
      <c r="NSL435" s="32"/>
      <c r="NSM435" s="32"/>
      <c r="NSN435" s="32"/>
      <c r="NSO435" s="32"/>
      <c r="NSP435" s="32"/>
      <c r="NSQ435" s="32"/>
      <c r="NSR435" s="32"/>
      <c r="NSS435" s="32"/>
      <c r="NST435" s="32"/>
      <c r="NSU435" s="32"/>
      <c r="NSV435" s="32"/>
      <c r="NSW435" s="32"/>
      <c r="NSX435" s="32"/>
      <c r="NSY435" s="32"/>
      <c r="NSZ435" s="32"/>
      <c r="NTA435" s="32"/>
      <c r="NTB435" s="32"/>
      <c r="NTC435" s="32"/>
      <c r="NTD435" s="32"/>
      <c r="NTE435" s="32"/>
      <c r="NTF435" s="32"/>
      <c r="NTG435" s="32"/>
      <c r="NTH435" s="32"/>
      <c r="NTI435" s="32"/>
      <c r="NTJ435" s="32"/>
      <c r="NTK435" s="32"/>
      <c r="NTL435" s="32"/>
      <c r="NTM435" s="32"/>
      <c r="NTN435" s="32"/>
      <c r="NTO435" s="32"/>
      <c r="NTP435" s="32"/>
      <c r="NTQ435" s="32"/>
      <c r="NTR435" s="32"/>
      <c r="NTS435" s="32"/>
      <c r="NTT435" s="32"/>
      <c r="NTU435" s="32"/>
      <c r="NTV435" s="32"/>
      <c r="NTW435" s="32"/>
      <c r="NTX435" s="32"/>
      <c r="NTY435" s="32"/>
      <c r="NTZ435" s="32"/>
      <c r="NUA435" s="32"/>
      <c r="NUB435" s="32"/>
      <c r="NUC435" s="32"/>
      <c r="NUD435" s="32"/>
      <c r="NUE435" s="32"/>
      <c r="NUF435" s="32"/>
      <c r="NUG435" s="32"/>
      <c r="NUH435" s="32"/>
      <c r="NUI435" s="32"/>
      <c r="NUJ435" s="32"/>
      <c r="NUK435" s="32"/>
      <c r="NUL435" s="32"/>
      <c r="NUM435" s="32"/>
      <c r="NUN435" s="32"/>
      <c r="NUO435" s="32"/>
      <c r="NUP435" s="32"/>
      <c r="NUQ435" s="32"/>
      <c r="NUR435" s="32"/>
      <c r="NUS435" s="32"/>
      <c r="NUT435" s="32"/>
      <c r="NUU435" s="32"/>
      <c r="NUV435" s="32"/>
      <c r="NUW435" s="32"/>
      <c r="NUX435" s="32"/>
      <c r="NUY435" s="32"/>
      <c r="NUZ435" s="32"/>
      <c r="NVA435" s="32"/>
      <c r="NVB435" s="32"/>
      <c r="NVC435" s="32"/>
      <c r="NVD435" s="32"/>
      <c r="NVE435" s="32"/>
      <c r="NVF435" s="32"/>
      <c r="NVG435" s="32"/>
      <c r="NVH435" s="32"/>
      <c r="NVI435" s="32"/>
      <c r="NVJ435" s="32"/>
      <c r="NVK435" s="32"/>
      <c r="NVL435" s="32"/>
      <c r="NVM435" s="32"/>
      <c r="NVN435" s="32"/>
      <c r="NVO435" s="32"/>
      <c r="NVP435" s="32"/>
      <c r="NVQ435" s="32"/>
      <c r="NVR435" s="32"/>
      <c r="NVS435" s="32"/>
      <c r="NVT435" s="32"/>
      <c r="NVU435" s="32"/>
      <c r="NVV435" s="32"/>
      <c r="NVW435" s="32"/>
      <c r="NVX435" s="32"/>
      <c r="NVY435" s="32"/>
      <c r="NVZ435" s="32"/>
      <c r="NWA435" s="32"/>
      <c r="NWB435" s="32"/>
      <c r="NWC435" s="32"/>
      <c r="NWD435" s="32"/>
      <c r="NWE435" s="32"/>
      <c r="NWF435" s="32"/>
      <c r="NWG435" s="32"/>
      <c r="NWH435" s="32"/>
      <c r="NWI435" s="32"/>
      <c r="NWJ435" s="32"/>
      <c r="NWK435" s="32"/>
      <c r="NWL435" s="32"/>
      <c r="NWM435" s="32"/>
      <c r="NWN435" s="32"/>
      <c r="NWO435" s="32"/>
      <c r="NWP435" s="32"/>
      <c r="NWQ435" s="32"/>
      <c r="NWR435" s="32"/>
      <c r="NWS435" s="32"/>
      <c r="NWT435" s="32"/>
      <c r="NWU435" s="32"/>
      <c r="NWV435" s="32"/>
      <c r="NWW435" s="32"/>
      <c r="NWX435" s="32"/>
      <c r="NWY435" s="32"/>
      <c r="NWZ435" s="32"/>
      <c r="NXA435" s="32"/>
      <c r="NXB435" s="32"/>
      <c r="NXC435" s="32"/>
      <c r="NXD435" s="32"/>
      <c r="NXE435" s="32"/>
      <c r="NXF435" s="32"/>
      <c r="NXG435" s="32"/>
      <c r="NXH435" s="32"/>
      <c r="NXI435" s="32"/>
      <c r="NXJ435" s="32"/>
      <c r="NXK435" s="32"/>
      <c r="NXL435" s="32"/>
      <c r="NXM435" s="32"/>
      <c r="NXN435" s="32"/>
      <c r="NXO435" s="32"/>
      <c r="NXP435" s="32"/>
      <c r="NXQ435" s="32"/>
      <c r="NXR435" s="32"/>
      <c r="NXS435" s="32"/>
      <c r="NXT435" s="32"/>
      <c r="NXU435" s="32"/>
      <c r="NXV435" s="32"/>
      <c r="NXW435" s="32"/>
      <c r="NXX435" s="32"/>
      <c r="NXY435" s="32"/>
      <c r="NXZ435" s="32"/>
      <c r="NYA435" s="32"/>
      <c r="NYB435" s="32"/>
      <c r="NYC435" s="32"/>
      <c r="NYD435" s="32"/>
      <c r="NYE435" s="32"/>
      <c r="NYF435" s="32"/>
      <c r="NYG435" s="32"/>
      <c r="NYH435" s="32"/>
      <c r="NYI435" s="32"/>
      <c r="NYJ435" s="32"/>
      <c r="NYK435" s="32"/>
      <c r="NYL435" s="32"/>
      <c r="NYM435" s="32"/>
      <c r="NYN435" s="32"/>
      <c r="NYO435" s="32"/>
      <c r="NYP435" s="32"/>
      <c r="NYQ435" s="32"/>
      <c r="NYR435" s="32"/>
      <c r="NYS435" s="32"/>
      <c r="NYT435" s="32"/>
      <c r="NYU435" s="32"/>
      <c r="NYV435" s="32"/>
      <c r="NYW435" s="32"/>
      <c r="NYX435" s="32"/>
      <c r="NYY435" s="32"/>
      <c r="NYZ435" s="32"/>
      <c r="NZA435" s="32"/>
      <c r="NZB435" s="32"/>
      <c r="NZC435" s="32"/>
      <c r="NZD435" s="32"/>
      <c r="NZE435" s="32"/>
      <c r="NZF435" s="32"/>
      <c r="NZG435" s="32"/>
      <c r="NZH435" s="32"/>
      <c r="NZI435" s="32"/>
      <c r="NZJ435" s="32"/>
      <c r="NZK435" s="32"/>
      <c r="NZL435" s="32"/>
      <c r="NZM435" s="32"/>
      <c r="NZN435" s="32"/>
      <c r="NZO435" s="32"/>
      <c r="NZP435" s="32"/>
      <c r="NZQ435" s="32"/>
      <c r="NZR435" s="32"/>
      <c r="NZS435" s="32"/>
      <c r="NZT435" s="32"/>
      <c r="NZU435" s="32"/>
      <c r="NZV435" s="32"/>
      <c r="NZW435" s="32"/>
      <c r="NZX435" s="32"/>
      <c r="NZY435" s="32"/>
      <c r="NZZ435" s="32"/>
      <c r="OAA435" s="32"/>
      <c r="OAB435" s="32"/>
      <c r="OAC435" s="32"/>
      <c r="OAD435" s="32"/>
      <c r="OAE435" s="32"/>
      <c r="OAF435" s="32"/>
      <c r="OAG435" s="32"/>
      <c r="OAH435" s="32"/>
      <c r="OAI435" s="32"/>
      <c r="OAJ435" s="32"/>
      <c r="OAK435" s="32"/>
      <c r="OAL435" s="32"/>
      <c r="OAM435" s="32"/>
      <c r="OAN435" s="32"/>
      <c r="OAO435" s="32"/>
      <c r="OAP435" s="32"/>
      <c r="OAQ435" s="32"/>
      <c r="OAR435" s="32"/>
      <c r="OAS435" s="32"/>
      <c r="OAT435" s="32"/>
      <c r="OAU435" s="32"/>
      <c r="OAV435" s="32"/>
      <c r="OAW435" s="32"/>
      <c r="OAX435" s="32"/>
      <c r="OAY435" s="32"/>
      <c r="OAZ435" s="32"/>
      <c r="OBA435" s="32"/>
      <c r="OBB435" s="32"/>
      <c r="OBC435" s="32"/>
      <c r="OBD435" s="32"/>
      <c r="OBE435" s="32"/>
      <c r="OBF435" s="32"/>
      <c r="OBG435" s="32"/>
      <c r="OBH435" s="32"/>
      <c r="OBI435" s="32"/>
      <c r="OBJ435" s="32"/>
      <c r="OBK435" s="32"/>
      <c r="OBL435" s="32"/>
      <c r="OBM435" s="32"/>
      <c r="OBN435" s="32"/>
      <c r="OBO435" s="32"/>
      <c r="OBP435" s="32"/>
      <c r="OBQ435" s="32"/>
      <c r="OBR435" s="32"/>
      <c r="OBS435" s="32"/>
      <c r="OBT435" s="32"/>
      <c r="OBU435" s="32"/>
      <c r="OBV435" s="32"/>
      <c r="OBW435" s="32"/>
      <c r="OBX435" s="32"/>
      <c r="OBY435" s="32"/>
      <c r="OBZ435" s="32"/>
      <c r="OCA435" s="32"/>
      <c r="OCB435" s="32"/>
      <c r="OCC435" s="32"/>
      <c r="OCD435" s="32"/>
      <c r="OCE435" s="32"/>
      <c r="OCF435" s="32"/>
      <c r="OCG435" s="32"/>
      <c r="OCH435" s="32"/>
      <c r="OCI435" s="32"/>
      <c r="OCJ435" s="32"/>
      <c r="OCK435" s="32"/>
      <c r="OCL435" s="32"/>
      <c r="OCM435" s="32"/>
      <c r="OCN435" s="32"/>
      <c r="OCO435" s="32"/>
      <c r="OCP435" s="32"/>
      <c r="OCQ435" s="32"/>
      <c r="OCR435" s="32"/>
      <c r="OCS435" s="32"/>
      <c r="OCT435" s="32"/>
      <c r="OCU435" s="32"/>
      <c r="OCV435" s="32"/>
      <c r="OCW435" s="32"/>
      <c r="OCX435" s="32"/>
      <c r="OCY435" s="32"/>
      <c r="OCZ435" s="32"/>
      <c r="ODA435" s="32"/>
      <c r="ODB435" s="32"/>
      <c r="ODC435" s="32"/>
      <c r="ODD435" s="32"/>
      <c r="ODE435" s="32"/>
      <c r="ODF435" s="32"/>
      <c r="ODG435" s="32"/>
      <c r="ODH435" s="32"/>
      <c r="ODI435" s="32"/>
      <c r="ODJ435" s="32"/>
      <c r="ODK435" s="32"/>
      <c r="ODL435" s="32"/>
      <c r="ODM435" s="32"/>
      <c r="ODN435" s="32"/>
      <c r="ODO435" s="32"/>
      <c r="ODP435" s="32"/>
      <c r="ODQ435" s="32"/>
      <c r="ODR435" s="32"/>
      <c r="ODS435" s="32"/>
      <c r="ODT435" s="32"/>
      <c r="ODU435" s="32"/>
      <c r="ODV435" s="32"/>
      <c r="ODW435" s="32"/>
      <c r="ODX435" s="32"/>
      <c r="ODY435" s="32"/>
      <c r="ODZ435" s="32"/>
      <c r="OEA435" s="32"/>
      <c r="OEB435" s="32"/>
      <c r="OEC435" s="32"/>
      <c r="OED435" s="32"/>
      <c r="OEE435" s="32"/>
      <c r="OEF435" s="32"/>
      <c r="OEG435" s="32"/>
      <c r="OEH435" s="32"/>
      <c r="OEI435" s="32"/>
      <c r="OEJ435" s="32"/>
      <c r="OEK435" s="32"/>
      <c r="OEL435" s="32"/>
      <c r="OEM435" s="32"/>
      <c r="OEN435" s="32"/>
      <c r="OEO435" s="32"/>
      <c r="OEP435" s="32"/>
      <c r="OEQ435" s="32"/>
      <c r="OER435" s="32"/>
      <c r="OES435" s="32"/>
      <c r="OET435" s="32"/>
      <c r="OEU435" s="32"/>
      <c r="OEV435" s="32"/>
      <c r="OEW435" s="32"/>
      <c r="OEX435" s="32"/>
      <c r="OEY435" s="32"/>
      <c r="OEZ435" s="32"/>
      <c r="OFA435" s="32"/>
      <c r="OFB435" s="32"/>
      <c r="OFC435" s="32"/>
      <c r="OFD435" s="32"/>
      <c r="OFE435" s="32"/>
      <c r="OFF435" s="32"/>
      <c r="OFG435" s="32"/>
      <c r="OFH435" s="32"/>
      <c r="OFI435" s="32"/>
      <c r="OFJ435" s="32"/>
      <c r="OFK435" s="32"/>
      <c r="OFL435" s="32"/>
      <c r="OFM435" s="32"/>
      <c r="OFN435" s="32"/>
      <c r="OFO435" s="32"/>
      <c r="OFP435" s="32"/>
      <c r="OFQ435" s="32"/>
      <c r="OFR435" s="32"/>
      <c r="OFS435" s="32"/>
      <c r="OFT435" s="32"/>
      <c r="OFU435" s="32"/>
      <c r="OFV435" s="32"/>
      <c r="OFW435" s="32"/>
      <c r="OFX435" s="32"/>
      <c r="OFY435" s="32"/>
      <c r="OFZ435" s="32"/>
      <c r="OGA435" s="32"/>
      <c r="OGB435" s="32"/>
      <c r="OGC435" s="32"/>
      <c r="OGD435" s="32"/>
      <c r="OGE435" s="32"/>
      <c r="OGF435" s="32"/>
      <c r="OGG435" s="32"/>
      <c r="OGH435" s="32"/>
      <c r="OGI435" s="32"/>
      <c r="OGJ435" s="32"/>
      <c r="OGK435" s="32"/>
      <c r="OGL435" s="32"/>
      <c r="OGM435" s="32"/>
      <c r="OGN435" s="32"/>
      <c r="OGO435" s="32"/>
      <c r="OGP435" s="32"/>
      <c r="OGQ435" s="32"/>
      <c r="OGR435" s="32"/>
      <c r="OGS435" s="32"/>
      <c r="OGT435" s="32"/>
      <c r="OGU435" s="32"/>
      <c r="OGV435" s="32"/>
      <c r="OGW435" s="32"/>
      <c r="OGX435" s="32"/>
      <c r="OGY435" s="32"/>
      <c r="OGZ435" s="32"/>
      <c r="OHA435" s="32"/>
      <c r="OHB435" s="32"/>
      <c r="OHC435" s="32"/>
      <c r="OHD435" s="32"/>
      <c r="OHE435" s="32"/>
      <c r="OHF435" s="32"/>
      <c r="OHG435" s="32"/>
      <c r="OHH435" s="32"/>
      <c r="OHI435" s="32"/>
      <c r="OHJ435" s="32"/>
      <c r="OHK435" s="32"/>
      <c r="OHL435" s="32"/>
      <c r="OHM435" s="32"/>
      <c r="OHN435" s="32"/>
      <c r="OHO435" s="32"/>
      <c r="OHP435" s="32"/>
      <c r="OHQ435" s="32"/>
      <c r="OHR435" s="32"/>
      <c r="OHS435" s="32"/>
      <c r="OHT435" s="32"/>
      <c r="OHU435" s="32"/>
      <c r="OHV435" s="32"/>
      <c r="OHW435" s="32"/>
      <c r="OHX435" s="32"/>
      <c r="OHY435" s="32"/>
      <c r="OHZ435" s="32"/>
      <c r="OIA435" s="32"/>
      <c r="OIB435" s="32"/>
      <c r="OIC435" s="32"/>
      <c r="OID435" s="32"/>
      <c r="OIE435" s="32"/>
      <c r="OIF435" s="32"/>
      <c r="OIG435" s="32"/>
      <c r="OIH435" s="32"/>
      <c r="OII435" s="32"/>
      <c r="OIJ435" s="32"/>
      <c r="OIK435" s="32"/>
      <c r="OIL435" s="32"/>
      <c r="OIM435" s="32"/>
      <c r="OIN435" s="32"/>
      <c r="OIO435" s="32"/>
      <c r="OIP435" s="32"/>
      <c r="OIQ435" s="32"/>
      <c r="OIR435" s="32"/>
      <c r="OIS435" s="32"/>
      <c r="OIT435" s="32"/>
      <c r="OIU435" s="32"/>
      <c r="OIV435" s="32"/>
      <c r="OIW435" s="32"/>
      <c r="OIX435" s="32"/>
      <c r="OIY435" s="32"/>
      <c r="OIZ435" s="32"/>
      <c r="OJA435" s="32"/>
      <c r="OJB435" s="32"/>
      <c r="OJC435" s="32"/>
      <c r="OJD435" s="32"/>
      <c r="OJE435" s="32"/>
      <c r="OJF435" s="32"/>
      <c r="OJG435" s="32"/>
      <c r="OJH435" s="32"/>
      <c r="OJI435" s="32"/>
      <c r="OJJ435" s="32"/>
      <c r="OJK435" s="32"/>
      <c r="OJL435" s="32"/>
      <c r="OJM435" s="32"/>
      <c r="OJN435" s="32"/>
      <c r="OJO435" s="32"/>
      <c r="OJP435" s="32"/>
      <c r="OJQ435" s="32"/>
      <c r="OJR435" s="32"/>
      <c r="OJS435" s="32"/>
      <c r="OJT435" s="32"/>
      <c r="OJU435" s="32"/>
      <c r="OJV435" s="32"/>
      <c r="OJW435" s="32"/>
      <c r="OJX435" s="32"/>
      <c r="OJY435" s="32"/>
      <c r="OJZ435" s="32"/>
      <c r="OKA435" s="32"/>
      <c r="OKB435" s="32"/>
      <c r="OKC435" s="32"/>
      <c r="OKD435" s="32"/>
      <c r="OKE435" s="32"/>
      <c r="OKF435" s="32"/>
      <c r="OKG435" s="32"/>
      <c r="OKH435" s="32"/>
      <c r="OKI435" s="32"/>
      <c r="OKJ435" s="32"/>
      <c r="OKK435" s="32"/>
      <c r="OKL435" s="32"/>
      <c r="OKM435" s="32"/>
      <c r="OKN435" s="32"/>
      <c r="OKO435" s="32"/>
      <c r="OKP435" s="32"/>
      <c r="OKQ435" s="32"/>
      <c r="OKR435" s="32"/>
      <c r="OKS435" s="32"/>
      <c r="OKT435" s="32"/>
      <c r="OKU435" s="32"/>
      <c r="OKV435" s="32"/>
      <c r="OKW435" s="32"/>
      <c r="OKX435" s="32"/>
      <c r="OKY435" s="32"/>
      <c r="OKZ435" s="32"/>
      <c r="OLA435" s="32"/>
      <c r="OLB435" s="32"/>
      <c r="OLC435" s="32"/>
      <c r="OLD435" s="32"/>
      <c r="OLE435" s="32"/>
      <c r="OLF435" s="32"/>
      <c r="OLG435" s="32"/>
      <c r="OLH435" s="32"/>
      <c r="OLI435" s="32"/>
      <c r="OLJ435" s="32"/>
      <c r="OLK435" s="32"/>
      <c r="OLL435" s="32"/>
      <c r="OLM435" s="32"/>
      <c r="OLN435" s="32"/>
      <c r="OLO435" s="32"/>
      <c r="OLP435" s="32"/>
      <c r="OLQ435" s="32"/>
      <c r="OLR435" s="32"/>
      <c r="OLS435" s="32"/>
      <c r="OLT435" s="32"/>
      <c r="OLU435" s="32"/>
      <c r="OLV435" s="32"/>
      <c r="OLW435" s="32"/>
      <c r="OLX435" s="32"/>
      <c r="OLY435" s="32"/>
      <c r="OLZ435" s="32"/>
      <c r="OMA435" s="32"/>
      <c r="OMB435" s="32"/>
      <c r="OMC435" s="32"/>
      <c r="OMD435" s="32"/>
      <c r="OME435" s="32"/>
      <c r="OMF435" s="32"/>
      <c r="OMG435" s="32"/>
      <c r="OMH435" s="32"/>
      <c r="OMI435" s="32"/>
      <c r="OMJ435" s="32"/>
      <c r="OMK435" s="32"/>
      <c r="OML435" s="32"/>
      <c r="OMM435" s="32"/>
      <c r="OMN435" s="32"/>
      <c r="OMO435" s="32"/>
      <c r="OMP435" s="32"/>
      <c r="OMQ435" s="32"/>
      <c r="OMR435" s="32"/>
      <c r="OMS435" s="32"/>
      <c r="OMT435" s="32"/>
      <c r="OMU435" s="32"/>
      <c r="OMV435" s="32"/>
      <c r="OMW435" s="32"/>
      <c r="OMX435" s="32"/>
      <c r="OMY435" s="32"/>
      <c r="OMZ435" s="32"/>
      <c r="ONA435" s="32"/>
      <c r="ONB435" s="32"/>
      <c r="ONC435" s="32"/>
      <c r="OND435" s="32"/>
      <c r="ONE435" s="32"/>
      <c r="ONF435" s="32"/>
      <c r="ONG435" s="32"/>
      <c r="ONH435" s="32"/>
      <c r="ONI435" s="32"/>
      <c r="ONJ435" s="32"/>
      <c r="ONK435" s="32"/>
      <c r="ONL435" s="32"/>
      <c r="ONM435" s="32"/>
      <c r="ONN435" s="32"/>
      <c r="ONO435" s="32"/>
      <c r="ONP435" s="32"/>
      <c r="ONQ435" s="32"/>
      <c r="ONR435" s="32"/>
      <c r="ONS435" s="32"/>
      <c r="ONT435" s="32"/>
      <c r="ONU435" s="32"/>
      <c r="ONV435" s="32"/>
      <c r="ONW435" s="32"/>
      <c r="ONX435" s="32"/>
      <c r="ONY435" s="32"/>
      <c r="ONZ435" s="32"/>
      <c r="OOA435" s="32"/>
      <c r="OOB435" s="32"/>
      <c r="OOC435" s="32"/>
      <c r="OOD435" s="32"/>
      <c r="OOE435" s="32"/>
      <c r="OOF435" s="32"/>
      <c r="OOG435" s="32"/>
      <c r="OOH435" s="32"/>
      <c r="OOI435" s="32"/>
      <c r="OOJ435" s="32"/>
      <c r="OOK435" s="32"/>
      <c r="OOL435" s="32"/>
      <c r="OOM435" s="32"/>
      <c r="OON435" s="32"/>
      <c r="OOO435" s="32"/>
      <c r="OOP435" s="32"/>
      <c r="OOQ435" s="32"/>
      <c r="OOR435" s="32"/>
      <c r="OOS435" s="32"/>
      <c r="OOT435" s="32"/>
      <c r="OOU435" s="32"/>
      <c r="OOV435" s="32"/>
      <c r="OOW435" s="32"/>
      <c r="OOX435" s="32"/>
      <c r="OOY435" s="32"/>
      <c r="OOZ435" s="32"/>
      <c r="OPA435" s="32"/>
      <c r="OPB435" s="32"/>
      <c r="OPC435" s="32"/>
      <c r="OPD435" s="32"/>
      <c r="OPE435" s="32"/>
      <c r="OPF435" s="32"/>
      <c r="OPG435" s="32"/>
      <c r="OPH435" s="32"/>
      <c r="OPI435" s="32"/>
      <c r="OPJ435" s="32"/>
      <c r="OPK435" s="32"/>
      <c r="OPL435" s="32"/>
      <c r="OPM435" s="32"/>
      <c r="OPN435" s="32"/>
      <c r="OPO435" s="32"/>
      <c r="OPP435" s="32"/>
      <c r="OPQ435" s="32"/>
      <c r="OPR435" s="32"/>
      <c r="OPS435" s="32"/>
      <c r="OPT435" s="32"/>
      <c r="OPU435" s="32"/>
      <c r="OPV435" s="32"/>
      <c r="OPW435" s="32"/>
      <c r="OPX435" s="32"/>
      <c r="OPY435" s="32"/>
      <c r="OPZ435" s="32"/>
      <c r="OQA435" s="32"/>
      <c r="OQB435" s="32"/>
      <c r="OQC435" s="32"/>
      <c r="OQD435" s="32"/>
      <c r="OQE435" s="32"/>
      <c r="OQF435" s="32"/>
      <c r="OQG435" s="32"/>
      <c r="OQH435" s="32"/>
      <c r="OQI435" s="32"/>
      <c r="OQJ435" s="32"/>
      <c r="OQK435" s="32"/>
      <c r="OQL435" s="32"/>
      <c r="OQM435" s="32"/>
      <c r="OQN435" s="32"/>
      <c r="OQO435" s="32"/>
      <c r="OQP435" s="32"/>
      <c r="OQQ435" s="32"/>
      <c r="OQR435" s="32"/>
      <c r="OQS435" s="32"/>
      <c r="OQT435" s="32"/>
      <c r="OQU435" s="32"/>
      <c r="OQV435" s="32"/>
      <c r="OQW435" s="32"/>
      <c r="OQX435" s="32"/>
      <c r="OQY435" s="32"/>
      <c r="OQZ435" s="32"/>
      <c r="ORA435" s="32"/>
      <c r="ORB435" s="32"/>
      <c r="ORC435" s="32"/>
      <c r="ORD435" s="32"/>
      <c r="ORE435" s="32"/>
      <c r="ORF435" s="32"/>
      <c r="ORG435" s="32"/>
      <c r="ORH435" s="32"/>
      <c r="ORI435" s="32"/>
      <c r="ORJ435" s="32"/>
      <c r="ORK435" s="32"/>
      <c r="ORL435" s="32"/>
      <c r="ORM435" s="32"/>
      <c r="ORN435" s="32"/>
      <c r="ORO435" s="32"/>
      <c r="ORP435" s="32"/>
      <c r="ORQ435" s="32"/>
      <c r="ORR435" s="32"/>
      <c r="ORS435" s="32"/>
      <c r="ORT435" s="32"/>
      <c r="ORU435" s="32"/>
      <c r="ORV435" s="32"/>
      <c r="ORW435" s="32"/>
      <c r="ORX435" s="32"/>
      <c r="ORY435" s="32"/>
      <c r="ORZ435" s="32"/>
      <c r="OSA435" s="32"/>
      <c r="OSB435" s="32"/>
      <c r="OSC435" s="32"/>
      <c r="OSD435" s="32"/>
      <c r="OSE435" s="32"/>
      <c r="OSF435" s="32"/>
      <c r="OSG435" s="32"/>
      <c r="OSH435" s="32"/>
      <c r="OSI435" s="32"/>
      <c r="OSJ435" s="32"/>
      <c r="OSK435" s="32"/>
      <c r="OSL435" s="32"/>
      <c r="OSM435" s="32"/>
      <c r="OSN435" s="32"/>
      <c r="OSO435" s="32"/>
      <c r="OSP435" s="32"/>
      <c r="OSQ435" s="32"/>
      <c r="OSR435" s="32"/>
      <c r="OSS435" s="32"/>
      <c r="OST435" s="32"/>
      <c r="OSU435" s="32"/>
      <c r="OSV435" s="32"/>
      <c r="OSW435" s="32"/>
      <c r="OSX435" s="32"/>
      <c r="OSY435" s="32"/>
      <c r="OSZ435" s="32"/>
      <c r="OTA435" s="32"/>
      <c r="OTB435" s="32"/>
      <c r="OTC435" s="32"/>
      <c r="OTD435" s="32"/>
      <c r="OTE435" s="32"/>
      <c r="OTF435" s="32"/>
      <c r="OTG435" s="32"/>
      <c r="OTH435" s="32"/>
      <c r="OTI435" s="32"/>
      <c r="OTJ435" s="32"/>
      <c r="OTK435" s="32"/>
      <c r="OTL435" s="32"/>
      <c r="OTM435" s="32"/>
      <c r="OTN435" s="32"/>
      <c r="OTO435" s="32"/>
      <c r="OTP435" s="32"/>
      <c r="OTQ435" s="32"/>
      <c r="OTR435" s="32"/>
      <c r="OTS435" s="32"/>
      <c r="OTT435" s="32"/>
      <c r="OTU435" s="32"/>
      <c r="OTV435" s="32"/>
      <c r="OTW435" s="32"/>
      <c r="OTX435" s="32"/>
      <c r="OTY435" s="32"/>
      <c r="OTZ435" s="32"/>
      <c r="OUA435" s="32"/>
      <c r="OUB435" s="32"/>
      <c r="OUC435" s="32"/>
      <c r="OUD435" s="32"/>
      <c r="OUE435" s="32"/>
      <c r="OUF435" s="32"/>
      <c r="OUG435" s="32"/>
      <c r="OUH435" s="32"/>
      <c r="OUI435" s="32"/>
      <c r="OUJ435" s="32"/>
      <c r="OUK435" s="32"/>
      <c r="OUL435" s="32"/>
      <c r="OUM435" s="32"/>
      <c r="OUN435" s="32"/>
      <c r="OUO435" s="32"/>
      <c r="OUP435" s="32"/>
      <c r="OUQ435" s="32"/>
      <c r="OUR435" s="32"/>
      <c r="OUS435" s="32"/>
      <c r="OUT435" s="32"/>
      <c r="OUU435" s="32"/>
      <c r="OUV435" s="32"/>
      <c r="OUW435" s="32"/>
      <c r="OUX435" s="32"/>
      <c r="OUY435" s="32"/>
      <c r="OUZ435" s="32"/>
      <c r="OVA435" s="32"/>
      <c r="OVB435" s="32"/>
      <c r="OVC435" s="32"/>
      <c r="OVD435" s="32"/>
      <c r="OVE435" s="32"/>
      <c r="OVF435" s="32"/>
      <c r="OVG435" s="32"/>
      <c r="OVH435" s="32"/>
      <c r="OVI435" s="32"/>
      <c r="OVJ435" s="32"/>
      <c r="OVK435" s="32"/>
      <c r="OVL435" s="32"/>
      <c r="OVM435" s="32"/>
      <c r="OVN435" s="32"/>
      <c r="OVO435" s="32"/>
      <c r="OVP435" s="32"/>
      <c r="OVQ435" s="32"/>
      <c r="OVR435" s="32"/>
      <c r="OVS435" s="32"/>
      <c r="OVT435" s="32"/>
      <c r="OVU435" s="32"/>
      <c r="OVV435" s="32"/>
      <c r="OVW435" s="32"/>
      <c r="OVX435" s="32"/>
      <c r="OVY435" s="32"/>
      <c r="OVZ435" s="32"/>
      <c r="OWA435" s="32"/>
      <c r="OWB435" s="32"/>
      <c r="OWC435" s="32"/>
      <c r="OWD435" s="32"/>
      <c r="OWE435" s="32"/>
      <c r="OWF435" s="32"/>
      <c r="OWG435" s="32"/>
      <c r="OWH435" s="32"/>
      <c r="OWI435" s="32"/>
      <c r="OWJ435" s="32"/>
      <c r="OWK435" s="32"/>
      <c r="OWL435" s="32"/>
      <c r="OWM435" s="32"/>
      <c r="OWN435" s="32"/>
      <c r="OWO435" s="32"/>
      <c r="OWP435" s="32"/>
      <c r="OWQ435" s="32"/>
      <c r="OWR435" s="32"/>
      <c r="OWS435" s="32"/>
      <c r="OWT435" s="32"/>
      <c r="OWU435" s="32"/>
      <c r="OWV435" s="32"/>
      <c r="OWW435" s="32"/>
      <c r="OWX435" s="32"/>
      <c r="OWY435" s="32"/>
      <c r="OWZ435" s="32"/>
      <c r="OXA435" s="32"/>
      <c r="OXB435" s="32"/>
      <c r="OXC435" s="32"/>
      <c r="OXD435" s="32"/>
      <c r="OXE435" s="32"/>
      <c r="OXF435" s="32"/>
      <c r="OXG435" s="32"/>
      <c r="OXH435" s="32"/>
      <c r="OXI435" s="32"/>
      <c r="OXJ435" s="32"/>
      <c r="OXK435" s="32"/>
      <c r="OXL435" s="32"/>
      <c r="OXM435" s="32"/>
      <c r="OXN435" s="32"/>
      <c r="OXO435" s="32"/>
      <c r="OXP435" s="32"/>
      <c r="OXQ435" s="32"/>
      <c r="OXR435" s="32"/>
      <c r="OXS435" s="32"/>
      <c r="OXT435" s="32"/>
      <c r="OXU435" s="32"/>
      <c r="OXV435" s="32"/>
      <c r="OXW435" s="32"/>
      <c r="OXX435" s="32"/>
      <c r="OXY435" s="32"/>
      <c r="OXZ435" s="32"/>
      <c r="OYA435" s="32"/>
      <c r="OYB435" s="32"/>
      <c r="OYC435" s="32"/>
      <c r="OYD435" s="32"/>
      <c r="OYE435" s="32"/>
      <c r="OYF435" s="32"/>
      <c r="OYG435" s="32"/>
      <c r="OYH435" s="32"/>
      <c r="OYI435" s="32"/>
      <c r="OYJ435" s="32"/>
      <c r="OYK435" s="32"/>
      <c r="OYL435" s="32"/>
      <c r="OYM435" s="32"/>
      <c r="OYN435" s="32"/>
      <c r="OYO435" s="32"/>
      <c r="OYP435" s="32"/>
      <c r="OYQ435" s="32"/>
      <c r="OYR435" s="32"/>
      <c r="OYS435" s="32"/>
      <c r="OYT435" s="32"/>
      <c r="OYU435" s="32"/>
      <c r="OYV435" s="32"/>
      <c r="OYW435" s="32"/>
      <c r="OYX435" s="32"/>
      <c r="OYY435" s="32"/>
      <c r="OYZ435" s="32"/>
      <c r="OZA435" s="32"/>
      <c r="OZB435" s="32"/>
      <c r="OZC435" s="32"/>
      <c r="OZD435" s="32"/>
      <c r="OZE435" s="32"/>
      <c r="OZF435" s="32"/>
      <c r="OZG435" s="32"/>
      <c r="OZH435" s="32"/>
      <c r="OZI435" s="32"/>
      <c r="OZJ435" s="32"/>
      <c r="OZK435" s="32"/>
      <c r="OZL435" s="32"/>
      <c r="OZM435" s="32"/>
      <c r="OZN435" s="32"/>
      <c r="OZO435" s="32"/>
      <c r="OZP435" s="32"/>
      <c r="OZQ435" s="32"/>
      <c r="OZR435" s="32"/>
      <c r="OZS435" s="32"/>
      <c r="OZT435" s="32"/>
      <c r="OZU435" s="32"/>
      <c r="OZV435" s="32"/>
      <c r="OZW435" s="32"/>
      <c r="OZX435" s="32"/>
      <c r="OZY435" s="32"/>
      <c r="OZZ435" s="32"/>
      <c r="PAA435" s="32"/>
      <c r="PAB435" s="32"/>
      <c r="PAC435" s="32"/>
      <c r="PAD435" s="32"/>
      <c r="PAE435" s="32"/>
      <c r="PAF435" s="32"/>
      <c r="PAG435" s="32"/>
      <c r="PAH435" s="32"/>
      <c r="PAI435" s="32"/>
      <c r="PAJ435" s="32"/>
      <c r="PAK435" s="32"/>
      <c r="PAL435" s="32"/>
      <c r="PAM435" s="32"/>
      <c r="PAN435" s="32"/>
      <c r="PAO435" s="32"/>
      <c r="PAP435" s="32"/>
      <c r="PAQ435" s="32"/>
      <c r="PAR435" s="32"/>
      <c r="PAS435" s="32"/>
      <c r="PAT435" s="32"/>
      <c r="PAU435" s="32"/>
      <c r="PAV435" s="32"/>
      <c r="PAW435" s="32"/>
      <c r="PAX435" s="32"/>
      <c r="PAY435" s="32"/>
      <c r="PAZ435" s="32"/>
      <c r="PBA435" s="32"/>
      <c r="PBB435" s="32"/>
      <c r="PBC435" s="32"/>
      <c r="PBD435" s="32"/>
      <c r="PBE435" s="32"/>
      <c r="PBF435" s="32"/>
      <c r="PBG435" s="32"/>
      <c r="PBH435" s="32"/>
      <c r="PBI435" s="32"/>
      <c r="PBJ435" s="32"/>
      <c r="PBK435" s="32"/>
      <c r="PBL435" s="32"/>
      <c r="PBM435" s="32"/>
      <c r="PBN435" s="32"/>
      <c r="PBO435" s="32"/>
      <c r="PBP435" s="32"/>
      <c r="PBQ435" s="32"/>
      <c r="PBR435" s="32"/>
      <c r="PBS435" s="32"/>
      <c r="PBT435" s="32"/>
      <c r="PBU435" s="32"/>
      <c r="PBV435" s="32"/>
      <c r="PBW435" s="32"/>
      <c r="PBX435" s="32"/>
      <c r="PBY435" s="32"/>
      <c r="PBZ435" s="32"/>
      <c r="PCA435" s="32"/>
      <c r="PCB435" s="32"/>
      <c r="PCC435" s="32"/>
      <c r="PCD435" s="32"/>
      <c r="PCE435" s="32"/>
      <c r="PCF435" s="32"/>
      <c r="PCG435" s="32"/>
      <c r="PCH435" s="32"/>
      <c r="PCI435" s="32"/>
      <c r="PCJ435" s="32"/>
      <c r="PCK435" s="32"/>
      <c r="PCL435" s="32"/>
      <c r="PCM435" s="32"/>
      <c r="PCN435" s="32"/>
      <c r="PCO435" s="32"/>
      <c r="PCP435" s="32"/>
      <c r="PCQ435" s="32"/>
      <c r="PCR435" s="32"/>
      <c r="PCS435" s="32"/>
      <c r="PCT435" s="32"/>
      <c r="PCU435" s="32"/>
      <c r="PCV435" s="32"/>
      <c r="PCW435" s="32"/>
      <c r="PCX435" s="32"/>
      <c r="PCY435" s="32"/>
      <c r="PCZ435" s="32"/>
      <c r="PDA435" s="32"/>
      <c r="PDB435" s="32"/>
      <c r="PDC435" s="32"/>
      <c r="PDD435" s="32"/>
      <c r="PDE435" s="32"/>
      <c r="PDF435" s="32"/>
      <c r="PDG435" s="32"/>
      <c r="PDH435" s="32"/>
      <c r="PDI435" s="32"/>
      <c r="PDJ435" s="32"/>
      <c r="PDK435" s="32"/>
      <c r="PDL435" s="32"/>
      <c r="PDM435" s="32"/>
      <c r="PDN435" s="32"/>
      <c r="PDO435" s="32"/>
      <c r="PDP435" s="32"/>
      <c r="PDQ435" s="32"/>
      <c r="PDR435" s="32"/>
      <c r="PDS435" s="32"/>
      <c r="PDT435" s="32"/>
      <c r="PDU435" s="32"/>
      <c r="PDV435" s="32"/>
      <c r="PDW435" s="32"/>
      <c r="PDX435" s="32"/>
      <c r="PDY435" s="32"/>
      <c r="PDZ435" s="32"/>
      <c r="PEA435" s="32"/>
      <c r="PEB435" s="32"/>
      <c r="PEC435" s="32"/>
      <c r="PED435" s="32"/>
      <c r="PEE435" s="32"/>
      <c r="PEF435" s="32"/>
      <c r="PEG435" s="32"/>
      <c r="PEH435" s="32"/>
      <c r="PEI435" s="32"/>
      <c r="PEJ435" s="32"/>
      <c r="PEK435" s="32"/>
      <c r="PEL435" s="32"/>
      <c r="PEM435" s="32"/>
      <c r="PEN435" s="32"/>
      <c r="PEO435" s="32"/>
      <c r="PEP435" s="32"/>
      <c r="PEQ435" s="32"/>
      <c r="PER435" s="32"/>
      <c r="PES435" s="32"/>
      <c r="PET435" s="32"/>
      <c r="PEU435" s="32"/>
      <c r="PEV435" s="32"/>
      <c r="PEW435" s="32"/>
      <c r="PEX435" s="32"/>
      <c r="PEY435" s="32"/>
      <c r="PEZ435" s="32"/>
      <c r="PFA435" s="32"/>
      <c r="PFB435" s="32"/>
      <c r="PFC435" s="32"/>
      <c r="PFD435" s="32"/>
      <c r="PFE435" s="32"/>
      <c r="PFF435" s="32"/>
      <c r="PFG435" s="32"/>
      <c r="PFH435" s="32"/>
      <c r="PFI435" s="32"/>
      <c r="PFJ435" s="32"/>
      <c r="PFK435" s="32"/>
      <c r="PFL435" s="32"/>
      <c r="PFM435" s="32"/>
      <c r="PFN435" s="32"/>
      <c r="PFO435" s="32"/>
      <c r="PFP435" s="32"/>
      <c r="PFQ435" s="32"/>
      <c r="PFR435" s="32"/>
      <c r="PFS435" s="32"/>
      <c r="PFT435" s="32"/>
      <c r="PFU435" s="32"/>
      <c r="PFV435" s="32"/>
      <c r="PFW435" s="32"/>
      <c r="PFX435" s="32"/>
      <c r="PFY435" s="32"/>
      <c r="PFZ435" s="32"/>
      <c r="PGA435" s="32"/>
      <c r="PGB435" s="32"/>
      <c r="PGC435" s="32"/>
      <c r="PGD435" s="32"/>
      <c r="PGE435" s="32"/>
      <c r="PGF435" s="32"/>
      <c r="PGG435" s="32"/>
      <c r="PGH435" s="32"/>
      <c r="PGI435" s="32"/>
      <c r="PGJ435" s="32"/>
      <c r="PGK435" s="32"/>
      <c r="PGL435" s="32"/>
      <c r="PGM435" s="32"/>
      <c r="PGN435" s="32"/>
      <c r="PGO435" s="32"/>
      <c r="PGP435" s="32"/>
      <c r="PGQ435" s="32"/>
      <c r="PGR435" s="32"/>
      <c r="PGS435" s="32"/>
      <c r="PGT435" s="32"/>
      <c r="PGU435" s="32"/>
      <c r="PGV435" s="32"/>
      <c r="PGW435" s="32"/>
      <c r="PGX435" s="32"/>
      <c r="PGY435" s="32"/>
      <c r="PGZ435" s="32"/>
      <c r="PHA435" s="32"/>
      <c r="PHB435" s="32"/>
      <c r="PHC435" s="32"/>
      <c r="PHD435" s="32"/>
      <c r="PHE435" s="32"/>
      <c r="PHF435" s="32"/>
      <c r="PHG435" s="32"/>
      <c r="PHH435" s="32"/>
      <c r="PHI435" s="32"/>
      <c r="PHJ435" s="32"/>
      <c r="PHK435" s="32"/>
      <c r="PHL435" s="32"/>
      <c r="PHM435" s="32"/>
      <c r="PHN435" s="32"/>
      <c r="PHO435" s="32"/>
      <c r="PHP435" s="32"/>
      <c r="PHQ435" s="32"/>
      <c r="PHR435" s="32"/>
      <c r="PHS435" s="32"/>
      <c r="PHT435" s="32"/>
      <c r="PHU435" s="32"/>
      <c r="PHV435" s="32"/>
      <c r="PHW435" s="32"/>
      <c r="PHX435" s="32"/>
      <c r="PHY435" s="32"/>
      <c r="PHZ435" s="32"/>
      <c r="PIA435" s="32"/>
      <c r="PIB435" s="32"/>
      <c r="PIC435" s="32"/>
      <c r="PID435" s="32"/>
      <c r="PIE435" s="32"/>
      <c r="PIF435" s="32"/>
      <c r="PIG435" s="32"/>
      <c r="PIH435" s="32"/>
      <c r="PII435" s="32"/>
      <c r="PIJ435" s="32"/>
      <c r="PIK435" s="32"/>
      <c r="PIL435" s="32"/>
      <c r="PIM435" s="32"/>
      <c r="PIN435" s="32"/>
      <c r="PIO435" s="32"/>
      <c r="PIP435" s="32"/>
      <c r="PIQ435" s="32"/>
      <c r="PIR435" s="32"/>
      <c r="PIS435" s="32"/>
      <c r="PIT435" s="32"/>
      <c r="PIU435" s="32"/>
      <c r="PIV435" s="32"/>
      <c r="PIW435" s="32"/>
      <c r="PIX435" s="32"/>
      <c r="PIY435" s="32"/>
      <c r="PIZ435" s="32"/>
      <c r="PJA435" s="32"/>
      <c r="PJB435" s="32"/>
      <c r="PJC435" s="32"/>
      <c r="PJD435" s="32"/>
      <c r="PJE435" s="32"/>
      <c r="PJF435" s="32"/>
      <c r="PJG435" s="32"/>
      <c r="PJH435" s="32"/>
      <c r="PJI435" s="32"/>
      <c r="PJJ435" s="32"/>
      <c r="PJK435" s="32"/>
      <c r="PJL435" s="32"/>
      <c r="PJM435" s="32"/>
      <c r="PJN435" s="32"/>
      <c r="PJO435" s="32"/>
      <c r="PJP435" s="32"/>
      <c r="PJQ435" s="32"/>
      <c r="PJR435" s="32"/>
      <c r="PJS435" s="32"/>
      <c r="PJT435" s="32"/>
      <c r="PJU435" s="32"/>
      <c r="PJV435" s="32"/>
      <c r="PJW435" s="32"/>
      <c r="PJX435" s="32"/>
      <c r="PJY435" s="32"/>
      <c r="PJZ435" s="32"/>
      <c r="PKA435" s="32"/>
      <c r="PKB435" s="32"/>
      <c r="PKC435" s="32"/>
      <c r="PKD435" s="32"/>
      <c r="PKE435" s="32"/>
      <c r="PKF435" s="32"/>
      <c r="PKG435" s="32"/>
      <c r="PKH435" s="32"/>
      <c r="PKI435" s="32"/>
      <c r="PKJ435" s="32"/>
      <c r="PKK435" s="32"/>
      <c r="PKL435" s="32"/>
      <c r="PKM435" s="32"/>
      <c r="PKN435" s="32"/>
      <c r="PKO435" s="32"/>
      <c r="PKP435" s="32"/>
      <c r="PKQ435" s="32"/>
      <c r="PKR435" s="32"/>
      <c r="PKS435" s="32"/>
      <c r="PKT435" s="32"/>
      <c r="PKU435" s="32"/>
      <c r="PKV435" s="32"/>
      <c r="PKW435" s="32"/>
      <c r="PKX435" s="32"/>
      <c r="PKY435" s="32"/>
      <c r="PKZ435" s="32"/>
      <c r="PLA435" s="32"/>
      <c r="PLB435" s="32"/>
      <c r="PLC435" s="32"/>
      <c r="PLD435" s="32"/>
      <c r="PLE435" s="32"/>
      <c r="PLF435" s="32"/>
      <c r="PLG435" s="32"/>
      <c r="PLH435" s="32"/>
      <c r="PLI435" s="32"/>
      <c r="PLJ435" s="32"/>
      <c r="PLK435" s="32"/>
      <c r="PLL435" s="32"/>
      <c r="PLM435" s="32"/>
      <c r="PLN435" s="32"/>
      <c r="PLO435" s="32"/>
      <c r="PLP435" s="32"/>
      <c r="PLQ435" s="32"/>
      <c r="PLR435" s="32"/>
      <c r="PLS435" s="32"/>
      <c r="PLT435" s="32"/>
      <c r="PLU435" s="32"/>
      <c r="PLV435" s="32"/>
      <c r="PLW435" s="32"/>
      <c r="PLX435" s="32"/>
      <c r="PLY435" s="32"/>
      <c r="PLZ435" s="32"/>
      <c r="PMA435" s="32"/>
      <c r="PMB435" s="32"/>
      <c r="PMC435" s="32"/>
      <c r="PMD435" s="32"/>
      <c r="PME435" s="32"/>
      <c r="PMF435" s="32"/>
      <c r="PMG435" s="32"/>
      <c r="PMH435" s="32"/>
      <c r="PMI435" s="32"/>
      <c r="PMJ435" s="32"/>
      <c r="PMK435" s="32"/>
      <c r="PML435" s="32"/>
      <c r="PMM435" s="32"/>
      <c r="PMN435" s="32"/>
      <c r="PMO435" s="32"/>
      <c r="PMP435" s="32"/>
      <c r="PMQ435" s="32"/>
      <c r="PMR435" s="32"/>
      <c r="PMS435" s="32"/>
      <c r="PMT435" s="32"/>
      <c r="PMU435" s="32"/>
      <c r="PMV435" s="32"/>
      <c r="PMW435" s="32"/>
      <c r="PMX435" s="32"/>
      <c r="PMY435" s="32"/>
      <c r="PMZ435" s="32"/>
      <c r="PNA435" s="32"/>
      <c r="PNB435" s="32"/>
      <c r="PNC435" s="32"/>
      <c r="PND435" s="32"/>
      <c r="PNE435" s="32"/>
      <c r="PNF435" s="32"/>
      <c r="PNG435" s="32"/>
      <c r="PNH435" s="32"/>
      <c r="PNI435" s="32"/>
      <c r="PNJ435" s="32"/>
      <c r="PNK435" s="32"/>
      <c r="PNL435" s="32"/>
      <c r="PNM435" s="32"/>
      <c r="PNN435" s="32"/>
      <c r="PNO435" s="32"/>
      <c r="PNP435" s="32"/>
      <c r="PNQ435" s="32"/>
      <c r="PNR435" s="32"/>
      <c r="PNS435" s="32"/>
      <c r="PNT435" s="32"/>
      <c r="PNU435" s="32"/>
      <c r="PNV435" s="32"/>
      <c r="PNW435" s="32"/>
      <c r="PNX435" s="32"/>
      <c r="PNY435" s="32"/>
      <c r="PNZ435" s="32"/>
      <c r="POA435" s="32"/>
      <c r="POB435" s="32"/>
      <c r="POC435" s="32"/>
      <c r="POD435" s="32"/>
      <c r="POE435" s="32"/>
      <c r="POF435" s="32"/>
      <c r="POG435" s="32"/>
      <c r="POH435" s="32"/>
      <c r="POI435" s="32"/>
      <c r="POJ435" s="32"/>
      <c r="POK435" s="32"/>
      <c r="POL435" s="32"/>
      <c r="POM435" s="32"/>
      <c r="PON435" s="32"/>
      <c r="POO435" s="32"/>
      <c r="POP435" s="32"/>
      <c r="POQ435" s="32"/>
      <c r="POR435" s="32"/>
      <c r="POS435" s="32"/>
      <c r="POT435" s="32"/>
      <c r="POU435" s="32"/>
      <c r="POV435" s="32"/>
      <c r="POW435" s="32"/>
      <c r="POX435" s="32"/>
      <c r="POY435" s="32"/>
      <c r="POZ435" s="32"/>
      <c r="PPA435" s="32"/>
      <c r="PPB435" s="32"/>
      <c r="PPC435" s="32"/>
      <c r="PPD435" s="32"/>
      <c r="PPE435" s="32"/>
      <c r="PPF435" s="32"/>
      <c r="PPG435" s="32"/>
      <c r="PPH435" s="32"/>
      <c r="PPI435" s="32"/>
      <c r="PPJ435" s="32"/>
      <c r="PPK435" s="32"/>
      <c r="PPL435" s="32"/>
      <c r="PPM435" s="32"/>
      <c r="PPN435" s="32"/>
      <c r="PPO435" s="32"/>
      <c r="PPP435" s="32"/>
      <c r="PPQ435" s="32"/>
      <c r="PPR435" s="32"/>
      <c r="PPS435" s="32"/>
      <c r="PPT435" s="32"/>
      <c r="PPU435" s="32"/>
      <c r="PPV435" s="32"/>
      <c r="PPW435" s="32"/>
      <c r="PPX435" s="32"/>
      <c r="PPY435" s="32"/>
      <c r="PPZ435" s="32"/>
      <c r="PQA435" s="32"/>
      <c r="PQB435" s="32"/>
      <c r="PQC435" s="32"/>
      <c r="PQD435" s="32"/>
      <c r="PQE435" s="32"/>
      <c r="PQF435" s="32"/>
      <c r="PQG435" s="32"/>
      <c r="PQH435" s="32"/>
      <c r="PQI435" s="32"/>
      <c r="PQJ435" s="32"/>
      <c r="PQK435" s="32"/>
      <c r="PQL435" s="32"/>
      <c r="PQM435" s="32"/>
      <c r="PQN435" s="32"/>
      <c r="PQO435" s="32"/>
      <c r="PQP435" s="32"/>
      <c r="PQQ435" s="32"/>
      <c r="PQR435" s="32"/>
      <c r="PQS435" s="32"/>
      <c r="PQT435" s="32"/>
      <c r="PQU435" s="32"/>
      <c r="PQV435" s="32"/>
      <c r="PQW435" s="32"/>
      <c r="PQX435" s="32"/>
      <c r="PQY435" s="32"/>
      <c r="PQZ435" s="32"/>
      <c r="PRA435" s="32"/>
      <c r="PRB435" s="32"/>
      <c r="PRC435" s="32"/>
      <c r="PRD435" s="32"/>
      <c r="PRE435" s="32"/>
      <c r="PRF435" s="32"/>
      <c r="PRG435" s="32"/>
      <c r="PRH435" s="32"/>
      <c r="PRI435" s="32"/>
      <c r="PRJ435" s="32"/>
      <c r="PRK435" s="32"/>
      <c r="PRL435" s="32"/>
      <c r="PRM435" s="32"/>
      <c r="PRN435" s="32"/>
      <c r="PRO435" s="32"/>
      <c r="PRP435" s="32"/>
      <c r="PRQ435" s="32"/>
      <c r="PRR435" s="32"/>
      <c r="PRS435" s="32"/>
      <c r="PRT435" s="32"/>
      <c r="PRU435" s="32"/>
      <c r="PRV435" s="32"/>
      <c r="PRW435" s="32"/>
      <c r="PRX435" s="32"/>
      <c r="PRY435" s="32"/>
      <c r="PRZ435" s="32"/>
      <c r="PSA435" s="32"/>
      <c r="PSB435" s="32"/>
      <c r="PSC435" s="32"/>
      <c r="PSD435" s="32"/>
      <c r="PSE435" s="32"/>
      <c r="PSF435" s="32"/>
      <c r="PSG435" s="32"/>
      <c r="PSH435" s="32"/>
      <c r="PSI435" s="32"/>
      <c r="PSJ435" s="32"/>
      <c r="PSK435" s="32"/>
      <c r="PSL435" s="32"/>
      <c r="PSM435" s="32"/>
      <c r="PSN435" s="32"/>
      <c r="PSO435" s="32"/>
      <c r="PSP435" s="32"/>
      <c r="PSQ435" s="32"/>
      <c r="PSR435" s="32"/>
      <c r="PSS435" s="32"/>
      <c r="PST435" s="32"/>
      <c r="PSU435" s="32"/>
      <c r="PSV435" s="32"/>
      <c r="PSW435" s="32"/>
      <c r="PSX435" s="32"/>
      <c r="PSY435" s="32"/>
      <c r="PSZ435" s="32"/>
      <c r="PTA435" s="32"/>
      <c r="PTB435" s="32"/>
      <c r="PTC435" s="32"/>
      <c r="PTD435" s="32"/>
      <c r="PTE435" s="32"/>
      <c r="PTF435" s="32"/>
      <c r="PTG435" s="32"/>
      <c r="PTH435" s="32"/>
      <c r="PTI435" s="32"/>
      <c r="PTJ435" s="32"/>
      <c r="PTK435" s="32"/>
      <c r="PTL435" s="32"/>
      <c r="PTM435" s="32"/>
      <c r="PTN435" s="32"/>
      <c r="PTO435" s="32"/>
      <c r="PTP435" s="32"/>
      <c r="PTQ435" s="32"/>
      <c r="PTR435" s="32"/>
      <c r="PTS435" s="32"/>
      <c r="PTT435" s="32"/>
      <c r="PTU435" s="32"/>
      <c r="PTV435" s="32"/>
      <c r="PTW435" s="32"/>
      <c r="PTX435" s="32"/>
      <c r="PTY435" s="32"/>
      <c r="PTZ435" s="32"/>
      <c r="PUA435" s="32"/>
      <c r="PUB435" s="32"/>
      <c r="PUC435" s="32"/>
      <c r="PUD435" s="32"/>
      <c r="PUE435" s="32"/>
      <c r="PUF435" s="32"/>
      <c r="PUG435" s="32"/>
      <c r="PUH435" s="32"/>
      <c r="PUI435" s="32"/>
      <c r="PUJ435" s="32"/>
      <c r="PUK435" s="32"/>
      <c r="PUL435" s="32"/>
      <c r="PUM435" s="32"/>
      <c r="PUN435" s="32"/>
      <c r="PUO435" s="32"/>
      <c r="PUP435" s="32"/>
      <c r="PUQ435" s="32"/>
      <c r="PUR435" s="32"/>
      <c r="PUS435" s="32"/>
      <c r="PUT435" s="32"/>
      <c r="PUU435" s="32"/>
      <c r="PUV435" s="32"/>
      <c r="PUW435" s="32"/>
      <c r="PUX435" s="32"/>
      <c r="PUY435" s="32"/>
      <c r="PUZ435" s="32"/>
      <c r="PVA435" s="32"/>
      <c r="PVB435" s="32"/>
      <c r="PVC435" s="32"/>
      <c r="PVD435" s="32"/>
      <c r="PVE435" s="32"/>
      <c r="PVF435" s="32"/>
      <c r="PVG435" s="32"/>
      <c r="PVH435" s="32"/>
      <c r="PVI435" s="32"/>
      <c r="PVJ435" s="32"/>
      <c r="PVK435" s="32"/>
      <c r="PVL435" s="32"/>
      <c r="PVM435" s="32"/>
      <c r="PVN435" s="32"/>
      <c r="PVO435" s="32"/>
      <c r="PVP435" s="32"/>
      <c r="PVQ435" s="32"/>
      <c r="PVR435" s="32"/>
      <c r="PVS435" s="32"/>
      <c r="PVT435" s="32"/>
      <c r="PVU435" s="32"/>
      <c r="PVV435" s="32"/>
      <c r="PVW435" s="32"/>
      <c r="PVX435" s="32"/>
      <c r="PVY435" s="32"/>
      <c r="PVZ435" s="32"/>
      <c r="PWA435" s="32"/>
      <c r="PWB435" s="32"/>
      <c r="PWC435" s="32"/>
      <c r="PWD435" s="32"/>
      <c r="PWE435" s="32"/>
      <c r="PWF435" s="32"/>
      <c r="PWG435" s="32"/>
      <c r="PWH435" s="32"/>
      <c r="PWI435" s="32"/>
      <c r="PWJ435" s="32"/>
      <c r="PWK435" s="32"/>
      <c r="PWL435" s="32"/>
      <c r="PWM435" s="32"/>
      <c r="PWN435" s="32"/>
      <c r="PWO435" s="32"/>
      <c r="PWP435" s="32"/>
      <c r="PWQ435" s="32"/>
      <c r="PWR435" s="32"/>
      <c r="PWS435" s="32"/>
      <c r="PWT435" s="32"/>
      <c r="PWU435" s="32"/>
      <c r="PWV435" s="32"/>
      <c r="PWW435" s="32"/>
      <c r="PWX435" s="32"/>
      <c r="PWY435" s="32"/>
      <c r="PWZ435" s="32"/>
      <c r="PXA435" s="32"/>
      <c r="PXB435" s="32"/>
      <c r="PXC435" s="32"/>
      <c r="PXD435" s="32"/>
      <c r="PXE435" s="32"/>
      <c r="PXF435" s="32"/>
      <c r="PXG435" s="32"/>
      <c r="PXH435" s="32"/>
      <c r="PXI435" s="32"/>
      <c r="PXJ435" s="32"/>
      <c r="PXK435" s="32"/>
      <c r="PXL435" s="32"/>
      <c r="PXM435" s="32"/>
      <c r="PXN435" s="32"/>
      <c r="PXO435" s="32"/>
      <c r="PXP435" s="32"/>
      <c r="PXQ435" s="32"/>
      <c r="PXR435" s="32"/>
      <c r="PXS435" s="32"/>
      <c r="PXT435" s="32"/>
      <c r="PXU435" s="32"/>
      <c r="PXV435" s="32"/>
      <c r="PXW435" s="32"/>
      <c r="PXX435" s="32"/>
      <c r="PXY435" s="32"/>
      <c r="PXZ435" s="32"/>
      <c r="PYA435" s="32"/>
      <c r="PYB435" s="32"/>
      <c r="PYC435" s="32"/>
      <c r="PYD435" s="32"/>
      <c r="PYE435" s="32"/>
      <c r="PYF435" s="32"/>
      <c r="PYG435" s="32"/>
      <c r="PYH435" s="32"/>
      <c r="PYI435" s="32"/>
      <c r="PYJ435" s="32"/>
      <c r="PYK435" s="32"/>
      <c r="PYL435" s="32"/>
      <c r="PYM435" s="32"/>
      <c r="PYN435" s="32"/>
      <c r="PYO435" s="32"/>
      <c r="PYP435" s="32"/>
      <c r="PYQ435" s="32"/>
      <c r="PYR435" s="32"/>
      <c r="PYS435" s="32"/>
      <c r="PYT435" s="32"/>
      <c r="PYU435" s="32"/>
      <c r="PYV435" s="32"/>
      <c r="PYW435" s="32"/>
      <c r="PYX435" s="32"/>
      <c r="PYY435" s="32"/>
      <c r="PYZ435" s="32"/>
      <c r="PZA435" s="32"/>
      <c r="PZB435" s="32"/>
      <c r="PZC435" s="32"/>
      <c r="PZD435" s="32"/>
      <c r="PZE435" s="32"/>
      <c r="PZF435" s="32"/>
      <c r="PZG435" s="32"/>
      <c r="PZH435" s="32"/>
      <c r="PZI435" s="32"/>
      <c r="PZJ435" s="32"/>
      <c r="PZK435" s="32"/>
      <c r="PZL435" s="32"/>
      <c r="PZM435" s="32"/>
      <c r="PZN435" s="32"/>
      <c r="PZO435" s="32"/>
      <c r="PZP435" s="32"/>
      <c r="PZQ435" s="32"/>
      <c r="PZR435" s="32"/>
      <c r="PZS435" s="32"/>
      <c r="PZT435" s="32"/>
      <c r="PZU435" s="32"/>
      <c r="PZV435" s="32"/>
      <c r="PZW435" s="32"/>
      <c r="PZX435" s="32"/>
      <c r="PZY435" s="32"/>
      <c r="PZZ435" s="32"/>
      <c r="QAA435" s="32"/>
      <c r="QAB435" s="32"/>
      <c r="QAC435" s="32"/>
      <c r="QAD435" s="32"/>
      <c r="QAE435" s="32"/>
      <c r="QAF435" s="32"/>
      <c r="QAG435" s="32"/>
      <c r="QAH435" s="32"/>
      <c r="QAI435" s="32"/>
      <c r="QAJ435" s="32"/>
      <c r="QAK435" s="32"/>
      <c r="QAL435" s="32"/>
      <c r="QAM435" s="32"/>
      <c r="QAN435" s="32"/>
      <c r="QAO435" s="32"/>
      <c r="QAP435" s="32"/>
      <c r="QAQ435" s="32"/>
      <c r="QAR435" s="32"/>
      <c r="QAS435" s="32"/>
      <c r="QAT435" s="32"/>
      <c r="QAU435" s="32"/>
      <c r="QAV435" s="32"/>
      <c r="QAW435" s="32"/>
      <c r="QAX435" s="32"/>
      <c r="QAY435" s="32"/>
      <c r="QAZ435" s="32"/>
      <c r="QBA435" s="32"/>
      <c r="QBB435" s="32"/>
      <c r="QBC435" s="32"/>
      <c r="QBD435" s="32"/>
      <c r="QBE435" s="32"/>
      <c r="QBF435" s="32"/>
      <c r="QBG435" s="32"/>
      <c r="QBH435" s="32"/>
      <c r="QBI435" s="32"/>
      <c r="QBJ435" s="32"/>
      <c r="QBK435" s="32"/>
      <c r="QBL435" s="32"/>
      <c r="QBM435" s="32"/>
      <c r="QBN435" s="32"/>
      <c r="QBO435" s="32"/>
      <c r="QBP435" s="32"/>
      <c r="QBQ435" s="32"/>
      <c r="QBR435" s="32"/>
      <c r="QBS435" s="32"/>
      <c r="QBT435" s="32"/>
      <c r="QBU435" s="32"/>
      <c r="QBV435" s="32"/>
      <c r="QBW435" s="32"/>
      <c r="QBX435" s="32"/>
      <c r="QBY435" s="32"/>
      <c r="QBZ435" s="32"/>
      <c r="QCA435" s="32"/>
      <c r="QCB435" s="32"/>
      <c r="QCC435" s="32"/>
      <c r="QCD435" s="32"/>
      <c r="QCE435" s="32"/>
      <c r="QCF435" s="32"/>
      <c r="QCG435" s="32"/>
      <c r="QCH435" s="32"/>
      <c r="QCI435" s="32"/>
      <c r="QCJ435" s="32"/>
      <c r="QCK435" s="32"/>
      <c r="QCL435" s="32"/>
      <c r="QCM435" s="32"/>
      <c r="QCN435" s="32"/>
      <c r="QCO435" s="32"/>
      <c r="QCP435" s="32"/>
      <c r="QCQ435" s="32"/>
      <c r="QCR435" s="32"/>
      <c r="QCS435" s="32"/>
      <c r="QCT435" s="32"/>
      <c r="QCU435" s="32"/>
      <c r="QCV435" s="32"/>
      <c r="QCW435" s="32"/>
      <c r="QCX435" s="32"/>
      <c r="QCY435" s="32"/>
      <c r="QCZ435" s="32"/>
      <c r="QDA435" s="32"/>
      <c r="QDB435" s="32"/>
      <c r="QDC435" s="32"/>
      <c r="QDD435" s="32"/>
      <c r="QDE435" s="32"/>
      <c r="QDF435" s="32"/>
      <c r="QDG435" s="32"/>
      <c r="QDH435" s="32"/>
      <c r="QDI435" s="32"/>
      <c r="QDJ435" s="32"/>
      <c r="QDK435" s="32"/>
      <c r="QDL435" s="32"/>
      <c r="QDM435" s="32"/>
      <c r="QDN435" s="32"/>
      <c r="QDO435" s="32"/>
      <c r="QDP435" s="32"/>
      <c r="QDQ435" s="32"/>
      <c r="QDR435" s="32"/>
      <c r="QDS435" s="32"/>
      <c r="QDT435" s="32"/>
      <c r="QDU435" s="32"/>
      <c r="QDV435" s="32"/>
      <c r="QDW435" s="32"/>
      <c r="QDX435" s="32"/>
      <c r="QDY435" s="32"/>
      <c r="QDZ435" s="32"/>
      <c r="QEA435" s="32"/>
      <c r="QEB435" s="32"/>
      <c r="QEC435" s="32"/>
      <c r="QED435" s="32"/>
      <c r="QEE435" s="32"/>
      <c r="QEF435" s="32"/>
      <c r="QEG435" s="32"/>
      <c r="QEH435" s="32"/>
      <c r="QEI435" s="32"/>
      <c r="QEJ435" s="32"/>
      <c r="QEK435" s="32"/>
      <c r="QEL435" s="32"/>
      <c r="QEM435" s="32"/>
      <c r="QEN435" s="32"/>
      <c r="QEO435" s="32"/>
      <c r="QEP435" s="32"/>
      <c r="QEQ435" s="32"/>
      <c r="QER435" s="32"/>
      <c r="QES435" s="32"/>
      <c r="QET435" s="32"/>
      <c r="QEU435" s="32"/>
      <c r="QEV435" s="32"/>
      <c r="QEW435" s="32"/>
      <c r="QEX435" s="32"/>
      <c r="QEY435" s="32"/>
      <c r="QEZ435" s="32"/>
      <c r="QFA435" s="32"/>
      <c r="QFB435" s="32"/>
      <c r="QFC435" s="32"/>
      <c r="QFD435" s="32"/>
      <c r="QFE435" s="32"/>
      <c r="QFF435" s="32"/>
      <c r="QFG435" s="32"/>
      <c r="QFH435" s="32"/>
      <c r="QFI435" s="32"/>
      <c r="QFJ435" s="32"/>
      <c r="QFK435" s="32"/>
      <c r="QFL435" s="32"/>
      <c r="QFM435" s="32"/>
      <c r="QFN435" s="32"/>
      <c r="QFO435" s="32"/>
      <c r="QFP435" s="32"/>
      <c r="QFQ435" s="32"/>
      <c r="QFR435" s="32"/>
      <c r="QFS435" s="32"/>
      <c r="QFT435" s="32"/>
      <c r="QFU435" s="32"/>
      <c r="QFV435" s="32"/>
      <c r="QFW435" s="32"/>
      <c r="QFX435" s="32"/>
      <c r="QFY435" s="32"/>
      <c r="QFZ435" s="32"/>
      <c r="QGA435" s="32"/>
      <c r="QGB435" s="32"/>
      <c r="QGC435" s="32"/>
      <c r="QGD435" s="32"/>
      <c r="QGE435" s="32"/>
      <c r="QGF435" s="32"/>
      <c r="QGG435" s="32"/>
      <c r="QGH435" s="32"/>
      <c r="QGI435" s="32"/>
      <c r="QGJ435" s="32"/>
      <c r="QGK435" s="32"/>
      <c r="QGL435" s="32"/>
      <c r="QGM435" s="32"/>
      <c r="QGN435" s="32"/>
      <c r="QGO435" s="32"/>
      <c r="QGP435" s="32"/>
      <c r="QGQ435" s="32"/>
      <c r="QGR435" s="32"/>
      <c r="QGS435" s="32"/>
      <c r="QGT435" s="32"/>
      <c r="QGU435" s="32"/>
      <c r="QGV435" s="32"/>
      <c r="QGW435" s="32"/>
      <c r="QGX435" s="32"/>
      <c r="QGY435" s="32"/>
      <c r="QGZ435" s="32"/>
      <c r="QHA435" s="32"/>
      <c r="QHB435" s="32"/>
      <c r="QHC435" s="32"/>
      <c r="QHD435" s="32"/>
      <c r="QHE435" s="32"/>
      <c r="QHF435" s="32"/>
      <c r="QHG435" s="32"/>
      <c r="QHH435" s="32"/>
      <c r="QHI435" s="32"/>
      <c r="QHJ435" s="32"/>
      <c r="QHK435" s="32"/>
      <c r="QHL435" s="32"/>
      <c r="QHM435" s="32"/>
      <c r="QHN435" s="32"/>
      <c r="QHO435" s="32"/>
      <c r="QHP435" s="32"/>
      <c r="QHQ435" s="32"/>
      <c r="QHR435" s="32"/>
      <c r="QHS435" s="32"/>
      <c r="QHT435" s="32"/>
      <c r="QHU435" s="32"/>
      <c r="QHV435" s="32"/>
      <c r="QHW435" s="32"/>
      <c r="QHX435" s="32"/>
      <c r="QHY435" s="32"/>
      <c r="QHZ435" s="32"/>
      <c r="QIA435" s="32"/>
      <c r="QIB435" s="32"/>
      <c r="QIC435" s="32"/>
      <c r="QID435" s="32"/>
      <c r="QIE435" s="32"/>
      <c r="QIF435" s="32"/>
      <c r="QIG435" s="32"/>
      <c r="QIH435" s="32"/>
      <c r="QII435" s="32"/>
      <c r="QIJ435" s="32"/>
      <c r="QIK435" s="32"/>
      <c r="QIL435" s="32"/>
      <c r="QIM435" s="32"/>
      <c r="QIN435" s="32"/>
      <c r="QIO435" s="32"/>
      <c r="QIP435" s="32"/>
      <c r="QIQ435" s="32"/>
      <c r="QIR435" s="32"/>
      <c r="QIS435" s="32"/>
      <c r="QIT435" s="32"/>
      <c r="QIU435" s="32"/>
      <c r="QIV435" s="32"/>
      <c r="QIW435" s="32"/>
      <c r="QIX435" s="32"/>
      <c r="QIY435" s="32"/>
      <c r="QIZ435" s="32"/>
      <c r="QJA435" s="32"/>
      <c r="QJB435" s="32"/>
      <c r="QJC435" s="32"/>
      <c r="QJD435" s="32"/>
      <c r="QJE435" s="32"/>
      <c r="QJF435" s="32"/>
      <c r="QJG435" s="32"/>
      <c r="QJH435" s="32"/>
      <c r="QJI435" s="32"/>
      <c r="QJJ435" s="32"/>
      <c r="QJK435" s="32"/>
      <c r="QJL435" s="32"/>
      <c r="QJM435" s="32"/>
      <c r="QJN435" s="32"/>
      <c r="QJO435" s="32"/>
      <c r="QJP435" s="32"/>
      <c r="QJQ435" s="32"/>
      <c r="QJR435" s="32"/>
      <c r="QJS435" s="32"/>
      <c r="QJT435" s="32"/>
      <c r="QJU435" s="32"/>
      <c r="QJV435" s="32"/>
      <c r="QJW435" s="32"/>
      <c r="QJX435" s="32"/>
      <c r="QJY435" s="32"/>
      <c r="QJZ435" s="32"/>
      <c r="QKA435" s="32"/>
      <c r="QKB435" s="32"/>
      <c r="QKC435" s="32"/>
      <c r="QKD435" s="32"/>
      <c r="QKE435" s="32"/>
      <c r="QKF435" s="32"/>
      <c r="QKG435" s="32"/>
      <c r="QKH435" s="32"/>
      <c r="QKI435" s="32"/>
      <c r="QKJ435" s="32"/>
      <c r="QKK435" s="32"/>
      <c r="QKL435" s="32"/>
      <c r="QKM435" s="32"/>
      <c r="QKN435" s="32"/>
      <c r="QKO435" s="32"/>
      <c r="QKP435" s="32"/>
      <c r="QKQ435" s="32"/>
      <c r="QKR435" s="32"/>
      <c r="QKS435" s="32"/>
      <c r="QKT435" s="32"/>
      <c r="QKU435" s="32"/>
      <c r="QKV435" s="32"/>
      <c r="QKW435" s="32"/>
      <c r="QKX435" s="32"/>
      <c r="QKY435" s="32"/>
      <c r="QKZ435" s="32"/>
      <c r="QLA435" s="32"/>
      <c r="QLB435" s="32"/>
      <c r="QLC435" s="32"/>
      <c r="QLD435" s="32"/>
      <c r="QLE435" s="32"/>
      <c r="QLF435" s="32"/>
      <c r="QLG435" s="32"/>
      <c r="QLH435" s="32"/>
      <c r="QLI435" s="32"/>
      <c r="QLJ435" s="32"/>
      <c r="QLK435" s="32"/>
      <c r="QLL435" s="32"/>
      <c r="QLM435" s="32"/>
      <c r="QLN435" s="32"/>
      <c r="QLO435" s="32"/>
      <c r="QLP435" s="32"/>
      <c r="QLQ435" s="32"/>
      <c r="QLR435" s="32"/>
      <c r="QLS435" s="32"/>
      <c r="QLT435" s="32"/>
      <c r="QLU435" s="32"/>
      <c r="QLV435" s="32"/>
      <c r="QLW435" s="32"/>
      <c r="QLX435" s="32"/>
      <c r="QLY435" s="32"/>
      <c r="QLZ435" s="32"/>
      <c r="QMA435" s="32"/>
      <c r="QMB435" s="32"/>
      <c r="QMC435" s="32"/>
      <c r="QMD435" s="32"/>
      <c r="QME435" s="32"/>
      <c r="QMF435" s="32"/>
      <c r="QMG435" s="32"/>
      <c r="QMH435" s="32"/>
      <c r="QMI435" s="32"/>
      <c r="QMJ435" s="32"/>
      <c r="QMK435" s="32"/>
      <c r="QML435" s="32"/>
      <c r="QMM435" s="32"/>
      <c r="QMN435" s="32"/>
      <c r="QMO435" s="32"/>
      <c r="QMP435" s="32"/>
      <c r="QMQ435" s="32"/>
      <c r="QMR435" s="32"/>
      <c r="QMS435" s="32"/>
      <c r="QMT435" s="32"/>
      <c r="QMU435" s="32"/>
      <c r="QMV435" s="32"/>
      <c r="QMW435" s="32"/>
      <c r="QMX435" s="32"/>
      <c r="QMY435" s="32"/>
      <c r="QMZ435" s="32"/>
      <c r="QNA435" s="32"/>
      <c r="QNB435" s="32"/>
      <c r="QNC435" s="32"/>
      <c r="QND435" s="32"/>
      <c r="QNE435" s="32"/>
      <c r="QNF435" s="32"/>
      <c r="QNG435" s="32"/>
      <c r="QNH435" s="32"/>
      <c r="QNI435" s="32"/>
      <c r="QNJ435" s="32"/>
      <c r="QNK435" s="32"/>
      <c r="QNL435" s="32"/>
      <c r="QNM435" s="32"/>
      <c r="QNN435" s="32"/>
      <c r="QNO435" s="32"/>
      <c r="QNP435" s="32"/>
      <c r="QNQ435" s="32"/>
      <c r="QNR435" s="32"/>
      <c r="QNS435" s="32"/>
      <c r="QNT435" s="32"/>
      <c r="QNU435" s="32"/>
      <c r="QNV435" s="32"/>
      <c r="QNW435" s="32"/>
      <c r="QNX435" s="32"/>
      <c r="QNY435" s="32"/>
      <c r="QNZ435" s="32"/>
      <c r="QOA435" s="32"/>
      <c r="QOB435" s="32"/>
      <c r="QOC435" s="32"/>
      <c r="QOD435" s="32"/>
      <c r="QOE435" s="32"/>
      <c r="QOF435" s="32"/>
      <c r="QOG435" s="32"/>
      <c r="QOH435" s="32"/>
      <c r="QOI435" s="32"/>
      <c r="QOJ435" s="32"/>
      <c r="QOK435" s="32"/>
      <c r="QOL435" s="32"/>
      <c r="QOM435" s="32"/>
      <c r="QON435" s="32"/>
      <c r="QOO435" s="32"/>
      <c r="QOP435" s="32"/>
      <c r="QOQ435" s="32"/>
      <c r="QOR435" s="32"/>
      <c r="QOS435" s="32"/>
      <c r="QOT435" s="32"/>
      <c r="QOU435" s="32"/>
      <c r="QOV435" s="32"/>
      <c r="QOW435" s="32"/>
      <c r="QOX435" s="32"/>
      <c r="QOY435" s="32"/>
      <c r="QOZ435" s="32"/>
      <c r="QPA435" s="32"/>
      <c r="QPB435" s="32"/>
      <c r="QPC435" s="32"/>
      <c r="QPD435" s="32"/>
      <c r="QPE435" s="32"/>
      <c r="QPF435" s="32"/>
      <c r="QPG435" s="32"/>
      <c r="QPH435" s="32"/>
      <c r="QPI435" s="32"/>
      <c r="QPJ435" s="32"/>
      <c r="QPK435" s="32"/>
      <c r="QPL435" s="32"/>
      <c r="QPM435" s="32"/>
      <c r="QPN435" s="32"/>
      <c r="QPO435" s="32"/>
      <c r="QPP435" s="32"/>
      <c r="QPQ435" s="32"/>
      <c r="QPR435" s="32"/>
      <c r="QPS435" s="32"/>
      <c r="QPT435" s="32"/>
      <c r="QPU435" s="32"/>
      <c r="QPV435" s="32"/>
      <c r="QPW435" s="32"/>
      <c r="QPX435" s="32"/>
      <c r="QPY435" s="32"/>
      <c r="QPZ435" s="32"/>
      <c r="QQA435" s="32"/>
      <c r="QQB435" s="32"/>
      <c r="QQC435" s="32"/>
      <c r="QQD435" s="32"/>
      <c r="QQE435" s="32"/>
      <c r="QQF435" s="32"/>
      <c r="QQG435" s="32"/>
      <c r="QQH435" s="32"/>
      <c r="QQI435" s="32"/>
      <c r="QQJ435" s="32"/>
      <c r="QQK435" s="32"/>
      <c r="QQL435" s="32"/>
      <c r="QQM435" s="32"/>
      <c r="QQN435" s="32"/>
      <c r="QQO435" s="32"/>
      <c r="QQP435" s="32"/>
      <c r="QQQ435" s="32"/>
      <c r="QQR435" s="32"/>
      <c r="QQS435" s="32"/>
      <c r="QQT435" s="32"/>
      <c r="QQU435" s="32"/>
      <c r="QQV435" s="32"/>
      <c r="QQW435" s="32"/>
      <c r="QQX435" s="32"/>
      <c r="QQY435" s="32"/>
      <c r="QQZ435" s="32"/>
      <c r="QRA435" s="32"/>
      <c r="QRB435" s="32"/>
      <c r="QRC435" s="32"/>
      <c r="QRD435" s="32"/>
      <c r="QRE435" s="32"/>
      <c r="QRF435" s="32"/>
      <c r="QRG435" s="32"/>
      <c r="QRH435" s="32"/>
      <c r="QRI435" s="32"/>
      <c r="QRJ435" s="32"/>
      <c r="QRK435" s="32"/>
      <c r="QRL435" s="32"/>
      <c r="QRM435" s="32"/>
      <c r="QRN435" s="32"/>
      <c r="QRO435" s="32"/>
      <c r="QRP435" s="32"/>
      <c r="QRQ435" s="32"/>
      <c r="QRR435" s="32"/>
      <c r="QRS435" s="32"/>
      <c r="QRT435" s="32"/>
      <c r="QRU435" s="32"/>
      <c r="QRV435" s="32"/>
      <c r="QRW435" s="32"/>
      <c r="QRX435" s="32"/>
      <c r="QRY435" s="32"/>
      <c r="QRZ435" s="32"/>
      <c r="QSA435" s="32"/>
      <c r="QSB435" s="32"/>
      <c r="QSC435" s="32"/>
      <c r="QSD435" s="32"/>
      <c r="QSE435" s="32"/>
      <c r="QSF435" s="32"/>
      <c r="QSG435" s="32"/>
      <c r="QSH435" s="32"/>
      <c r="QSI435" s="32"/>
      <c r="QSJ435" s="32"/>
      <c r="QSK435" s="32"/>
      <c r="QSL435" s="32"/>
      <c r="QSM435" s="32"/>
      <c r="QSN435" s="32"/>
      <c r="QSO435" s="32"/>
      <c r="QSP435" s="32"/>
      <c r="QSQ435" s="32"/>
      <c r="QSR435" s="32"/>
      <c r="QSS435" s="32"/>
      <c r="QST435" s="32"/>
      <c r="QSU435" s="32"/>
      <c r="QSV435" s="32"/>
      <c r="QSW435" s="32"/>
      <c r="QSX435" s="32"/>
      <c r="QSY435" s="32"/>
      <c r="QSZ435" s="32"/>
      <c r="QTA435" s="32"/>
      <c r="QTB435" s="32"/>
      <c r="QTC435" s="32"/>
      <c r="QTD435" s="32"/>
      <c r="QTE435" s="32"/>
      <c r="QTF435" s="32"/>
      <c r="QTG435" s="32"/>
      <c r="QTH435" s="32"/>
      <c r="QTI435" s="32"/>
      <c r="QTJ435" s="32"/>
      <c r="QTK435" s="32"/>
      <c r="QTL435" s="32"/>
      <c r="QTM435" s="32"/>
      <c r="QTN435" s="32"/>
      <c r="QTO435" s="32"/>
      <c r="QTP435" s="32"/>
      <c r="QTQ435" s="32"/>
      <c r="QTR435" s="32"/>
      <c r="QTS435" s="32"/>
      <c r="QTT435" s="32"/>
      <c r="QTU435" s="32"/>
      <c r="QTV435" s="32"/>
      <c r="QTW435" s="32"/>
      <c r="QTX435" s="32"/>
      <c r="QTY435" s="32"/>
      <c r="QTZ435" s="32"/>
      <c r="QUA435" s="32"/>
      <c r="QUB435" s="32"/>
      <c r="QUC435" s="32"/>
      <c r="QUD435" s="32"/>
      <c r="QUE435" s="32"/>
      <c r="QUF435" s="32"/>
      <c r="QUG435" s="32"/>
      <c r="QUH435" s="32"/>
      <c r="QUI435" s="32"/>
      <c r="QUJ435" s="32"/>
      <c r="QUK435" s="32"/>
      <c r="QUL435" s="32"/>
      <c r="QUM435" s="32"/>
      <c r="QUN435" s="32"/>
      <c r="QUO435" s="32"/>
      <c r="QUP435" s="32"/>
      <c r="QUQ435" s="32"/>
      <c r="QUR435" s="32"/>
      <c r="QUS435" s="32"/>
      <c r="QUT435" s="32"/>
      <c r="QUU435" s="32"/>
      <c r="QUV435" s="32"/>
      <c r="QUW435" s="32"/>
      <c r="QUX435" s="32"/>
      <c r="QUY435" s="32"/>
      <c r="QUZ435" s="32"/>
      <c r="QVA435" s="32"/>
      <c r="QVB435" s="32"/>
      <c r="QVC435" s="32"/>
      <c r="QVD435" s="32"/>
      <c r="QVE435" s="32"/>
      <c r="QVF435" s="32"/>
      <c r="QVG435" s="32"/>
      <c r="QVH435" s="32"/>
      <c r="QVI435" s="32"/>
      <c r="QVJ435" s="32"/>
      <c r="QVK435" s="32"/>
      <c r="QVL435" s="32"/>
      <c r="QVM435" s="32"/>
      <c r="QVN435" s="32"/>
      <c r="QVO435" s="32"/>
      <c r="QVP435" s="32"/>
      <c r="QVQ435" s="32"/>
      <c r="QVR435" s="32"/>
      <c r="QVS435" s="32"/>
      <c r="QVT435" s="32"/>
      <c r="QVU435" s="32"/>
      <c r="QVV435" s="32"/>
      <c r="QVW435" s="32"/>
      <c r="QVX435" s="32"/>
      <c r="QVY435" s="32"/>
      <c r="QVZ435" s="32"/>
      <c r="QWA435" s="32"/>
      <c r="QWB435" s="32"/>
      <c r="QWC435" s="32"/>
      <c r="QWD435" s="32"/>
      <c r="QWE435" s="32"/>
      <c r="QWF435" s="32"/>
      <c r="QWG435" s="32"/>
      <c r="QWH435" s="32"/>
      <c r="QWI435" s="32"/>
      <c r="QWJ435" s="32"/>
      <c r="QWK435" s="32"/>
      <c r="QWL435" s="32"/>
      <c r="QWM435" s="32"/>
      <c r="QWN435" s="32"/>
      <c r="QWO435" s="32"/>
      <c r="QWP435" s="32"/>
      <c r="QWQ435" s="32"/>
      <c r="QWR435" s="32"/>
      <c r="QWS435" s="32"/>
      <c r="QWT435" s="32"/>
      <c r="QWU435" s="32"/>
      <c r="QWV435" s="32"/>
      <c r="QWW435" s="32"/>
      <c r="QWX435" s="32"/>
      <c r="QWY435" s="32"/>
      <c r="QWZ435" s="32"/>
      <c r="QXA435" s="32"/>
      <c r="QXB435" s="32"/>
      <c r="QXC435" s="32"/>
      <c r="QXD435" s="32"/>
      <c r="QXE435" s="32"/>
      <c r="QXF435" s="32"/>
      <c r="QXG435" s="32"/>
      <c r="QXH435" s="32"/>
      <c r="QXI435" s="32"/>
      <c r="QXJ435" s="32"/>
      <c r="QXK435" s="32"/>
      <c r="QXL435" s="32"/>
      <c r="QXM435" s="32"/>
      <c r="QXN435" s="32"/>
      <c r="QXO435" s="32"/>
      <c r="QXP435" s="32"/>
      <c r="QXQ435" s="32"/>
      <c r="QXR435" s="32"/>
      <c r="QXS435" s="32"/>
      <c r="QXT435" s="32"/>
      <c r="QXU435" s="32"/>
      <c r="QXV435" s="32"/>
      <c r="QXW435" s="32"/>
      <c r="QXX435" s="32"/>
      <c r="QXY435" s="32"/>
      <c r="QXZ435" s="32"/>
      <c r="QYA435" s="32"/>
      <c r="QYB435" s="32"/>
      <c r="QYC435" s="32"/>
      <c r="QYD435" s="32"/>
      <c r="QYE435" s="32"/>
      <c r="QYF435" s="32"/>
      <c r="QYG435" s="32"/>
      <c r="QYH435" s="32"/>
      <c r="QYI435" s="32"/>
      <c r="QYJ435" s="32"/>
      <c r="QYK435" s="32"/>
      <c r="QYL435" s="32"/>
      <c r="QYM435" s="32"/>
      <c r="QYN435" s="32"/>
      <c r="QYO435" s="32"/>
      <c r="QYP435" s="32"/>
      <c r="QYQ435" s="32"/>
      <c r="QYR435" s="32"/>
      <c r="QYS435" s="32"/>
      <c r="QYT435" s="32"/>
      <c r="QYU435" s="32"/>
      <c r="QYV435" s="32"/>
      <c r="QYW435" s="32"/>
      <c r="QYX435" s="32"/>
      <c r="QYY435" s="32"/>
      <c r="QYZ435" s="32"/>
      <c r="QZA435" s="32"/>
      <c r="QZB435" s="32"/>
      <c r="QZC435" s="32"/>
      <c r="QZD435" s="32"/>
      <c r="QZE435" s="32"/>
      <c r="QZF435" s="32"/>
      <c r="QZG435" s="32"/>
      <c r="QZH435" s="32"/>
      <c r="QZI435" s="32"/>
      <c r="QZJ435" s="32"/>
      <c r="QZK435" s="32"/>
      <c r="QZL435" s="32"/>
      <c r="QZM435" s="32"/>
      <c r="QZN435" s="32"/>
      <c r="QZO435" s="32"/>
      <c r="QZP435" s="32"/>
      <c r="QZQ435" s="32"/>
      <c r="QZR435" s="32"/>
      <c r="QZS435" s="32"/>
      <c r="QZT435" s="32"/>
      <c r="QZU435" s="32"/>
      <c r="QZV435" s="32"/>
      <c r="QZW435" s="32"/>
      <c r="QZX435" s="32"/>
      <c r="QZY435" s="32"/>
      <c r="QZZ435" s="32"/>
      <c r="RAA435" s="32"/>
      <c r="RAB435" s="32"/>
      <c r="RAC435" s="32"/>
      <c r="RAD435" s="32"/>
      <c r="RAE435" s="32"/>
      <c r="RAF435" s="32"/>
      <c r="RAG435" s="32"/>
      <c r="RAH435" s="32"/>
      <c r="RAI435" s="32"/>
      <c r="RAJ435" s="32"/>
      <c r="RAK435" s="32"/>
      <c r="RAL435" s="32"/>
      <c r="RAM435" s="32"/>
      <c r="RAN435" s="32"/>
      <c r="RAO435" s="32"/>
      <c r="RAP435" s="32"/>
      <c r="RAQ435" s="32"/>
      <c r="RAR435" s="32"/>
      <c r="RAS435" s="32"/>
      <c r="RAT435" s="32"/>
      <c r="RAU435" s="32"/>
      <c r="RAV435" s="32"/>
      <c r="RAW435" s="32"/>
      <c r="RAX435" s="32"/>
      <c r="RAY435" s="32"/>
      <c r="RAZ435" s="32"/>
      <c r="RBA435" s="32"/>
      <c r="RBB435" s="32"/>
      <c r="RBC435" s="32"/>
      <c r="RBD435" s="32"/>
      <c r="RBE435" s="32"/>
      <c r="RBF435" s="32"/>
      <c r="RBG435" s="32"/>
      <c r="RBH435" s="32"/>
      <c r="RBI435" s="32"/>
      <c r="RBJ435" s="32"/>
      <c r="RBK435" s="32"/>
      <c r="RBL435" s="32"/>
      <c r="RBM435" s="32"/>
      <c r="RBN435" s="32"/>
      <c r="RBO435" s="32"/>
      <c r="RBP435" s="32"/>
      <c r="RBQ435" s="32"/>
      <c r="RBR435" s="32"/>
      <c r="RBS435" s="32"/>
      <c r="RBT435" s="32"/>
      <c r="RBU435" s="32"/>
      <c r="RBV435" s="32"/>
      <c r="RBW435" s="32"/>
      <c r="RBX435" s="32"/>
      <c r="RBY435" s="32"/>
      <c r="RBZ435" s="32"/>
      <c r="RCA435" s="32"/>
      <c r="RCB435" s="32"/>
      <c r="RCC435" s="32"/>
      <c r="RCD435" s="32"/>
      <c r="RCE435" s="32"/>
      <c r="RCF435" s="32"/>
      <c r="RCG435" s="32"/>
      <c r="RCH435" s="32"/>
      <c r="RCI435" s="32"/>
      <c r="RCJ435" s="32"/>
      <c r="RCK435" s="32"/>
      <c r="RCL435" s="32"/>
      <c r="RCM435" s="32"/>
      <c r="RCN435" s="32"/>
      <c r="RCO435" s="32"/>
      <c r="RCP435" s="32"/>
      <c r="RCQ435" s="32"/>
      <c r="RCR435" s="32"/>
      <c r="RCS435" s="32"/>
      <c r="RCT435" s="32"/>
      <c r="RCU435" s="32"/>
      <c r="RCV435" s="32"/>
      <c r="RCW435" s="32"/>
      <c r="RCX435" s="32"/>
      <c r="RCY435" s="32"/>
      <c r="RCZ435" s="32"/>
      <c r="RDA435" s="32"/>
      <c r="RDB435" s="32"/>
      <c r="RDC435" s="32"/>
      <c r="RDD435" s="32"/>
      <c r="RDE435" s="32"/>
      <c r="RDF435" s="32"/>
      <c r="RDG435" s="32"/>
      <c r="RDH435" s="32"/>
      <c r="RDI435" s="32"/>
      <c r="RDJ435" s="32"/>
      <c r="RDK435" s="32"/>
      <c r="RDL435" s="32"/>
      <c r="RDM435" s="32"/>
      <c r="RDN435" s="32"/>
      <c r="RDO435" s="32"/>
      <c r="RDP435" s="32"/>
      <c r="RDQ435" s="32"/>
      <c r="RDR435" s="32"/>
      <c r="RDS435" s="32"/>
      <c r="RDT435" s="32"/>
      <c r="RDU435" s="32"/>
      <c r="RDV435" s="32"/>
      <c r="RDW435" s="32"/>
      <c r="RDX435" s="32"/>
      <c r="RDY435" s="32"/>
      <c r="RDZ435" s="32"/>
      <c r="REA435" s="32"/>
      <c r="REB435" s="32"/>
      <c r="REC435" s="32"/>
      <c r="RED435" s="32"/>
      <c r="REE435" s="32"/>
      <c r="REF435" s="32"/>
      <c r="REG435" s="32"/>
      <c r="REH435" s="32"/>
      <c r="REI435" s="32"/>
      <c r="REJ435" s="32"/>
      <c r="REK435" s="32"/>
      <c r="REL435" s="32"/>
      <c r="REM435" s="32"/>
      <c r="REN435" s="32"/>
      <c r="REO435" s="32"/>
      <c r="REP435" s="32"/>
      <c r="REQ435" s="32"/>
      <c r="RER435" s="32"/>
      <c r="RES435" s="32"/>
      <c r="RET435" s="32"/>
      <c r="REU435" s="32"/>
      <c r="REV435" s="32"/>
      <c r="REW435" s="32"/>
      <c r="REX435" s="32"/>
      <c r="REY435" s="32"/>
      <c r="REZ435" s="32"/>
      <c r="RFA435" s="32"/>
      <c r="RFB435" s="32"/>
      <c r="RFC435" s="32"/>
      <c r="RFD435" s="32"/>
      <c r="RFE435" s="32"/>
      <c r="RFF435" s="32"/>
      <c r="RFG435" s="32"/>
      <c r="RFH435" s="32"/>
      <c r="RFI435" s="32"/>
      <c r="RFJ435" s="32"/>
      <c r="RFK435" s="32"/>
      <c r="RFL435" s="32"/>
      <c r="RFM435" s="32"/>
      <c r="RFN435" s="32"/>
      <c r="RFO435" s="32"/>
      <c r="RFP435" s="32"/>
      <c r="RFQ435" s="32"/>
      <c r="RFR435" s="32"/>
      <c r="RFS435" s="32"/>
      <c r="RFT435" s="32"/>
      <c r="RFU435" s="32"/>
      <c r="RFV435" s="32"/>
      <c r="RFW435" s="32"/>
      <c r="RFX435" s="32"/>
      <c r="RFY435" s="32"/>
      <c r="RFZ435" s="32"/>
      <c r="RGA435" s="32"/>
      <c r="RGB435" s="32"/>
      <c r="RGC435" s="32"/>
      <c r="RGD435" s="32"/>
      <c r="RGE435" s="32"/>
      <c r="RGF435" s="32"/>
      <c r="RGG435" s="32"/>
      <c r="RGH435" s="32"/>
      <c r="RGI435" s="32"/>
      <c r="RGJ435" s="32"/>
      <c r="RGK435" s="32"/>
      <c r="RGL435" s="32"/>
      <c r="RGM435" s="32"/>
      <c r="RGN435" s="32"/>
      <c r="RGO435" s="32"/>
      <c r="RGP435" s="32"/>
      <c r="RGQ435" s="32"/>
      <c r="RGR435" s="32"/>
      <c r="RGS435" s="32"/>
      <c r="RGT435" s="32"/>
      <c r="RGU435" s="32"/>
      <c r="RGV435" s="32"/>
      <c r="RGW435" s="32"/>
      <c r="RGX435" s="32"/>
      <c r="RGY435" s="32"/>
      <c r="RGZ435" s="32"/>
      <c r="RHA435" s="32"/>
      <c r="RHB435" s="32"/>
      <c r="RHC435" s="32"/>
      <c r="RHD435" s="32"/>
      <c r="RHE435" s="32"/>
      <c r="RHF435" s="32"/>
      <c r="RHG435" s="32"/>
      <c r="RHH435" s="32"/>
      <c r="RHI435" s="32"/>
      <c r="RHJ435" s="32"/>
      <c r="RHK435" s="32"/>
      <c r="RHL435" s="32"/>
      <c r="RHM435" s="32"/>
      <c r="RHN435" s="32"/>
      <c r="RHO435" s="32"/>
      <c r="RHP435" s="32"/>
      <c r="RHQ435" s="32"/>
      <c r="RHR435" s="32"/>
      <c r="RHS435" s="32"/>
      <c r="RHT435" s="32"/>
      <c r="RHU435" s="32"/>
      <c r="RHV435" s="32"/>
      <c r="RHW435" s="32"/>
      <c r="RHX435" s="32"/>
      <c r="RHY435" s="32"/>
      <c r="RHZ435" s="32"/>
      <c r="RIA435" s="32"/>
      <c r="RIB435" s="32"/>
      <c r="RIC435" s="32"/>
      <c r="RID435" s="32"/>
      <c r="RIE435" s="32"/>
      <c r="RIF435" s="32"/>
      <c r="RIG435" s="32"/>
      <c r="RIH435" s="32"/>
      <c r="RII435" s="32"/>
      <c r="RIJ435" s="32"/>
      <c r="RIK435" s="32"/>
      <c r="RIL435" s="32"/>
      <c r="RIM435" s="32"/>
      <c r="RIN435" s="32"/>
      <c r="RIO435" s="32"/>
      <c r="RIP435" s="32"/>
      <c r="RIQ435" s="32"/>
      <c r="RIR435" s="32"/>
      <c r="RIS435" s="32"/>
      <c r="RIT435" s="32"/>
      <c r="RIU435" s="32"/>
      <c r="RIV435" s="32"/>
      <c r="RIW435" s="32"/>
      <c r="RIX435" s="32"/>
      <c r="RIY435" s="32"/>
      <c r="RIZ435" s="32"/>
      <c r="RJA435" s="32"/>
      <c r="RJB435" s="32"/>
      <c r="RJC435" s="32"/>
      <c r="RJD435" s="32"/>
      <c r="RJE435" s="32"/>
      <c r="RJF435" s="32"/>
      <c r="RJG435" s="32"/>
      <c r="RJH435" s="32"/>
      <c r="RJI435" s="32"/>
      <c r="RJJ435" s="32"/>
      <c r="RJK435" s="32"/>
      <c r="RJL435" s="32"/>
      <c r="RJM435" s="32"/>
      <c r="RJN435" s="32"/>
      <c r="RJO435" s="32"/>
      <c r="RJP435" s="32"/>
      <c r="RJQ435" s="32"/>
      <c r="RJR435" s="32"/>
      <c r="RJS435" s="32"/>
      <c r="RJT435" s="32"/>
      <c r="RJU435" s="32"/>
      <c r="RJV435" s="32"/>
      <c r="RJW435" s="32"/>
      <c r="RJX435" s="32"/>
      <c r="RJY435" s="32"/>
      <c r="RJZ435" s="32"/>
      <c r="RKA435" s="32"/>
      <c r="RKB435" s="32"/>
      <c r="RKC435" s="32"/>
      <c r="RKD435" s="32"/>
      <c r="RKE435" s="32"/>
      <c r="RKF435" s="32"/>
      <c r="RKG435" s="32"/>
      <c r="RKH435" s="32"/>
      <c r="RKI435" s="32"/>
      <c r="RKJ435" s="32"/>
      <c r="RKK435" s="32"/>
      <c r="RKL435" s="32"/>
      <c r="RKM435" s="32"/>
      <c r="RKN435" s="32"/>
      <c r="RKO435" s="32"/>
      <c r="RKP435" s="32"/>
      <c r="RKQ435" s="32"/>
      <c r="RKR435" s="32"/>
      <c r="RKS435" s="32"/>
      <c r="RKT435" s="32"/>
      <c r="RKU435" s="32"/>
      <c r="RKV435" s="32"/>
      <c r="RKW435" s="32"/>
      <c r="RKX435" s="32"/>
      <c r="RKY435" s="32"/>
      <c r="RKZ435" s="32"/>
      <c r="RLA435" s="32"/>
      <c r="RLB435" s="32"/>
      <c r="RLC435" s="32"/>
      <c r="RLD435" s="32"/>
      <c r="RLE435" s="32"/>
      <c r="RLF435" s="32"/>
      <c r="RLG435" s="32"/>
      <c r="RLH435" s="32"/>
      <c r="RLI435" s="32"/>
      <c r="RLJ435" s="32"/>
      <c r="RLK435" s="32"/>
      <c r="RLL435" s="32"/>
      <c r="RLM435" s="32"/>
      <c r="RLN435" s="32"/>
      <c r="RLO435" s="32"/>
      <c r="RLP435" s="32"/>
      <c r="RLQ435" s="32"/>
      <c r="RLR435" s="32"/>
      <c r="RLS435" s="32"/>
      <c r="RLT435" s="32"/>
      <c r="RLU435" s="32"/>
      <c r="RLV435" s="32"/>
      <c r="RLW435" s="32"/>
      <c r="RLX435" s="32"/>
      <c r="RLY435" s="32"/>
      <c r="RLZ435" s="32"/>
      <c r="RMA435" s="32"/>
      <c r="RMB435" s="32"/>
      <c r="RMC435" s="32"/>
      <c r="RMD435" s="32"/>
      <c r="RME435" s="32"/>
      <c r="RMF435" s="32"/>
      <c r="RMG435" s="32"/>
      <c r="RMH435" s="32"/>
      <c r="RMI435" s="32"/>
      <c r="RMJ435" s="32"/>
      <c r="RMK435" s="32"/>
      <c r="RML435" s="32"/>
      <c r="RMM435" s="32"/>
      <c r="RMN435" s="32"/>
      <c r="RMO435" s="32"/>
      <c r="RMP435" s="32"/>
      <c r="RMQ435" s="32"/>
      <c r="RMR435" s="32"/>
      <c r="RMS435" s="32"/>
      <c r="RMT435" s="32"/>
      <c r="RMU435" s="32"/>
      <c r="RMV435" s="32"/>
      <c r="RMW435" s="32"/>
      <c r="RMX435" s="32"/>
      <c r="RMY435" s="32"/>
      <c r="RMZ435" s="32"/>
      <c r="RNA435" s="32"/>
      <c r="RNB435" s="32"/>
      <c r="RNC435" s="32"/>
      <c r="RND435" s="32"/>
      <c r="RNE435" s="32"/>
      <c r="RNF435" s="32"/>
      <c r="RNG435" s="32"/>
      <c r="RNH435" s="32"/>
      <c r="RNI435" s="32"/>
      <c r="RNJ435" s="32"/>
      <c r="RNK435" s="32"/>
      <c r="RNL435" s="32"/>
      <c r="RNM435" s="32"/>
      <c r="RNN435" s="32"/>
      <c r="RNO435" s="32"/>
      <c r="RNP435" s="32"/>
      <c r="RNQ435" s="32"/>
      <c r="RNR435" s="32"/>
      <c r="RNS435" s="32"/>
      <c r="RNT435" s="32"/>
      <c r="RNU435" s="32"/>
      <c r="RNV435" s="32"/>
      <c r="RNW435" s="32"/>
      <c r="RNX435" s="32"/>
      <c r="RNY435" s="32"/>
      <c r="RNZ435" s="32"/>
      <c r="ROA435" s="32"/>
      <c r="ROB435" s="32"/>
      <c r="ROC435" s="32"/>
      <c r="ROD435" s="32"/>
      <c r="ROE435" s="32"/>
      <c r="ROF435" s="32"/>
      <c r="ROG435" s="32"/>
      <c r="ROH435" s="32"/>
      <c r="ROI435" s="32"/>
      <c r="ROJ435" s="32"/>
      <c r="ROK435" s="32"/>
      <c r="ROL435" s="32"/>
      <c r="ROM435" s="32"/>
      <c r="RON435" s="32"/>
      <c r="ROO435" s="32"/>
      <c r="ROP435" s="32"/>
      <c r="ROQ435" s="32"/>
      <c r="ROR435" s="32"/>
      <c r="ROS435" s="32"/>
      <c r="ROT435" s="32"/>
      <c r="ROU435" s="32"/>
      <c r="ROV435" s="32"/>
      <c r="ROW435" s="32"/>
      <c r="ROX435" s="32"/>
      <c r="ROY435" s="32"/>
      <c r="ROZ435" s="32"/>
      <c r="RPA435" s="32"/>
      <c r="RPB435" s="32"/>
      <c r="RPC435" s="32"/>
      <c r="RPD435" s="32"/>
      <c r="RPE435" s="32"/>
      <c r="RPF435" s="32"/>
      <c r="RPG435" s="32"/>
      <c r="RPH435" s="32"/>
      <c r="RPI435" s="32"/>
      <c r="RPJ435" s="32"/>
      <c r="RPK435" s="32"/>
      <c r="RPL435" s="32"/>
      <c r="RPM435" s="32"/>
      <c r="RPN435" s="32"/>
      <c r="RPO435" s="32"/>
      <c r="RPP435" s="32"/>
      <c r="RPQ435" s="32"/>
      <c r="RPR435" s="32"/>
      <c r="RPS435" s="32"/>
      <c r="RPT435" s="32"/>
      <c r="RPU435" s="32"/>
      <c r="RPV435" s="32"/>
      <c r="RPW435" s="32"/>
      <c r="RPX435" s="32"/>
      <c r="RPY435" s="32"/>
      <c r="RPZ435" s="32"/>
      <c r="RQA435" s="32"/>
      <c r="RQB435" s="32"/>
      <c r="RQC435" s="32"/>
      <c r="RQD435" s="32"/>
      <c r="RQE435" s="32"/>
      <c r="RQF435" s="32"/>
      <c r="RQG435" s="32"/>
      <c r="RQH435" s="32"/>
      <c r="RQI435" s="32"/>
      <c r="RQJ435" s="32"/>
      <c r="RQK435" s="32"/>
      <c r="RQL435" s="32"/>
      <c r="RQM435" s="32"/>
      <c r="RQN435" s="32"/>
      <c r="RQO435" s="32"/>
      <c r="RQP435" s="32"/>
      <c r="RQQ435" s="32"/>
      <c r="RQR435" s="32"/>
      <c r="RQS435" s="32"/>
      <c r="RQT435" s="32"/>
      <c r="RQU435" s="32"/>
      <c r="RQV435" s="32"/>
      <c r="RQW435" s="32"/>
      <c r="RQX435" s="32"/>
      <c r="RQY435" s="32"/>
      <c r="RQZ435" s="32"/>
      <c r="RRA435" s="32"/>
      <c r="RRB435" s="32"/>
      <c r="RRC435" s="32"/>
      <c r="RRD435" s="32"/>
      <c r="RRE435" s="32"/>
      <c r="RRF435" s="32"/>
      <c r="RRG435" s="32"/>
      <c r="RRH435" s="32"/>
      <c r="RRI435" s="32"/>
      <c r="RRJ435" s="32"/>
      <c r="RRK435" s="32"/>
      <c r="RRL435" s="32"/>
      <c r="RRM435" s="32"/>
      <c r="RRN435" s="32"/>
      <c r="RRO435" s="32"/>
      <c r="RRP435" s="32"/>
      <c r="RRQ435" s="32"/>
      <c r="RRR435" s="32"/>
      <c r="RRS435" s="32"/>
      <c r="RRT435" s="32"/>
      <c r="RRU435" s="32"/>
      <c r="RRV435" s="32"/>
      <c r="RRW435" s="32"/>
      <c r="RRX435" s="32"/>
      <c r="RRY435" s="32"/>
      <c r="RRZ435" s="32"/>
      <c r="RSA435" s="32"/>
      <c r="RSB435" s="32"/>
      <c r="RSC435" s="32"/>
      <c r="RSD435" s="32"/>
      <c r="RSE435" s="32"/>
      <c r="RSF435" s="32"/>
      <c r="RSG435" s="32"/>
      <c r="RSH435" s="32"/>
      <c r="RSI435" s="32"/>
      <c r="RSJ435" s="32"/>
      <c r="RSK435" s="32"/>
      <c r="RSL435" s="32"/>
      <c r="RSM435" s="32"/>
      <c r="RSN435" s="32"/>
      <c r="RSO435" s="32"/>
      <c r="RSP435" s="32"/>
      <c r="RSQ435" s="32"/>
      <c r="RSR435" s="32"/>
      <c r="RSS435" s="32"/>
      <c r="RST435" s="32"/>
      <c r="RSU435" s="32"/>
      <c r="RSV435" s="32"/>
      <c r="RSW435" s="32"/>
      <c r="RSX435" s="32"/>
      <c r="RSY435" s="32"/>
      <c r="RSZ435" s="32"/>
      <c r="RTA435" s="32"/>
      <c r="RTB435" s="32"/>
      <c r="RTC435" s="32"/>
      <c r="RTD435" s="32"/>
      <c r="RTE435" s="32"/>
      <c r="RTF435" s="32"/>
      <c r="RTG435" s="32"/>
      <c r="RTH435" s="32"/>
      <c r="RTI435" s="32"/>
      <c r="RTJ435" s="32"/>
      <c r="RTK435" s="32"/>
      <c r="RTL435" s="32"/>
      <c r="RTM435" s="32"/>
      <c r="RTN435" s="32"/>
      <c r="RTO435" s="32"/>
      <c r="RTP435" s="32"/>
      <c r="RTQ435" s="32"/>
      <c r="RTR435" s="32"/>
      <c r="RTS435" s="32"/>
      <c r="RTT435" s="32"/>
      <c r="RTU435" s="32"/>
      <c r="RTV435" s="32"/>
      <c r="RTW435" s="32"/>
      <c r="RTX435" s="32"/>
      <c r="RTY435" s="32"/>
      <c r="RTZ435" s="32"/>
      <c r="RUA435" s="32"/>
      <c r="RUB435" s="32"/>
      <c r="RUC435" s="32"/>
      <c r="RUD435" s="32"/>
      <c r="RUE435" s="32"/>
      <c r="RUF435" s="32"/>
      <c r="RUG435" s="32"/>
      <c r="RUH435" s="32"/>
      <c r="RUI435" s="32"/>
      <c r="RUJ435" s="32"/>
      <c r="RUK435" s="32"/>
      <c r="RUL435" s="32"/>
      <c r="RUM435" s="32"/>
      <c r="RUN435" s="32"/>
      <c r="RUO435" s="32"/>
      <c r="RUP435" s="32"/>
      <c r="RUQ435" s="32"/>
      <c r="RUR435" s="32"/>
      <c r="RUS435" s="32"/>
      <c r="RUT435" s="32"/>
      <c r="RUU435" s="32"/>
      <c r="RUV435" s="32"/>
      <c r="RUW435" s="32"/>
      <c r="RUX435" s="32"/>
      <c r="RUY435" s="32"/>
      <c r="RUZ435" s="32"/>
      <c r="RVA435" s="32"/>
      <c r="RVB435" s="32"/>
      <c r="RVC435" s="32"/>
      <c r="RVD435" s="32"/>
      <c r="RVE435" s="32"/>
      <c r="RVF435" s="32"/>
      <c r="RVG435" s="32"/>
      <c r="RVH435" s="32"/>
      <c r="RVI435" s="32"/>
      <c r="RVJ435" s="32"/>
      <c r="RVK435" s="32"/>
      <c r="RVL435" s="32"/>
      <c r="RVM435" s="32"/>
      <c r="RVN435" s="32"/>
      <c r="RVO435" s="32"/>
      <c r="RVP435" s="32"/>
      <c r="RVQ435" s="32"/>
      <c r="RVR435" s="32"/>
      <c r="RVS435" s="32"/>
      <c r="RVT435" s="32"/>
      <c r="RVU435" s="32"/>
      <c r="RVV435" s="32"/>
      <c r="RVW435" s="32"/>
      <c r="RVX435" s="32"/>
      <c r="RVY435" s="32"/>
      <c r="RVZ435" s="32"/>
      <c r="RWA435" s="32"/>
      <c r="RWB435" s="32"/>
      <c r="RWC435" s="32"/>
      <c r="RWD435" s="32"/>
      <c r="RWE435" s="32"/>
      <c r="RWF435" s="32"/>
      <c r="RWG435" s="32"/>
      <c r="RWH435" s="32"/>
      <c r="RWI435" s="32"/>
      <c r="RWJ435" s="32"/>
      <c r="RWK435" s="32"/>
      <c r="RWL435" s="32"/>
      <c r="RWM435" s="32"/>
      <c r="RWN435" s="32"/>
      <c r="RWO435" s="32"/>
      <c r="RWP435" s="32"/>
      <c r="RWQ435" s="32"/>
      <c r="RWR435" s="32"/>
      <c r="RWS435" s="32"/>
      <c r="RWT435" s="32"/>
      <c r="RWU435" s="32"/>
      <c r="RWV435" s="32"/>
      <c r="RWW435" s="32"/>
      <c r="RWX435" s="32"/>
      <c r="RWY435" s="32"/>
      <c r="RWZ435" s="32"/>
      <c r="RXA435" s="32"/>
      <c r="RXB435" s="32"/>
      <c r="RXC435" s="32"/>
      <c r="RXD435" s="32"/>
      <c r="RXE435" s="32"/>
      <c r="RXF435" s="32"/>
      <c r="RXG435" s="32"/>
      <c r="RXH435" s="32"/>
      <c r="RXI435" s="32"/>
      <c r="RXJ435" s="32"/>
      <c r="RXK435" s="32"/>
      <c r="RXL435" s="32"/>
      <c r="RXM435" s="32"/>
      <c r="RXN435" s="32"/>
      <c r="RXO435" s="32"/>
      <c r="RXP435" s="32"/>
      <c r="RXQ435" s="32"/>
      <c r="RXR435" s="32"/>
      <c r="RXS435" s="32"/>
      <c r="RXT435" s="32"/>
      <c r="RXU435" s="32"/>
      <c r="RXV435" s="32"/>
      <c r="RXW435" s="32"/>
      <c r="RXX435" s="32"/>
      <c r="RXY435" s="32"/>
      <c r="RXZ435" s="32"/>
      <c r="RYA435" s="32"/>
      <c r="RYB435" s="32"/>
      <c r="RYC435" s="32"/>
      <c r="RYD435" s="32"/>
      <c r="RYE435" s="32"/>
      <c r="RYF435" s="32"/>
      <c r="RYG435" s="32"/>
      <c r="RYH435" s="32"/>
      <c r="RYI435" s="32"/>
      <c r="RYJ435" s="32"/>
      <c r="RYK435" s="32"/>
      <c r="RYL435" s="32"/>
      <c r="RYM435" s="32"/>
      <c r="RYN435" s="32"/>
      <c r="RYO435" s="32"/>
      <c r="RYP435" s="32"/>
      <c r="RYQ435" s="32"/>
      <c r="RYR435" s="32"/>
      <c r="RYS435" s="32"/>
      <c r="RYT435" s="32"/>
      <c r="RYU435" s="32"/>
      <c r="RYV435" s="32"/>
      <c r="RYW435" s="32"/>
      <c r="RYX435" s="32"/>
      <c r="RYY435" s="32"/>
      <c r="RYZ435" s="32"/>
      <c r="RZA435" s="32"/>
      <c r="RZB435" s="32"/>
      <c r="RZC435" s="32"/>
      <c r="RZD435" s="32"/>
      <c r="RZE435" s="32"/>
      <c r="RZF435" s="32"/>
      <c r="RZG435" s="32"/>
      <c r="RZH435" s="32"/>
      <c r="RZI435" s="32"/>
      <c r="RZJ435" s="32"/>
      <c r="RZK435" s="32"/>
      <c r="RZL435" s="32"/>
      <c r="RZM435" s="32"/>
      <c r="RZN435" s="32"/>
      <c r="RZO435" s="32"/>
      <c r="RZP435" s="32"/>
      <c r="RZQ435" s="32"/>
      <c r="RZR435" s="32"/>
      <c r="RZS435" s="32"/>
      <c r="RZT435" s="32"/>
      <c r="RZU435" s="32"/>
      <c r="RZV435" s="32"/>
      <c r="RZW435" s="32"/>
      <c r="RZX435" s="32"/>
      <c r="RZY435" s="32"/>
      <c r="RZZ435" s="32"/>
      <c r="SAA435" s="32"/>
      <c r="SAB435" s="32"/>
      <c r="SAC435" s="32"/>
      <c r="SAD435" s="32"/>
      <c r="SAE435" s="32"/>
      <c r="SAF435" s="32"/>
      <c r="SAG435" s="32"/>
      <c r="SAH435" s="32"/>
      <c r="SAI435" s="32"/>
      <c r="SAJ435" s="32"/>
      <c r="SAK435" s="32"/>
      <c r="SAL435" s="32"/>
      <c r="SAM435" s="32"/>
      <c r="SAN435" s="32"/>
      <c r="SAO435" s="32"/>
      <c r="SAP435" s="32"/>
      <c r="SAQ435" s="32"/>
      <c r="SAR435" s="32"/>
      <c r="SAS435" s="32"/>
      <c r="SAT435" s="32"/>
      <c r="SAU435" s="32"/>
      <c r="SAV435" s="32"/>
      <c r="SAW435" s="32"/>
      <c r="SAX435" s="32"/>
      <c r="SAY435" s="32"/>
      <c r="SAZ435" s="32"/>
      <c r="SBA435" s="32"/>
      <c r="SBB435" s="32"/>
      <c r="SBC435" s="32"/>
      <c r="SBD435" s="32"/>
      <c r="SBE435" s="32"/>
      <c r="SBF435" s="32"/>
      <c r="SBG435" s="32"/>
      <c r="SBH435" s="32"/>
      <c r="SBI435" s="32"/>
      <c r="SBJ435" s="32"/>
      <c r="SBK435" s="32"/>
      <c r="SBL435" s="32"/>
      <c r="SBM435" s="32"/>
      <c r="SBN435" s="32"/>
      <c r="SBO435" s="32"/>
      <c r="SBP435" s="32"/>
      <c r="SBQ435" s="32"/>
      <c r="SBR435" s="32"/>
      <c r="SBS435" s="32"/>
      <c r="SBT435" s="32"/>
      <c r="SBU435" s="32"/>
      <c r="SBV435" s="32"/>
      <c r="SBW435" s="32"/>
      <c r="SBX435" s="32"/>
      <c r="SBY435" s="32"/>
      <c r="SBZ435" s="32"/>
      <c r="SCA435" s="32"/>
      <c r="SCB435" s="32"/>
      <c r="SCC435" s="32"/>
      <c r="SCD435" s="32"/>
      <c r="SCE435" s="32"/>
      <c r="SCF435" s="32"/>
      <c r="SCG435" s="32"/>
      <c r="SCH435" s="32"/>
      <c r="SCI435" s="32"/>
      <c r="SCJ435" s="32"/>
      <c r="SCK435" s="32"/>
      <c r="SCL435" s="32"/>
      <c r="SCM435" s="32"/>
      <c r="SCN435" s="32"/>
      <c r="SCO435" s="32"/>
      <c r="SCP435" s="32"/>
      <c r="SCQ435" s="32"/>
      <c r="SCR435" s="32"/>
      <c r="SCS435" s="32"/>
      <c r="SCT435" s="32"/>
      <c r="SCU435" s="32"/>
      <c r="SCV435" s="32"/>
      <c r="SCW435" s="32"/>
      <c r="SCX435" s="32"/>
      <c r="SCY435" s="32"/>
      <c r="SCZ435" s="32"/>
      <c r="SDA435" s="32"/>
      <c r="SDB435" s="32"/>
      <c r="SDC435" s="32"/>
      <c r="SDD435" s="32"/>
      <c r="SDE435" s="32"/>
      <c r="SDF435" s="32"/>
      <c r="SDG435" s="32"/>
      <c r="SDH435" s="32"/>
      <c r="SDI435" s="32"/>
      <c r="SDJ435" s="32"/>
      <c r="SDK435" s="32"/>
      <c r="SDL435" s="32"/>
      <c r="SDM435" s="32"/>
      <c r="SDN435" s="32"/>
      <c r="SDO435" s="32"/>
      <c r="SDP435" s="32"/>
      <c r="SDQ435" s="32"/>
      <c r="SDR435" s="32"/>
      <c r="SDS435" s="32"/>
      <c r="SDT435" s="32"/>
      <c r="SDU435" s="32"/>
      <c r="SDV435" s="32"/>
      <c r="SDW435" s="32"/>
      <c r="SDX435" s="32"/>
      <c r="SDY435" s="32"/>
      <c r="SDZ435" s="32"/>
      <c r="SEA435" s="32"/>
      <c r="SEB435" s="32"/>
      <c r="SEC435" s="32"/>
      <c r="SED435" s="32"/>
      <c r="SEE435" s="32"/>
      <c r="SEF435" s="32"/>
      <c r="SEG435" s="32"/>
      <c r="SEH435" s="32"/>
      <c r="SEI435" s="32"/>
      <c r="SEJ435" s="32"/>
      <c r="SEK435" s="32"/>
      <c r="SEL435" s="32"/>
      <c r="SEM435" s="32"/>
      <c r="SEN435" s="32"/>
      <c r="SEO435" s="32"/>
      <c r="SEP435" s="32"/>
      <c r="SEQ435" s="32"/>
      <c r="SER435" s="32"/>
      <c r="SES435" s="32"/>
      <c r="SET435" s="32"/>
      <c r="SEU435" s="32"/>
      <c r="SEV435" s="32"/>
      <c r="SEW435" s="32"/>
      <c r="SEX435" s="32"/>
      <c r="SEY435" s="32"/>
      <c r="SEZ435" s="32"/>
      <c r="SFA435" s="32"/>
      <c r="SFB435" s="32"/>
      <c r="SFC435" s="32"/>
      <c r="SFD435" s="32"/>
      <c r="SFE435" s="32"/>
      <c r="SFF435" s="32"/>
      <c r="SFG435" s="32"/>
      <c r="SFH435" s="32"/>
      <c r="SFI435" s="32"/>
      <c r="SFJ435" s="32"/>
      <c r="SFK435" s="32"/>
      <c r="SFL435" s="32"/>
      <c r="SFM435" s="32"/>
      <c r="SFN435" s="32"/>
      <c r="SFO435" s="32"/>
      <c r="SFP435" s="32"/>
      <c r="SFQ435" s="32"/>
      <c r="SFR435" s="32"/>
      <c r="SFS435" s="32"/>
      <c r="SFT435" s="32"/>
      <c r="SFU435" s="32"/>
      <c r="SFV435" s="32"/>
      <c r="SFW435" s="32"/>
      <c r="SFX435" s="32"/>
      <c r="SFY435" s="32"/>
      <c r="SFZ435" s="32"/>
      <c r="SGA435" s="32"/>
      <c r="SGB435" s="32"/>
      <c r="SGC435" s="32"/>
      <c r="SGD435" s="32"/>
      <c r="SGE435" s="32"/>
      <c r="SGF435" s="32"/>
      <c r="SGG435" s="32"/>
      <c r="SGH435" s="32"/>
      <c r="SGI435" s="32"/>
      <c r="SGJ435" s="32"/>
      <c r="SGK435" s="32"/>
      <c r="SGL435" s="32"/>
      <c r="SGM435" s="32"/>
      <c r="SGN435" s="32"/>
      <c r="SGO435" s="32"/>
      <c r="SGP435" s="32"/>
      <c r="SGQ435" s="32"/>
      <c r="SGR435" s="32"/>
      <c r="SGS435" s="32"/>
      <c r="SGT435" s="32"/>
      <c r="SGU435" s="32"/>
      <c r="SGV435" s="32"/>
      <c r="SGW435" s="32"/>
      <c r="SGX435" s="32"/>
      <c r="SGY435" s="32"/>
      <c r="SGZ435" s="32"/>
      <c r="SHA435" s="32"/>
      <c r="SHB435" s="32"/>
      <c r="SHC435" s="32"/>
      <c r="SHD435" s="32"/>
      <c r="SHE435" s="32"/>
      <c r="SHF435" s="32"/>
      <c r="SHG435" s="32"/>
      <c r="SHH435" s="32"/>
      <c r="SHI435" s="32"/>
      <c r="SHJ435" s="32"/>
      <c r="SHK435" s="32"/>
      <c r="SHL435" s="32"/>
      <c r="SHM435" s="32"/>
      <c r="SHN435" s="32"/>
      <c r="SHO435" s="32"/>
      <c r="SHP435" s="32"/>
      <c r="SHQ435" s="32"/>
      <c r="SHR435" s="32"/>
      <c r="SHS435" s="32"/>
      <c r="SHT435" s="32"/>
      <c r="SHU435" s="32"/>
      <c r="SHV435" s="32"/>
      <c r="SHW435" s="32"/>
      <c r="SHX435" s="32"/>
      <c r="SHY435" s="32"/>
      <c r="SHZ435" s="32"/>
      <c r="SIA435" s="32"/>
      <c r="SIB435" s="32"/>
      <c r="SIC435" s="32"/>
      <c r="SID435" s="32"/>
      <c r="SIE435" s="32"/>
      <c r="SIF435" s="32"/>
      <c r="SIG435" s="32"/>
      <c r="SIH435" s="32"/>
      <c r="SII435" s="32"/>
      <c r="SIJ435" s="32"/>
      <c r="SIK435" s="32"/>
      <c r="SIL435" s="32"/>
      <c r="SIM435" s="32"/>
      <c r="SIN435" s="32"/>
      <c r="SIO435" s="32"/>
      <c r="SIP435" s="32"/>
      <c r="SIQ435" s="32"/>
      <c r="SIR435" s="32"/>
      <c r="SIS435" s="32"/>
      <c r="SIT435" s="32"/>
      <c r="SIU435" s="32"/>
      <c r="SIV435" s="32"/>
      <c r="SIW435" s="32"/>
      <c r="SIX435" s="32"/>
      <c r="SIY435" s="32"/>
      <c r="SIZ435" s="32"/>
      <c r="SJA435" s="32"/>
      <c r="SJB435" s="32"/>
      <c r="SJC435" s="32"/>
      <c r="SJD435" s="32"/>
      <c r="SJE435" s="32"/>
      <c r="SJF435" s="32"/>
      <c r="SJG435" s="32"/>
      <c r="SJH435" s="32"/>
      <c r="SJI435" s="32"/>
      <c r="SJJ435" s="32"/>
      <c r="SJK435" s="32"/>
      <c r="SJL435" s="32"/>
      <c r="SJM435" s="32"/>
      <c r="SJN435" s="32"/>
      <c r="SJO435" s="32"/>
      <c r="SJP435" s="32"/>
      <c r="SJQ435" s="32"/>
      <c r="SJR435" s="32"/>
      <c r="SJS435" s="32"/>
      <c r="SJT435" s="32"/>
      <c r="SJU435" s="32"/>
      <c r="SJV435" s="32"/>
      <c r="SJW435" s="32"/>
      <c r="SJX435" s="32"/>
      <c r="SJY435" s="32"/>
      <c r="SJZ435" s="32"/>
      <c r="SKA435" s="32"/>
      <c r="SKB435" s="32"/>
      <c r="SKC435" s="32"/>
      <c r="SKD435" s="32"/>
      <c r="SKE435" s="32"/>
      <c r="SKF435" s="32"/>
      <c r="SKG435" s="32"/>
      <c r="SKH435" s="32"/>
      <c r="SKI435" s="32"/>
      <c r="SKJ435" s="32"/>
      <c r="SKK435" s="32"/>
      <c r="SKL435" s="32"/>
      <c r="SKM435" s="32"/>
      <c r="SKN435" s="32"/>
      <c r="SKO435" s="32"/>
      <c r="SKP435" s="32"/>
      <c r="SKQ435" s="32"/>
      <c r="SKR435" s="32"/>
      <c r="SKS435" s="32"/>
      <c r="SKT435" s="32"/>
      <c r="SKU435" s="32"/>
      <c r="SKV435" s="32"/>
      <c r="SKW435" s="32"/>
      <c r="SKX435" s="32"/>
      <c r="SKY435" s="32"/>
      <c r="SKZ435" s="32"/>
      <c r="SLA435" s="32"/>
      <c r="SLB435" s="32"/>
      <c r="SLC435" s="32"/>
      <c r="SLD435" s="32"/>
      <c r="SLE435" s="32"/>
      <c r="SLF435" s="32"/>
      <c r="SLG435" s="32"/>
      <c r="SLH435" s="32"/>
      <c r="SLI435" s="32"/>
      <c r="SLJ435" s="32"/>
      <c r="SLK435" s="32"/>
      <c r="SLL435" s="32"/>
      <c r="SLM435" s="32"/>
      <c r="SLN435" s="32"/>
      <c r="SLO435" s="32"/>
      <c r="SLP435" s="32"/>
      <c r="SLQ435" s="32"/>
      <c r="SLR435" s="32"/>
      <c r="SLS435" s="32"/>
      <c r="SLT435" s="32"/>
      <c r="SLU435" s="32"/>
      <c r="SLV435" s="32"/>
      <c r="SLW435" s="32"/>
      <c r="SLX435" s="32"/>
      <c r="SLY435" s="32"/>
      <c r="SLZ435" s="32"/>
      <c r="SMA435" s="32"/>
      <c r="SMB435" s="32"/>
      <c r="SMC435" s="32"/>
      <c r="SMD435" s="32"/>
      <c r="SME435" s="32"/>
      <c r="SMF435" s="32"/>
      <c r="SMG435" s="32"/>
      <c r="SMH435" s="32"/>
      <c r="SMI435" s="32"/>
      <c r="SMJ435" s="32"/>
      <c r="SMK435" s="32"/>
      <c r="SML435" s="32"/>
      <c r="SMM435" s="32"/>
      <c r="SMN435" s="32"/>
      <c r="SMO435" s="32"/>
      <c r="SMP435" s="32"/>
      <c r="SMQ435" s="32"/>
      <c r="SMR435" s="32"/>
      <c r="SMS435" s="32"/>
      <c r="SMT435" s="32"/>
      <c r="SMU435" s="32"/>
      <c r="SMV435" s="32"/>
      <c r="SMW435" s="32"/>
      <c r="SMX435" s="32"/>
      <c r="SMY435" s="32"/>
      <c r="SMZ435" s="32"/>
      <c r="SNA435" s="32"/>
      <c r="SNB435" s="32"/>
      <c r="SNC435" s="32"/>
      <c r="SND435" s="32"/>
      <c r="SNE435" s="32"/>
      <c r="SNF435" s="32"/>
      <c r="SNG435" s="32"/>
      <c r="SNH435" s="32"/>
      <c r="SNI435" s="32"/>
      <c r="SNJ435" s="32"/>
      <c r="SNK435" s="32"/>
      <c r="SNL435" s="32"/>
      <c r="SNM435" s="32"/>
      <c r="SNN435" s="32"/>
      <c r="SNO435" s="32"/>
      <c r="SNP435" s="32"/>
      <c r="SNQ435" s="32"/>
      <c r="SNR435" s="32"/>
      <c r="SNS435" s="32"/>
      <c r="SNT435" s="32"/>
      <c r="SNU435" s="32"/>
      <c r="SNV435" s="32"/>
      <c r="SNW435" s="32"/>
      <c r="SNX435" s="32"/>
      <c r="SNY435" s="32"/>
      <c r="SNZ435" s="32"/>
      <c r="SOA435" s="32"/>
      <c r="SOB435" s="32"/>
      <c r="SOC435" s="32"/>
      <c r="SOD435" s="32"/>
      <c r="SOE435" s="32"/>
      <c r="SOF435" s="32"/>
      <c r="SOG435" s="32"/>
      <c r="SOH435" s="32"/>
      <c r="SOI435" s="32"/>
      <c r="SOJ435" s="32"/>
      <c r="SOK435" s="32"/>
      <c r="SOL435" s="32"/>
      <c r="SOM435" s="32"/>
      <c r="SON435" s="32"/>
      <c r="SOO435" s="32"/>
      <c r="SOP435" s="32"/>
      <c r="SOQ435" s="32"/>
      <c r="SOR435" s="32"/>
      <c r="SOS435" s="32"/>
      <c r="SOT435" s="32"/>
      <c r="SOU435" s="32"/>
      <c r="SOV435" s="32"/>
      <c r="SOW435" s="32"/>
      <c r="SOX435" s="32"/>
      <c r="SOY435" s="32"/>
      <c r="SOZ435" s="32"/>
      <c r="SPA435" s="32"/>
      <c r="SPB435" s="32"/>
      <c r="SPC435" s="32"/>
      <c r="SPD435" s="32"/>
      <c r="SPE435" s="32"/>
      <c r="SPF435" s="32"/>
      <c r="SPG435" s="32"/>
      <c r="SPH435" s="32"/>
      <c r="SPI435" s="32"/>
      <c r="SPJ435" s="32"/>
      <c r="SPK435" s="32"/>
      <c r="SPL435" s="32"/>
      <c r="SPM435" s="32"/>
      <c r="SPN435" s="32"/>
      <c r="SPO435" s="32"/>
      <c r="SPP435" s="32"/>
      <c r="SPQ435" s="32"/>
      <c r="SPR435" s="32"/>
      <c r="SPS435" s="32"/>
      <c r="SPT435" s="32"/>
      <c r="SPU435" s="32"/>
      <c r="SPV435" s="32"/>
      <c r="SPW435" s="32"/>
      <c r="SPX435" s="32"/>
      <c r="SPY435" s="32"/>
      <c r="SPZ435" s="32"/>
      <c r="SQA435" s="32"/>
      <c r="SQB435" s="32"/>
      <c r="SQC435" s="32"/>
      <c r="SQD435" s="32"/>
      <c r="SQE435" s="32"/>
      <c r="SQF435" s="32"/>
      <c r="SQG435" s="32"/>
      <c r="SQH435" s="32"/>
      <c r="SQI435" s="32"/>
      <c r="SQJ435" s="32"/>
      <c r="SQK435" s="32"/>
      <c r="SQL435" s="32"/>
      <c r="SQM435" s="32"/>
      <c r="SQN435" s="32"/>
      <c r="SQO435" s="32"/>
      <c r="SQP435" s="32"/>
      <c r="SQQ435" s="32"/>
      <c r="SQR435" s="32"/>
      <c r="SQS435" s="32"/>
      <c r="SQT435" s="32"/>
      <c r="SQU435" s="32"/>
      <c r="SQV435" s="32"/>
      <c r="SQW435" s="32"/>
      <c r="SQX435" s="32"/>
      <c r="SQY435" s="32"/>
      <c r="SQZ435" s="32"/>
      <c r="SRA435" s="32"/>
      <c r="SRB435" s="32"/>
      <c r="SRC435" s="32"/>
      <c r="SRD435" s="32"/>
      <c r="SRE435" s="32"/>
      <c r="SRF435" s="32"/>
      <c r="SRG435" s="32"/>
      <c r="SRH435" s="32"/>
      <c r="SRI435" s="32"/>
      <c r="SRJ435" s="32"/>
      <c r="SRK435" s="32"/>
      <c r="SRL435" s="32"/>
      <c r="SRM435" s="32"/>
      <c r="SRN435" s="32"/>
      <c r="SRO435" s="32"/>
      <c r="SRP435" s="32"/>
      <c r="SRQ435" s="32"/>
      <c r="SRR435" s="32"/>
      <c r="SRS435" s="32"/>
      <c r="SRT435" s="32"/>
      <c r="SRU435" s="32"/>
      <c r="SRV435" s="32"/>
      <c r="SRW435" s="32"/>
      <c r="SRX435" s="32"/>
      <c r="SRY435" s="32"/>
      <c r="SRZ435" s="32"/>
      <c r="SSA435" s="32"/>
      <c r="SSB435" s="32"/>
      <c r="SSC435" s="32"/>
      <c r="SSD435" s="32"/>
      <c r="SSE435" s="32"/>
      <c r="SSF435" s="32"/>
      <c r="SSG435" s="32"/>
      <c r="SSH435" s="32"/>
      <c r="SSI435" s="32"/>
      <c r="SSJ435" s="32"/>
      <c r="SSK435" s="32"/>
      <c r="SSL435" s="32"/>
      <c r="SSM435" s="32"/>
      <c r="SSN435" s="32"/>
      <c r="SSO435" s="32"/>
      <c r="SSP435" s="32"/>
      <c r="SSQ435" s="32"/>
      <c r="SSR435" s="32"/>
      <c r="SSS435" s="32"/>
      <c r="SST435" s="32"/>
      <c r="SSU435" s="32"/>
      <c r="SSV435" s="32"/>
      <c r="SSW435" s="32"/>
      <c r="SSX435" s="32"/>
      <c r="SSY435" s="32"/>
      <c r="SSZ435" s="32"/>
      <c r="STA435" s="32"/>
      <c r="STB435" s="32"/>
      <c r="STC435" s="32"/>
      <c r="STD435" s="32"/>
      <c r="STE435" s="32"/>
      <c r="STF435" s="32"/>
      <c r="STG435" s="32"/>
      <c r="STH435" s="32"/>
      <c r="STI435" s="32"/>
      <c r="STJ435" s="32"/>
      <c r="STK435" s="32"/>
      <c r="STL435" s="32"/>
      <c r="STM435" s="32"/>
      <c r="STN435" s="32"/>
      <c r="STO435" s="32"/>
      <c r="STP435" s="32"/>
      <c r="STQ435" s="32"/>
      <c r="STR435" s="32"/>
      <c r="STS435" s="32"/>
      <c r="STT435" s="32"/>
      <c r="STU435" s="32"/>
      <c r="STV435" s="32"/>
      <c r="STW435" s="32"/>
      <c r="STX435" s="32"/>
      <c r="STY435" s="32"/>
      <c r="STZ435" s="32"/>
      <c r="SUA435" s="32"/>
      <c r="SUB435" s="32"/>
      <c r="SUC435" s="32"/>
      <c r="SUD435" s="32"/>
      <c r="SUE435" s="32"/>
      <c r="SUF435" s="32"/>
      <c r="SUG435" s="32"/>
      <c r="SUH435" s="32"/>
      <c r="SUI435" s="32"/>
      <c r="SUJ435" s="32"/>
      <c r="SUK435" s="32"/>
      <c r="SUL435" s="32"/>
      <c r="SUM435" s="32"/>
      <c r="SUN435" s="32"/>
      <c r="SUO435" s="32"/>
      <c r="SUP435" s="32"/>
      <c r="SUQ435" s="32"/>
      <c r="SUR435" s="32"/>
      <c r="SUS435" s="32"/>
      <c r="SUT435" s="32"/>
      <c r="SUU435" s="32"/>
      <c r="SUV435" s="32"/>
      <c r="SUW435" s="32"/>
      <c r="SUX435" s="32"/>
      <c r="SUY435" s="32"/>
      <c r="SUZ435" s="32"/>
      <c r="SVA435" s="32"/>
      <c r="SVB435" s="32"/>
      <c r="SVC435" s="32"/>
      <c r="SVD435" s="32"/>
      <c r="SVE435" s="32"/>
      <c r="SVF435" s="32"/>
      <c r="SVG435" s="32"/>
      <c r="SVH435" s="32"/>
      <c r="SVI435" s="32"/>
      <c r="SVJ435" s="32"/>
      <c r="SVK435" s="32"/>
      <c r="SVL435" s="32"/>
      <c r="SVM435" s="32"/>
      <c r="SVN435" s="32"/>
      <c r="SVO435" s="32"/>
      <c r="SVP435" s="32"/>
      <c r="SVQ435" s="32"/>
      <c r="SVR435" s="32"/>
      <c r="SVS435" s="32"/>
      <c r="SVT435" s="32"/>
      <c r="SVU435" s="32"/>
      <c r="SVV435" s="32"/>
      <c r="SVW435" s="32"/>
      <c r="SVX435" s="32"/>
      <c r="SVY435" s="32"/>
      <c r="SVZ435" s="32"/>
      <c r="SWA435" s="32"/>
      <c r="SWB435" s="32"/>
      <c r="SWC435" s="32"/>
      <c r="SWD435" s="32"/>
      <c r="SWE435" s="32"/>
      <c r="SWF435" s="32"/>
      <c r="SWG435" s="32"/>
      <c r="SWH435" s="32"/>
      <c r="SWI435" s="32"/>
      <c r="SWJ435" s="32"/>
      <c r="SWK435" s="32"/>
      <c r="SWL435" s="32"/>
      <c r="SWM435" s="32"/>
      <c r="SWN435" s="32"/>
      <c r="SWO435" s="32"/>
      <c r="SWP435" s="32"/>
      <c r="SWQ435" s="32"/>
      <c r="SWR435" s="32"/>
      <c r="SWS435" s="32"/>
      <c r="SWT435" s="32"/>
      <c r="SWU435" s="32"/>
      <c r="SWV435" s="32"/>
      <c r="SWW435" s="32"/>
      <c r="SWX435" s="32"/>
      <c r="SWY435" s="32"/>
      <c r="SWZ435" s="32"/>
      <c r="SXA435" s="32"/>
      <c r="SXB435" s="32"/>
      <c r="SXC435" s="32"/>
      <c r="SXD435" s="32"/>
      <c r="SXE435" s="32"/>
      <c r="SXF435" s="32"/>
      <c r="SXG435" s="32"/>
      <c r="SXH435" s="32"/>
      <c r="SXI435" s="32"/>
      <c r="SXJ435" s="32"/>
      <c r="SXK435" s="32"/>
      <c r="SXL435" s="32"/>
      <c r="SXM435" s="32"/>
      <c r="SXN435" s="32"/>
      <c r="SXO435" s="32"/>
      <c r="SXP435" s="32"/>
      <c r="SXQ435" s="32"/>
      <c r="SXR435" s="32"/>
      <c r="SXS435" s="32"/>
      <c r="SXT435" s="32"/>
      <c r="SXU435" s="32"/>
      <c r="SXV435" s="32"/>
      <c r="SXW435" s="32"/>
      <c r="SXX435" s="32"/>
      <c r="SXY435" s="32"/>
      <c r="SXZ435" s="32"/>
      <c r="SYA435" s="32"/>
      <c r="SYB435" s="32"/>
      <c r="SYC435" s="32"/>
      <c r="SYD435" s="32"/>
      <c r="SYE435" s="32"/>
      <c r="SYF435" s="32"/>
      <c r="SYG435" s="32"/>
      <c r="SYH435" s="32"/>
      <c r="SYI435" s="32"/>
      <c r="SYJ435" s="32"/>
      <c r="SYK435" s="32"/>
      <c r="SYL435" s="32"/>
      <c r="SYM435" s="32"/>
      <c r="SYN435" s="32"/>
      <c r="SYO435" s="32"/>
      <c r="SYP435" s="32"/>
      <c r="SYQ435" s="32"/>
      <c r="SYR435" s="32"/>
      <c r="SYS435" s="32"/>
      <c r="SYT435" s="32"/>
      <c r="SYU435" s="32"/>
      <c r="SYV435" s="32"/>
      <c r="SYW435" s="32"/>
      <c r="SYX435" s="32"/>
      <c r="SYY435" s="32"/>
      <c r="SYZ435" s="32"/>
      <c r="SZA435" s="32"/>
      <c r="SZB435" s="32"/>
      <c r="SZC435" s="32"/>
      <c r="SZD435" s="32"/>
      <c r="SZE435" s="32"/>
      <c r="SZF435" s="32"/>
      <c r="SZG435" s="32"/>
      <c r="SZH435" s="32"/>
      <c r="SZI435" s="32"/>
      <c r="SZJ435" s="32"/>
      <c r="SZK435" s="32"/>
      <c r="SZL435" s="32"/>
      <c r="SZM435" s="32"/>
      <c r="SZN435" s="32"/>
      <c r="SZO435" s="32"/>
      <c r="SZP435" s="32"/>
      <c r="SZQ435" s="32"/>
      <c r="SZR435" s="32"/>
      <c r="SZS435" s="32"/>
      <c r="SZT435" s="32"/>
      <c r="SZU435" s="32"/>
      <c r="SZV435" s="32"/>
      <c r="SZW435" s="32"/>
      <c r="SZX435" s="32"/>
      <c r="SZY435" s="32"/>
      <c r="SZZ435" s="32"/>
      <c r="TAA435" s="32"/>
      <c r="TAB435" s="32"/>
      <c r="TAC435" s="32"/>
      <c r="TAD435" s="32"/>
      <c r="TAE435" s="32"/>
      <c r="TAF435" s="32"/>
      <c r="TAG435" s="32"/>
      <c r="TAH435" s="32"/>
      <c r="TAI435" s="32"/>
      <c r="TAJ435" s="32"/>
      <c r="TAK435" s="32"/>
      <c r="TAL435" s="32"/>
      <c r="TAM435" s="32"/>
      <c r="TAN435" s="32"/>
      <c r="TAO435" s="32"/>
      <c r="TAP435" s="32"/>
      <c r="TAQ435" s="32"/>
      <c r="TAR435" s="32"/>
      <c r="TAS435" s="32"/>
      <c r="TAT435" s="32"/>
      <c r="TAU435" s="32"/>
      <c r="TAV435" s="32"/>
      <c r="TAW435" s="32"/>
      <c r="TAX435" s="32"/>
      <c r="TAY435" s="32"/>
      <c r="TAZ435" s="32"/>
      <c r="TBA435" s="32"/>
      <c r="TBB435" s="32"/>
      <c r="TBC435" s="32"/>
      <c r="TBD435" s="32"/>
      <c r="TBE435" s="32"/>
      <c r="TBF435" s="32"/>
      <c r="TBG435" s="32"/>
      <c r="TBH435" s="32"/>
      <c r="TBI435" s="32"/>
      <c r="TBJ435" s="32"/>
      <c r="TBK435" s="32"/>
      <c r="TBL435" s="32"/>
      <c r="TBM435" s="32"/>
      <c r="TBN435" s="32"/>
      <c r="TBO435" s="32"/>
      <c r="TBP435" s="32"/>
      <c r="TBQ435" s="32"/>
      <c r="TBR435" s="32"/>
      <c r="TBS435" s="32"/>
      <c r="TBT435" s="32"/>
      <c r="TBU435" s="32"/>
      <c r="TBV435" s="32"/>
      <c r="TBW435" s="32"/>
      <c r="TBX435" s="32"/>
      <c r="TBY435" s="32"/>
      <c r="TBZ435" s="32"/>
      <c r="TCA435" s="32"/>
      <c r="TCB435" s="32"/>
      <c r="TCC435" s="32"/>
      <c r="TCD435" s="32"/>
      <c r="TCE435" s="32"/>
      <c r="TCF435" s="32"/>
      <c r="TCG435" s="32"/>
      <c r="TCH435" s="32"/>
      <c r="TCI435" s="32"/>
      <c r="TCJ435" s="32"/>
      <c r="TCK435" s="32"/>
      <c r="TCL435" s="32"/>
      <c r="TCM435" s="32"/>
      <c r="TCN435" s="32"/>
      <c r="TCO435" s="32"/>
      <c r="TCP435" s="32"/>
      <c r="TCQ435" s="32"/>
      <c r="TCR435" s="32"/>
      <c r="TCS435" s="32"/>
      <c r="TCT435" s="32"/>
      <c r="TCU435" s="32"/>
      <c r="TCV435" s="32"/>
      <c r="TCW435" s="32"/>
      <c r="TCX435" s="32"/>
      <c r="TCY435" s="32"/>
      <c r="TCZ435" s="32"/>
      <c r="TDA435" s="32"/>
      <c r="TDB435" s="32"/>
      <c r="TDC435" s="32"/>
      <c r="TDD435" s="32"/>
      <c r="TDE435" s="32"/>
      <c r="TDF435" s="32"/>
      <c r="TDG435" s="32"/>
      <c r="TDH435" s="32"/>
      <c r="TDI435" s="32"/>
      <c r="TDJ435" s="32"/>
      <c r="TDK435" s="32"/>
      <c r="TDL435" s="32"/>
      <c r="TDM435" s="32"/>
      <c r="TDN435" s="32"/>
      <c r="TDO435" s="32"/>
      <c r="TDP435" s="32"/>
      <c r="TDQ435" s="32"/>
      <c r="TDR435" s="32"/>
      <c r="TDS435" s="32"/>
      <c r="TDT435" s="32"/>
      <c r="TDU435" s="32"/>
      <c r="TDV435" s="32"/>
      <c r="TDW435" s="32"/>
      <c r="TDX435" s="32"/>
      <c r="TDY435" s="32"/>
      <c r="TDZ435" s="32"/>
      <c r="TEA435" s="32"/>
      <c r="TEB435" s="32"/>
      <c r="TEC435" s="32"/>
      <c r="TED435" s="32"/>
      <c r="TEE435" s="32"/>
      <c r="TEF435" s="32"/>
      <c r="TEG435" s="32"/>
      <c r="TEH435" s="32"/>
      <c r="TEI435" s="32"/>
      <c r="TEJ435" s="32"/>
      <c r="TEK435" s="32"/>
      <c r="TEL435" s="32"/>
      <c r="TEM435" s="32"/>
      <c r="TEN435" s="32"/>
      <c r="TEO435" s="32"/>
      <c r="TEP435" s="32"/>
      <c r="TEQ435" s="32"/>
      <c r="TER435" s="32"/>
      <c r="TES435" s="32"/>
      <c r="TET435" s="32"/>
      <c r="TEU435" s="32"/>
      <c r="TEV435" s="32"/>
      <c r="TEW435" s="32"/>
      <c r="TEX435" s="32"/>
      <c r="TEY435" s="32"/>
      <c r="TEZ435" s="32"/>
      <c r="TFA435" s="32"/>
      <c r="TFB435" s="32"/>
      <c r="TFC435" s="32"/>
      <c r="TFD435" s="32"/>
      <c r="TFE435" s="32"/>
      <c r="TFF435" s="32"/>
      <c r="TFG435" s="32"/>
      <c r="TFH435" s="32"/>
      <c r="TFI435" s="32"/>
      <c r="TFJ435" s="32"/>
      <c r="TFK435" s="32"/>
      <c r="TFL435" s="32"/>
      <c r="TFM435" s="32"/>
      <c r="TFN435" s="32"/>
      <c r="TFO435" s="32"/>
      <c r="TFP435" s="32"/>
      <c r="TFQ435" s="32"/>
      <c r="TFR435" s="32"/>
      <c r="TFS435" s="32"/>
      <c r="TFT435" s="32"/>
      <c r="TFU435" s="32"/>
      <c r="TFV435" s="32"/>
      <c r="TFW435" s="32"/>
      <c r="TFX435" s="32"/>
      <c r="TFY435" s="32"/>
      <c r="TFZ435" s="32"/>
      <c r="TGA435" s="32"/>
      <c r="TGB435" s="32"/>
      <c r="TGC435" s="32"/>
      <c r="TGD435" s="32"/>
      <c r="TGE435" s="32"/>
      <c r="TGF435" s="32"/>
      <c r="TGG435" s="32"/>
      <c r="TGH435" s="32"/>
      <c r="TGI435" s="32"/>
      <c r="TGJ435" s="32"/>
      <c r="TGK435" s="32"/>
      <c r="TGL435" s="32"/>
      <c r="TGM435" s="32"/>
      <c r="TGN435" s="32"/>
      <c r="TGO435" s="32"/>
      <c r="TGP435" s="32"/>
      <c r="TGQ435" s="32"/>
      <c r="TGR435" s="32"/>
      <c r="TGS435" s="32"/>
      <c r="TGT435" s="32"/>
      <c r="TGU435" s="32"/>
      <c r="TGV435" s="32"/>
      <c r="TGW435" s="32"/>
      <c r="TGX435" s="32"/>
      <c r="TGY435" s="32"/>
      <c r="TGZ435" s="32"/>
      <c r="THA435" s="32"/>
      <c r="THB435" s="32"/>
      <c r="THC435" s="32"/>
      <c r="THD435" s="32"/>
      <c r="THE435" s="32"/>
      <c r="THF435" s="32"/>
      <c r="THG435" s="32"/>
      <c r="THH435" s="32"/>
      <c r="THI435" s="32"/>
      <c r="THJ435" s="32"/>
      <c r="THK435" s="32"/>
      <c r="THL435" s="32"/>
      <c r="THM435" s="32"/>
      <c r="THN435" s="32"/>
      <c r="THO435" s="32"/>
      <c r="THP435" s="32"/>
      <c r="THQ435" s="32"/>
      <c r="THR435" s="32"/>
      <c r="THS435" s="32"/>
      <c r="THT435" s="32"/>
      <c r="THU435" s="32"/>
      <c r="THV435" s="32"/>
      <c r="THW435" s="32"/>
      <c r="THX435" s="32"/>
      <c r="THY435" s="32"/>
      <c r="THZ435" s="32"/>
      <c r="TIA435" s="32"/>
      <c r="TIB435" s="32"/>
      <c r="TIC435" s="32"/>
      <c r="TID435" s="32"/>
      <c r="TIE435" s="32"/>
      <c r="TIF435" s="32"/>
      <c r="TIG435" s="32"/>
      <c r="TIH435" s="32"/>
      <c r="TII435" s="32"/>
      <c r="TIJ435" s="32"/>
      <c r="TIK435" s="32"/>
      <c r="TIL435" s="32"/>
      <c r="TIM435" s="32"/>
      <c r="TIN435" s="32"/>
      <c r="TIO435" s="32"/>
      <c r="TIP435" s="32"/>
      <c r="TIQ435" s="32"/>
      <c r="TIR435" s="32"/>
      <c r="TIS435" s="32"/>
      <c r="TIT435" s="32"/>
      <c r="TIU435" s="32"/>
      <c r="TIV435" s="32"/>
      <c r="TIW435" s="32"/>
      <c r="TIX435" s="32"/>
      <c r="TIY435" s="32"/>
      <c r="TIZ435" s="32"/>
      <c r="TJA435" s="32"/>
      <c r="TJB435" s="32"/>
      <c r="TJC435" s="32"/>
      <c r="TJD435" s="32"/>
      <c r="TJE435" s="32"/>
      <c r="TJF435" s="32"/>
      <c r="TJG435" s="32"/>
      <c r="TJH435" s="32"/>
      <c r="TJI435" s="32"/>
      <c r="TJJ435" s="32"/>
      <c r="TJK435" s="32"/>
      <c r="TJL435" s="32"/>
      <c r="TJM435" s="32"/>
      <c r="TJN435" s="32"/>
      <c r="TJO435" s="32"/>
      <c r="TJP435" s="32"/>
      <c r="TJQ435" s="32"/>
      <c r="TJR435" s="32"/>
      <c r="TJS435" s="32"/>
      <c r="TJT435" s="32"/>
      <c r="TJU435" s="32"/>
      <c r="TJV435" s="32"/>
      <c r="TJW435" s="32"/>
      <c r="TJX435" s="32"/>
      <c r="TJY435" s="32"/>
      <c r="TJZ435" s="32"/>
      <c r="TKA435" s="32"/>
      <c r="TKB435" s="32"/>
      <c r="TKC435" s="32"/>
      <c r="TKD435" s="32"/>
      <c r="TKE435" s="32"/>
      <c r="TKF435" s="32"/>
      <c r="TKG435" s="32"/>
      <c r="TKH435" s="32"/>
      <c r="TKI435" s="32"/>
      <c r="TKJ435" s="32"/>
      <c r="TKK435" s="32"/>
      <c r="TKL435" s="32"/>
      <c r="TKM435" s="32"/>
      <c r="TKN435" s="32"/>
      <c r="TKO435" s="32"/>
      <c r="TKP435" s="32"/>
      <c r="TKQ435" s="32"/>
      <c r="TKR435" s="32"/>
      <c r="TKS435" s="32"/>
      <c r="TKT435" s="32"/>
      <c r="TKU435" s="32"/>
      <c r="TKV435" s="32"/>
      <c r="TKW435" s="32"/>
      <c r="TKX435" s="32"/>
      <c r="TKY435" s="32"/>
      <c r="TKZ435" s="32"/>
      <c r="TLA435" s="32"/>
      <c r="TLB435" s="32"/>
      <c r="TLC435" s="32"/>
      <c r="TLD435" s="32"/>
      <c r="TLE435" s="32"/>
      <c r="TLF435" s="32"/>
      <c r="TLG435" s="32"/>
      <c r="TLH435" s="32"/>
      <c r="TLI435" s="32"/>
      <c r="TLJ435" s="32"/>
      <c r="TLK435" s="32"/>
      <c r="TLL435" s="32"/>
      <c r="TLM435" s="32"/>
      <c r="TLN435" s="32"/>
      <c r="TLO435" s="32"/>
      <c r="TLP435" s="32"/>
      <c r="TLQ435" s="32"/>
      <c r="TLR435" s="32"/>
      <c r="TLS435" s="32"/>
      <c r="TLT435" s="32"/>
      <c r="TLU435" s="32"/>
      <c r="TLV435" s="32"/>
      <c r="TLW435" s="32"/>
      <c r="TLX435" s="32"/>
      <c r="TLY435" s="32"/>
      <c r="TLZ435" s="32"/>
      <c r="TMA435" s="32"/>
      <c r="TMB435" s="32"/>
      <c r="TMC435" s="32"/>
      <c r="TMD435" s="32"/>
      <c r="TME435" s="32"/>
      <c r="TMF435" s="32"/>
      <c r="TMG435" s="32"/>
      <c r="TMH435" s="32"/>
      <c r="TMI435" s="32"/>
      <c r="TMJ435" s="32"/>
      <c r="TMK435" s="32"/>
      <c r="TML435" s="32"/>
      <c r="TMM435" s="32"/>
      <c r="TMN435" s="32"/>
      <c r="TMO435" s="32"/>
      <c r="TMP435" s="32"/>
      <c r="TMQ435" s="32"/>
      <c r="TMR435" s="32"/>
      <c r="TMS435" s="32"/>
      <c r="TMT435" s="32"/>
      <c r="TMU435" s="32"/>
      <c r="TMV435" s="32"/>
      <c r="TMW435" s="32"/>
      <c r="TMX435" s="32"/>
      <c r="TMY435" s="32"/>
      <c r="TMZ435" s="32"/>
      <c r="TNA435" s="32"/>
      <c r="TNB435" s="32"/>
      <c r="TNC435" s="32"/>
      <c r="TND435" s="32"/>
      <c r="TNE435" s="32"/>
      <c r="TNF435" s="32"/>
      <c r="TNG435" s="32"/>
      <c r="TNH435" s="32"/>
      <c r="TNI435" s="32"/>
      <c r="TNJ435" s="32"/>
      <c r="TNK435" s="32"/>
      <c r="TNL435" s="32"/>
      <c r="TNM435" s="32"/>
      <c r="TNN435" s="32"/>
      <c r="TNO435" s="32"/>
      <c r="TNP435" s="32"/>
      <c r="TNQ435" s="32"/>
      <c r="TNR435" s="32"/>
      <c r="TNS435" s="32"/>
      <c r="TNT435" s="32"/>
      <c r="TNU435" s="32"/>
      <c r="TNV435" s="32"/>
      <c r="TNW435" s="32"/>
      <c r="TNX435" s="32"/>
      <c r="TNY435" s="32"/>
      <c r="TNZ435" s="32"/>
      <c r="TOA435" s="32"/>
      <c r="TOB435" s="32"/>
      <c r="TOC435" s="32"/>
      <c r="TOD435" s="32"/>
      <c r="TOE435" s="32"/>
      <c r="TOF435" s="32"/>
      <c r="TOG435" s="32"/>
      <c r="TOH435" s="32"/>
      <c r="TOI435" s="32"/>
      <c r="TOJ435" s="32"/>
      <c r="TOK435" s="32"/>
      <c r="TOL435" s="32"/>
      <c r="TOM435" s="32"/>
      <c r="TON435" s="32"/>
      <c r="TOO435" s="32"/>
      <c r="TOP435" s="32"/>
      <c r="TOQ435" s="32"/>
      <c r="TOR435" s="32"/>
      <c r="TOS435" s="32"/>
      <c r="TOT435" s="32"/>
      <c r="TOU435" s="32"/>
      <c r="TOV435" s="32"/>
      <c r="TOW435" s="32"/>
      <c r="TOX435" s="32"/>
      <c r="TOY435" s="32"/>
      <c r="TOZ435" s="32"/>
      <c r="TPA435" s="32"/>
      <c r="TPB435" s="32"/>
      <c r="TPC435" s="32"/>
      <c r="TPD435" s="32"/>
      <c r="TPE435" s="32"/>
      <c r="TPF435" s="32"/>
      <c r="TPG435" s="32"/>
      <c r="TPH435" s="32"/>
      <c r="TPI435" s="32"/>
      <c r="TPJ435" s="32"/>
      <c r="TPK435" s="32"/>
      <c r="TPL435" s="32"/>
      <c r="TPM435" s="32"/>
      <c r="TPN435" s="32"/>
      <c r="TPO435" s="32"/>
      <c r="TPP435" s="32"/>
      <c r="TPQ435" s="32"/>
      <c r="TPR435" s="32"/>
      <c r="TPS435" s="32"/>
      <c r="TPT435" s="32"/>
      <c r="TPU435" s="32"/>
      <c r="TPV435" s="32"/>
      <c r="TPW435" s="32"/>
      <c r="TPX435" s="32"/>
      <c r="TPY435" s="32"/>
      <c r="TPZ435" s="32"/>
      <c r="TQA435" s="32"/>
      <c r="TQB435" s="32"/>
      <c r="TQC435" s="32"/>
      <c r="TQD435" s="32"/>
      <c r="TQE435" s="32"/>
      <c r="TQF435" s="32"/>
      <c r="TQG435" s="32"/>
      <c r="TQH435" s="32"/>
      <c r="TQI435" s="32"/>
      <c r="TQJ435" s="32"/>
      <c r="TQK435" s="32"/>
      <c r="TQL435" s="32"/>
      <c r="TQM435" s="32"/>
      <c r="TQN435" s="32"/>
      <c r="TQO435" s="32"/>
      <c r="TQP435" s="32"/>
      <c r="TQQ435" s="32"/>
      <c r="TQR435" s="32"/>
      <c r="TQS435" s="32"/>
      <c r="TQT435" s="32"/>
      <c r="TQU435" s="32"/>
      <c r="TQV435" s="32"/>
      <c r="TQW435" s="32"/>
      <c r="TQX435" s="32"/>
      <c r="TQY435" s="32"/>
      <c r="TQZ435" s="32"/>
      <c r="TRA435" s="32"/>
      <c r="TRB435" s="32"/>
      <c r="TRC435" s="32"/>
      <c r="TRD435" s="32"/>
      <c r="TRE435" s="32"/>
      <c r="TRF435" s="32"/>
      <c r="TRG435" s="32"/>
      <c r="TRH435" s="32"/>
      <c r="TRI435" s="32"/>
      <c r="TRJ435" s="32"/>
      <c r="TRK435" s="32"/>
      <c r="TRL435" s="32"/>
      <c r="TRM435" s="32"/>
      <c r="TRN435" s="32"/>
      <c r="TRO435" s="32"/>
      <c r="TRP435" s="32"/>
      <c r="TRQ435" s="32"/>
      <c r="TRR435" s="32"/>
      <c r="TRS435" s="32"/>
      <c r="TRT435" s="32"/>
      <c r="TRU435" s="32"/>
      <c r="TRV435" s="32"/>
      <c r="TRW435" s="32"/>
      <c r="TRX435" s="32"/>
      <c r="TRY435" s="32"/>
      <c r="TRZ435" s="32"/>
      <c r="TSA435" s="32"/>
      <c r="TSB435" s="32"/>
      <c r="TSC435" s="32"/>
      <c r="TSD435" s="32"/>
      <c r="TSE435" s="32"/>
      <c r="TSF435" s="32"/>
      <c r="TSG435" s="32"/>
      <c r="TSH435" s="32"/>
      <c r="TSI435" s="32"/>
      <c r="TSJ435" s="32"/>
      <c r="TSK435" s="32"/>
      <c r="TSL435" s="32"/>
      <c r="TSM435" s="32"/>
      <c r="TSN435" s="32"/>
      <c r="TSO435" s="32"/>
      <c r="TSP435" s="32"/>
      <c r="TSQ435" s="32"/>
      <c r="TSR435" s="32"/>
      <c r="TSS435" s="32"/>
      <c r="TST435" s="32"/>
      <c r="TSU435" s="32"/>
      <c r="TSV435" s="32"/>
      <c r="TSW435" s="32"/>
      <c r="TSX435" s="32"/>
      <c r="TSY435" s="32"/>
      <c r="TSZ435" s="32"/>
      <c r="TTA435" s="32"/>
      <c r="TTB435" s="32"/>
      <c r="TTC435" s="32"/>
      <c r="TTD435" s="32"/>
      <c r="TTE435" s="32"/>
      <c r="TTF435" s="32"/>
      <c r="TTG435" s="32"/>
      <c r="TTH435" s="32"/>
      <c r="TTI435" s="32"/>
      <c r="TTJ435" s="32"/>
      <c r="TTK435" s="32"/>
      <c r="TTL435" s="32"/>
      <c r="TTM435" s="32"/>
      <c r="TTN435" s="32"/>
      <c r="TTO435" s="32"/>
      <c r="TTP435" s="32"/>
      <c r="TTQ435" s="32"/>
      <c r="TTR435" s="32"/>
      <c r="TTS435" s="32"/>
      <c r="TTT435" s="32"/>
      <c r="TTU435" s="32"/>
      <c r="TTV435" s="32"/>
      <c r="TTW435" s="32"/>
      <c r="TTX435" s="32"/>
      <c r="TTY435" s="32"/>
      <c r="TTZ435" s="32"/>
      <c r="TUA435" s="32"/>
      <c r="TUB435" s="32"/>
      <c r="TUC435" s="32"/>
      <c r="TUD435" s="32"/>
      <c r="TUE435" s="32"/>
      <c r="TUF435" s="32"/>
      <c r="TUG435" s="32"/>
      <c r="TUH435" s="32"/>
      <c r="TUI435" s="32"/>
      <c r="TUJ435" s="32"/>
      <c r="TUK435" s="32"/>
      <c r="TUL435" s="32"/>
      <c r="TUM435" s="32"/>
      <c r="TUN435" s="32"/>
      <c r="TUO435" s="32"/>
      <c r="TUP435" s="32"/>
      <c r="TUQ435" s="32"/>
      <c r="TUR435" s="32"/>
      <c r="TUS435" s="32"/>
      <c r="TUT435" s="32"/>
      <c r="TUU435" s="32"/>
      <c r="TUV435" s="32"/>
      <c r="TUW435" s="32"/>
      <c r="TUX435" s="32"/>
      <c r="TUY435" s="32"/>
      <c r="TUZ435" s="32"/>
      <c r="TVA435" s="32"/>
      <c r="TVB435" s="32"/>
      <c r="TVC435" s="32"/>
      <c r="TVD435" s="32"/>
      <c r="TVE435" s="32"/>
      <c r="TVF435" s="32"/>
      <c r="TVG435" s="32"/>
      <c r="TVH435" s="32"/>
      <c r="TVI435" s="32"/>
      <c r="TVJ435" s="32"/>
      <c r="TVK435" s="32"/>
      <c r="TVL435" s="32"/>
      <c r="TVM435" s="32"/>
      <c r="TVN435" s="32"/>
      <c r="TVO435" s="32"/>
      <c r="TVP435" s="32"/>
      <c r="TVQ435" s="32"/>
      <c r="TVR435" s="32"/>
      <c r="TVS435" s="32"/>
      <c r="TVT435" s="32"/>
      <c r="TVU435" s="32"/>
      <c r="TVV435" s="32"/>
      <c r="TVW435" s="32"/>
      <c r="TVX435" s="32"/>
      <c r="TVY435" s="32"/>
      <c r="TVZ435" s="32"/>
      <c r="TWA435" s="32"/>
      <c r="TWB435" s="32"/>
      <c r="TWC435" s="32"/>
      <c r="TWD435" s="32"/>
      <c r="TWE435" s="32"/>
      <c r="TWF435" s="32"/>
      <c r="TWG435" s="32"/>
      <c r="TWH435" s="32"/>
      <c r="TWI435" s="32"/>
      <c r="TWJ435" s="32"/>
      <c r="TWK435" s="32"/>
      <c r="TWL435" s="32"/>
      <c r="TWM435" s="32"/>
      <c r="TWN435" s="32"/>
      <c r="TWO435" s="32"/>
      <c r="TWP435" s="32"/>
      <c r="TWQ435" s="32"/>
      <c r="TWR435" s="32"/>
      <c r="TWS435" s="32"/>
      <c r="TWT435" s="32"/>
      <c r="TWU435" s="32"/>
      <c r="TWV435" s="32"/>
      <c r="TWW435" s="32"/>
      <c r="TWX435" s="32"/>
      <c r="TWY435" s="32"/>
      <c r="TWZ435" s="32"/>
      <c r="TXA435" s="32"/>
      <c r="TXB435" s="32"/>
      <c r="TXC435" s="32"/>
      <c r="TXD435" s="32"/>
      <c r="TXE435" s="32"/>
      <c r="TXF435" s="32"/>
      <c r="TXG435" s="32"/>
      <c r="TXH435" s="32"/>
      <c r="TXI435" s="32"/>
      <c r="TXJ435" s="32"/>
      <c r="TXK435" s="32"/>
      <c r="TXL435" s="32"/>
      <c r="TXM435" s="32"/>
      <c r="TXN435" s="32"/>
      <c r="TXO435" s="32"/>
      <c r="TXP435" s="32"/>
      <c r="TXQ435" s="32"/>
      <c r="TXR435" s="32"/>
      <c r="TXS435" s="32"/>
      <c r="TXT435" s="32"/>
      <c r="TXU435" s="32"/>
      <c r="TXV435" s="32"/>
      <c r="TXW435" s="32"/>
      <c r="TXX435" s="32"/>
      <c r="TXY435" s="32"/>
      <c r="TXZ435" s="32"/>
      <c r="TYA435" s="32"/>
      <c r="TYB435" s="32"/>
      <c r="TYC435" s="32"/>
      <c r="TYD435" s="32"/>
      <c r="TYE435" s="32"/>
      <c r="TYF435" s="32"/>
      <c r="TYG435" s="32"/>
      <c r="TYH435" s="32"/>
      <c r="TYI435" s="32"/>
      <c r="TYJ435" s="32"/>
      <c r="TYK435" s="32"/>
      <c r="TYL435" s="32"/>
      <c r="TYM435" s="32"/>
      <c r="TYN435" s="32"/>
      <c r="TYO435" s="32"/>
      <c r="TYP435" s="32"/>
      <c r="TYQ435" s="32"/>
      <c r="TYR435" s="32"/>
      <c r="TYS435" s="32"/>
      <c r="TYT435" s="32"/>
      <c r="TYU435" s="32"/>
      <c r="TYV435" s="32"/>
      <c r="TYW435" s="32"/>
      <c r="TYX435" s="32"/>
      <c r="TYY435" s="32"/>
      <c r="TYZ435" s="32"/>
      <c r="TZA435" s="32"/>
      <c r="TZB435" s="32"/>
      <c r="TZC435" s="32"/>
      <c r="TZD435" s="32"/>
      <c r="TZE435" s="32"/>
      <c r="TZF435" s="32"/>
      <c r="TZG435" s="32"/>
      <c r="TZH435" s="32"/>
      <c r="TZI435" s="32"/>
      <c r="TZJ435" s="32"/>
      <c r="TZK435" s="32"/>
      <c r="TZL435" s="32"/>
      <c r="TZM435" s="32"/>
      <c r="TZN435" s="32"/>
      <c r="TZO435" s="32"/>
      <c r="TZP435" s="32"/>
      <c r="TZQ435" s="32"/>
      <c r="TZR435" s="32"/>
      <c r="TZS435" s="32"/>
      <c r="TZT435" s="32"/>
      <c r="TZU435" s="32"/>
      <c r="TZV435" s="32"/>
      <c r="TZW435" s="32"/>
      <c r="TZX435" s="32"/>
      <c r="TZY435" s="32"/>
      <c r="TZZ435" s="32"/>
      <c r="UAA435" s="32"/>
      <c r="UAB435" s="32"/>
      <c r="UAC435" s="32"/>
      <c r="UAD435" s="32"/>
      <c r="UAE435" s="32"/>
      <c r="UAF435" s="32"/>
      <c r="UAG435" s="32"/>
      <c r="UAH435" s="32"/>
      <c r="UAI435" s="32"/>
      <c r="UAJ435" s="32"/>
      <c r="UAK435" s="32"/>
      <c r="UAL435" s="32"/>
      <c r="UAM435" s="32"/>
      <c r="UAN435" s="32"/>
      <c r="UAO435" s="32"/>
      <c r="UAP435" s="32"/>
      <c r="UAQ435" s="32"/>
      <c r="UAR435" s="32"/>
      <c r="UAS435" s="32"/>
      <c r="UAT435" s="32"/>
      <c r="UAU435" s="32"/>
      <c r="UAV435" s="32"/>
      <c r="UAW435" s="32"/>
      <c r="UAX435" s="32"/>
      <c r="UAY435" s="32"/>
      <c r="UAZ435" s="32"/>
      <c r="UBA435" s="32"/>
      <c r="UBB435" s="32"/>
      <c r="UBC435" s="32"/>
      <c r="UBD435" s="32"/>
      <c r="UBE435" s="32"/>
      <c r="UBF435" s="32"/>
      <c r="UBG435" s="32"/>
      <c r="UBH435" s="32"/>
      <c r="UBI435" s="32"/>
      <c r="UBJ435" s="32"/>
      <c r="UBK435" s="32"/>
      <c r="UBL435" s="32"/>
      <c r="UBM435" s="32"/>
      <c r="UBN435" s="32"/>
      <c r="UBO435" s="32"/>
      <c r="UBP435" s="32"/>
      <c r="UBQ435" s="32"/>
      <c r="UBR435" s="32"/>
      <c r="UBS435" s="32"/>
      <c r="UBT435" s="32"/>
      <c r="UBU435" s="32"/>
      <c r="UBV435" s="32"/>
      <c r="UBW435" s="32"/>
      <c r="UBX435" s="32"/>
      <c r="UBY435" s="32"/>
      <c r="UBZ435" s="32"/>
      <c r="UCA435" s="32"/>
      <c r="UCB435" s="32"/>
      <c r="UCC435" s="32"/>
      <c r="UCD435" s="32"/>
      <c r="UCE435" s="32"/>
      <c r="UCF435" s="32"/>
      <c r="UCG435" s="32"/>
      <c r="UCH435" s="32"/>
      <c r="UCI435" s="32"/>
      <c r="UCJ435" s="32"/>
      <c r="UCK435" s="32"/>
      <c r="UCL435" s="32"/>
      <c r="UCM435" s="32"/>
      <c r="UCN435" s="32"/>
      <c r="UCO435" s="32"/>
      <c r="UCP435" s="32"/>
      <c r="UCQ435" s="32"/>
      <c r="UCR435" s="32"/>
      <c r="UCS435" s="32"/>
      <c r="UCT435" s="32"/>
      <c r="UCU435" s="32"/>
      <c r="UCV435" s="32"/>
      <c r="UCW435" s="32"/>
      <c r="UCX435" s="32"/>
      <c r="UCY435" s="32"/>
      <c r="UCZ435" s="32"/>
      <c r="UDA435" s="32"/>
      <c r="UDB435" s="32"/>
      <c r="UDC435" s="32"/>
      <c r="UDD435" s="32"/>
      <c r="UDE435" s="32"/>
      <c r="UDF435" s="32"/>
      <c r="UDG435" s="32"/>
      <c r="UDH435" s="32"/>
      <c r="UDI435" s="32"/>
      <c r="UDJ435" s="32"/>
      <c r="UDK435" s="32"/>
      <c r="UDL435" s="32"/>
      <c r="UDM435" s="32"/>
      <c r="UDN435" s="32"/>
      <c r="UDO435" s="32"/>
      <c r="UDP435" s="32"/>
      <c r="UDQ435" s="32"/>
      <c r="UDR435" s="32"/>
      <c r="UDS435" s="32"/>
      <c r="UDT435" s="32"/>
      <c r="UDU435" s="32"/>
      <c r="UDV435" s="32"/>
      <c r="UDW435" s="32"/>
      <c r="UDX435" s="32"/>
      <c r="UDY435" s="32"/>
      <c r="UDZ435" s="32"/>
      <c r="UEA435" s="32"/>
      <c r="UEB435" s="32"/>
      <c r="UEC435" s="32"/>
      <c r="UED435" s="32"/>
      <c r="UEE435" s="32"/>
      <c r="UEF435" s="32"/>
      <c r="UEG435" s="32"/>
      <c r="UEH435" s="32"/>
      <c r="UEI435" s="32"/>
      <c r="UEJ435" s="32"/>
      <c r="UEK435" s="32"/>
      <c r="UEL435" s="32"/>
      <c r="UEM435" s="32"/>
      <c r="UEN435" s="32"/>
      <c r="UEO435" s="32"/>
      <c r="UEP435" s="32"/>
      <c r="UEQ435" s="32"/>
      <c r="UER435" s="32"/>
      <c r="UES435" s="32"/>
      <c r="UET435" s="32"/>
      <c r="UEU435" s="32"/>
      <c r="UEV435" s="32"/>
      <c r="UEW435" s="32"/>
      <c r="UEX435" s="32"/>
      <c r="UEY435" s="32"/>
      <c r="UEZ435" s="32"/>
      <c r="UFA435" s="32"/>
      <c r="UFB435" s="32"/>
      <c r="UFC435" s="32"/>
      <c r="UFD435" s="32"/>
      <c r="UFE435" s="32"/>
      <c r="UFF435" s="32"/>
      <c r="UFG435" s="32"/>
      <c r="UFH435" s="32"/>
      <c r="UFI435" s="32"/>
      <c r="UFJ435" s="32"/>
      <c r="UFK435" s="32"/>
      <c r="UFL435" s="32"/>
      <c r="UFM435" s="32"/>
      <c r="UFN435" s="32"/>
      <c r="UFO435" s="32"/>
      <c r="UFP435" s="32"/>
      <c r="UFQ435" s="32"/>
      <c r="UFR435" s="32"/>
      <c r="UFS435" s="32"/>
      <c r="UFT435" s="32"/>
      <c r="UFU435" s="32"/>
      <c r="UFV435" s="32"/>
      <c r="UFW435" s="32"/>
      <c r="UFX435" s="32"/>
      <c r="UFY435" s="32"/>
      <c r="UFZ435" s="32"/>
      <c r="UGA435" s="32"/>
      <c r="UGB435" s="32"/>
      <c r="UGC435" s="32"/>
      <c r="UGD435" s="32"/>
      <c r="UGE435" s="32"/>
      <c r="UGF435" s="32"/>
      <c r="UGG435" s="32"/>
      <c r="UGH435" s="32"/>
      <c r="UGI435" s="32"/>
      <c r="UGJ435" s="32"/>
      <c r="UGK435" s="32"/>
      <c r="UGL435" s="32"/>
      <c r="UGM435" s="32"/>
      <c r="UGN435" s="32"/>
      <c r="UGO435" s="32"/>
      <c r="UGP435" s="32"/>
      <c r="UGQ435" s="32"/>
      <c r="UGR435" s="32"/>
      <c r="UGS435" s="32"/>
      <c r="UGT435" s="32"/>
      <c r="UGU435" s="32"/>
      <c r="UGV435" s="32"/>
      <c r="UGW435" s="32"/>
      <c r="UGX435" s="32"/>
      <c r="UGY435" s="32"/>
      <c r="UGZ435" s="32"/>
      <c r="UHA435" s="32"/>
      <c r="UHB435" s="32"/>
      <c r="UHC435" s="32"/>
      <c r="UHD435" s="32"/>
      <c r="UHE435" s="32"/>
      <c r="UHF435" s="32"/>
      <c r="UHG435" s="32"/>
      <c r="UHH435" s="32"/>
      <c r="UHI435" s="32"/>
      <c r="UHJ435" s="32"/>
      <c r="UHK435" s="32"/>
      <c r="UHL435" s="32"/>
      <c r="UHM435" s="32"/>
      <c r="UHN435" s="32"/>
      <c r="UHO435" s="32"/>
      <c r="UHP435" s="32"/>
      <c r="UHQ435" s="32"/>
      <c r="UHR435" s="32"/>
      <c r="UHS435" s="32"/>
      <c r="UHT435" s="32"/>
      <c r="UHU435" s="32"/>
      <c r="UHV435" s="32"/>
      <c r="UHW435" s="32"/>
      <c r="UHX435" s="32"/>
      <c r="UHY435" s="32"/>
      <c r="UHZ435" s="32"/>
      <c r="UIA435" s="32"/>
      <c r="UIB435" s="32"/>
      <c r="UIC435" s="32"/>
      <c r="UID435" s="32"/>
      <c r="UIE435" s="32"/>
      <c r="UIF435" s="32"/>
      <c r="UIG435" s="32"/>
      <c r="UIH435" s="32"/>
      <c r="UII435" s="32"/>
      <c r="UIJ435" s="32"/>
      <c r="UIK435" s="32"/>
      <c r="UIL435" s="32"/>
      <c r="UIM435" s="32"/>
      <c r="UIN435" s="32"/>
      <c r="UIO435" s="32"/>
      <c r="UIP435" s="32"/>
      <c r="UIQ435" s="32"/>
      <c r="UIR435" s="32"/>
      <c r="UIS435" s="32"/>
      <c r="UIT435" s="32"/>
      <c r="UIU435" s="32"/>
      <c r="UIV435" s="32"/>
      <c r="UIW435" s="32"/>
      <c r="UIX435" s="32"/>
      <c r="UIY435" s="32"/>
      <c r="UIZ435" s="32"/>
      <c r="UJA435" s="32"/>
      <c r="UJB435" s="32"/>
      <c r="UJC435" s="32"/>
      <c r="UJD435" s="32"/>
      <c r="UJE435" s="32"/>
      <c r="UJF435" s="32"/>
      <c r="UJG435" s="32"/>
      <c r="UJH435" s="32"/>
      <c r="UJI435" s="32"/>
      <c r="UJJ435" s="32"/>
      <c r="UJK435" s="32"/>
      <c r="UJL435" s="32"/>
      <c r="UJM435" s="32"/>
      <c r="UJN435" s="32"/>
      <c r="UJO435" s="32"/>
      <c r="UJP435" s="32"/>
      <c r="UJQ435" s="32"/>
      <c r="UJR435" s="32"/>
      <c r="UJS435" s="32"/>
      <c r="UJT435" s="32"/>
      <c r="UJU435" s="32"/>
      <c r="UJV435" s="32"/>
      <c r="UJW435" s="32"/>
      <c r="UJX435" s="32"/>
      <c r="UJY435" s="32"/>
      <c r="UJZ435" s="32"/>
      <c r="UKA435" s="32"/>
      <c r="UKB435" s="32"/>
      <c r="UKC435" s="32"/>
      <c r="UKD435" s="32"/>
      <c r="UKE435" s="32"/>
      <c r="UKF435" s="32"/>
      <c r="UKG435" s="32"/>
      <c r="UKH435" s="32"/>
      <c r="UKI435" s="32"/>
      <c r="UKJ435" s="32"/>
      <c r="UKK435" s="32"/>
      <c r="UKL435" s="32"/>
      <c r="UKM435" s="32"/>
      <c r="UKN435" s="32"/>
      <c r="UKO435" s="32"/>
      <c r="UKP435" s="32"/>
      <c r="UKQ435" s="32"/>
      <c r="UKR435" s="32"/>
      <c r="UKS435" s="32"/>
      <c r="UKT435" s="32"/>
      <c r="UKU435" s="32"/>
      <c r="UKV435" s="32"/>
      <c r="UKW435" s="32"/>
      <c r="UKX435" s="32"/>
      <c r="UKY435" s="32"/>
      <c r="UKZ435" s="32"/>
      <c r="ULA435" s="32"/>
      <c r="ULB435" s="32"/>
      <c r="ULC435" s="32"/>
      <c r="ULD435" s="32"/>
      <c r="ULE435" s="32"/>
      <c r="ULF435" s="32"/>
      <c r="ULG435" s="32"/>
      <c r="ULH435" s="32"/>
      <c r="ULI435" s="32"/>
      <c r="ULJ435" s="32"/>
      <c r="ULK435" s="32"/>
      <c r="ULL435" s="32"/>
      <c r="ULM435" s="32"/>
      <c r="ULN435" s="32"/>
      <c r="ULO435" s="32"/>
      <c r="ULP435" s="32"/>
      <c r="ULQ435" s="32"/>
      <c r="ULR435" s="32"/>
      <c r="ULS435" s="32"/>
      <c r="ULT435" s="32"/>
      <c r="ULU435" s="32"/>
      <c r="ULV435" s="32"/>
      <c r="ULW435" s="32"/>
      <c r="ULX435" s="32"/>
      <c r="ULY435" s="32"/>
      <c r="ULZ435" s="32"/>
      <c r="UMA435" s="32"/>
      <c r="UMB435" s="32"/>
      <c r="UMC435" s="32"/>
      <c r="UMD435" s="32"/>
      <c r="UME435" s="32"/>
      <c r="UMF435" s="32"/>
      <c r="UMG435" s="32"/>
      <c r="UMH435" s="32"/>
      <c r="UMI435" s="32"/>
      <c r="UMJ435" s="32"/>
      <c r="UMK435" s="32"/>
      <c r="UML435" s="32"/>
      <c r="UMM435" s="32"/>
      <c r="UMN435" s="32"/>
      <c r="UMO435" s="32"/>
      <c r="UMP435" s="32"/>
      <c r="UMQ435" s="32"/>
      <c r="UMR435" s="32"/>
      <c r="UMS435" s="32"/>
      <c r="UMT435" s="32"/>
      <c r="UMU435" s="32"/>
      <c r="UMV435" s="32"/>
      <c r="UMW435" s="32"/>
      <c r="UMX435" s="32"/>
      <c r="UMY435" s="32"/>
      <c r="UMZ435" s="32"/>
      <c r="UNA435" s="32"/>
      <c r="UNB435" s="32"/>
      <c r="UNC435" s="32"/>
      <c r="UND435" s="32"/>
      <c r="UNE435" s="32"/>
      <c r="UNF435" s="32"/>
      <c r="UNG435" s="32"/>
      <c r="UNH435" s="32"/>
      <c r="UNI435" s="32"/>
      <c r="UNJ435" s="32"/>
      <c r="UNK435" s="32"/>
      <c r="UNL435" s="32"/>
      <c r="UNM435" s="32"/>
      <c r="UNN435" s="32"/>
      <c r="UNO435" s="32"/>
      <c r="UNP435" s="32"/>
      <c r="UNQ435" s="32"/>
      <c r="UNR435" s="32"/>
      <c r="UNS435" s="32"/>
      <c r="UNT435" s="32"/>
      <c r="UNU435" s="32"/>
      <c r="UNV435" s="32"/>
      <c r="UNW435" s="32"/>
      <c r="UNX435" s="32"/>
      <c r="UNY435" s="32"/>
      <c r="UNZ435" s="32"/>
      <c r="UOA435" s="32"/>
      <c r="UOB435" s="32"/>
      <c r="UOC435" s="32"/>
      <c r="UOD435" s="32"/>
      <c r="UOE435" s="32"/>
      <c r="UOF435" s="32"/>
      <c r="UOG435" s="32"/>
      <c r="UOH435" s="32"/>
      <c r="UOI435" s="32"/>
      <c r="UOJ435" s="32"/>
      <c r="UOK435" s="32"/>
      <c r="UOL435" s="32"/>
      <c r="UOM435" s="32"/>
      <c r="UON435" s="32"/>
      <c r="UOO435" s="32"/>
      <c r="UOP435" s="32"/>
      <c r="UOQ435" s="32"/>
      <c r="UOR435" s="32"/>
      <c r="UOS435" s="32"/>
      <c r="UOT435" s="32"/>
      <c r="UOU435" s="32"/>
      <c r="UOV435" s="32"/>
      <c r="UOW435" s="32"/>
      <c r="UOX435" s="32"/>
      <c r="UOY435" s="32"/>
      <c r="UOZ435" s="32"/>
      <c r="UPA435" s="32"/>
      <c r="UPB435" s="32"/>
      <c r="UPC435" s="32"/>
      <c r="UPD435" s="32"/>
      <c r="UPE435" s="32"/>
      <c r="UPF435" s="32"/>
      <c r="UPG435" s="32"/>
      <c r="UPH435" s="32"/>
      <c r="UPI435" s="32"/>
      <c r="UPJ435" s="32"/>
      <c r="UPK435" s="32"/>
      <c r="UPL435" s="32"/>
      <c r="UPM435" s="32"/>
      <c r="UPN435" s="32"/>
      <c r="UPO435" s="32"/>
      <c r="UPP435" s="32"/>
      <c r="UPQ435" s="32"/>
      <c r="UPR435" s="32"/>
      <c r="UPS435" s="32"/>
      <c r="UPT435" s="32"/>
      <c r="UPU435" s="32"/>
      <c r="UPV435" s="32"/>
      <c r="UPW435" s="32"/>
      <c r="UPX435" s="32"/>
      <c r="UPY435" s="32"/>
      <c r="UPZ435" s="32"/>
      <c r="UQA435" s="32"/>
      <c r="UQB435" s="32"/>
      <c r="UQC435" s="32"/>
      <c r="UQD435" s="32"/>
      <c r="UQE435" s="32"/>
      <c r="UQF435" s="32"/>
      <c r="UQG435" s="32"/>
      <c r="UQH435" s="32"/>
      <c r="UQI435" s="32"/>
      <c r="UQJ435" s="32"/>
      <c r="UQK435" s="32"/>
      <c r="UQL435" s="32"/>
      <c r="UQM435" s="32"/>
      <c r="UQN435" s="32"/>
      <c r="UQO435" s="32"/>
      <c r="UQP435" s="32"/>
      <c r="UQQ435" s="32"/>
      <c r="UQR435" s="32"/>
      <c r="UQS435" s="32"/>
      <c r="UQT435" s="32"/>
      <c r="UQU435" s="32"/>
      <c r="UQV435" s="32"/>
      <c r="UQW435" s="32"/>
      <c r="UQX435" s="32"/>
      <c r="UQY435" s="32"/>
      <c r="UQZ435" s="32"/>
      <c r="URA435" s="32"/>
      <c r="URB435" s="32"/>
      <c r="URC435" s="32"/>
      <c r="URD435" s="32"/>
      <c r="URE435" s="32"/>
      <c r="URF435" s="32"/>
      <c r="URG435" s="32"/>
      <c r="URH435" s="32"/>
      <c r="URI435" s="32"/>
      <c r="URJ435" s="32"/>
      <c r="URK435" s="32"/>
      <c r="URL435" s="32"/>
      <c r="URM435" s="32"/>
      <c r="URN435" s="32"/>
      <c r="URO435" s="32"/>
      <c r="URP435" s="32"/>
      <c r="URQ435" s="32"/>
      <c r="URR435" s="32"/>
      <c r="URS435" s="32"/>
      <c r="URT435" s="32"/>
      <c r="URU435" s="32"/>
      <c r="URV435" s="32"/>
      <c r="URW435" s="32"/>
      <c r="URX435" s="32"/>
      <c r="URY435" s="32"/>
      <c r="URZ435" s="32"/>
      <c r="USA435" s="32"/>
      <c r="USB435" s="32"/>
      <c r="USC435" s="32"/>
      <c r="USD435" s="32"/>
      <c r="USE435" s="32"/>
      <c r="USF435" s="32"/>
      <c r="USG435" s="32"/>
      <c r="USH435" s="32"/>
      <c r="USI435" s="32"/>
      <c r="USJ435" s="32"/>
      <c r="USK435" s="32"/>
      <c r="USL435" s="32"/>
      <c r="USM435" s="32"/>
      <c r="USN435" s="32"/>
      <c r="USO435" s="32"/>
      <c r="USP435" s="32"/>
      <c r="USQ435" s="32"/>
      <c r="USR435" s="32"/>
      <c r="USS435" s="32"/>
      <c r="UST435" s="32"/>
      <c r="USU435" s="32"/>
      <c r="USV435" s="32"/>
      <c r="USW435" s="32"/>
      <c r="USX435" s="32"/>
      <c r="USY435" s="32"/>
      <c r="USZ435" s="32"/>
      <c r="UTA435" s="32"/>
      <c r="UTB435" s="32"/>
      <c r="UTC435" s="32"/>
      <c r="UTD435" s="32"/>
      <c r="UTE435" s="32"/>
      <c r="UTF435" s="32"/>
      <c r="UTG435" s="32"/>
      <c r="UTH435" s="32"/>
      <c r="UTI435" s="32"/>
      <c r="UTJ435" s="32"/>
      <c r="UTK435" s="32"/>
      <c r="UTL435" s="32"/>
      <c r="UTM435" s="32"/>
      <c r="UTN435" s="32"/>
      <c r="UTO435" s="32"/>
      <c r="UTP435" s="32"/>
      <c r="UTQ435" s="32"/>
      <c r="UTR435" s="32"/>
      <c r="UTS435" s="32"/>
      <c r="UTT435" s="32"/>
      <c r="UTU435" s="32"/>
      <c r="UTV435" s="32"/>
      <c r="UTW435" s="32"/>
      <c r="UTX435" s="32"/>
      <c r="UTY435" s="32"/>
      <c r="UTZ435" s="32"/>
      <c r="UUA435" s="32"/>
      <c r="UUB435" s="32"/>
      <c r="UUC435" s="32"/>
      <c r="UUD435" s="32"/>
      <c r="UUE435" s="32"/>
      <c r="UUF435" s="32"/>
      <c r="UUG435" s="32"/>
      <c r="UUH435" s="32"/>
      <c r="UUI435" s="32"/>
      <c r="UUJ435" s="32"/>
      <c r="UUK435" s="32"/>
      <c r="UUL435" s="32"/>
      <c r="UUM435" s="32"/>
      <c r="UUN435" s="32"/>
      <c r="UUO435" s="32"/>
      <c r="UUP435" s="32"/>
      <c r="UUQ435" s="32"/>
      <c r="UUR435" s="32"/>
      <c r="UUS435" s="32"/>
      <c r="UUT435" s="32"/>
      <c r="UUU435" s="32"/>
      <c r="UUV435" s="32"/>
      <c r="UUW435" s="32"/>
      <c r="UUX435" s="32"/>
      <c r="UUY435" s="32"/>
      <c r="UUZ435" s="32"/>
      <c r="UVA435" s="32"/>
      <c r="UVB435" s="32"/>
      <c r="UVC435" s="32"/>
      <c r="UVD435" s="32"/>
      <c r="UVE435" s="32"/>
      <c r="UVF435" s="32"/>
      <c r="UVG435" s="32"/>
      <c r="UVH435" s="32"/>
      <c r="UVI435" s="32"/>
      <c r="UVJ435" s="32"/>
      <c r="UVK435" s="32"/>
      <c r="UVL435" s="32"/>
      <c r="UVM435" s="32"/>
      <c r="UVN435" s="32"/>
      <c r="UVO435" s="32"/>
      <c r="UVP435" s="32"/>
      <c r="UVQ435" s="32"/>
      <c r="UVR435" s="32"/>
      <c r="UVS435" s="32"/>
      <c r="UVT435" s="32"/>
      <c r="UVU435" s="32"/>
      <c r="UVV435" s="32"/>
      <c r="UVW435" s="32"/>
      <c r="UVX435" s="32"/>
      <c r="UVY435" s="32"/>
      <c r="UVZ435" s="32"/>
      <c r="UWA435" s="32"/>
      <c r="UWB435" s="32"/>
      <c r="UWC435" s="32"/>
      <c r="UWD435" s="32"/>
      <c r="UWE435" s="32"/>
      <c r="UWF435" s="32"/>
      <c r="UWG435" s="32"/>
      <c r="UWH435" s="32"/>
      <c r="UWI435" s="32"/>
      <c r="UWJ435" s="32"/>
      <c r="UWK435" s="32"/>
      <c r="UWL435" s="32"/>
      <c r="UWM435" s="32"/>
      <c r="UWN435" s="32"/>
      <c r="UWO435" s="32"/>
      <c r="UWP435" s="32"/>
      <c r="UWQ435" s="32"/>
      <c r="UWR435" s="32"/>
      <c r="UWS435" s="32"/>
      <c r="UWT435" s="32"/>
      <c r="UWU435" s="32"/>
      <c r="UWV435" s="32"/>
      <c r="UWW435" s="32"/>
      <c r="UWX435" s="32"/>
      <c r="UWY435" s="32"/>
      <c r="UWZ435" s="32"/>
      <c r="UXA435" s="32"/>
      <c r="UXB435" s="32"/>
      <c r="UXC435" s="32"/>
      <c r="UXD435" s="32"/>
      <c r="UXE435" s="32"/>
      <c r="UXF435" s="32"/>
      <c r="UXG435" s="32"/>
      <c r="UXH435" s="32"/>
      <c r="UXI435" s="32"/>
      <c r="UXJ435" s="32"/>
      <c r="UXK435" s="32"/>
      <c r="UXL435" s="32"/>
      <c r="UXM435" s="32"/>
      <c r="UXN435" s="32"/>
      <c r="UXO435" s="32"/>
      <c r="UXP435" s="32"/>
      <c r="UXQ435" s="32"/>
      <c r="UXR435" s="32"/>
      <c r="UXS435" s="32"/>
      <c r="UXT435" s="32"/>
      <c r="UXU435" s="32"/>
      <c r="UXV435" s="32"/>
      <c r="UXW435" s="32"/>
      <c r="UXX435" s="32"/>
      <c r="UXY435" s="32"/>
      <c r="UXZ435" s="32"/>
      <c r="UYA435" s="32"/>
      <c r="UYB435" s="32"/>
      <c r="UYC435" s="32"/>
      <c r="UYD435" s="32"/>
      <c r="UYE435" s="32"/>
      <c r="UYF435" s="32"/>
      <c r="UYG435" s="32"/>
      <c r="UYH435" s="32"/>
      <c r="UYI435" s="32"/>
      <c r="UYJ435" s="32"/>
      <c r="UYK435" s="32"/>
      <c r="UYL435" s="32"/>
      <c r="UYM435" s="32"/>
      <c r="UYN435" s="32"/>
      <c r="UYO435" s="32"/>
      <c r="UYP435" s="32"/>
      <c r="UYQ435" s="32"/>
      <c r="UYR435" s="32"/>
      <c r="UYS435" s="32"/>
      <c r="UYT435" s="32"/>
      <c r="UYU435" s="32"/>
      <c r="UYV435" s="32"/>
      <c r="UYW435" s="32"/>
      <c r="UYX435" s="32"/>
      <c r="UYY435" s="32"/>
      <c r="UYZ435" s="32"/>
      <c r="UZA435" s="32"/>
      <c r="UZB435" s="32"/>
      <c r="UZC435" s="32"/>
      <c r="UZD435" s="32"/>
      <c r="UZE435" s="32"/>
      <c r="UZF435" s="32"/>
      <c r="UZG435" s="32"/>
      <c r="UZH435" s="32"/>
      <c r="UZI435" s="32"/>
      <c r="UZJ435" s="32"/>
      <c r="UZK435" s="32"/>
      <c r="UZL435" s="32"/>
      <c r="UZM435" s="32"/>
      <c r="UZN435" s="32"/>
      <c r="UZO435" s="32"/>
      <c r="UZP435" s="32"/>
      <c r="UZQ435" s="32"/>
      <c r="UZR435" s="32"/>
      <c r="UZS435" s="32"/>
      <c r="UZT435" s="32"/>
      <c r="UZU435" s="32"/>
      <c r="UZV435" s="32"/>
      <c r="UZW435" s="32"/>
      <c r="UZX435" s="32"/>
      <c r="UZY435" s="32"/>
      <c r="UZZ435" s="32"/>
      <c r="VAA435" s="32"/>
      <c r="VAB435" s="32"/>
      <c r="VAC435" s="32"/>
      <c r="VAD435" s="32"/>
      <c r="VAE435" s="32"/>
      <c r="VAF435" s="32"/>
      <c r="VAG435" s="32"/>
      <c r="VAH435" s="32"/>
      <c r="VAI435" s="32"/>
      <c r="VAJ435" s="32"/>
      <c r="VAK435" s="32"/>
      <c r="VAL435" s="32"/>
      <c r="VAM435" s="32"/>
      <c r="VAN435" s="32"/>
      <c r="VAO435" s="32"/>
      <c r="VAP435" s="32"/>
      <c r="VAQ435" s="32"/>
      <c r="VAR435" s="32"/>
      <c r="VAS435" s="32"/>
      <c r="VAT435" s="32"/>
      <c r="VAU435" s="32"/>
      <c r="VAV435" s="32"/>
      <c r="VAW435" s="32"/>
      <c r="VAX435" s="32"/>
      <c r="VAY435" s="32"/>
      <c r="VAZ435" s="32"/>
      <c r="VBA435" s="32"/>
      <c r="VBB435" s="32"/>
      <c r="VBC435" s="32"/>
      <c r="VBD435" s="32"/>
      <c r="VBE435" s="32"/>
      <c r="VBF435" s="32"/>
      <c r="VBG435" s="32"/>
      <c r="VBH435" s="32"/>
      <c r="VBI435" s="32"/>
      <c r="VBJ435" s="32"/>
      <c r="VBK435" s="32"/>
      <c r="VBL435" s="32"/>
      <c r="VBM435" s="32"/>
      <c r="VBN435" s="32"/>
      <c r="VBO435" s="32"/>
      <c r="VBP435" s="32"/>
      <c r="VBQ435" s="32"/>
      <c r="VBR435" s="32"/>
      <c r="VBS435" s="32"/>
      <c r="VBT435" s="32"/>
      <c r="VBU435" s="32"/>
      <c r="VBV435" s="32"/>
      <c r="VBW435" s="32"/>
      <c r="VBX435" s="32"/>
      <c r="VBY435" s="32"/>
      <c r="VBZ435" s="32"/>
      <c r="VCA435" s="32"/>
      <c r="VCB435" s="32"/>
      <c r="VCC435" s="32"/>
      <c r="VCD435" s="32"/>
      <c r="VCE435" s="32"/>
      <c r="VCF435" s="32"/>
      <c r="VCG435" s="32"/>
      <c r="VCH435" s="32"/>
      <c r="VCI435" s="32"/>
      <c r="VCJ435" s="32"/>
      <c r="VCK435" s="32"/>
      <c r="VCL435" s="32"/>
      <c r="VCM435" s="32"/>
      <c r="VCN435" s="32"/>
      <c r="VCO435" s="32"/>
      <c r="VCP435" s="32"/>
      <c r="VCQ435" s="32"/>
      <c r="VCR435" s="32"/>
      <c r="VCS435" s="32"/>
      <c r="VCT435" s="32"/>
      <c r="VCU435" s="32"/>
      <c r="VCV435" s="32"/>
      <c r="VCW435" s="32"/>
      <c r="VCX435" s="32"/>
      <c r="VCY435" s="32"/>
      <c r="VCZ435" s="32"/>
      <c r="VDA435" s="32"/>
      <c r="VDB435" s="32"/>
      <c r="VDC435" s="32"/>
      <c r="VDD435" s="32"/>
      <c r="VDE435" s="32"/>
      <c r="VDF435" s="32"/>
      <c r="VDG435" s="32"/>
      <c r="VDH435" s="32"/>
      <c r="VDI435" s="32"/>
      <c r="VDJ435" s="32"/>
      <c r="VDK435" s="32"/>
      <c r="VDL435" s="32"/>
      <c r="VDM435" s="32"/>
      <c r="VDN435" s="32"/>
      <c r="VDO435" s="32"/>
      <c r="VDP435" s="32"/>
      <c r="VDQ435" s="32"/>
      <c r="VDR435" s="32"/>
      <c r="VDS435" s="32"/>
      <c r="VDT435" s="32"/>
      <c r="VDU435" s="32"/>
      <c r="VDV435" s="32"/>
      <c r="VDW435" s="32"/>
      <c r="VDX435" s="32"/>
      <c r="VDY435" s="32"/>
      <c r="VDZ435" s="32"/>
      <c r="VEA435" s="32"/>
      <c r="VEB435" s="32"/>
      <c r="VEC435" s="32"/>
      <c r="VED435" s="32"/>
      <c r="VEE435" s="32"/>
      <c r="VEF435" s="32"/>
      <c r="VEG435" s="32"/>
      <c r="VEH435" s="32"/>
      <c r="VEI435" s="32"/>
      <c r="VEJ435" s="32"/>
      <c r="VEK435" s="32"/>
      <c r="VEL435" s="32"/>
      <c r="VEM435" s="32"/>
      <c r="VEN435" s="32"/>
      <c r="VEO435" s="32"/>
      <c r="VEP435" s="32"/>
      <c r="VEQ435" s="32"/>
      <c r="VER435" s="32"/>
      <c r="VES435" s="32"/>
      <c r="VET435" s="32"/>
      <c r="VEU435" s="32"/>
      <c r="VEV435" s="32"/>
      <c r="VEW435" s="32"/>
      <c r="VEX435" s="32"/>
      <c r="VEY435" s="32"/>
      <c r="VEZ435" s="32"/>
      <c r="VFA435" s="32"/>
      <c r="VFB435" s="32"/>
      <c r="VFC435" s="32"/>
      <c r="VFD435" s="32"/>
      <c r="VFE435" s="32"/>
      <c r="VFF435" s="32"/>
      <c r="VFG435" s="32"/>
      <c r="VFH435" s="32"/>
      <c r="VFI435" s="32"/>
      <c r="VFJ435" s="32"/>
      <c r="VFK435" s="32"/>
      <c r="VFL435" s="32"/>
      <c r="VFM435" s="32"/>
      <c r="VFN435" s="32"/>
      <c r="VFO435" s="32"/>
      <c r="VFP435" s="32"/>
      <c r="VFQ435" s="32"/>
      <c r="VFR435" s="32"/>
      <c r="VFS435" s="32"/>
      <c r="VFT435" s="32"/>
      <c r="VFU435" s="32"/>
      <c r="VFV435" s="32"/>
      <c r="VFW435" s="32"/>
      <c r="VFX435" s="32"/>
      <c r="VFY435" s="32"/>
      <c r="VFZ435" s="32"/>
      <c r="VGA435" s="32"/>
      <c r="VGB435" s="32"/>
      <c r="VGC435" s="32"/>
      <c r="VGD435" s="32"/>
      <c r="VGE435" s="32"/>
      <c r="VGF435" s="32"/>
      <c r="VGG435" s="32"/>
      <c r="VGH435" s="32"/>
      <c r="VGI435" s="32"/>
      <c r="VGJ435" s="32"/>
      <c r="VGK435" s="32"/>
      <c r="VGL435" s="32"/>
      <c r="VGM435" s="32"/>
      <c r="VGN435" s="32"/>
      <c r="VGO435" s="32"/>
      <c r="VGP435" s="32"/>
      <c r="VGQ435" s="32"/>
      <c r="VGR435" s="32"/>
      <c r="VGS435" s="32"/>
      <c r="VGT435" s="32"/>
      <c r="VGU435" s="32"/>
      <c r="VGV435" s="32"/>
      <c r="VGW435" s="32"/>
      <c r="VGX435" s="32"/>
      <c r="VGY435" s="32"/>
      <c r="VGZ435" s="32"/>
      <c r="VHA435" s="32"/>
      <c r="VHB435" s="32"/>
      <c r="VHC435" s="32"/>
      <c r="VHD435" s="32"/>
      <c r="VHE435" s="32"/>
      <c r="VHF435" s="32"/>
      <c r="VHG435" s="32"/>
      <c r="VHH435" s="32"/>
      <c r="VHI435" s="32"/>
      <c r="VHJ435" s="32"/>
      <c r="VHK435" s="32"/>
      <c r="VHL435" s="32"/>
      <c r="VHM435" s="32"/>
      <c r="VHN435" s="32"/>
      <c r="VHO435" s="32"/>
      <c r="VHP435" s="32"/>
      <c r="VHQ435" s="32"/>
      <c r="VHR435" s="32"/>
      <c r="VHS435" s="32"/>
      <c r="VHT435" s="32"/>
      <c r="VHU435" s="32"/>
      <c r="VHV435" s="32"/>
      <c r="VHW435" s="32"/>
      <c r="VHX435" s="32"/>
      <c r="VHY435" s="32"/>
      <c r="VHZ435" s="32"/>
      <c r="VIA435" s="32"/>
      <c r="VIB435" s="32"/>
      <c r="VIC435" s="32"/>
      <c r="VID435" s="32"/>
      <c r="VIE435" s="32"/>
      <c r="VIF435" s="32"/>
      <c r="VIG435" s="32"/>
      <c r="VIH435" s="32"/>
      <c r="VII435" s="32"/>
      <c r="VIJ435" s="32"/>
      <c r="VIK435" s="32"/>
      <c r="VIL435" s="32"/>
      <c r="VIM435" s="32"/>
      <c r="VIN435" s="32"/>
      <c r="VIO435" s="32"/>
      <c r="VIP435" s="32"/>
      <c r="VIQ435" s="32"/>
      <c r="VIR435" s="32"/>
      <c r="VIS435" s="32"/>
      <c r="VIT435" s="32"/>
      <c r="VIU435" s="32"/>
      <c r="VIV435" s="32"/>
      <c r="VIW435" s="32"/>
      <c r="VIX435" s="32"/>
      <c r="VIY435" s="32"/>
      <c r="VIZ435" s="32"/>
      <c r="VJA435" s="32"/>
      <c r="VJB435" s="32"/>
      <c r="VJC435" s="32"/>
      <c r="VJD435" s="32"/>
      <c r="VJE435" s="32"/>
      <c r="VJF435" s="32"/>
      <c r="VJG435" s="32"/>
      <c r="VJH435" s="32"/>
      <c r="VJI435" s="32"/>
      <c r="VJJ435" s="32"/>
      <c r="VJK435" s="32"/>
      <c r="VJL435" s="32"/>
      <c r="VJM435" s="32"/>
      <c r="VJN435" s="32"/>
      <c r="VJO435" s="32"/>
      <c r="VJP435" s="32"/>
      <c r="VJQ435" s="32"/>
      <c r="VJR435" s="32"/>
      <c r="VJS435" s="32"/>
      <c r="VJT435" s="32"/>
      <c r="VJU435" s="32"/>
      <c r="VJV435" s="32"/>
      <c r="VJW435" s="32"/>
      <c r="VJX435" s="32"/>
      <c r="VJY435" s="32"/>
      <c r="VJZ435" s="32"/>
      <c r="VKA435" s="32"/>
      <c r="VKB435" s="32"/>
      <c r="VKC435" s="32"/>
      <c r="VKD435" s="32"/>
      <c r="VKE435" s="32"/>
      <c r="VKF435" s="32"/>
      <c r="VKG435" s="32"/>
      <c r="VKH435" s="32"/>
      <c r="VKI435" s="32"/>
      <c r="VKJ435" s="32"/>
      <c r="VKK435" s="32"/>
      <c r="VKL435" s="32"/>
      <c r="VKM435" s="32"/>
      <c r="VKN435" s="32"/>
      <c r="VKO435" s="32"/>
      <c r="VKP435" s="32"/>
      <c r="VKQ435" s="32"/>
      <c r="VKR435" s="32"/>
      <c r="VKS435" s="32"/>
      <c r="VKT435" s="32"/>
      <c r="VKU435" s="32"/>
      <c r="VKV435" s="32"/>
      <c r="VKW435" s="32"/>
      <c r="VKX435" s="32"/>
      <c r="VKY435" s="32"/>
      <c r="VKZ435" s="32"/>
      <c r="VLA435" s="32"/>
      <c r="VLB435" s="32"/>
      <c r="VLC435" s="32"/>
      <c r="VLD435" s="32"/>
      <c r="VLE435" s="32"/>
      <c r="VLF435" s="32"/>
      <c r="VLG435" s="32"/>
      <c r="VLH435" s="32"/>
      <c r="VLI435" s="32"/>
      <c r="VLJ435" s="32"/>
      <c r="VLK435" s="32"/>
      <c r="VLL435" s="32"/>
      <c r="VLM435" s="32"/>
      <c r="VLN435" s="32"/>
      <c r="VLO435" s="32"/>
      <c r="VLP435" s="32"/>
      <c r="VLQ435" s="32"/>
      <c r="VLR435" s="32"/>
      <c r="VLS435" s="32"/>
      <c r="VLT435" s="32"/>
      <c r="VLU435" s="32"/>
      <c r="VLV435" s="32"/>
      <c r="VLW435" s="32"/>
      <c r="VLX435" s="32"/>
      <c r="VLY435" s="32"/>
      <c r="VLZ435" s="32"/>
      <c r="VMA435" s="32"/>
      <c r="VMB435" s="32"/>
      <c r="VMC435" s="32"/>
      <c r="VMD435" s="32"/>
      <c r="VME435" s="32"/>
      <c r="VMF435" s="32"/>
      <c r="VMG435" s="32"/>
      <c r="VMH435" s="32"/>
      <c r="VMI435" s="32"/>
      <c r="VMJ435" s="32"/>
      <c r="VMK435" s="32"/>
      <c r="VML435" s="32"/>
      <c r="VMM435" s="32"/>
      <c r="VMN435" s="32"/>
      <c r="VMO435" s="32"/>
      <c r="VMP435" s="32"/>
      <c r="VMQ435" s="32"/>
      <c r="VMR435" s="32"/>
      <c r="VMS435" s="32"/>
      <c r="VMT435" s="32"/>
      <c r="VMU435" s="32"/>
      <c r="VMV435" s="32"/>
      <c r="VMW435" s="32"/>
      <c r="VMX435" s="32"/>
      <c r="VMY435" s="32"/>
      <c r="VMZ435" s="32"/>
      <c r="VNA435" s="32"/>
      <c r="VNB435" s="32"/>
      <c r="VNC435" s="32"/>
      <c r="VND435" s="32"/>
      <c r="VNE435" s="32"/>
      <c r="VNF435" s="32"/>
      <c r="VNG435" s="32"/>
      <c r="VNH435" s="32"/>
      <c r="VNI435" s="32"/>
      <c r="VNJ435" s="32"/>
      <c r="VNK435" s="32"/>
      <c r="VNL435" s="32"/>
      <c r="VNM435" s="32"/>
      <c r="VNN435" s="32"/>
      <c r="VNO435" s="32"/>
      <c r="VNP435" s="32"/>
      <c r="VNQ435" s="32"/>
      <c r="VNR435" s="32"/>
      <c r="VNS435" s="32"/>
      <c r="VNT435" s="32"/>
      <c r="VNU435" s="32"/>
      <c r="VNV435" s="32"/>
      <c r="VNW435" s="32"/>
      <c r="VNX435" s="32"/>
      <c r="VNY435" s="32"/>
      <c r="VNZ435" s="32"/>
      <c r="VOA435" s="32"/>
      <c r="VOB435" s="32"/>
      <c r="VOC435" s="32"/>
      <c r="VOD435" s="32"/>
      <c r="VOE435" s="32"/>
      <c r="VOF435" s="32"/>
      <c r="VOG435" s="32"/>
      <c r="VOH435" s="32"/>
      <c r="VOI435" s="32"/>
      <c r="VOJ435" s="32"/>
      <c r="VOK435" s="32"/>
      <c r="VOL435" s="32"/>
      <c r="VOM435" s="32"/>
      <c r="VON435" s="32"/>
      <c r="VOO435" s="32"/>
      <c r="VOP435" s="32"/>
      <c r="VOQ435" s="32"/>
      <c r="VOR435" s="32"/>
      <c r="VOS435" s="32"/>
      <c r="VOT435" s="32"/>
      <c r="VOU435" s="32"/>
      <c r="VOV435" s="32"/>
      <c r="VOW435" s="32"/>
      <c r="VOX435" s="32"/>
      <c r="VOY435" s="32"/>
      <c r="VOZ435" s="32"/>
      <c r="VPA435" s="32"/>
      <c r="VPB435" s="32"/>
      <c r="VPC435" s="32"/>
      <c r="VPD435" s="32"/>
      <c r="VPE435" s="32"/>
      <c r="VPF435" s="32"/>
      <c r="VPG435" s="32"/>
      <c r="VPH435" s="32"/>
      <c r="VPI435" s="32"/>
      <c r="VPJ435" s="32"/>
      <c r="VPK435" s="32"/>
      <c r="VPL435" s="32"/>
      <c r="VPM435" s="32"/>
      <c r="VPN435" s="32"/>
      <c r="VPO435" s="32"/>
      <c r="VPP435" s="32"/>
      <c r="VPQ435" s="32"/>
      <c r="VPR435" s="32"/>
      <c r="VPS435" s="32"/>
      <c r="VPT435" s="32"/>
      <c r="VPU435" s="32"/>
      <c r="VPV435" s="32"/>
      <c r="VPW435" s="32"/>
      <c r="VPX435" s="32"/>
      <c r="VPY435" s="32"/>
      <c r="VPZ435" s="32"/>
      <c r="VQA435" s="32"/>
      <c r="VQB435" s="32"/>
      <c r="VQC435" s="32"/>
      <c r="VQD435" s="32"/>
      <c r="VQE435" s="32"/>
      <c r="VQF435" s="32"/>
      <c r="VQG435" s="32"/>
      <c r="VQH435" s="32"/>
      <c r="VQI435" s="32"/>
      <c r="VQJ435" s="32"/>
      <c r="VQK435" s="32"/>
      <c r="VQL435" s="32"/>
      <c r="VQM435" s="32"/>
      <c r="VQN435" s="32"/>
      <c r="VQO435" s="32"/>
      <c r="VQP435" s="32"/>
      <c r="VQQ435" s="32"/>
      <c r="VQR435" s="32"/>
      <c r="VQS435" s="32"/>
      <c r="VQT435" s="32"/>
      <c r="VQU435" s="32"/>
      <c r="VQV435" s="32"/>
      <c r="VQW435" s="32"/>
      <c r="VQX435" s="32"/>
      <c r="VQY435" s="32"/>
      <c r="VQZ435" s="32"/>
      <c r="VRA435" s="32"/>
      <c r="VRB435" s="32"/>
      <c r="VRC435" s="32"/>
      <c r="VRD435" s="32"/>
      <c r="VRE435" s="32"/>
      <c r="VRF435" s="32"/>
      <c r="VRG435" s="32"/>
      <c r="VRH435" s="32"/>
      <c r="VRI435" s="32"/>
      <c r="VRJ435" s="32"/>
      <c r="VRK435" s="32"/>
      <c r="VRL435" s="32"/>
      <c r="VRM435" s="32"/>
      <c r="VRN435" s="32"/>
      <c r="VRO435" s="32"/>
      <c r="VRP435" s="32"/>
      <c r="VRQ435" s="32"/>
      <c r="VRR435" s="32"/>
      <c r="VRS435" s="32"/>
      <c r="VRT435" s="32"/>
      <c r="VRU435" s="32"/>
      <c r="VRV435" s="32"/>
      <c r="VRW435" s="32"/>
      <c r="VRX435" s="32"/>
      <c r="VRY435" s="32"/>
      <c r="VRZ435" s="32"/>
      <c r="VSA435" s="32"/>
      <c r="VSB435" s="32"/>
      <c r="VSC435" s="32"/>
      <c r="VSD435" s="32"/>
      <c r="VSE435" s="32"/>
      <c r="VSF435" s="32"/>
      <c r="VSG435" s="32"/>
      <c r="VSH435" s="32"/>
      <c r="VSI435" s="32"/>
      <c r="VSJ435" s="32"/>
      <c r="VSK435" s="32"/>
      <c r="VSL435" s="32"/>
      <c r="VSM435" s="32"/>
      <c r="VSN435" s="32"/>
      <c r="VSO435" s="32"/>
      <c r="VSP435" s="32"/>
      <c r="VSQ435" s="32"/>
      <c r="VSR435" s="32"/>
      <c r="VSS435" s="32"/>
      <c r="VST435" s="32"/>
      <c r="VSU435" s="32"/>
      <c r="VSV435" s="32"/>
      <c r="VSW435" s="32"/>
      <c r="VSX435" s="32"/>
      <c r="VSY435" s="32"/>
      <c r="VSZ435" s="32"/>
      <c r="VTA435" s="32"/>
      <c r="VTB435" s="32"/>
      <c r="VTC435" s="32"/>
      <c r="VTD435" s="32"/>
      <c r="VTE435" s="32"/>
      <c r="VTF435" s="32"/>
      <c r="VTG435" s="32"/>
      <c r="VTH435" s="32"/>
      <c r="VTI435" s="32"/>
      <c r="VTJ435" s="32"/>
      <c r="VTK435" s="32"/>
      <c r="VTL435" s="32"/>
      <c r="VTM435" s="32"/>
      <c r="VTN435" s="32"/>
      <c r="VTO435" s="32"/>
      <c r="VTP435" s="32"/>
      <c r="VTQ435" s="32"/>
      <c r="VTR435" s="32"/>
      <c r="VTS435" s="32"/>
      <c r="VTT435" s="32"/>
      <c r="VTU435" s="32"/>
      <c r="VTV435" s="32"/>
      <c r="VTW435" s="32"/>
      <c r="VTX435" s="32"/>
      <c r="VTY435" s="32"/>
      <c r="VTZ435" s="32"/>
      <c r="VUA435" s="32"/>
      <c r="VUB435" s="32"/>
      <c r="VUC435" s="32"/>
      <c r="VUD435" s="32"/>
      <c r="VUE435" s="32"/>
      <c r="VUF435" s="32"/>
      <c r="VUG435" s="32"/>
      <c r="VUH435" s="32"/>
      <c r="VUI435" s="32"/>
      <c r="VUJ435" s="32"/>
      <c r="VUK435" s="32"/>
      <c r="VUL435" s="32"/>
      <c r="VUM435" s="32"/>
      <c r="VUN435" s="32"/>
      <c r="VUO435" s="32"/>
      <c r="VUP435" s="32"/>
      <c r="VUQ435" s="32"/>
      <c r="VUR435" s="32"/>
      <c r="VUS435" s="32"/>
      <c r="VUT435" s="32"/>
      <c r="VUU435" s="32"/>
      <c r="VUV435" s="32"/>
      <c r="VUW435" s="32"/>
      <c r="VUX435" s="32"/>
      <c r="VUY435" s="32"/>
      <c r="VUZ435" s="32"/>
      <c r="VVA435" s="32"/>
      <c r="VVB435" s="32"/>
      <c r="VVC435" s="32"/>
      <c r="VVD435" s="32"/>
      <c r="VVE435" s="32"/>
      <c r="VVF435" s="32"/>
      <c r="VVG435" s="32"/>
      <c r="VVH435" s="32"/>
      <c r="VVI435" s="32"/>
      <c r="VVJ435" s="32"/>
      <c r="VVK435" s="32"/>
      <c r="VVL435" s="32"/>
      <c r="VVM435" s="32"/>
      <c r="VVN435" s="32"/>
      <c r="VVO435" s="32"/>
      <c r="VVP435" s="32"/>
      <c r="VVQ435" s="32"/>
      <c r="VVR435" s="32"/>
      <c r="VVS435" s="32"/>
      <c r="VVT435" s="32"/>
      <c r="VVU435" s="32"/>
      <c r="VVV435" s="32"/>
      <c r="VVW435" s="32"/>
      <c r="VVX435" s="32"/>
      <c r="VVY435" s="32"/>
      <c r="VVZ435" s="32"/>
      <c r="VWA435" s="32"/>
      <c r="VWB435" s="32"/>
      <c r="VWC435" s="32"/>
      <c r="VWD435" s="32"/>
      <c r="VWE435" s="32"/>
      <c r="VWF435" s="32"/>
      <c r="VWG435" s="32"/>
      <c r="VWH435" s="32"/>
      <c r="VWI435" s="32"/>
      <c r="VWJ435" s="32"/>
      <c r="VWK435" s="32"/>
      <c r="VWL435" s="32"/>
      <c r="VWM435" s="32"/>
      <c r="VWN435" s="32"/>
      <c r="VWO435" s="32"/>
      <c r="VWP435" s="32"/>
      <c r="VWQ435" s="32"/>
      <c r="VWR435" s="32"/>
      <c r="VWS435" s="32"/>
      <c r="VWT435" s="32"/>
      <c r="VWU435" s="32"/>
      <c r="VWV435" s="32"/>
      <c r="VWW435" s="32"/>
      <c r="VWX435" s="32"/>
      <c r="VWY435" s="32"/>
      <c r="VWZ435" s="32"/>
      <c r="VXA435" s="32"/>
      <c r="VXB435" s="32"/>
      <c r="VXC435" s="32"/>
      <c r="VXD435" s="32"/>
      <c r="VXE435" s="32"/>
      <c r="VXF435" s="32"/>
      <c r="VXG435" s="32"/>
      <c r="VXH435" s="32"/>
      <c r="VXI435" s="32"/>
      <c r="VXJ435" s="32"/>
      <c r="VXK435" s="32"/>
      <c r="VXL435" s="32"/>
      <c r="VXM435" s="32"/>
      <c r="VXN435" s="32"/>
      <c r="VXO435" s="32"/>
      <c r="VXP435" s="32"/>
      <c r="VXQ435" s="32"/>
      <c r="VXR435" s="32"/>
      <c r="VXS435" s="32"/>
      <c r="VXT435" s="32"/>
      <c r="VXU435" s="32"/>
      <c r="VXV435" s="32"/>
      <c r="VXW435" s="32"/>
      <c r="VXX435" s="32"/>
      <c r="VXY435" s="32"/>
      <c r="VXZ435" s="32"/>
      <c r="VYA435" s="32"/>
      <c r="VYB435" s="32"/>
      <c r="VYC435" s="32"/>
      <c r="VYD435" s="32"/>
      <c r="VYE435" s="32"/>
      <c r="VYF435" s="32"/>
      <c r="VYG435" s="32"/>
      <c r="VYH435" s="32"/>
      <c r="VYI435" s="32"/>
      <c r="VYJ435" s="32"/>
      <c r="VYK435" s="32"/>
      <c r="VYL435" s="32"/>
      <c r="VYM435" s="32"/>
      <c r="VYN435" s="32"/>
      <c r="VYO435" s="32"/>
      <c r="VYP435" s="32"/>
      <c r="VYQ435" s="32"/>
      <c r="VYR435" s="32"/>
      <c r="VYS435" s="32"/>
      <c r="VYT435" s="32"/>
      <c r="VYU435" s="32"/>
      <c r="VYV435" s="32"/>
      <c r="VYW435" s="32"/>
      <c r="VYX435" s="32"/>
      <c r="VYY435" s="32"/>
      <c r="VYZ435" s="32"/>
      <c r="VZA435" s="32"/>
      <c r="VZB435" s="32"/>
      <c r="VZC435" s="32"/>
      <c r="VZD435" s="32"/>
      <c r="VZE435" s="32"/>
      <c r="VZF435" s="32"/>
      <c r="VZG435" s="32"/>
      <c r="VZH435" s="32"/>
      <c r="VZI435" s="32"/>
      <c r="VZJ435" s="32"/>
      <c r="VZK435" s="32"/>
      <c r="VZL435" s="32"/>
      <c r="VZM435" s="32"/>
      <c r="VZN435" s="32"/>
      <c r="VZO435" s="32"/>
      <c r="VZP435" s="32"/>
      <c r="VZQ435" s="32"/>
      <c r="VZR435" s="32"/>
      <c r="VZS435" s="32"/>
      <c r="VZT435" s="32"/>
      <c r="VZU435" s="32"/>
      <c r="VZV435" s="32"/>
      <c r="VZW435" s="32"/>
      <c r="VZX435" s="32"/>
      <c r="VZY435" s="32"/>
      <c r="VZZ435" s="32"/>
      <c r="WAA435" s="32"/>
      <c r="WAB435" s="32"/>
      <c r="WAC435" s="32"/>
      <c r="WAD435" s="32"/>
      <c r="WAE435" s="32"/>
      <c r="WAF435" s="32"/>
      <c r="WAG435" s="32"/>
      <c r="WAH435" s="32"/>
      <c r="WAI435" s="32"/>
      <c r="WAJ435" s="32"/>
      <c r="WAK435" s="32"/>
      <c r="WAL435" s="32"/>
      <c r="WAM435" s="32"/>
      <c r="WAN435" s="32"/>
      <c r="WAO435" s="32"/>
      <c r="WAP435" s="32"/>
      <c r="WAQ435" s="32"/>
      <c r="WAR435" s="32"/>
      <c r="WAS435" s="32"/>
      <c r="WAT435" s="32"/>
      <c r="WAU435" s="32"/>
      <c r="WAV435" s="32"/>
      <c r="WAW435" s="32"/>
      <c r="WAX435" s="32"/>
      <c r="WAY435" s="32"/>
      <c r="WAZ435" s="32"/>
      <c r="WBA435" s="32"/>
      <c r="WBB435" s="32"/>
      <c r="WBC435" s="32"/>
      <c r="WBD435" s="32"/>
      <c r="WBE435" s="32"/>
      <c r="WBF435" s="32"/>
      <c r="WBG435" s="32"/>
      <c r="WBH435" s="32"/>
      <c r="WBI435" s="32"/>
      <c r="WBJ435" s="32"/>
      <c r="WBK435" s="32"/>
      <c r="WBL435" s="32"/>
      <c r="WBM435" s="32"/>
      <c r="WBN435" s="32"/>
      <c r="WBO435" s="32"/>
      <c r="WBP435" s="32"/>
      <c r="WBQ435" s="32"/>
      <c r="WBR435" s="32"/>
      <c r="WBS435" s="32"/>
      <c r="WBT435" s="32"/>
      <c r="WBU435" s="32"/>
      <c r="WBV435" s="32"/>
      <c r="WBW435" s="32"/>
      <c r="WBX435" s="32"/>
      <c r="WBY435" s="32"/>
      <c r="WBZ435" s="32"/>
      <c r="WCA435" s="32"/>
      <c r="WCB435" s="32"/>
      <c r="WCC435" s="32"/>
      <c r="WCD435" s="32"/>
      <c r="WCE435" s="32"/>
      <c r="WCF435" s="32"/>
      <c r="WCG435" s="32"/>
      <c r="WCH435" s="32"/>
      <c r="WCI435" s="32"/>
      <c r="WCJ435" s="32"/>
      <c r="WCK435" s="32"/>
      <c r="WCL435" s="32"/>
      <c r="WCM435" s="32"/>
      <c r="WCN435" s="32"/>
      <c r="WCO435" s="32"/>
      <c r="WCP435" s="32"/>
      <c r="WCQ435" s="32"/>
      <c r="WCR435" s="32"/>
      <c r="WCS435" s="32"/>
      <c r="WCT435" s="32"/>
      <c r="WCU435" s="32"/>
      <c r="WCV435" s="32"/>
      <c r="WCW435" s="32"/>
      <c r="WCX435" s="32"/>
      <c r="WCY435" s="32"/>
      <c r="WCZ435" s="32"/>
      <c r="WDA435" s="32"/>
      <c r="WDB435" s="32"/>
      <c r="WDC435" s="32"/>
      <c r="WDD435" s="32"/>
      <c r="WDE435" s="32"/>
      <c r="WDF435" s="32"/>
      <c r="WDG435" s="32"/>
      <c r="WDH435" s="32"/>
      <c r="WDI435" s="32"/>
      <c r="WDJ435" s="32"/>
      <c r="WDK435" s="32"/>
      <c r="WDL435" s="32"/>
      <c r="WDM435" s="32"/>
      <c r="WDN435" s="32"/>
      <c r="WDO435" s="32"/>
      <c r="WDP435" s="32"/>
      <c r="WDQ435" s="32"/>
      <c r="WDR435" s="32"/>
      <c r="WDS435" s="32"/>
      <c r="WDT435" s="32"/>
      <c r="WDU435" s="32"/>
      <c r="WDV435" s="32"/>
      <c r="WDW435" s="32"/>
      <c r="WDX435" s="32"/>
      <c r="WDY435" s="32"/>
      <c r="WDZ435" s="32"/>
      <c r="WEA435" s="32"/>
      <c r="WEB435" s="32"/>
      <c r="WEC435" s="32"/>
      <c r="WED435" s="32"/>
      <c r="WEE435" s="32"/>
      <c r="WEF435" s="32"/>
      <c r="WEG435" s="32"/>
      <c r="WEH435" s="32"/>
      <c r="WEI435" s="32"/>
      <c r="WEJ435" s="32"/>
      <c r="WEK435" s="32"/>
      <c r="WEL435" s="32"/>
      <c r="WEM435" s="32"/>
      <c r="WEN435" s="32"/>
      <c r="WEO435" s="32"/>
      <c r="WEP435" s="32"/>
      <c r="WEQ435" s="32"/>
      <c r="WER435" s="32"/>
      <c r="WES435" s="32"/>
      <c r="WET435" s="32"/>
      <c r="WEU435" s="32"/>
      <c r="WEV435" s="32"/>
      <c r="WEW435" s="32"/>
      <c r="WEX435" s="32"/>
      <c r="WEY435" s="32"/>
      <c r="WEZ435" s="32"/>
      <c r="WFA435" s="32"/>
      <c r="WFB435" s="32"/>
      <c r="WFC435" s="32"/>
      <c r="WFD435" s="32"/>
      <c r="WFE435" s="32"/>
      <c r="WFF435" s="32"/>
      <c r="WFG435" s="32"/>
      <c r="WFH435" s="32"/>
      <c r="WFI435" s="32"/>
      <c r="WFJ435" s="32"/>
      <c r="WFK435" s="32"/>
      <c r="WFL435" s="32"/>
      <c r="WFM435" s="32"/>
      <c r="WFN435" s="32"/>
      <c r="WFO435" s="32"/>
      <c r="WFP435" s="32"/>
      <c r="WFQ435" s="32"/>
      <c r="WFR435" s="32"/>
      <c r="WFS435" s="32"/>
      <c r="WFT435" s="32"/>
      <c r="WFU435" s="32"/>
      <c r="WFV435" s="32"/>
      <c r="WFW435" s="32"/>
      <c r="WFX435" s="32"/>
      <c r="WFY435" s="32"/>
      <c r="WFZ435" s="32"/>
      <c r="WGA435" s="32"/>
      <c r="WGB435" s="32"/>
      <c r="WGC435" s="32"/>
      <c r="WGD435" s="32"/>
      <c r="WGE435" s="32"/>
      <c r="WGF435" s="32"/>
      <c r="WGG435" s="32"/>
      <c r="WGH435" s="32"/>
      <c r="WGI435" s="32"/>
      <c r="WGJ435" s="32"/>
      <c r="WGK435" s="32"/>
      <c r="WGL435" s="32"/>
      <c r="WGM435" s="32"/>
      <c r="WGN435" s="32"/>
      <c r="WGO435" s="32"/>
      <c r="WGP435" s="32"/>
      <c r="WGQ435" s="32"/>
      <c r="WGR435" s="32"/>
      <c r="WGS435" s="32"/>
      <c r="WGT435" s="32"/>
      <c r="WGU435" s="32"/>
      <c r="WGV435" s="32"/>
      <c r="WGW435" s="32"/>
      <c r="WGX435" s="32"/>
      <c r="WGY435" s="32"/>
      <c r="WGZ435" s="32"/>
      <c r="WHA435" s="32"/>
      <c r="WHB435" s="32"/>
      <c r="WHC435" s="32"/>
      <c r="WHD435" s="32"/>
      <c r="WHE435" s="32"/>
      <c r="WHF435" s="32"/>
      <c r="WHG435" s="32"/>
      <c r="WHH435" s="32"/>
      <c r="WHI435" s="32"/>
      <c r="WHJ435" s="32"/>
      <c r="WHK435" s="32"/>
      <c r="WHL435" s="32"/>
      <c r="WHM435" s="32"/>
      <c r="WHN435" s="32"/>
      <c r="WHO435" s="32"/>
      <c r="WHP435" s="32"/>
      <c r="WHQ435" s="32"/>
      <c r="WHR435" s="32"/>
      <c r="WHS435" s="32"/>
      <c r="WHT435" s="32"/>
      <c r="WHU435" s="32"/>
      <c r="WHV435" s="32"/>
      <c r="WHW435" s="32"/>
      <c r="WHX435" s="32"/>
      <c r="WHY435" s="32"/>
      <c r="WHZ435" s="32"/>
      <c r="WIA435" s="32"/>
      <c r="WIB435" s="32"/>
      <c r="WIC435" s="32"/>
      <c r="WID435" s="32"/>
      <c r="WIE435" s="32"/>
      <c r="WIF435" s="32"/>
      <c r="WIG435" s="32"/>
      <c r="WIH435" s="32"/>
      <c r="WII435" s="32"/>
      <c r="WIJ435" s="32"/>
      <c r="WIK435" s="32"/>
      <c r="WIL435" s="32"/>
      <c r="WIM435" s="32"/>
      <c r="WIN435" s="32"/>
      <c r="WIO435" s="32"/>
      <c r="WIP435" s="32"/>
      <c r="WIQ435" s="32"/>
      <c r="WIR435" s="32"/>
      <c r="WIS435" s="32"/>
      <c r="WIT435" s="32"/>
      <c r="WIU435" s="32"/>
      <c r="WIV435" s="32"/>
      <c r="WIW435" s="32"/>
      <c r="WIX435" s="32"/>
      <c r="WIY435" s="32"/>
      <c r="WIZ435" s="32"/>
      <c r="WJA435" s="32"/>
      <c r="WJB435" s="32"/>
      <c r="WJC435" s="32"/>
      <c r="WJD435" s="32"/>
      <c r="WJE435" s="32"/>
      <c r="WJF435" s="32"/>
      <c r="WJG435" s="32"/>
      <c r="WJH435" s="32"/>
      <c r="WJI435" s="32"/>
      <c r="WJJ435" s="32"/>
      <c r="WJK435" s="32"/>
      <c r="WJL435" s="32"/>
      <c r="WJM435" s="32"/>
      <c r="WJN435" s="32"/>
      <c r="WJO435" s="32"/>
      <c r="WJP435" s="32"/>
      <c r="WJQ435" s="32"/>
      <c r="WJR435" s="32"/>
      <c r="WJS435" s="32"/>
      <c r="WJT435" s="32"/>
      <c r="WJU435" s="32"/>
      <c r="WJV435" s="32"/>
      <c r="WJW435" s="32"/>
      <c r="WJX435" s="32"/>
      <c r="WJY435" s="32"/>
      <c r="WJZ435" s="32"/>
      <c r="WKA435" s="32"/>
      <c r="WKB435" s="32"/>
      <c r="WKC435" s="32"/>
      <c r="WKD435" s="32"/>
      <c r="WKE435" s="32"/>
      <c r="WKF435" s="32"/>
      <c r="WKG435" s="32"/>
      <c r="WKH435" s="32"/>
      <c r="WKI435" s="32"/>
      <c r="WKJ435" s="32"/>
      <c r="WKK435" s="32"/>
      <c r="WKL435" s="32"/>
      <c r="WKM435" s="32"/>
      <c r="WKN435" s="32"/>
      <c r="WKO435" s="32"/>
      <c r="WKP435" s="32"/>
      <c r="WKQ435" s="32"/>
      <c r="WKR435" s="32"/>
      <c r="WKS435" s="32"/>
      <c r="WKT435" s="32"/>
      <c r="WKU435" s="32"/>
      <c r="WKV435" s="32"/>
      <c r="WKW435" s="32"/>
      <c r="WKX435" s="32"/>
      <c r="WKY435" s="32"/>
      <c r="WKZ435" s="32"/>
      <c r="WLA435" s="32"/>
      <c r="WLB435" s="32"/>
      <c r="WLC435" s="32"/>
      <c r="WLD435" s="32"/>
      <c r="WLE435" s="32"/>
      <c r="WLF435" s="32"/>
      <c r="WLG435" s="32"/>
      <c r="WLH435" s="32"/>
      <c r="WLI435" s="32"/>
      <c r="WLJ435" s="32"/>
      <c r="WLK435" s="32"/>
      <c r="WLL435" s="32"/>
      <c r="WLM435" s="32"/>
      <c r="WLN435" s="32"/>
      <c r="WLO435" s="32"/>
      <c r="WLP435" s="32"/>
      <c r="WLQ435" s="32"/>
      <c r="WLR435" s="32"/>
      <c r="WLS435" s="32"/>
      <c r="WLT435" s="32"/>
      <c r="WLU435" s="32"/>
      <c r="WLV435" s="32"/>
      <c r="WLW435" s="32"/>
      <c r="WLX435" s="32"/>
      <c r="WLY435" s="32"/>
      <c r="WLZ435" s="32"/>
      <c r="WMA435" s="32"/>
      <c r="WMB435" s="32"/>
      <c r="WMC435" s="32"/>
      <c r="WMD435" s="32"/>
      <c r="WME435" s="32"/>
      <c r="WMF435" s="32"/>
      <c r="WMG435" s="32"/>
      <c r="WMH435" s="32"/>
      <c r="WMI435" s="32"/>
      <c r="WMJ435" s="32"/>
      <c r="WMK435" s="32"/>
      <c r="WML435" s="32"/>
      <c r="WMM435" s="32"/>
      <c r="WMN435" s="32"/>
      <c r="WMO435" s="32"/>
      <c r="WMP435" s="32"/>
      <c r="WMQ435" s="32"/>
      <c r="WMR435" s="32"/>
      <c r="WMS435" s="32"/>
      <c r="WMT435" s="32"/>
      <c r="WMU435" s="32"/>
      <c r="WMV435" s="32"/>
      <c r="WMW435" s="32"/>
      <c r="WMX435" s="32"/>
      <c r="WMY435" s="32"/>
      <c r="WMZ435" s="32"/>
      <c r="WNA435" s="32"/>
      <c r="WNB435" s="32"/>
      <c r="WNC435" s="32"/>
      <c r="WND435" s="32"/>
      <c r="WNE435" s="32"/>
      <c r="WNF435" s="32"/>
      <c r="WNG435" s="32"/>
      <c r="WNH435" s="32"/>
      <c r="WNI435" s="32"/>
      <c r="WNJ435" s="32"/>
      <c r="WNK435" s="32"/>
      <c r="WNL435" s="32"/>
      <c r="WNM435" s="32"/>
      <c r="WNN435" s="32"/>
      <c r="WNO435" s="32"/>
      <c r="WNP435" s="32"/>
      <c r="WNQ435" s="32"/>
      <c r="WNR435" s="32"/>
      <c r="WNS435" s="32"/>
      <c r="WNT435" s="32"/>
      <c r="WNU435" s="32"/>
      <c r="WNV435" s="32"/>
      <c r="WNW435" s="32"/>
      <c r="WNX435" s="32"/>
      <c r="WNY435" s="32"/>
      <c r="WNZ435" s="32"/>
      <c r="WOA435" s="32"/>
      <c r="WOB435" s="32"/>
      <c r="WOC435" s="32"/>
      <c r="WOD435" s="32"/>
      <c r="WOE435" s="32"/>
      <c r="WOF435" s="32"/>
      <c r="WOG435" s="32"/>
      <c r="WOH435" s="32"/>
      <c r="WOI435" s="32"/>
      <c r="WOJ435" s="32"/>
      <c r="WOK435" s="32"/>
      <c r="WOL435" s="32"/>
      <c r="WOM435" s="32"/>
      <c r="WON435" s="32"/>
      <c r="WOO435" s="32"/>
      <c r="WOP435" s="32"/>
      <c r="WOQ435" s="32"/>
      <c r="WOR435" s="32"/>
      <c r="WOS435" s="32"/>
      <c r="WOT435" s="32"/>
      <c r="WOU435" s="32"/>
      <c r="WOV435" s="32"/>
      <c r="WOW435" s="32"/>
      <c r="WOX435" s="32"/>
      <c r="WOY435" s="32"/>
      <c r="WOZ435" s="32"/>
      <c r="WPA435" s="32"/>
      <c r="WPB435" s="32"/>
      <c r="WPC435" s="32"/>
      <c r="WPD435" s="32"/>
      <c r="WPE435" s="32"/>
      <c r="WPF435" s="32"/>
      <c r="WPG435" s="32"/>
      <c r="WPH435" s="32"/>
      <c r="WPI435" s="32"/>
      <c r="WPJ435" s="32"/>
      <c r="WPK435" s="32"/>
      <c r="WPL435" s="32"/>
      <c r="WPM435" s="32"/>
      <c r="WPN435" s="32"/>
      <c r="WPO435" s="32"/>
      <c r="WPP435" s="32"/>
      <c r="WPQ435" s="32"/>
      <c r="WPR435" s="32"/>
      <c r="WPS435" s="32"/>
      <c r="WPT435" s="32"/>
      <c r="WPU435" s="32"/>
      <c r="WPV435" s="32"/>
      <c r="WPW435" s="32"/>
      <c r="WPX435" s="32"/>
      <c r="WPY435" s="32"/>
      <c r="WPZ435" s="32"/>
      <c r="WQA435" s="32"/>
      <c r="WQB435" s="32"/>
      <c r="WQC435" s="32"/>
      <c r="WQD435" s="32"/>
      <c r="WQE435" s="32"/>
      <c r="WQF435" s="32"/>
      <c r="WQG435" s="32"/>
      <c r="WQH435" s="32"/>
      <c r="WQI435" s="32"/>
      <c r="WQJ435" s="32"/>
      <c r="WQK435" s="32"/>
      <c r="WQL435" s="32"/>
      <c r="WQM435" s="32"/>
      <c r="WQN435" s="32"/>
      <c r="WQO435" s="32"/>
      <c r="WQP435" s="32"/>
      <c r="WQQ435" s="32"/>
      <c r="WQR435" s="32"/>
      <c r="WQS435" s="32"/>
      <c r="WQT435" s="32"/>
      <c r="WQU435" s="32"/>
      <c r="WQV435" s="32"/>
      <c r="WQW435" s="32"/>
      <c r="WQX435" s="32"/>
      <c r="WQY435" s="32"/>
      <c r="WQZ435" s="32"/>
      <c r="WRA435" s="32"/>
      <c r="WRB435" s="32"/>
      <c r="WRC435" s="32"/>
      <c r="WRD435" s="32"/>
      <c r="WRE435" s="32"/>
      <c r="WRF435" s="32"/>
      <c r="WRG435" s="32"/>
      <c r="WRH435" s="32"/>
      <c r="WRI435" s="32"/>
      <c r="WRJ435" s="32"/>
      <c r="WRK435" s="32"/>
      <c r="WRL435" s="32"/>
      <c r="WRM435" s="32"/>
      <c r="WRN435" s="32"/>
      <c r="WRO435" s="32"/>
      <c r="WRP435" s="32"/>
      <c r="WRQ435" s="32"/>
      <c r="WRR435" s="32"/>
      <c r="WRS435" s="32"/>
      <c r="WRT435" s="32"/>
      <c r="WRU435" s="32"/>
      <c r="WRV435" s="32"/>
      <c r="WRW435" s="32"/>
      <c r="WRX435" s="32"/>
      <c r="WRY435" s="32"/>
      <c r="WRZ435" s="32"/>
      <c r="WSA435" s="32"/>
      <c r="WSB435" s="32"/>
      <c r="WSC435" s="32"/>
      <c r="WSD435" s="32"/>
      <c r="WSE435" s="32"/>
      <c r="WSF435" s="32"/>
      <c r="WSG435" s="32"/>
      <c r="WSH435" s="32"/>
      <c r="WSI435" s="32"/>
      <c r="WSJ435" s="32"/>
      <c r="WSK435" s="32"/>
      <c r="WSL435" s="32"/>
      <c r="WSM435" s="32"/>
      <c r="WSN435" s="32"/>
      <c r="WSO435" s="32"/>
      <c r="WSP435" s="32"/>
      <c r="WSQ435" s="32"/>
      <c r="WSR435" s="32"/>
      <c r="WSS435" s="32"/>
      <c r="WST435" s="32"/>
      <c r="WSU435" s="32"/>
      <c r="WSV435" s="32"/>
      <c r="WSW435" s="32"/>
      <c r="WSX435" s="32"/>
      <c r="WSY435" s="32"/>
      <c r="WSZ435" s="32"/>
      <c r="WTA435" s="32"/>
      <c r="WTB435" s="32"/>
      <c r="WTC435" s="32"/>
      <c r="WTD435" s="32"/>
      <c r="WTE435" s="32"/>
      <c r="WTF435" s="32"/>
      <c r="WTG435" s="32"/>
      <c r="WTH435" s="32"/>
      <c r="WTI435" s="32"/>
      <c r="WTJ435" s="32"/>
      <c r="WTK435" s="32"/>
      <c r="WTL435" s="32"/>
      <c r="WTM435" s="32"/>
      <c r="WTN435" s="32"/>
      <c r="WTO435" s="32"/>
      <c r="WTP435" s="32"/>
      <c r="WTQ435" s="32"/>
      <c r="WTR435" s="32"/>
      <c r="WTS435" s="32"/>
      <c r="WTT435" s="32"/>
      <c r="WTU435" s="32"/>
      <c r="WTV435" s="32"/>
      <c r="WTW435" s="32"/>
      <c r="WTX435" s="32"/>
      <c r="WTY435" s="32"/>
      <c r="WTZ435" s="32"/>
      <c r="WUA435" s="32"/>
      <c r="WUB435" s="32"/>
      <c r="WUC435" s="32"/>
      <c r="WUD435" s="32"/>
      <c r="WUE435" s="32"/>
      <c r="WUF435" s="32"/>
      <c r="WUG435" s="32"/>
      <c r="WUH435" s="32"/>
      <c r="WUI435" s="32"/>
      <c r="WUJ435" s="32"/>
      <c r="WUK435" s="32"/>
      <c r="WUL435" s="32"/>
      <c r="WUM435" s="32"/>
      <c r="WUN435" s="32"/>
      <c r="WUO435" s="32"/>
      <c r="WUP435" s="32"/>
      <c r="WUQ435" s="32"/>
      <c r="WUR435" s="32"/>
      <c r="WUS435" s="32"/>
      <c r="WUT435" s="32"/>
      <c r="WUU435" s="32"/>
      <c r="WUV435" s="32"/>
      <c r="WUW435" s="32"/>
      <c r="WUX435" s="32"/>
      <c r="WUY435" s="32"/>
      <c r="WUZ435" s="32"/>
      <c r="WVA435" s="32"/>
      <c r="WVB435" s="32"/>
      <c r="WVC435" s="32"/>
      <c r="WVD435" s="32"/>
      <c r="WVE435" s="32"/>
      <c r="WVF435" s="32"/>
      <c r="WVG435" s="32"/>
      <c r="WVH435" s="32"/>
      <c r="WVI435" s="32"/>
      <c r="WVJ435" s="32"/>
      <c r="WVK435" s="32"/>
      <c r="WVL435" s="32"/>
      <c r="WVM435" s="32"/>
      <c r="WVN435" s="32"/>
      <c r="WVO435" s="32"/>
      <c r="WVP435" s="32"/>
      <c r="WVQ435" s="32"/>
      <c r="WVR435" s="32"/>
      <c r="WVS435" s="32"/>
      <c r="WVT435" s="32"/>
      <c r="WVU435" s="32"/>
      <c r="WVV435" s="32"/>
      <c r="WVW435" s="32"/>
      <c r="WVX435" s="32"/>
      <c r="WVY435" s="32"/>
      <c r="WVZ435" s="32"/>
      <c r="WWA435" s="32"/>
      <c r="WWB435" s="32"/>
      <c r="WWC435" s="32"/>
      <c r="WWD435" s="32"/>
      <c r="WWE435" s="32"/>
      <c r="WWF435" s="32"/>
      <c r="WWG435" s="32"/>
      <c r="WWH435" s="32"/>
      <c r="WWI435" s="32"/>
      <c r="WWJ435" s="32"/>
      <c r="WWK435" s="32"/>
      <c r="WWL435" s="32"/>
      <c r="WWM435" s="32"/>
      <c r="WWN435" s="32"/>
      <c r="WWO435" s="32"/>
      <c r="WWP435" s="32"/>
      <c r="WWQ435" s="32"/>
      <c r="WWR435" s="32"/>
      <c r="WWS435" s="32"/>
      <c r="WWT435" s="32"/>
      <c r="WWU435" s="32"/>
      <c r="WWV435" s="32"/>
      <c r="WWW435" s="32"/>
      <c r="WWX435" s="32"/>
      <c r="WWY435" s="32"/>
      <c r="WWZ435" s="32"/>
      <c r="WXA435" s="32"/>
      <c r="WXB435" s="32"/>
      <c r="WXC435" s="32"/>
      <c r="WXD435" s="32"/>
      <c r="WXE435" s="32"/>
      <c r="WXF435" s="32"/>
      <c r="WXG435" s="32"/>
      <c r="WXH435" s="32"/>
      <c r="WXI435" s="32"/>
      <c r="WXJ435" s="32"/>
      <c r="WXK435" s="32"/>
      <c r="WXL435" s="32"/>
      <c r="WXM435" s="32"/>
      <c r="WXN435" s="32"/>
      <c r="WXO435" s="32"/>
      <c r="WXP435" s="32"/>
      <c r="WXQ435" s="32"/>
      <c r="WXR435" s="32"/>
      <c r="WXS435" s="32"/>
      <c r="WXT435" s="32"/>
      <c r="WXU435" s="32"/>
      <c r="WXV435" s="32"/>
      <c r="WXW435" s="32"/>
      <c r="WXX435" s="32"/>
      <c r="WXY435" s="32"/>
      <c r="WXZ435" s="32"/>
      <c r="WYA435" s="32"/>
      <c r="WYB435" s="32"/>
      <c r="WYC435" s="32"/>
      <c r="WYD435" s="32"/>
      <c r="WYE435" s="32"/>
      <c r="WYF435" s="32"/>
      <c r="WYG435" s="32"/>
      <c r="WYH435" s="32"/>
      <c r="WYI435" s="32"/>
      <c r="WYJ435" s="32"/>
      <c r="WYK435" s="32"/>
      <c r="WYL435" s="32"/>
      <c r="WYM435" s="32"/>
      <c r="WYN435" s="32"/>
      <c r="WYO435" s="32"/>
      <c r="WYP435" s="32"/>
      <c r="WYQ435" s="32"/>
      <c r="WYR435" s="32"/>
      <c r="WYS435" s="32"/>
      <c r="WYT435" s="32"/>
      <c r="WYU435" s="32"/>
      <c r="WYV435" s="32"/>
      <c r="WYW435" s="32"/>
      <c r="WYX435" s="32"/>
      <c r="WYY435" s="32"/>
      <c r="WYZ435" s="32"/>
      <c r="WZA435" s="32"/>
      <c r="WZB435" s="32"/>
      <c r="WZC435" s="32"/>
      <c r="WZD435" s="32"/>
      <c r="WZE435" s="32"/>
      <c r="WZF435" s="32"/>
      <c r="WZG435" s="32"/>
      <c r="WZH435" s="32"/>
      <c r="WZI435" s="32"/>
      <c r="WZJ435" s="32"/>
      <c r="WZK435" s="32"/>
      <c r="WZL435" s="32"/>
      <c r="WZM435" s="32"/>
      <c r="WZN435" s="32"/>
      <c r="WZO435" s="32"/>
      <c r="WZP435" s="32"/>
      <c r="WZQ435" s="32"/>
      <c r="WZR435" s="32"/>
      <c r="WZS435" s="32"/>
      <c r="WZT435" s="32"/>
      <c r="WZU435" s="32"/>
      <c r="WZV435" s="32"/>
      <c r="WZW435" s="32"/>
      <c r="WZX435" s="32"/>
      <c r="WZY435" s="32"/>
      <c r="WZZ435" s="32"/>
      <c r="XAA435" s="32"/>
      <c r="XAB435" s="32"/>
      <c r="XAC435" s="32"/>
      <c r="XAD435" s="32"/>
      <c r="XAE435" s="32"/>
      <c r="XAF435" s="32"/>
      <c r="XAG435" s="32"/>
      <c r="XAH435" s="32"/>
      <c r="XAI435" s="32"/>
      <c r="XAJ435" s="32"/>
      <c r="XAK435" s="32"/>
      <c r="XAL435" s="32"/>
      <c r="XAM435" s="32"/>
      <c r="XAN435" s="32"/>
      <c r="XAO435" s="32"/>
      <c r="XAP435" s="32"/>
      <c r="XAQ435" s="32"/>
      <c r="XAR435" s="32"/>
      <c r="XAS435" s="32"/>
      <c r="XAT435" s="32"/>
      <c r="XAU435" s="32"/>
      <c r="XAV435" s="32"/>
      <c r="XAW435" s="32"/>
      <c r="XAX435" s="32"/>
      <c r="XAY435" s="32"/>
      <c r="XAZ435" s="32"/>
      <c r="XBA435" s="32"/>
      <c r="XBB435" s="32"/>
      <c r="XBC435" s="32"/>
      <c r="XBD435" s="32"/>
      <c r="XBE435" s="32"/>
      <c r="XBF435" s="32"/>
      <c r="XBG435" s="32"/>
      <c r="XBH435" s="32"/>
      <c r="XBI435" s="32"/>
      <c r="XBJ435" s="32"/>
      <c r="XBK435" s="32"/>
      <c r="XBL435" s="32"/>
      <c r="XBM435" s="32"/>
      <c r="XBN435" s="32"/>
      <c r="XBO435" s="32"/>
      <c r="XBP435" s="32"/>
      <c r="XBQ435" s="32"/>
      <c r="XBR435" s="32"/>
      <c r="XBS435" s="32"/>
      <c r="XBT435" s="32"/>
      <c r="XBU435" s="32"/>
      <c r="XBV435" s="32"/>
      <c r="XBW435" s="32"/>
      <c r="XBX435" s="32"/>
      <c r="XBY435" s="32"/>
      <c r="XBZ435" s="32"/>
      <c r="XCA435" s="32"/>
      <c r="XCB435" s="32"/>
      <c r="XCC435" s="32"/>
      <c r="XCD435" s="32"/>
      <c r="XCE435" s="32"/>
      <c r="XCF435" s="32"/>
      <c r="XCG435" s="32"/>
      <c r="XCH435" s="32"/>
      <c r="XCI435" s="32"/>
      <c r="XCJ435" s="32"/>
      <c r="XCK435" s="32"/>
      <c r="XCL435" s="32"/>
      <c r="XCM435" s="32"/>
      <c r="XCN435" s="32"/>
      <c r="XCO435" s="32"/>
      <c r="XCP435" s="32"/>
      <c r="XCQ435" s="32"/>
      <c r="XCR435" s="32"/>
      <c r="XCS435" s="32"/>
      <c r="XCT435" s="32"/>
      <c r="XCU435" s="32"/>
      <c r="XCV435" s="32"/>
      <c r="XCW435" s="32"/>
      <c r="XCX435" s="32"/>
      <c r="XCY435" s="32"/>
      <c r="XCZ435" s="32"/>
      <c r="XDA435" s="32"/>
      <c r="XDB435" s="32"/>
      <c r="XDC435" s="32"/>
      <c r="XDD435" s="32"/>
      <c r="XDE435" s="32"/>
      <c r="XDF435" s="32"/>
      <c r="XDG435" s="32"/>
      <c r="XDH435" s="32"/>
      <c r="XDI435" s="32"/>
      <c r="XDJ435" s="32"/>
      <c r="XDK435" s="32"/>
      <c r="XDL435" s="32"/>
      <c r="XDM435" s="32"/>
      <c r="XDN435" s="32"/>
      <c r="XDO435" s="32"/>
      <c r="XDP435" s="32"/>
      <c r="XDQ435" s="32"/>
      <c r="XDR435" s="32"/>
      <c r="XDS435" s="32"/>
      <c r="XDT435" s="32"/>
      <c r="XDU435" s="32"/>
      <c r="XDV435" s="32"/>
      <c r="XDW435" s="32"/>
      <c r="XDX435" s="32"/>
      <c r="XDY435" s="32"/>
      <c r="XDZ435" s="32"/>
      <c r="XEA435" s="32"/>
      <c r="XEB435" s="32"/>
      <c r="XEC435" s="32"/>
      <c r="XED435" s="32"/>
      <c r="XEE435" s="32"/>
      <c r="XEF435" s="32"/>
      <c r="XEG435" s="32"/>
      <c r="XEH435" s="32"/>
      <c r="XEI435" s="32"/>
      <c r="XEJ435" s="32"/>
      <c r="XEK435" s="32"/>
      <c r="XEL435" s="32"/>
      <c r="XEM435" s="32"/>
      <c r="XEN435" s="32"/>
      <c r="XEO435" s="32"/>
      <c r="XEP435" s="32"/>
      <c r="XEQ435" s="32"/>
      <c r="XER435" s="32"/>
      <c r="XES435" s="32"/>
      <c r="XET435" s="32"/>
      <c r="XEU435" s="32"/>
      <c r="XEV435" s="32"/>
      <c r="XEW435" s="32"/>
      <c r="XEX435" s="32"/>
      <c r="XEY435" s="32"/>
      <c r="XEZ435" s="32"/>
      <c r="XFA435" s="32"/>
      <c r="XFB435" s="32"/>
      <c r="XFC435" s="32"/>
      <c r="XFD435" s="32"/>
    </row>
    <row r="436" spans="1:16384" s="167" customFormat="1" ht="15" customHeight="1" x14ac:dyDescent="0.25">
      <c r="A436" s="9" t="s">
        <v>1962</v>
      </c>
      <c r="B436" s="304" t="s">
        <v>3884</v>
      </c>
      <c r="C436" s="212"/>
      <c r="D436" s="149" t="s">
        <v>319</v>
      </c>
      <c r="E436" s="283" t="s">
        <v>1036</v>
      </c>
      <c r="F436" s="283" t="s">
        <v>1748</v>
      </c>
      <c r="G436" s="283"/>
      <c r="H436" s="225">
        <v>5</v>
      </c>
      <c r="I436" s="225">
        <v>5</v>
      </c>
      <c r="J436" s="225">
        <v>41.14</v>
      </c>
      <c r="K436" s="225">
        <v>41.14</v>
      </c>
      <c r="L436" s="189">
        <v>79.989999999999995</v>
      </c>
      <c r="M436" s="17">
        <f>((((((L436*L$2))-((L436*L$2)*0.12+0.035)+4-13)-($J436*L$2))/($J436*L$2)))</f>
        <v>0.49140009722897426</v>
      </c>
      <c r="N436" s="18"/>
      <c r="O436" s="17"/>
      <c r="P436" s="5"/>
      <c r="Q436" s="17"/>
      <c r="R436" s="5"/>
      <c r="S436" s="230"/>
      <c r="T436" s="5"/>
      <c r="U436" s="230"/>
      <c r="V436" s="5"/>
      <c r="W436" s="6"/>
      <c r="X436" s="5"/>
      <c r="Y436" s="6"/>
      <c r="Z436" s="5"/>
      <c r="AA436" s="6"/>
      <c r="AB436" s="5"/>
      <c r="AC436" s="6"/>
      <c r="AD436" s="5"/>
      <c r="AE436" s="6"/>
      <c r="AF436" s="5"/>
      <c r="AG436" s="6"/>
      <c r="AH436" s="5"/>
      <c r="AI436" s="6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CM436" s="32"/>
      <c r="CN436" s="32"/>
      <c r="CO436" s="32"/>
      <c r="CP436" s="32"/>
      <c r="CQ436" s="32"/>
      <c r="CR436" s="32"/>
      <c r="CS436" s="32"/>
      <c r="CT436" s="32"/>
      <c r="CU436" s="32"/>
      <c r="CV436" s="32"/>
      <c r="CW436" s="32"/>
      <c r="CX436" s="32"/>
      <c r="CY436" s="32"/>
      <c r="CZ436" s="32"/>
      <c r="DA436" s="32"/>
      <c r="DB436" s="32"/>
      <c r="DC436" s="32"/>
      <c r="DD436" s="32"/>
      <c r="DE436" s="32"/>
      <c r="DF436" s="32"/>
      <c r="DG436" s="32"/>
      <c r="DH436" s="32"/>
      <c r="DI436" s="32"/>
      <c r="DJ436" s="32"/>
      <c r="DK436" s="32"/>
      <c r="DL436" s="32"/>
      <c r="DM436" s="32"/>
      <c r="DN436" s="32"/>
      <c r="DO436" s="32"/>
      <c r="DP436" s="32"/>
      <c r="DQ436" s="32"/>
      <c r="DR436" s="32"/>
      <c r="DS436" s="32"/>
      <c r="DT436" s="32"/>
      <c r="DU436" s="32"/>
      <c r="DV436" s="32"/>
      <c r="DW436" s="32"/>
      <c r="DX436" s="32"/>
      <c r="DY436" s="32"/>
      <c r="DZ436" s="32"/>
      <c r="EA436" s="32"/>
      <c r="EB436" s="32"/>
      <c r="EC436" s="32"/>
      <c r="ED436" s="32"/>
      <c r="EE436" s="32"/>
      <c r="EF436" s="32"/>
      <c r="EG436" s="32"/>
      <c r="EH436" s="32"/>
      <c r="EI436" s="32"/>
      <c r="EJ436" s="32"/>
      <c r="EK436" s="32"/>
      <c r="EL436" s="32"/>
      <c r="EM436" s="32"/>
      <c r="EN436" s="32"/>
      <c r="EO436" s="32"/>
      <c r="EP436" s="32"/>
      <c r="EQ436" s="32"/>
      <c r="ER436" s="32"/>
      <c r="ES436" s="32"/>
      <c r="ET436" s="32"/>
      <c r="EU436" s="32"/>
      <c r="EV436" s="32"/>
      <c r="EW436" s="32"/>
      <c r="EX436" s="32"/>
      <c r="EY436" s="32"/>
      <c r="EZ436" s="32"/>
      <c r="FA436" s="32"/>
      <c r="FB436" s="32"/>
      <c r="FC436" s="32"/>
      <c r="FD436" s="32"/>
      <c r="FE436" s="32"/>
      <c r="FF436" s="32"/>
      <c r="FG436" s="32"/>
      <c r="FH436" s="32"/>
      <c r="FI436" s="32"/>
      <c r="FJ436" s="32"/>
      <c r="FK436" s="32"/>
      <c r="FL436" s="32"/>
      <c r="FM436" s="32"/>
      <c r="FN436" s="32"/>
      <c r="FO436" s="32"/>
      <c r="FP436" s="32"/>
      <c r="FQ436" s="32"/>
      <c r="FR436" s="32"/>
      <c r="FS436" s="32"/>
      <c r="FT436" s="32"/>
      <c r="FU436" s="32"/>
      <c r="FV436" s="32"/>
      <c r="FW436" s="32"/>
      <c r="FX436" s="32"/>
      <c r="FY436" s="32"/>
      <c r="FZ436" s="32"/>
      <c r="GA436" s="32"/>
      <c r="GB436" s="32"/>
      <c r="GC436" s="32"/>
      <c r="GD436" s="32"/>
      <c r="GE436" s="32"/>
      <c r="GF436" s="32"/>
      <c r="GG436" s="32"/>
      <c r="GH436" s="32"/>
      <c r="GI436" s="32"/>
      <c r="GJ436" s="32"/>
      <c r="GK436" s="32"/>
      <c r="GL436" s="32"/>
      <c r="GM436" s="32"/>
      <c r="GN436" s="32"/>
      <c r="GO436" s="32"/>
      <c r="GP436" s="32"/>
      <c r="GQ436" s="32"/>
      <c r="GR436" s="32"/>
      <c r="GS436" s="32"/>
      <c r="GT436" s="32"/>
      <c r="GU436" s="32"/>
      <c r="GV436" s="32"/>
      <c r="GW436" s="32"/>
      <c r="GX436" s="32"/>
      <c r="GY436" s="32"/>
      <c r="GZ436" s="32"/>
      <c r="HA436" s="32"/>
      <c r="HB436" s="32"/>
      <c r="HC436" s="32"/>
      <c r="HD436" s="32"/>
      <c r="HE436" s="32"/>
      <c r="HF436" s="32"/>
      <c r="HG436" s="32"/>
      <c r="HH436" s="32"/>
      <c r="HI436" s="32"/>
      <c r="HJ436" s="32"/>
      <c r="HK436" s="32"/>
      <c r="HL436" s="32"/>
      <c r="HM436" s="32"/>
      <c r="HN436" s="32"/>
      <c r="HO436" s="32"/>
      <c r="HP436" s="32"/>
      <c r="HQ436" s="32"/>
      <c r="HR436" s="32"/>
      <c r="HS436" s="32"/>
      <c r="HT436" s="32"/>
      <c r="HU436" s="32"/>
      <c r="HV436" s="32"/>
      <c r="HW436" s="32"/>
      <c r="HX436" s="32"/>
      <c r="HY436" s="32"/>
      <c r="HZ436" s="32"/>
      <c r="IA436" s="32"/>
      <c r="IB436" s="32"/>
      <c r="IC436" s="32"/>
      <c r="ID436" s="32"/>
      <c r="IE436" s="32"/>
      <c r="IF436" s="32"/>
      <c r="IG436" s="32"/>
      <c r="IH436" s="32"/>
      <c r="II436" s="32"/>
      <c r="IJ436" s="32"/>
      <c r="IK436" s="32"/>
      <c r="IL436" s="32"/>
      <c r="IM436" s="32"/>
      <c r="IN436" s="32"/>
      <c r="IO436" s="32"/>
      <c r="IP436" s="32"/>
      <c r="IQ436" s="32"/>
      <c r="IR436" s="32"/>
      <c r="IS436" s="32"/>
      <c r="IT436" s="32"/>
      <c r="IU436" s="32"/>
      <c r="IV436" s="32"/>
      <c r="IW436" s="32"/>
      <c r="IX436" s="32"/>
      <c r="IY436" s="32"/>
      <c r="IZ436" s="32"/>
      <c r="JA436" s="32"/>
      <c r="JB436" s="32"/>
      <c r="JC436" s="32"/>
      <c r="JD436" s="32"/>
      <c r="JE436" s="32"/>
      <c r="JF436" s="32"/>
      <c r="JG436" s="32"/>
      <c r="JH436" s="32"/>
      <c r="JI436" s="32"/>
      <c r="JJ436" s="32"/>
      <c r="JK436" s="32"/>
      <c r="JL436" s="32"/>
      <c r="JM436" s="32"/>
      <c r="JN436" s="32"/>
      <c r="JO436" s="32"/>
      <c r="JP436" s="32"/>
      <c r="JQ436" s="32"/>
      <c r="JR436" s="32"/>
      <c r="JS436" s="32"/>
      <c r="JT436" s="32"/>
      <c r="JU436" s="32"/>
      <c r="JV436" s="32"/>
      <c r="JW436" s="32"/>
      <c r="JX436" s="32"/>
      <c r="JY436" s="32"/>
      <c r="JZ436" s="32"/>
      <c r="KA436" s="32"/>
      <c r="KB436" s="32"/>
      <c r="KC436" s="32"/>
      <c r="KD436" s="32"/>
      <c r="KE436" s="32"/>
      <c r="KF436" s="32"/>
      <c r="KG436" s="32"/>
      <c r="KH436" s="32"/>
      <c r="KI436" s="32"/>
      <c r="KJ436" s="32"/>
      <c r="KK436" s="32"/>
      <c r="KL436" s="32"/>
      <c r="KM436" s="32"/>
      <c r="KN436" s="32"/>
      <c r="KO436" s="32"/>
      <c r="KP436" s="32"/>
      <c r="KQ436" s="32"/>
      <c r="KR436" s="32"/>
      <c r="KS436" s="32"/>
      <c r="KT436" s="32"/>
      <c r="KU436" s="32"/>
      <c r="KV436" s="32"/>
      <c r="KW436" s="32"/>
      <c r="KX436" s="32"/>
      <c r="KY436" s="32"/>
      <c r="KZ436" s="32"/>
      <c r="LA436" s="32"/>
      <c r="LB436" s="32"/>
      <c r="LC436" s="32"/>
      <c r="LD436" s="32"/>
      <c r="LE436" s="32"/>
      <c r="LF436" s="32"/>
      <c r="LG436" s="32"/>
      <c r="LH436" s="32"/>
      <c r="LI436" s="32"/>
      <c r="LJ436" s="32"/>
      <c r="LK436" s="32"/>
      <c r="LL436" s="32"/>
      <c r="LM436" s="32"/>
      <c r="LN436" s="32"/>
      <c r="LO436" s="32"/>
      <c r="LP436" s="32"/>
      <c r="LQ436" s="32"/>
      <c r="LR436" s="32"/>
      <c r="LS436" s="32"/>
      <c r="LT436" s="32"/>
      <c r="LU436" s="32"/>
      <c r="LV436" s="32"/>
      <c r="LW436" s="32"/>
      <c r="LX436" s="32"/>
      <c r="LY436" s="32"/>
      <c r="LZ436" s="32"/>
      <c r="MA436" s="32"/>
      <c r="MB436" s="32"/>
      <c r="MC436" s="32"/>
      <c r="MD436" s="32"/>
      <c r="ME436" s="32"/>
      <c r="MF436" s="32"/>
      <c r="MG436" s="32"/>
      <c r="MH436" s="32"/>
      <c r="MI436" s="32"/>
      <c r="MJ436" s="32"/>
      <c r="MK436" s="32"/>
      <c r="ML436" s="32"/>
      <c r="MM436" s="32"/>
      <c r="MN436" s="32"/>
      <c r="MO436" s="32"/>
      <c r="MP436" s="32"/>
      <c r="MQ436" s="32"/>
      <c r="MR436" s="32"/>
      <c r="MS436" s="32"/>
      <c r="MT436" s="32"/>
      <c r="MU436" s="32"/>
      <c r="MV436" s="32"/>
      <c r="MW436" s="32"/>
      <c r="MX436" s="32"/>
      <c r="MY436" s="32"/>
      <c r="MZ436" s="32"/>
      <c r="NA436" s="32"/>
      <c r="NB436" s="32"/>
      <c r="NC436" s="32"/>
      <c r="ND436" s="32"/>
      <c r="NE436" s="32"/>
      <c r="NF436" s="32"/>
      <c r="NG436" s="32"/>
      <c r="NH436" s="32"/>
      <c r="NI436" s="32"/>
      <c r="NJ436" s="32"/>
      <c r="NK436" s="32"/>
      <c r="NL436" s="32"/>
      <c r="NM436" s="32"/>
      <c r="NN436" s="32"/>
      <c r="NO436" s="32"/>
      <c r="NP436" s="32"/>
      <c r="NQ436" s="32"/>
      <c r="NR436" s="32"/>
      <c r="NS436" s="32"/>
      <c r="NT436" s="32"/>
      <c r="NU436" s="32"/>
      <c r="NV436" s="32"/>
      <c r="NW436" s="32"/>
      <c r="NX436" s="32"/>
      <c r="NY436" s="32"/>
      <c r="NZ436" s="32"/>
      <c r="OA436" s="32"/>
      <c r="OB436" s="32"/>
      <c r="OC436" s="32"/>
      <c r="OD436" s="32"/>
      <c r="OE436" s="32"/>
      <c r="OF436" s="32"/>
      <c r="OG436" s="32"/>
      <c r="OH436" s="32"/>
      <c r="OI436" s="32"/>
      <c r="OJ436" s="32"/>
      <c r="OK436" s="32"/>
      <c r="OL436" s="32"/>
      <c r="OM436" s="32"/>
      <c r="ON436" s="32"/>
      <c r="OO436" s="32"/>
      <c r="OP436" s="32"/>
      <c r="OQ436" s="32"/>
      <c r="OR436" s="32"/>
      <c r="OS436" s="32"/>
      <c r="OT436" s="32"/>
      <c r="OU436" s="32"/>
      <c r="OV436" s="32"/>
      <c r="OW436" s="32"/>
      <c r="OX436" s="32"/>
      <c r="OY436" s="32"/>
      <c r="OZ436" s="32"/>
      <c r="PA436" s="32"/>
      <c r="PB436" s="32"/>
      <c r="PC436" s="32"/>
      <c r="PD436" s="32"/>
      <c r="PE436" s="32"/>
      <c r="PF436" s="32"/>
      <c r="PG436" s="32"/>
      <c r="PH436" s="32"/>
      <c r="PI436" s="32"/>
      <c r="PJ436" s="32"/>
      <c r="PK436" s="32"/>
      <c r="PL436" s="32"/>
      <c r="PM436" s="32"/>
      <c r="PN436" s="32"/>
      <c r="PO436" s="32"/>
      <c r="PP436" s="32"/>
      <c r="PQ436" s="32"/>
      <c r="PR436" s="32"/>
      <c r="PS436" s="32"/>
      <c r="PT436" s="32"/>
      <c r="PU436" s="32"/>
      <c r="PV436" s="32"/>
      <c r="PW436" s="32"/>
      <c r="PX436" s="32"/>
      <c r="PY436" s="32"/>
      <c r="PZ436" s="32"/>
      <c r="QA436" s="32"/>
      <c r="QB436" s="32"/>
      <c r="QC436" s="32"/>
      <c r="QD436" s="32"/>
      <c r="QE436" s="32"/>
      <c r="QF436" s="32"/>
      <c r="QG436" s="32"/>
      <c r="QH436" s="32"/>
      <c r="QI436" s="32"/>
      <c r="QJ436" s="32"/>
      <c r="QK436" s="32"/>
      <c r="QL436" s="32"/>
      <c r="QM436" s="32"/>
      <c r="QN436" s="32"/>
      <c r="QO436" s="32"/>
      <c r="QP436" s="32"/>
      <c r="QQ436" s="32"/>
      <c r="QR436" s="32"/>
      <c r="QS436" s="32"/>
      <c r="QT436" s="32"/>
      <c r="QU436" s="32"/>
      <c r="QV436" s="32"/>
      <c r="QW436" s="32"/>
      <c r="QX436" s="32"/>
      <c r="QY436" s="32"/>
      <c r="QZ436" s="32"/>
      <c r="RA436" s="32"/>
      <c r="RB436" s="32"/>
      <c r="RC436" s="32"/>
      <c r="RD436" s="32"/>
      <c r="RE436" s="32"/>
      <c r="RF436" s="32"/>
      <c r="RG436" s="32"/>
      <c r="RH436" s="32"/>
      <c r="RI436" s="32"/>
      <c r="RJ436" s="32"/>
      <c r="RK436" s="32"/>
      <c r="RL436" s="32"/>
      <c r="RM436" s="32"/>
      <c r="RN436" s="32"/>
      <c r="RO436" s="32"/>
      <c r="RP436" s="32"/>
      <c r="RQ436" s="32"/>
      <c r="RR436" s="32"/>
      <c r="RS436" s="32"/>
      <c r="RT436" s="32"/>
      <c r="RU436" s="32"/>
      <c r="RV436" s="32"/>
      <c r="RW436" s="32"/>
      <c r="RX436" s="32"/>
      <c r="RY436" s="32"/>
      <c r="RZ436" s="32"/>
      <c r="SA436" s="32"/>
      <c r="SB436" s="32"/>
      <c r="SC436" s="32"/>
      <c r="SD436" s="32"/>
      <c r="SE436" s="32"/>
      <c r="SF436" s="32"/>
      <c r="SG436" s="32"/>
      <c r="SH436" s="32"/>
      <c r="SI436" s="32"/>
      <c r="SJ436" s="32"/>
      <c r="SK436" s="32"/>
      <c r="SL436" s="32"/>
      <c r="SM436" s="32"/>
      <c r="SN436" s="32"/>
      <c r="SO436" s="32"/>
      <c r="SP436" s="32"/>
      <c r="SQ436" s="32"/>
      <c r="SR436" s="32"/>
      <c r="SS436" s="32"/>
      <c r="ST436" s="32"/>
      <c r="SU436" s="32"/>
      <c r="SV436" s="32"/>
      <c r="SW436" s="32"/>
      <c r="SX436" s="32"/>
      <c r="SY436" s="32"/>
      <c r="SZ436" s="32"/>
      <c r="TA436" s="32"/>
      <c r="TB436" s="32"/>
      <c r="TC436" s="32"/>
      <c r="TD436" s="32"/>
      <c r="TE436" s="32"/>
      <c r="TF436" s="32"/>
      <c r="TG436" s="32"/>
      <c r="TH436" s="32"/>
      <c r="TI436" s="32"/>
      <c r="TJ436" s="32"/>
      <c r="TK436" s="32"/>
      <c r="TL436" s="32"/>
      <c r="TM436" s="32"/>
      <c r="TN436" s="32"/>
      <c r="TO436" s="32"/>
      <c r="TP436" s="32"/>
      <c r="TQ436" s="32"/>
      <c r="TR436" s="32"/>
      <c r="TS436" s="32"/>
      <c r="TT436" s="32"/>
      <c r="TU436" s="32"/>
      <c r="TV436" s="32"/>
      <c r="TW436" s="32"/>
      <c r="TX436" s="32"/>
      <c r="TY436" s="32"/>
      <c r="TZ436" s="32"/>
      <c r="UA436" s="32"/>
      <c r="UB436" s="32"/>
      <c r="UC436" s="32"/>
      <c r="UD436" s="32"/>
      <c r="UE436" s="32"/>
      <c r="UF436" s="32"/>
      <c r="UG436" s="32"/>
      <c r="UH436" s="32"/>
      <c r="UI436" s="32"/>
      <c r="UJ436" s="32"/>
      <c r="UK436" s="32"/>
      <c r="UL436" s="32"/>
      <c r="UM436" s="32"/>
      <c r="UN436" s="32"/>
      <c r="UO436" s="32"/>
      <c r="UP436" s="32"/>
      <c r="UQ436" s="32"/>
      <c r="UR436" s="32"/>
      <c r="US436" s="32"/>
      <c r="UT436" s="32"/>
      <c r="UU436" s="32"/>
      <c r="UV436" s="32"/>
      <c r="UW436" s="32"/>
      <c r="UX436" s="32"/>
      <c r="UY436" s="32"/>
      <c r="UZ436" s="32"/>
      <c r="VA436" s="32"/>
      <c r="VB436" s="32"/>
      <c r="VC436" s="32"/>
      <c r="VD436" s="32"/>
      <c r="VE436" s="32"/>
      <c r="VF436" s="32"/>
      <c r="VG436" s="32"/>
      <c r="VH436" s="32"/>
      <c r="VI436" s="32"/>
      <c r="VJ436" s="32"/>
      <c r="VK436" s="32"/>
      <c r="VL436" s="32"/>
      <c r="VM436" s="32"/>
      <c r="VN436" s="32"/>
      <c r="VO436" s="32"/>
      <c r="VP436" s="32"/>
      <c r="VQ436" s="32"/>
      <c r="VR436" s="32"/>
      <c r="VS436" s="32"/>
      <c r="VT436" s="32"/>
      <c r="VU436" s="32"/>
      <c r="VV436" s="32"/>
      <c r="VW436" s="32"/>
      <c r="VX436" s="32"/>
      <c r="VY436" s="32"/>
      <c r="VZ436" s="32"/>
      <c r="WA436" s="32"/>
      <c r="WB436" s="32"/>
      <c r="WC436" s="32"/>
      <c r="WD436" s="32"/>
      <c r="WE436" s="32"/>
      <c r="WF436" s="32"/>
      <c r="WG436" s="32"/>
      <c r="WH436" s="32"/>
      <c r="WI436" s="32"/>
      <c r="WJ436" s="32"/>
      <c r="WK436" s="32"/>
      <c r="WL436" s="32"/>
      <c r="WM436" s="32"/>
      <c r="WN436" s="32"/>
      <c r="WO436" s="32"/>
      <c r="WP436" s="32"/>
      <c r="WQ436" s="32"/>
      <c r="WR436" s="32"/>
      <c r="WS436" s="32"/>
      <c r="WT436" s="32"/>
      <c r="WU436" s="32"/>
      <c r="WV436" s="32"/>
      <c r="WW436" s="32"/>
      <c r="WX436" s="32"/>
      <c r="WY436" s="32"/>
      <c r="WZ436" s="32"/>
      <c r="XA436" s="32"/>
      <c r="XB436" s="32"/>
      <c r="XC436" s="32"/>
      <c r="XD436" s="32"/>
      <c r="XE436" s="32"/>
      <c r="XF436" s="32"/>
      <c r="XG436" s="32"/>
      <c r="XH436" s="32"/>
      <c r="XI436" s="32"/>
      <c r="XJ436" s="32"/>
      <c r="XK436" s="32"/>
      <c r="XL436" s="32"/>
      <c r="XM436" s="32"/>
      <c r="XN436" s="32"/>
      <c r="XO436" s="32"/>
      <c r="XP436" s="32"/>
      <c r="XQ436" s="32"/>
      <c r="XR436" s="32"/>
      <c r="XS436" s="32"/>
      <c r="XT436" s="32"/>
      <c r="XU436" s="32"/>
      <c r="XV436" s="32"/>
      <c r="XW436" s="32"/>
      <c r="XX436" s="32"/>
      <c r="XY436" s="32"/>
      <c r="XZ436" s="32"/>
      <c r="YA436" s="32"/>
      <c r="YB436" s="32"/>
      <c r="YC436" s="32"/>
      <c r="YD436" s="32"/>
      <c r="YE436" s="32"/>
      <c r="YF436" s="32"/>
      <c r="YG436" s="32"/>
      <c r="YH436" s="32"/>
      <c r="YI436" s="32"/>
      <c r="YJ436" s="32"/>
      <c r="YK436" s="32"/>
      <c r="YL436" s="32"/>
      <c r="YM436" s="32"/>
      <c r="YN436" s="32"/>
      <c r="YO436" s="32"/>
      <c r="YP436" s="32"/>
      <c r="YQ436" s="32"/>
      <c r="YR436" s="32"/>
      <c r="YS436" s="32"/>
      <c r="YT436" s="32"/>
      <c r="YU436" s="32"/>
      <c r="YV436" s="32"/>
      <c r="YW436" s="32"/>
      <c r="YX436" s="32"/>
      <c r="YY436" s="32"/>
      <c r="YZ436" s="32"/>
      <c r="ZA436" s="32"/>
      <c r="ZB436" s="32"/>
      <c r="ZC436" s="32"/>
      <c r="ZD436" s="32"/>
      <c r="ZE436" s="32"/>
      <c r="ZF436" s="32"/>
      <c r="ZG436" s="32"/>
      <c r="ZH436" s="32"/>
      <c r="ZI436" s="32"/>
      <c r="ZJ436" s="32"/>
      <c r="ZK436" s="32"/>
      <c r="ZL436" s="32"/>
      <c r="ZM436" s="32"/>
      <c r="ZN436" s="32"/>
      <c r="ZO436" s="32"/>
      <c r="ZP436" s="32"/>
      <c r="ZQ436" s="32"/>
      <c r="ZR436" s="32"/>
      <c r="ZS436" s="32"/>
      <c r="ZT436" s="32"/>
      <c r="ZU436" s="32"/>
      <c r="ZV436" s="32"/>
      <c r="ZW436" s="32"/>
      <c r="ZX436" s="32"/>
      <c r="ZY436" s="32"/>
      <c r="ZZ436" s="32"/>
      <c r="AAA436" s="32"/>
      <c r="AAB436" s="32"/>
      <c r="AAC436" s="32"/>
      <c r="AAD436" s="32"/>
      <c r="AAE436" s="32"/>
      <c r="AAF436" s="32"/>
      <c r="AAG436" s="32"/>
      <c r="AAH436" s="32"/>
      <c r="AAI436" s="32"/>
      <c r="AAJ436" s="32"/>
      <c r="AAK436" s="32"/>
      <c r="AAL436" s="32"/>
      <c r="AAM436" s="32"/>
      <c r="AAN436" s="32"/>
      <c r="AAO436" s="32"/>
      <c r="AAP436" s="32"/>
      <c r="AAQ436" s="32"/>
      <c r="AAR436" s="32"/>
      <c r="AAS436" s="32"/>
      <c r="AAT436" s="32"/>
      <c r="AAU436" s="32"/>
      <c r="AAV436" s="32"/>
      <c r="AAW436" s="32"/>
      <c r="AAX436" s="32"/>
      <c r="AAY436" s="32"/>
      <c r="AAZ436" s="32"/>
      <c r="ABA436" s="32"/>
      <c r="ABB436" s="32"/>
      <c r="ABC436" s="32"/>
      <c r="ABD436" s="32"/>
      <c r="ABE436" s="32"/>
      <c r="ABF436" s="32"/>
      <c r="ABG436" s="32"/>
      <c r="ABH436" s="32"/>
      <c r="ABI436" s="32"/>
      <c r="ABJ436" s="32"/>
      <c r="ABK436" s="32"/>
      <c r="ABL436" s="32"/>
      <c r="ABM436" s="32"/>
      <c r="ABN436" s="32"/>
      <c r="ABO436" s="32"/>
      <c r="ABP436" s="32"/>
      <c r="ABQ436" s="32"/>
      <c r="ABR436" s="32"/>
      <c r="ABS436" s="32"/>
      <c r="ABT436" s="32"/>
      <c r="ABU436" s="32"/>
      <c r="ABV436" s="32"/>
      <c r="ABW436" s="32"/>
      <c r="ABX436" s="32"/>
      <c r="ABY436" s="32"/>
      <c r="ABZ436" s="32"/>
      <c r="ACA436" s="32"/>
      <c r="ACB436" s="32"/>
      <c r="ACC436" s="32"/>
      <c r="ACD436" s="32"/>
      <c r="ACE436" s="32"/>
      <c r="ACF436" s="32"/>
      <c r="ACG436" s="32"/>
      <c r="ACH436" s="32"/>
      <c r="ACI436" s="32"/>
      <c r="ACJ436" s="32"/>
      <c r="ACK436" s="32"/>
      <c r="ACL436" s="32"/>
      <c r="ACM436" s="32"/>
      <c r="ACN436" s="32"/>
      <c r="ACO436" s="32"/>
      <c r="ACP436" s="32"/>
      <c r="ACQ436" s="32"/>
      <c r="ACR436" s="32"/>
      <c r="ACS436" s="32"/>
      <c r="ACT436" s="32"/>
      <c r="ACU436" s="32"/>
      <c r="ACV436" s="32"/>
      <c r="ACW436" s="32"/>
      <c r="ACX436" s="32"/>
      <c r="ACY436" s="32"/>
      <c r="ACZ436" s="32"/>
      <c r="ADA436" s="32"/>
      <c r="ADB436" s="32"/>
      <c r="ADC436" s="32"/>
      <c r="ADD436" s="32"/>
      <c r="ADE436" s="32"/>
      <c r="ADF436" s="32"/>
      <c r="ADG436" s="32"/>
      <c r="ADH436" s="32"/>
      <c r="ADI436" s="32"/>
      <c r="ADJ436" s="32"/>
      <c r="ADK436" s="32"/>
      <c r="ADL436" s="32"/>
      <c r="ADM436" s="32"/>
      <c r="ADN436" s="32"/>
      <c r="ADO436" s="32"/>
      <c r="ADP436" s="32"/>
      <c r="ADQ436" s="32"/>
      <c r="ADR436" s="32"/>
      <c r="ADS436" s="32"/>
      <c r="ADT436" s="32"/>
      <c r="ADU436" s="32"/>
      <c r="ADV436" s="32"/>
      <c r="ADW436" s="32"/>
      <c r="ADX436" s="32"/>
      <c r="ADY436" s="32"/>
      <c r="ADZ436" s="32"/>
      <c r="AEA436" s="32"/>
      <c r="AEB436" s="32"/>
      <c r="AEC436" s="32"/>
      <c r="AED436" s="32"/>
      <c r="AEE436" s="32"/>
      <c r="AEF436" s="32"/>
      <c r="AEG436" s="32"/>
      <c r="AEH436" s="32"/>
      <c r="AEI436" s="32"/>
      <c r="AEJ436" s="32"/>
      <c r="AEK436" s="32"/>
      <c r="AEL436" s="32"/>
      <c r="AEM436" s="32"/>
      <c r="AEN436" s="32"/>
      <c r="AEO436" s="32"/>
      <c r="AEP436" s="32"/>
      <c r="AEQ436" s="32"/>
      <c r="AER436" s="32"/>
      <c r="AES436" s="32"/>
      <c r="AET436" s="32"/>
      <c r="AEU436" s="32"/>
      <c r="AEV436" s="32"/>
      <c r="AEW436" s="32"/>
      <c r="AEX436" s="32"/>
      <c r="AEY436" s="32"/>
      <c r="AEZ436" s="32"/>
      <c r="AFA436" s="32"/>
      <c r="AFB436" s="32"/>
      <c r="AFC436" s="32"/>
      <c r="AFD436" s="32"/>
      <c r="AFE436" s="32"/>
      <c r="AFF436" s="32"/>
      <c r="AFG436" s="32"/>
      <c r="AFH436" s="32"/>
      <c r="AFI436" s="32"/>
      <c r="AFJ436" s="32"/>
      <c r="AFK436" s="32"/>
      <c r="AFL436" s="32"/>
      <c r="AFM436" s="32"/>
      <c r="AFN436" s="32"/>
      <c r="AFO436" s="32"/>
      <c r="AFP436" s="32"/>
      <c r="AFQ436" s="32"/>
      <c r="AFR436" s="32"/>
      <c r="AFS436" s="32"/>
      <c r="AFT436" s="32"/>
      <c r="AFU436" s="32"/>
      <c r="AFV436" s="32"/>
      <c r="AFW436" s="32"/>
      <c r="AFX436" s="32"/>
      <c r="AFY436" s="32"/>
      <c r="AFZ436" s="32"/>
      <c r="AGA436" s="32"/>
      <c r="AGB436" s="32"/>
      <c r="AGC436" s="32"/>
      <c r="AGD436" s="32"/>
      <c r="AGE436" s="32"/>
      <c r="AGF436" s="32"/>
      <c r="AGG436" s="32"/>
      <c r="AGH436" s="32"/>
      <c r="AGI436" s="32"/>
      <c r="AGJ436" s="32"/>
      <c r="AGK436" s="32"/>
      <c r="AGL436" s="32"/>
      <c r="AGM436" s="32"/>
      <c r="AGN436" s="32"/>
      <c r="AGO436" s="32"/>
      <c r="AGP436" s="32"/>
      <c r="AGQ436" s="32"/>
      <c r="AGR436" s="32"/>
      <c r="AGS436" s="32"/>
      <c r="AGT436" s="32"/>
      <c r="AGU436" s="32"/>
      <c r="AGV436" s="32"/>
      <c r="AGW436" s="32"/>
      <c r="AGX436" s="32"/>
      <c r="AGY436" s="32"/>
      <c r="AGZ436" s="32"/>
      <c r="AHA436" s="32"/>
      <c r="AHB436" s="32"/>
      <c r="AHC436" s="32"/>
      <c r="AHD436" s="32"/>
      <c r="AHE436" s="32"/>
      <c r="AHF436" s="32"/>
      <c r="AHG436" s="32"/>
      <c r="AHH436" s="32"/>
      <c r="AHI436" s="32"/>
      <c r="AHJ436" s="32"/>
      <c r="AHK436" s="32"/>
      <c r="AHL436" s="32"/>
      <c r="AHM436" s="32"/>
      <c r="AHN436" s="32"/>
      <c r="AHO436" s="32"/>
      <c r="AHP436" s="32"/>
      <c r="AHQ436" s="32"/>
      <c r="AHR436" s="32"/>
      <c r="AHS436" s="32"/>
      <c r="AHT436" s="32"/>
      <c r="AHU436" s="32"/>
      <c r="AHV436" s="32"/>
      <c r="AHW436" s="32"/>
      <c r="AHX436" s="32"/>
      <c r="AHY436" s="32"/>
      <c r="AHZ436" s="32"/>
      <c r="AIA436" s="32"/>
      <c r="AIB436" s="32"/>
      <c r="AIC436" s="32"/>
      <c r="AID436" s="32"/>
      <c r="AIE436" s="32"/>
      <c r="AIF436" s="32"/>
      <c r="AIG436" s="32"/>
      <c r="AIH436" s="32"/>
      <c r="AII436" s="32"/>
      <c r="AIJ436" s="32"/>
      <c r="AIK436" s="32"/>
      <c r="AIL436" s="32"/>
      <c r="AIM436" s="32"/>
      <c r="AIN436" s="32"/>
      <c r="AIO436" s="32"/>
      <c r="AIP436" s="32"/>
      <c r="AIQ436" s="32"/>
      <c r="AIR436" s="32"/>
      <c r="AIS436" s="32"/>
      <c r="AIT436" s="32"/>
      <c r="AIU436" s="32"/>
      <c r="AIV436" s="32"/>
      <c r="AIW436" s="32"/>
      <c r="AIX436" s="32"/>
      <c r="AIY436" s="32"/>
      <c r="AIZ436" s="32"/>
      <c r="AJA436" s="32"/>
      <c r="AJB436" s="32"/>
      <c r="AJC436" s="32"/>
      <c r="AJD436" s="32"/>
      <c r="AJE436" s="32"/>
      <c r="AJF436" s="32"/>
      <c r="AJG436" s="32"/>
      <c r="AJH436" s="32"/>
      <c r="AJI436" s="32"/>
      <c r="AJJ436" s="32"/>
      <c r="AJK436" s="32"/>
      <c r="AJL436" s="32"/>
      <c r="AJM436" s="32"/>
      <c r="AJN436" s="32"/>
      <c r="AJO436" s="32"/>
      <c r="AJP436" s="32"/>
      <c r="AJQ436" s="32"/>
      <c r="AJR436" s="32"/>
      <c r="AJS436" s="32"/>
      <c r="AJT436" s="32"/>
      <c r="AJU436" s="32"/>
      <c r="AJV436" s="32"/>
      <c r="AJW436" s="32"/>
      <c r="AJX436" s="32"/>
      <c r="AJY436" s="32"/>
      <c r="AJZ436" s="32"/>
      <c r="AKA436" s="32"/>
      <c r="AKB436" s="32"/>
      <c r="AKC436" s="32"/>
      <c r="AKD436" s="32"/>
      <c r="AKE436" s="32"/>
      <c r="AKF436" s="32"/>
      <c r="AKG436" s="32"/>
      <c r="AKH436" s="32"/>
      <c r="AKI436" s="32"/>
      <c r="AKJ436" s="32"/>
      <c r="AKK436" s="32"/>
      <c r="AKL436" s="32"/>
      <c r="AKM436" s="32"/>
      <c r="AKN436" s="32"/>
      <c r="AKO436" s="32"/>
      <c r="AKP436" s="32"/>
      <c r="AKQ436" s="32"/>
      <c r="AKR436" s="32"/>
      <c r="AKS436" s="32"/>
      <c r="AKT436" s="32"/>
      <c r="AKU436" s="32"/>
      <c r="AKV436" s="32"/>
      <c r="AKW436" s="32"/>
      <c r="AKX436" s="32"/>
      <c r="AKY436" s="32"/>
      <c r="AKZ436" s="32"/>
      <c r="ALA436" s="32"/>
      <c r="ALB436" s="32"/>
      <c r="ALC436" s="32"/>
      <c r="ALD436" s="32"/>
      <c r="ALE436" s="32"/>
      <c r="ALF436" s="32"/>
      <c r="ALG436" s="32"/>
      <c r="ALH436" s="32"/>
      <c r="ALI436" s="32"/>
      <c r="ALJ436" s="32"/>
      <c r="ALK436" s="32"/>
      <c r="ALL436" s="32"/>
      <c r="ALM436" s="32"/>
      <c r="ALN436" s="32"/>
      <c r="ALO436" s="32"/>
      <c r="ALP436" s="32"/>
      <c r="ALQ436" s="32"/>
      <c r="ALR436" s="32"/>
      <c r="ALS436" s="32"/>
      <c r="ALT436" s="32"/>
      <c r="ALU436" s="32"/>
      <c r="ALV436" s="32"/>
      <c r="ALW436" s="32"/>
      <c r="ALX436" s="32"/>
      <c r="ALY436" s="32"/>
      <c r="ALZ436" s="32"/>
      <c r="AMA436" s="32"/>
      <c r="AMB436" s="32"/>
      <c r="AMC436" s="32"/>
      <c r="AMD436" s="32"/>
      <c r="AME436" s="32"/>
      <c r="AMF436" s="32"/>
      <c r="AMG436" s="32"/>
      <c r="AMH436" s="32"/>
      <c r="AMI436" s="32"/>
      <c r="AMJ436" s="32"/>
      <c r="AMK436" s="32"/>
      <c r="AML436" s="32"/>
      <c r="AMM436" s="32"/>
      <c r="AMN436" s="32"/>
      <c r="AMO436" s="32"/>
      <c r="AMP436" s="32"/>
      <c r="AMQ436" s="32"/>
      <c r="AMR436" s="32"/>
      <c r="AMS436" s="32"/>
      <c r="AMT436" s="32"/>
      <c r="AMU436" s="32"/>
      <c r="AMV436" s="32"/>
      <c r="AMW436" s="32"/>
      <c r="AMX436" s="32"/>
      <c r="AMY436" s="32"/>
      <c r="AMZ436" s="32"/>
      <c r="ANA436" s="32"/>
      <c r="ANB436" s="32"/>
      <c r="ANC436" s="32"/>
      <c r="AND436" s="32"/>
      <c r="ANE436" s="32"/>
      <c r="ANF436" s="32"/>
      <c r="ANG436" s="32"/>
      <c r="ANH436" s="32"/>
      <c r="ANI436" s="32"/>
      <c r="ANJ436" s="32"/>
      <c r="ANK436" s="32"/>
      <c r="ANL436" s="32"/>
      <c r="ANM436" s="32"/>
      <c r="ANN436" s="32"/>
      <c r="ANO436" s="32"/>
      <c r="ANP436" s="32"/>
      <c r="ANQ436" s="32"/>
      <c r="ANR436" s="32"/>
      <c r="ANS436" s="32"/>
      <c r="ANT436" s="32"/>
      <c r="ANU436" s="32"/>
      <c r="ANV436" s="32"/>
      <c r="ANW436" s="32"/>
      <c r="ANX436" s="32"/>
      <c r="ANY436" s="32"/>
      <c r="ANZ436" s="32"/>
      <c r="AOA436" s="32"/>
      <c r="AOB436" s="32"/>
      <c r="AOC436" s="32"/>
      <c r="AOD436" s="32"/>
      <c r="AOE436" s="32"/>
      <c r="AOF436" s="32"/>
      <c r="AOG436" s="32"/>
      <c r="AOH436" s="32"/>
      <c r="AOI436" s="32"/>
      <c r="AOJ436" s="32"/>
      <c r="AOK436" s="32"/>
      <c r="AOL436" s="32"/>
      <c r="AOM436" s="32"/>
      <c r="AON436" s="32"/>
      <c r="AOO436" s="32"/>
      <c r="AOP436" s="32"/>
      <c r="AOQ436" s="32"/>
      <c r="AOR436" s="32"/>
      <c r="AOS436" s="32"/>
      <c r="AOT436" s="32"/>
      <c r="AOU436" s="32"/>
      <c r="AOV436" s="32"/>
      <c r="AOW436" s="32"/>
      <c r="AOX436" s="32"/>
      <c r="AOY436" s="32"/>
      <c r="AOZ436" s="32"/>
      <c r="APA436" s="32"/>
      <c r="APB436" s="32"/>
      <c r="APC436" s="32"/>
      <c r="APD436" s="32"/>
      <c r="APE436" s="32"/>
      <c r="APF436" s="32"/>
      <c r="APG436" s="32"/>
      <c r="APH436" s="32"/>
      <c r="API436" s="32"/>
      <c r="APJ436" s="32"/>
      <c r="APK436" s="32"/>
      <c r="APL436" s="32"/>
      <c r="APM436" s="32"/>
      <c r="APN436" s="32"/>
      <c r="APO436" s="32"/>
      <c r="APP436" s="32"/>
      <c r="APQ436" s="32"/>
      <c r="APR436" s="32"/>
      <c r="APS436" s="32"/>
      <c r="APT436" s="32"/>
      <c r="APU436" s="32"/>
      <c r="APV436" s="32"/>
      <c r="APW436" s="32"/>
      <c r="APX436" s="32"/>
      <c r="APY436" s="32"/>
      <c r="APZ436" s="32"/>
      <c r="AQA436" s="32"/>
      <c r="AQB436" s="32"/>
      <c r="AQC436" s="32"/>
      <c r="AQD436" s="32"/>
      <c r="AQE436" s="32"/>
      <c r="AQF436" s="32"/>
      <c r="AQG436" s="32"/>
      <c r="AQH436" s="32"/>
      <c r="AQI436" s="32"/>
      <c r="AQJ436" s="32"/>
      <c r="AQK436" s="32"/>
      <c r="AQL436" s="32"/>
      <c r="AQM436" s="32"/>
      <c r="AQN436" s="32"/>
      <c r="AQO436" s="32"/>
      <c r="AQP436" s="32"/>
      <c r="AQQ436" s="32"/>
      <c r="AQR436" s="32"/>
      <c r="AQS436" s="32"/>
      <c r="AQT436" s="32"/>
      <c r="AQU436" s="32"/>
      <c r="AQV436" s="32"/>
      <c r="AQW436" s="32"/>
      <c r="AQX436" s="32"/>
      <c r="AQY436" s="32"/>
      <c r="AQZ436" s="32"/>
      <c r="ARA436" s="32"/>
      <c r="ARB436" s="32"/>
      <c r="ARC436" s="32"/>
      <c r="ARD436" s="32"/>
      <c r="ARE436" s="32"/>
      <c r="ARF436" s="32"/>
      <c r="ARG436" s="32"/>
      <c r="ARH436" s="32"/>
      <c r="ARI436" s="32"/>
      <c r="ARJ436" s="32"/>
      <c r="ARK436" s="32"/>
      <c r="ARL436" s="32"/>
      <c r="ARM436" s="32"/>
      <c r="ARN436" s="32"/>
      <c r="ARO436" s="32"/>
      <c r="ARP436" s="32"/>
      <c r="ARQ436" s="32"/>
      <c r="ARR436" s="32"/>
      <c r="ARS436" s="32"/>
      <c r="ART436" s="32"/>
      <c r="ARU436" s="32"/>
      <c r="ARV436" s="32"/>
      <c r="ARW436" s="32"/>
      <c r="ARX436" s="32"/>
      <c r="ARY436" s="32"/>
      <c r="ARZ436" s="32"/>
      <c r="ASA436" s="32"/>
      <c r="ASB436" s="32"/>
      <c r="ASC436" s="32"/>
      <c r="ASD436" s="32"/>
      <c r="ASE436" s="32"/>
      <c r="ASF436" s="32"/>
      <c r="ASG436" s="32"/>
      <c r="ASH436" s="32"/>
      <c r="ASI436" s="32"/>
      <c r="ASJ436" s="32"/>
      <c r="ASK436" s="32"/>
      <c r="ASL436" s="32"/>
      <c r="ASM436" s="32"/>
      <c r="ASN436" s="32"/>
      <c r="ASO436" s="32"/>
      <c r="ASP436" s="32"/>
      <c r="ASQ436" s="32"/>
      <c r="ASR436" s="32"/>
      <c r="ASS436" s="32"/>
      <c r="AST436" s="32"/>
      <c r="ASU436" s="32"/>
      <c r="ASV436" s="32"/>
      <c r="ASW436" s="32"/>
      <c r="ASX436" s="32"/>
      <c r="ASY436" s="32"/>
      <c r="ASZ436" s="32"/>
      <c r="ATA436" s="32"/>
      <c r="ATB436" s="32"/>
      <c r="ATC436" s="32"/>
      <c r="ATD436" s="32"/>
      <c r="ATE436" s="32"/>
      <c r="ATF436" s="32"/>
      <c r="ATG436" s="32"/>
      <c r="ATH436" s="32"/>
      <c r="ATI436" s="32"/>
      <c r="ATJ436" s="32"/>
      <c r="ATK436" s="32"/>
      <c r="ATL436" s="32"/>
      <c r="ATM436" s="32"/>
      <c r="ATN436" s="32"/>
      <c r="ATO436" s="32"/>
      <c r="ATP436" s="32"/>
      <c r="ATQ436" s="32"/>
      <c r="ATR436" s="32"/>
      <c r="ATS436" s="32"/>
      <c r="ATT436" s="32"/>
      <c r="ATU436" s="32"/>
      <c r="ATV436" s="32"/>
      <c r="ATW436" s="32"/>
      <c r="ATX436" s="32"/>
      <c r="ATY436" s="32"/>
      <c r="ATZ436" s="32"/>
      <c r="AUA436" s="32"/>
      <c r="AUB436" s="32"/>
      <c r="AUC436" s="32"/>
      <c r="AUD436" s="32"/>
      <c r="AUE436" s="32"/>
      <c r="AUF436" s="32"/>
      <c r="AUG436" s="32"/>
      <c r="AUH436" s="32"/>
      <c r="AUI436" s="32"/>
      <c r="AUJ436" s="32"/>
      <c r="AUK436" s="32"/>
      <c r="AUL436" s="32"/>
      <c r="AUM436" s="32"/>
      <c r="AUN436" s="32"/>
      <c r="AUO436" s="32"/>
      <c r="AUP436" s="32"/>
      <c r="AUQ436" s="32"/>
      <c r="AUR436" s="32"/>
      <c r="AUS436" s="32"/>
      <c r="AUT436" s="32"/>
      <c r="AUU436" s="32"/>
      <c r="AUV436" s="32"/>
      <c r="AUW436" s="32"/>
      <c r="AUX436" s="32"/>
      <c r="AUY436" s="32"/>
      <c r="AUZ436" s="32"/>
      <c r="AVA436" s="32"/>
      <c r="AVB436" s="32"/>
      <c r="AVC436" s="32"/>
      <c r="AVD436" s="32"/>
      <c r="AVE436" s="32"/>
      <c r="AVF436" s="32"/>
      <c r="AVG436" s="32"/>
      <c r="AVH436" s="32"/>
      <c r="AVI436" s="32"/>
      <c r="AVJ436" s="32"/>
      <c r="AVK436" s="32"/>
      <c r="AVL436" s="32"/>
      <c r="AVM436" s="32"/>
      <c r="AVN436" s="32"/>
      <c r="AVO436" s="32"/>
      <c r="AVP436" s="32"/>
      <c r="AVQ436" s="32"/>
      <c r="AVR436" s="32"/>
      <c r="AVS436" s="32"/>
      <c r="AVT436" s="32"/>
      <c r="AVU436" s="32"/>
      <c r="AVV436" s="32"/>
      <c r="AVW436" s="32"/>
      <c r="AVX436" s="32"/>
      <c r="AVY436" s="32"/>
      <c r="AVZ436" s="32"/>
      <c r="AWA436" s="32"/>
      <c r="AWB436" s="32"/>
      <c r="AWC436" s="32"/>
      <c r="AWD436" s="32"/>
      <c r="AWE436" s="32"/>
      <c r="AWF436" s="32"/>
      <c r="AWG436" s="32"/>
      <c r="AWH436" s="32"/>
      <c r="AWI436" s="32"/>
      <c r="AWJ436" s="32"/>
      <c r="AWK436" s="32"/>
      <c r="AWL436" s="32"/>
      <c r="AWM436" s="32"/>
      <c r="AWN436" s="32"/>
      <c r="AWO436" s="32"/>
      <c r="AWP436" s="32"/>
      <c r="AWQ436" s="32"/>
      <c r="AWR436" s="32"/>
      <c r="AWS436" s="32"/>
      <c r="AWT436" s="32"/>
      <c r="AWU436" s="32"/>
      <c r="AWV436" s="32"/>
      <c r="AWW436" s="32"/>
      <c r="AWX436" s="32"/>
      <c r="AWY436" s="32"/>
      <c r="AWZ436" s="32"/>
      <c r="AXA436" s="32"/>
      <c r="AXB436" s="32"/>
      <c r="AXC436" s="32"/>
      <c r="AXD436" s="32"/>
      <c r="AXE436" s="32"/>
      <c r="AXF436" s="32"/>
      <c r="AXG436" s="32"/>
      <c r="AXH436" s="32"/>
      <c r="AXI436" s="32"/>
      <c r="AXJ436" s="32"/>
      <c r="AXK436" s="32"/>
      <c r="AXL436" s="32"/>
      <c r="AXM436" s="32"/>
      <c r="AXN436" s="32"/>
      <c r="AXO436" s="32"/>
      <c r="AXP436" s="32"/>
      <c r="AXQ436" s="32"/>
      <c r="AXR436" s="32"/>
      <c r="AXS436" s="32"/>
      <c r="AXT436" s="32"/>
      <c r="AXU436" s="32"/>
      <c r="AXV436" s="32"/>
      <c r="AXW436" s="32"/>
      <c r="AXX436" s="32"/>
      <c r="AXY436" s="32"/>
      <c r="AXZ436" s="32"/>
      <c r="AYA436" s="32"/>
      <c r="AYB436" s="32"/>
      <c r="AYC436" s="32"/>
      <c r="AYD436" s="32"/>
      <c r="AYE436" s="32"/>
      <c r="AYF436" s="32"/>
      <c r="AYG436" s="32"/>
      <c r="AYH436" s="32"/>
      <c r="AYI436" s="32"/>
      <c r="AYJ436" s="32"/>
      <c r="AYK436" s="32"/>
      <c r="AYL436" s="32"/>
      <c r="AYM436" s="32"/>
      <c r="AYN436" s="32"/>
      <c r="AYO436" s="32"/>
      <c r="AYP436" s="32"/>
      <c r="AYQ436" s="32"/>
      <c r="AYR436" s="32"/>
      <c r="AYS436" s="32"/>
      <c r="AYT436" s="32"/>
      <c r="AYU436" s="32"/>
      <c r="AYV436" s="32"/>
      <c r="AYW436" s="32"/>
      <c r="AYX436" s="32"/>
      <c r="AYY436" s="32"/>
      <c r="AYZ436" s="32"/>
      <c r="AZA436" s="32"/>
      <c r="AZB436" s="32"/>
      <c r="AZC436" s="32"/>
      <c r="AZD436" s="32"/>
      <c r="AZE436" s="32"/>
      <c r="AZF436" s="32"/>
      <c r="AZG436" s="32"/>
      <c r="AZH436" s="32"/>
      <c r="AZI436" s="32"/>
      <c r="AZJ436" s="32"/>
      <c r="AZK436" s="32"/>
      <c r="AZL436" s="32"/>
      <c r="AZM436" s="32"/>
      <c r="AZN436" s="32"/>
      <c r="AZO436" s="32"/>
      <c r="AZP436" s="32"/>
      <c r="AZQ436" s="32"/>
      <c r="AZR436" s="32"/>
      <c r="AZS436" s="32"/>
      <c r="AZT436" s="32"/>
      <c r="AZU436" s="32"/>
      <c r="AZV436" s="32"/>
      <c r="AZW436" s="32"/>
      <c r="AZX436" s="32"/>
      <c r="AZY436" s="32"/>
      <c r="AZZ436" s="32"/>
      <c r="BAA436" s="32"/>
      <c r="BAB436" s="32"/>
      <c r="BAC436" s="32"/>
      <c r="BAD436" s="32"/>
      <c r="BAE436" s="32"/>
      <c r="BAF436" s="32"/>
      <c r="BAG436" s="32"/>
      <c r="BAH436" s="32"/>
      <c r="BAI436" s="32"/>
      <c r="BAJ436" s="32"/>
      <c r="BAK436" s="32"/>
      <c r="BAL436" s="32"/>
      <c r="BAM436" s="32"/>
      <c r="BAN436" s="32"/>
      <c r="BAO436" s="32"/>
      <c r="BAP436" s="32"/>
      <c r="BAQ436" s="32"/>
      <c r="BAR436" s="32"/>
      <c r="BAS436" s="32"/>
      <c r="BAT436" s="32"/>
      <c r="BAU436" s="32"/>
      <c r="BAV436" s="32"/>
      <c r="BAW436" s="32"/>
      <c r="BAX436" s="32"/>
      <c r="BAY436" s="32"/>
      <c r="BAZ436" s="32"/>
      <c r="BBA436" s="32"/>
      <c r="BBB436" s="32"/>
      <c r="BBC436" s="32"/>
      <c r="BBD436" s="32"/>
      <c r="BBE436" s="32"/>
      <c r="BBF436" s="32"/>
      <c r="BBG436" s="32"/>
      <c r="BBH436" s="32"/>
      <c r="BBI436" s="32"/>
      <c r="BBJ436" s="32"/>
      <c r="BBK436" s="32"/>
      <c r="BBL436" s="32"/>
      <c r="BBM436" s="32"/>
      <c r="BBN436" s="32"/>
      <c r="BBO436" s="32"/>
      <c r="BBP436" s="32"/>
      <c r="BBQ436" s="32"/>
      <c r="BBR436" s="32"/>
      <c r="BBS436" s="32"/>
      <c r="BBT436" s="32"/>
      <c r="BBU436" s="32"/>
      <c r="BBV436" s="32"/>
      <c r="BBW436" s="32"/>
      <c r="BBX436" s="32"/>
      <c r="BBY436" s="32"/>
      <c r="BBZ436" s="32"/>
      <c r="BCA436" s="32"/>
      <c r="BCB436" s="32"/>
      <c r="BCC436" s="32"/>
      <c r="BCD436" s="32"/>
      <c r="BCE436" s="32"/>
      <c r="BCF436" s="32"/>
      <c r="BCG436" s="32"/>
      <c r="BCH436" s="32"/>
      <c r="BCI436" s="32"/>
      <c r="BCJ436" s="32"/>
      <c r="BCK436" s="32"/>
      <c r="BCL436" s="32"/>
      <c r="BCM436" s="32"/>
      <c r="BCN436" s="32"/>
      <c r="BCO436" s="32"/>
      <c r="BCP436" s="32"/>
      <c r="BCQ436" s="32"/>
      <c r="BCR436" s="32"/>
      <c r="BCS436" s="32"/>
      <c r="BCT436" s="32"/>
      <c r="BCU436" s="32"/>
      <c r="BCV436" s="32"/>
      <c r="BCW436" s="32"/>
      <c r="BCX436" s="32"/>
      <c r="BCY436" s="32"/>
      <c r="BCZ436" s="32"/>
      <c r="BDA436" s="32"/>
      <c r="BDB436" s="32"/>
      <c r="BDC436" s="32"/>
      <c r="BDD436" s="32"/>
      <c r="BDE436" s="32"/>
      <c r="BDF436" s="32"/>
      <c r="BDG436" s="32"/>
      <c r="BDH436" s="32"/>
      <c r="BDI436" s="32"/>
      <c r="BDJ436" s="32"/>
      <c r="BDK436" s="32"/>
      <c r="BDL436" s="32"/>
      <c r="BDM436" s="32"/>
      <c r="BDN436" s="32"/>
      <c r="BDO436" s="32"/>
      <c r="BDP436" s="32"/>
      <c r="BDQ436" s="32"/>
      <c r="BDR436" s="32"/>
      <c r="BDS436" s="32"/>
      <c r="BDT436" s="32"/>
      <c r="BDU436" s="32"/>
      <c r="BDV436" s="32"/>
      <c r="BDW436" s="32"/>
      <c r="BDX436" s="32"/>
      <c r="BDY436" s="32"/>
      <c r="BDZ436" s="32"/>
      <c r="BEA436" s="32"/>
      <c r="BEB436" s="32"/>
      <c r="BEC436" s="32"/>
      <c r="BED436" s="32"/>
      <c r="BEE436" s="32"/>
      <c r="BEF436" s="32"/>
      <c r="BEG436" s="32"/>
      <c r="BEH436" s="32"/>
      <c r="BEI436" s="32"/>
      <c r="BEJ436" s="32"/>
      <c r="BEK436" s="32"/>
      <c r="BEL436" s="32"/>
      <c r="BEM436" s="32"/>
      <c r="BEN436" s="32"/>
      <c r="BEO436" s="32"/>
      <c r="BEP436" s="32"/>
      <c r="BEQ436" s="32"/>
      <c r="BER436" s="32"/>
      <c r="BES436" s="32"/>
      <c r="BET436" s="32"/>
      <c r="BEU436" s="32"/>
      <c r="BEV436" s="32"/>
      <c r="BEW436" s="32"/>
      <c r="BEX436" s="32"/>
      <c r="BEY436" s="32"/>
      <c r="BEZ436" s="32"/>
      <c r="BFA436" s="32"/>
      <c r="BFB436" s="32"/>
      <c r="BFC436" s="32"/>
      <c r="BFD436" s="32"/>
      <c r="BFE436" s="32"/>
      <c r="BFF436" s="32"/>
      <c r="BFG436" s="32"/>
      <c r="BFH436" s="32"/>
      <c r="BFI436" s="32"/>
      <c r="BFJ436" s="32"/>
      <c r="BFK436" s="32"/>
      <c r="BFL436" s="32"/>
      <c r="BFM436" s="32"/>
      <c r="BFN436" s="32"/>
      <c r="BFO436" s="32"/>
      <c r="BFP436" s="32"/>
      <c r="BFQ436" s="32"/>
      <c r="BFR436" s="32"/>
      <c r="BFS436" s="32"/>
      <c r="BFT436" s="32"/>
      <c r="BFU436" s="32"/>
      <c r="BFV436" s="32"/>
      <c r="BFW436" s="32"/>
      <c r="BFX436" s="32"/>
      <c r="BFY436" s="32"/>
      <c r="BFZ436" s="32"/>
      <c r="BGA436" s="32"/>
      <c r="BGB436" s="32"/>
      <c r="BGC436" s="32"/>
      <c r="BGD436" s="32"/>
      <c r="BGE436" s="32"/>
      <c r="BGF436" s="32"/>
      <c r="BGG436" s="32"/>
      <c r="BGH436" s="32"/>
      <c r="BGI436" s="32"/>
      <c r="BGJ436" s="32"/>
      <c r="BGK436" s="32"/>
      <c r="BGL436" s="32"/>
      <c r="BGM436" s="32"/>
      <c r="BGN436" s="32"/>
      <c r="BGO436" s="32"/>
      <c r="BGP436" s="32"/>
      <c r="BGQ436" s="32"/>
      <c r="BGR436" s="32"/>
      <c r="BGS436" s="32"/>
      <c r="BGT436" s="32"/>
      <c r="BGU436" s="32"/>
      <c r="BGV436" s="32"/>
      <c r="BGW436" s="32"/>
      <c r="BGX436" s="32"/>
      <c r="BGY436" s="32"/>
      <c r="BGZ436" s="32"/>
      <c r="BHA436" s="32"/>
      <c r="BHB436" s="32"/>
      <c r="BHC436" s="32"/>
      <c r="BHD436" s="32"/>
      <c r="BHE436" s="32"/>
      <c r="BHF436" s="32"/>
      <c r="BHG436" s="32"/>
      <c r="BHH436" s="32"/>
      <c r="BHI436" s="32"/>
      <c r="BHJ436" s="32"/>
      <c r="BHK436" s="32"/>
      <c r="BHL436" s="32"/>
      <c r="BHM436" s="32"/>
      <c r="BHN436" s="32"/>
      <c r="BHO436" s="32"/>
      <c r="BHP436" s="32"/>
      <c r="BHQ436" s="32"/>
      <c r="BHR436" s="32"/>
      <c r="BHS436" s="32"/>
      <c r="BHT436" s="32"/>
      <c r="BHU436" s="32"/>
      <c r="BHV436" s="32"/>
      <c r="BHW436" s="32"/>
      <c r="BHX436" s="32"/>
      <c r="BHY436" s="32"/>
      <c r="BHZ436" s="32"/>
      <c r="BIA436" s="32"/>
      <c r="BIB436" s="32"/>
      <c r="BIC436" s="32"/>
      <c r="BID436" s="32"/>
      <c r="BIE436" s="32"/>
      <c r="BIF436" s="32"/>
      <c r="BIG436" s="32"/>
      <c r="BIH436" s="32"/>
      <c r="BII436" s="32"/>
      <c r="BIJ436" s="32"/>
      <c r="BIK436" s="32"/>
      <c r="BIL436" s="32"/>
      <c r="BIM436" s="32"/>
      <c r="BIN436" s="32"/>
      <c r="BIO436" s="32"/>
      <c r="BIP436" s="32"/>
      <c r="BIQ436" s="32"/>
      <c r="BIR436" s="32"/>
      <c r="BIS436" s="32"/>
      <c r="BIT436" s="32"/>
      <c r="BIU436" s="32"/>
      <c r="BIV436" s="32"/>
      <c r="BIW436" s="32"/>
      <c r="BIX436" s="32"/>
      <c r="BIY436" s="32"/>
      <c r="BIZ436" s="32"/>
      <c r="BJA436" s="32"/>
      <c r="BJB436" s="32"/>
      <c r="BJC436" s="32"/>
      <c r="BJD436" s="32"/>
      <c r="BJE436" s="32"/>
      <c r="BJF436" s="32"/>
      <c r="BJG436" s="32"/>
      <c r="BJH436" s="32"/>
      <c r="BJI436" s="32"/>
      <c r="BJJ436" s="32"/>
      <c r="BJK436" s="32"/>
      <c r="BJL436" s="32"/>
      <c r="BJM436" s="32"/>
      <c r="BJN436" s="32"/>
      <c r="BJO436" s="32"/>
      <c r="BJP436" s="32"/>
      <c r="BJQ436" s="32"/>
      <c r="BJR436" s="32"/>
      <c r="BJS436" s="32"/>
      <c r="BJT436" s="32"/>
      <c r="BJU436" s="32"/>
      <c r="BJV436" s="32"/>
      <c r="BJW436" s="32"/>
      <c r="BJX436" s="32"/>
      <c r="BJY436" s="32"/>
      <c r="BJZ436" s="32"/>
      <c r="BKA436" s="32"/>
      <c r="BKB436" s="32"/>
      <c r="BKC436" s="32"/>
      <c r="BKD436" s="32"/>
      <c r="BKE436" s="32"/>
      <c r="BKF436" s="32"/>
      <c r="BKG436" s="32"/>
      <c r="BKH436" s="32"/>
      <c r="BKI436" s="32"/>
      <c r="BKJ436" s="32"/>
      <c r="BKK436" s="32"/>
      <c r="BKL436" s="32"/>
      <c r="BKM436" s="32"/>
      <c r="BKN436" s="32"/>
      <c r="BKO436" s="32"/>
      <c r="BKP436" s="32"/>
      <c r="BKQ436" s="32"/>
      <c r="BKR436" s="32"/>
      <c r="BKS436" s="32"/>
      <c r="BKT436" s="32"/>
      <c r="BKU436" s="32"/>
      <c r="BKV436" s="32"/>
      <c r="BKW436" s="32"/>
      <c r="BKX436" s="32"/>
      <c r="BKY436" s="32"/>
      <c r="BKZ436" s="32"/>
      <c r="BLA436" s="32"/>
      <c r="BLB436" s="32"/>
      <c r="BLC436" s="32"/>
      <c r="BLD436" s="32"/>
      <c r="BLE436" s="32"/>
      <c r="BLF436" s="32"/>
      <c r="BLG436" s="32"/>
      <c r="BLH436" s="32"/>
      <c r="BLI436" s="32"/>
      <c r="BLJ436" s="32"/>
      <c r="BLK436" s="32"/>
      <c r="BLL436" s="32"/>
      <c r="BLM436" s="32"/>
      <c r="BLN436" s="32"/>
      <c r="BLO436" s="32"/>
      <c r="BLP436" s="32"/>
      <c r="BLQ436" s="32"/>
      <c r="BLR436" s="32"/>
      <c r="BLS436" s="32"/>
      <c r="BLT436" s="32"/>
      <c r="BLU436" s="32"/>
      <c r="BLV436" s="32"/>
      <c r="BLW436" s="32"/>
      <c r="BLX436" s="32"/>
      <c r="BLY436" s="32"/>
      <c r="BLZ436" s="32"/>
      <c r="BMA436" s="32"/>
      <c r="BMB436" s="32"/>
      <c r="BMC436" s="32"/>
      <c r="BMD436" s="32"/>
      <c r="BME436" s="32"/>
      <c r="BMF436" s="32"/>
      <c r="BMG436" s="32"/>
      <c r="BMH436" s="32"/>
      <c r="BMI436" s="32"/>
      <c r="BMJ436" s="32"/>
      <c r="BMK436" s="32"/>
      <c r="BML436" s="32"/>
      <c r="BMM436" s="32"/>
      <c r="BMN436" s="32"/>
      <c r="BMO436" s="32"/>
      <c r="BMP436" s="32"/>
      <c r="BMQ436" s="32"/>
      <c r="BMR436" s="32"/>
      <c r="BMS436" s="32"/>
      <c r="BMT436" s="32"/>
      <c r="BMU436" s="32"/>
      <c r="BMV436" s="32"/>
      <c r="BMW436" s="32"/>
      <c r="BMX436" s="32"/>
      <c r="BMY436" s="32"/>
      <c r="BMZ436" s="32"/>
      <c r="BNA436" s="32"/>
      <c r="BNB436" s="32"/>
      <c r="BNC436" s="32"/>
      <c r="BND436" s="32"/>
      <c r="BNE436" s="32"/>
      <c r="BNF436" s="32"/>
      <c r="BNG436" s="32"/>
      <c r="BNH436" s="32"/>
      <c r="BNI436" s="32"/>
      <c r="BNJ436" s="32"/>
      <c r="BNK436" s="32"/>
      <c r="BNL436" s="32"/>
      <c r="BNM436" s="32"/>
      <c r="BNN436" s="32"/>
      <c r="BNO436" s="32"/>
      <c r="BNP436" s="32"/>
      <c r="BNQ436" s="32"/>
      <c r="BNR436" s="32"/>
      <c r="BNS436" s="32"/>
      <c r="BNT436" s="32"/>
      <c r="BNU436" s="32"/>
      <c r="BNV436" s="32"/>
      <c r="BNW436" s="32"/>
      <c r="BNX436" s="32"/>
      <c r="BNY436" s="32"/>
      <c r="BNZ436" s="32"/>
      <c r="BOA436" s="32"/>
      <c r="BOB436" s="32"/>
      <c r="BOC436" s="32"/>
      <c r="BOD436" s="32"/>
      <c r="BOE436" s="32"/>
      <c r="BOF436" s="32"/>
      <c r="BOG436" s="32"/>
      <c r="BOH436" s="32"/>
      <c r="BOI436" s="32"/>
      <c r="BOJ436" s="32"/>
      <c r="BOK436" s="32"/>
      <c r="BOL436" s="32"/>
      <c r="BOM436" s="32"/>
      <c r="BON436" s="32"/>
      <c r="BOO436" s="32"/>
      <c r="BOP436" s="32"/>
      <c r="BOQ436" s="32"/>
      <c r="BOR436" s="32"/>
      <c r="BOS436" s="32"/>
      <c r="BOT436" s="32"/>
      <c r="BOU436" s="32"/>
      <c r="BOV436" s="32"/>
      <c r="BOW436" s="32"/>
      <c r="BOX436" s="32"/>
      <c r="BOY436" s="32"/>
      <c r="BOZ436" s="32"/>
      <c r="BPA436" s="32"/>
      <c r="BPB436" s="32"/>
      <c r="BPC436" s="32"/>
      <c r="BPD436" s="32"/>
      <c r="BPE436" s="32"/>
      <c r="BPF436" s="32"/>
      <c r="BPG436" s="32"/>
      <c r="BPH436" s="32"/>
      <c r="BPI436" s="32"/>
      <c r="BPJ436" s="32"/>
      <c r="BPK436" s="32"/>
      <c r="BPL436" s="32"/>
      <c r="BPM436" s="32"/>
      <c r="BPN436" s="32"/>
      <c r="BPO436" s="32"/>
      <c r="BPP436" s="32"/>
      <c r="BPQ436" s="32"/>
      <c r="BPR436" s="32"/>
      <c r="BPS436" s="32"/>
      <c r="BPT436" s="32"/>
      <c r="BPU436" s="32"/>
      <c r="BPV436" s="32"/>
      <c r="BPW436" s="32"/>
      <c r="BPX436" s="32"/>
      <c r="BPY436" s="32"/>
      <c r="BPZ436" s="32"/>
      <c r="BQA436" s="32"/>
      <c r="BQB436" s="32"/>
      <c r="BQC436" s="32"/>
      <c r="BQD436" s="32"/>
      <c r="BQE436" s="32"/>
      <c r="BQF436" s="32"/>
      <c r="BQG436" s="32"/>
      <c r="BQH436" s="32"/>
      <c r="BQI436" s="32"/>
      <c r="BQJ436" s="32"/>
      <c r="BQK436" s="32"/>
      <c r="BQL436" s="32"/>
      <c r="BQM436" s="32"/>
      <c r="BQN436" s="32"/>
      <c r="BQO436" s="32"/>
      <c r="BQP436" s="32"/>
      <c r="BQQ436" s="32"/>
      <c r="BQR436" s="32"/>
      <c r="BQS436" s="32"/>
      <c r="BQT436" s="32"/>
      <c r="BQU436" s="32"/>
      <c r="BQV436" s="32"/>
      <c r="BQW436" s="32"/>
      <c r="BQX436" s="32"/>
      <c r="BQY436" s="32"/>
      <c r="BQZ436" s="32"/>
      <c r="BRA436" s="32"/>
      <c r="BRB436" s="32"/>
      <c r="BRC436" s="32"/>
      <c r="BRD436" s="32"/>
      <c r="BRE436" s="32"/>
      <c r="BRF436" s="32"/>
      <c r="BRG436" s="32"/>
      <c r="BRH436" s="32"/>
      <c r="BRI436" s="32"/>
      <c r="BRJ436" s="32"/>
      <c r="BRK436" s="32"/>
      <c r="BRL436" s="32"/>
      <c r="BRM436" s="32"/>
      <c r="BRN436" s="32"/>
      <c r="BRO436" s="32"/>
      <c r="BRP436" s="32"/>
      <c r="BRQ436" s="32"/>
      <c r="BRR436" s="32"/>
      <c r="BRS436" s="32"/>
      <c r="BRT436" s="32"/>
      <c r="BRU436" s="32"/>
      <c r="BRV436" s="32"/>
      <c r="BRW436" s="32"/>
      <c r="BRX436" s="32"/>
      <c r="BRY436" s="32"/>
      <c r="BRZ436" s="32"/>
      <c r="BSA436" s="32"/>
      <c r="BSB436" s="32"/>
      <c r="BSC436" s="32"/>
      <c r="BSD436" s="32"/>
      <c r="BSE436" s="32"/>
      <c r="BSF436" s="32"/>
      <c r="BSG436" s="32"/>
      <c r="BSH436" s="32"/>
      <c r="BSI436" s="32"/>
      <c r="BSJ436" s="32"/>
      <c r="BSK436" s="32"/>
      <c r="BSL436" s="32"/>
      <c r="BSM436" s="32"/>
      <c r="BSN436" s="32"/>
      <c r="BSO436" s="32"/>
      <c r="BSP436" s="32"/>
      <c r="BSQ436" s="32"/>
      <c r="BSR436" s="32"/>
      <c r="BSS436" s="32"/>
      <c r="BST436" s="32"/>
      <c r="BSU436" s="32"/>
      <c r="BSV436" s="32"/>
      <c r="BSW436" s="32"/>
      <c r="BSX436" s="32"/>
      <c r="BSY436" s="32"/>
      <c r="BSZ436" s="32"/>
      <c r="BTA436" s="32"/>
      <c r="BTB436" s="32"/>
      <c r="BTC436" s="32"/>
      <c r="BTD436" s="32"/>
      <c r="BTE436" s="32"/>
      <c r="BTF436" s="32"/>
      <c r="BTG436" s="32"/>
      <c r="BTH436" s="32"/>
      <c r="BTI436" s="32"/>
      <c r="BTJ436" s="32"/>
      <c r="BTK436" s="32"/>
      <c r="BTL436" s="32"/>
      <c r="BTM436" s="32"/>
      <c r="BTN436" s="32"/>
      <c r="BTO436" s="32"/>
      <c r="BTP436" s="32"/>
      <c r="BTQ436" s="32"/>
      <c r="BTR436" s="32"/>
      <c r="BTS436" s="32"/>
      <c r="BTT436" s="32"/>
      <c r="BTU436" s="32"/>
      <c r="BTV436" s="32"/>
      <c r="BTW436" s="32"/>
      <c r="BTX436" s="32"/>
      <c r="BTY436" s="32"/>
      <c r="BTZ436" s="32"/>
      <c r="BUA436" s="32"/>
      <c r="BUB436" s="32"/>
      <c r="BUC436" s="32"/>
      <c r="BUD436" s="32"/>
      <c r="BUE436" s="32"/>
      <c r="BUF436" s="32"/>
      <c r="BUG436" s="32"/>
      <c r="BUH436" s="32"/>
      <c r="BUI436" s="32"/>
      <c r="BUJ436" s="32"/>
      <c r="BUK436" s="32"/>
      <c r="BUL436" s="32"/>
      <c r="BUM436" s="32"/>
      <c r="BUN436" s="32"/>
      <c r="BUO436" s="32"/>
      <c r="BUP436" s="32"/>
      <c r="BUQ436" s="32"/>
      <c r="BUR436" s="32"/>
      <c r="BUS436" s="32"/>
      <c r="BUT436" s="32"/>
      <c r="BUU436" s="32"/>
      <c r="BUV436" s="32"/>
      <c r="BUW436" s="32"/>
      <c r="BUX436" s="32"/>
      <c r="BUY436" s="32"/>
      <c r="BUZ436" s="32"/>
      <c r="BVA436" s="32"/>
      <c r="BVB436" s="32"/>
      <c r="BVC436" s="32"/>
      <c r="BVD436" s="32"/>
      <c r="BVE436" s="32"/>
      <c r="BVF436" s="32"/>
      <c r="BVG436" s="32"/>
      <c r="BVH436" s="32"/>
      <c r="BVI436" s="32"/>
      <c r="BVJ436" s="32"/>
      <c r="BVK436" s="32"/>
      <c r="BVL436" s="32"/>
      <c r="BVM436" s="32"/>
      <c r="BVN436" s="32"/>
      <c r="BVO436" s="32"/>
      <c r="BVP436" s="32"/>
      <c r="BVQ436" s="32"/>
      <c r="BVR436" s="32"/>
      <c r="BVS436" s="32"/>
      <c r="BVT436" s="32"/>
      <c r="BVU436" s="32"/>
      <c r="BVV436" s="32"/>
      <c r="BVW436" s="32"/>
      <c r="BVX436" s="32"/>
      <c r="BVY436" s="32"/>
      <c r="BVZ436" s="32"/>
      <c r="BWA436" s="32"/>
      <c r="BWB436" s="32"/>
      <c r="BWC436" s="32"/>
      <c r="BWD436" s="32"/>
      <c r="BWE436" s="32"/>
      <c r="BWF436" s="32"/>
      <c r="BWG436" s="32"/>
      <c r="BWH436" s="32"/>
      <c r="BWI436" s="32"/>
      <c r="BWJ436" s="32"/>
      <c r="BWK436" s="32"/>
      <c r="BWL436" s="32"/>
      <c r="BWM436" s="32"/>
      <c r="BWN436" s="32"/>
      <c r="BWO436" s="32"/>
      <c r="BWP436" s="32"/>
      <c r="BWQ436" s="32"/>
      <c r="BWR436" s="32"/>
      <c r="BWS436" s="32"/>
      <c r="BWT436" s="32"/>
      <c r="BWU436" s="32"/>
      <c r="BWV436" s="32"/>
      <c r="BWW436" s="32"/>
      <c r="BWX436" s="32"/>
      <c r="BWY436" s="32"/>
      <c r="BWZ436" s="32"/>
      <c r="BXA436" s="32"/>
      <c r="BXB436" s="32"/>
      <c r="BXC436" s="32"/>
      <c r="BXD436" s="32"/>
      <c r="BXE436" s="32"/>
      <c r="BXF436" s="32"/>
      <c r="BXG436" s="32"/>
      <c r="BXH436" s="32"/>
      <c r="BXI436" s="32"/>
      <c r="BXJ436" s="32"/>
      <c r="BXK436" s="32"/>
      <c r="BXL436" s="32"/>
      <c r="BXM436" s="32"/>
      <c r="BXN436" s="32"/>
      <c r="BXO436" s="32"/>
      <c r="BXP436" s="32"/>
      <c r="BXQ436" s="32"/>
      <c r="BXR436" s="32"/>
      <c r="BXS436" s="32"/>
      <c r="BXT436" s="32"/>
      <c r="BXU436" s="32"/>
      <c r="BXV436" s="32"/>
      <c r="BXW436" s="32"/>
      <c r="BXX436" s="32"/>
      <c r="BXY436" s="32"/>
      <c r="BXZ436" s="32"/>
      <c r="BYA436" s="32"/>
      <c r="BYB436" s="32"/>
      <c r="BYC436" s="32"/>
      <c r="BYD436" s="32"/>
      <c r="BYE436" s="32"/>
      <c r="BYF436" s="32"/>
      <c r="BYG436" s="32"/>
      <c r="BYH436" s="32"/>
      <c r="BYI436" s="32"/>
      <c r="BYJ436" s="32"/>
      <c r="BYK436" s="32"/>
      <c r="BYL436" s="32"/>
      <c r="BYM436" s="32"/>
      <c r="BYN436" s="32"/>
      <c r="BYO436" s="32"/>
      <c r="BYP436" s="32"/>
      <c r="BYQ436" s="32"/>
      <c r="BYR436" s="32"/>
      <c r="BYS436" s="32"/>
      <c r="BYT436" s="32"/>
      <c r="BYU436" s="32"/>
      <c r="BYV436" s="32"/>
      <c r="BYW436" s="32"/>
      <c r="BYX436" s="32"/>
      <c r="BYY436" s="32"/>
      <c r="BYZ436" s="32"/>
      <c r="BZA436" s="32"/>
      <c r="BZB436" s="32"/>
      <c r="BZC436" s="32"/>
      <c r="BZD436" s="32"/>
      <c r="BZE436" s="32"/>
      <c r="BZF436" s="32"/>
      <c r="BZG436" s="32"/>
      <c r="BZH436" s="32"/>
      <c r="BZI436" s="32"/>
      <c r="BZJ436" s="32"/>
      <c r="BZK436" s="32"/>
      <c r="BZL436" s="32"/>
      <c r="BZM436" s="32"/>
      <c r="BZN436" s="32"/>
      <c r="BZO436" s="32"/>
      <c r="BZP436" s="32"/>
      <c r="BZQ436" s="32"/>
      <c r="BZR436" s="32"/>
      <c r="BZS436" s="32"/>
      <c r="BZT436" s="32"/>
      <c r="BZU436" s="32"/>
      <c r="BZV436" s="32"/>
      <c r="BZW436" s="32"/>
      <c r="BZX436" s="32"/>
      <c r="BZY436" s="32"/>
      <c r="BZZ436" s="32"/>
      <c r="CAA436" s="32"/>
      <c r="CAB436" s="32"/>
      <c r="CAC436" s="32"/>
      <c r="CAD436" s="32"/>
      <c r="CAE436" s="32"/>
      <c r="CAF436" s="32"/>
      <c r="CAG436" s="32"/>
      <c r="CAH436" s="32"/>
      <c r="CAI436" s="32"/>
      <c r="CAJ436" s="32"/>
      <c r="CAK436" s="32"/>
      <c r="CAL436" s="32"/>
      <c r="CAM436" s="32"/>
      <c r="CAN436" s="32"/>
      <c r="CAO436" s="32"/>
      <c r="CAP436" s="32"/>
      <c r="CAQ436" s="32"/>
      <c r="CAR436" s="32"/>
      <c r="CAS436" s="32"/>
      <c r="CAT436" s="32"/>
      <c r="CAU436" s="32"/>
      <c r="CAV436" s="32"/>
      <c r="CAW436" s="32"/>
      <c r="CAX436" s="32"/>
      <c r="CAY436" s="32"/>
      <c r="CAZ436" s="32"/>
      <c r="CBA436" s="32"/>
      <c r="CBB436" s="32"/>
      <c r="CBC436" s="32"/>
      <c r="CBD436" s="32"/>
      <c r="CBE436" s="32"/>
      <c r="CBF436" s="32"/>
      <c r="CBG436" s="32"/>
      <c r="CBH436" s="32"/>
      <c r="CBI436" s="32"/>
      <c r="CBJ436" s="32"/>
      <c r="CBK436" s="32"/>
      <c r="CBL436" s="32"/>
      <c r="CBM436" s="32"/>
      <c r="CBN436" s="32"/>
      <c r="CBO436" s="32"/>
      <c r="CBP436" s="32"/>
      <c r="CBQ436" s="32"/>
      <c r="CBR436" s="32"/>
      <c r="CBS436" s="32"/>
      <c r="CBT436" s="32"/>
      <c r="CBU436" s="32"/>
      <c r="CBV436" s="32"/>
      <c r="CBW436" s="32"/>
      <c r="CBX436" s="32"/>
      <c r="CBY436" s="32"/>
      <c r="CBZ436" s="32"/>
      <c r="CCA436" s="32"/>
      <c r="CCB436" s="32"/>
      <c r="CCC436" s="32"/>
      <c r="CCD436" s="32"/>
      <c r="CCE436" s="32"/>
      <c r="CCF436" s="32"/>
      <c r="CCG436" s="32"/>
      <c r="CCH436" s="32"/>
      <c r="CCI436" s="32"/>
      <c r="CCJ436" s="32"/>
      <c r="CCK436" s="32"/>
      <c r="CCL436" s="32"/>
      <c r="CCM436" s="32"/>
      <c r="CCN436" s="32"/>
      <c r="CCO436" s="32"/>
      <c r="CCP436" s="32"/>
      <c r="CCQ436" s="32"/>
      <c r="CCR436" s="32"/>
      <c r="CCS436" s="32"/>
      <c r="CCT436" s="32"/>
      <c r="CCU436" s="32"/>
      <c r="CCV436" s="32"/>
      <c r="CCW436" s="32"/>
      <c r="CCX436" s="32"/>
      <c r="CCY436" s="32"/>
      <c r="CCZ436" s="32"/>
      <c r="CDA436" s="32"/>
      <c r="CDB436" s="32"/>
      <c r="CDC436" s="32"/>
      <c r="CDD436" s="32"/>
      <c r="CDE436" s="32"/>
      <c r="CDF436" s="32"/>
      <c r="CDG436" s="32"/>
      <c r="CDH436" s="32"/>
      <c r="CDI436" s="32"/>
      <c r="CDJ436" s="32"/>
      <c r="CDK436" s="32"/>
      <c r="CDL436" s="32"/>
      <c r="CDM436" s="32"/>
      <c r="CDN436" s="32"/>
      <c r="CDO436" s="32"/>
      <c r="CDP436" s="32"/>
      <c r="CDQ436" s="32"/>
      <c r="CDR436" s="32"/>
      <c r="CDS436" s="32"/>
      <c r="CDT436" s="32"/>
      <c r="CDU436" s="32"/>
      <c r="CDV436" s="32"/>
      <c r="CDW436" s="32"/>
      <c r="CDX436" s="32"/>
      <c r="CDY436" s="32"/>
      <c r="CDZ436" s="32"/>
      <c r="CEA436" s="32"/>
      <c r="CEB436" s="32"/>
      <c r="CEC436" s="32"/>
      <c r="CED436" s="32"/>
      <c r="CEE436" s="32"/>
      <c r="CEF436" s="32"/>
      <c r="CEG436" s="32"/>
      <c r="CEH436" s="32"/>
      <c r="CEI436" s="32"/>
      <c r="CEJ436" s="32"/>
      <c r="CEK436" s="32"/>
      <c r="CEL436" s="32"/>
      <c r="CEM436" s="32"/>
      <c r="CEN436" s="32"/>
      <c r="CEO436" s="32"/>
      <c r="CEP436" s="32"/>
      <c r="CEQ436" s="32"/>
      <c r="CER436" s="32"/>
      <c r="CES436" s="32"/>
      <c r="CET436" s="32"/>
      <c r="CEU436" s="32"/>
      <c r="CEV436" s="32"/>
      <c r="CEW436" s="32"/>
      <c r="CEX436" s="32"/>
      <c r="CEY436" s="32"/>
      <c r="CEZ436" s="32"/>
      <c r="CFA436" s="32"/>
      <c r="CFB436" s="32"/>
      <c r="CFC436" s="32"/>
      <c r="CFD436" s="32"/>
      <c r="CFE436" s="32"/>
      <c r="CFF436" s="32"/>
      <c r="CFG436" s="32"/>
      <c r="CFH436" s="32"/>
      <c r="CFI436" s="32"/>
      <c r="CFJ436" s="32"/>
      <c r="CFK436" s="32"/>
      <c r="CFL436" s="32"/>
      <c r="CFM436" s="32"/>
      <c r="CFN436" s="32"/>
      <c r="CFO436" s="32"/>
      <c r="CFP436" s="32"/>
      <c r="CFQ436" s="32"/>
      <c r="CFR436" s="32"/>
      <c r="CFS436" s="32"/>
      <c r="CFT436" s="32"/>
      <c r="CFU436" s="32"/>
      <c r="CFV436" s="32"/>
      <c r="CFW436" s="32"/>
      <c r="CFX436" s="32"/>
      <c r="CFY436" s="32"/>
      <c r="CFZ436" s="32"/>
      <c r="CGA436" s="32"/>
      <c r="CGB436" s="32"/>
      <c r="CGC436" s="32"/>
      <c r="CGD436" s="32"/>
      <c r="CGE436" s="32"/>
      <c r="CGF436" s="32"/>
      <c r="CGG436" s="32"/>
      <c r="CGH436" s="32"/>
      <c r="CGI436" s="32"/>
      <c r="CGJ436" s="32"/>
      <c r="CGK436" s="32"/>
      <c r="CGL436" s="32"/>
      <c r="CGM436" s="32"/>
      <c r="CGN436" s="32"/>
      <c r="CGO436" s="32"/>
      <c r="CGP436" s="32"/>
      <c r="CGQ436" s="32"/>
      <c r="CGR436" s="32"/>
      <c r="CGS436" s="32"/>
      <c r="CGT436" s="32"/>
      <c r="CGU436" s="32"/>
      <c r="CGV436" s="32"/>
      <c r="CGW436" s="32"/>
      <c r="CGX436" s="32"/>
      <c r="CGY436" s="32"/>
      <c r="CGZ436" s="32"/>
      <c r="CHA436" s="32"/>
      <c r="CHB436" s="32"/>
      <c r="CHC436" s="32"/>
      <c r="CHD436" s="32"/>
      <c r="CHE436" s="32"/>
      <c r="CHF436" s="32"/>
      <c r="CHG436" s="32"/>
      <c r="CHH436" s="32"/>
      <c r="CHI436" s="32"/>
      <c r="CHJ436" s="32"/>
      <c r="CHK436" s="32"/>
      <c r="CHL436" s="32"/>
      <c r="CHM436" s="32"/>
      <c r="CHN436" s="32"/>
      <c r="CHO436" s="32"/>
      <c r="CHP436" s="32"/>
      <c r="CHQ436" s="32"/>
      <c r="CHR436" s="32"/>
      <c r="CHS436" s="32"/>
      <c r="CHT436" s="32"/>
      <c r="CHU436" s="32"/>
      <c r="CHV436" s="32"/>
      <c r="CHW436" s="32"/>
      <c r="CHX436" s="32"/>
      <c r="CHY436" s="32"/>
      <c r="CHZ436" s="32"/>
      <c r="CIA436" s="32"/>
      <c r="CIB436" s="32"/>
      <c r="CIC436" s="32"/>
      <c r="CID436" s="32"/>
      <c r="CIE436" s="32"/>
      <c r="CIF436" s="32"/>
      <c r="CIG436" s="32"/>
      <c r="CIH436" s="32"/>
      <c r="CII436" s="32"/>
      <c r="CIJ436" s="32"/>
      <c r="CIK436" s="32"/>
      <c r="CIL436" s="32"/>
      <c r="CIM436" s="32"/>
      <c r="CIN436" s="32"/>
      <c r="CIO436" s="32"/>
      <c r="CIP436" s="32"/>
      <c r="CIQ436" s="32"/>
      <c r="CIR436" s="32"/>
      <c r="CIS436" s="32"/>
      <c r="CIT436" s="32"/>
      <c r="CIU436" s="32"/>
      <c r="CIV436" s="32"/>
      <c r="CIW436" s="32"/>
      <c r="CIX436" s="32"/>
      <c r="CIY436" s="32"/>
      <c r="CIZ436" s="32"/>
      <c r="CJA436" s="32"/>
      <c r="CJB436" s="32"/>
      <c r="CJC436" s="32"/>
      <c r="CJD436" s="32"/>
      <c r="CJE436" s="32"/>
      <c r="CJF436" s="32"/>
      <c r="CJG436" s="32"/>
      <c r="CJH436" s="32"/>
      <c r="CJI436" s="32"/>
      <c r="CJJ436" s="32"/>
      <c r="CJK436" s="32"/>
      <c r="CJL436" s="32"/>
      <c r="CJM436" s="32"/>
      <c r="CJN436" s="32"/>
      <c r="CJO436" s="32"/>
      <c r="CJP436" s="32"/>
      <c r="CJQ436" s="32"/>
      <c r="CJR436" s="32"/>
      <c r="CJS436" s="32"/>
      <c r="CJT436" s="32"/>
      <c r="CJU436" s="32"/>
      <c r="CJV436" s="32"/>
      <c r="CJW436" s="32"/>
      <c r="CJX436" s="32"/>
      <c r="CJY436" s="32"/>
      <c r="CJZ436" s="32"/>
      <c r="CKA436" s="32"/>
      <c r="CKB436" s="32"/>
      <c r="CKC436" s="32"/>
      <c r="CKD436" s="32"/>
      <c r="CKE436" s="32"/>
      <c r="CKF436" s="32"/>
      <c r="CKG436" s="32"/>
      <c r="CKH436" s="32"/>
      <c r="CKI436" s="32"/>
      <c r="CKJ436" s="32"/>
      <c r="CKK436" s="32"/>
      <c r="CKL436" s="32"/>
      <c r="CKM436" s="32"/>
      <c r="CKN436" s="32"/>
      <c r="CKO436" s="32"/>
      <c r="CKP436" s="32"/>
      <c r="CKQ436" s="32"/>
      <c r="CKR436" s="32"/>
      <c r="CKS436" s="32"/>
      <c r="CKT436" s="32"/>
      <c r="CKU436" s="32"/>
      <c r="CKV436" s="32"/>
      <c r="CKW436" s="32"/>
      <c r="CKX436" s="32"/>
      <c r="CKY436" s="32"/>
      <c r="CKZ436" s="32"/>
      <c r="CLA436" s="32"/>
      <c r="CLB436" s="32"/>
      <c r="CLC436" s="32"/>
      <c r="CLD436" s="32"/>
      <c r="CLE436" s="32"/>
      <c r="CLF436" s="32"/>
      <c r="CLG436" s="32"/>
      <c r="CLH436" s="32"/>
      <c r="CLI436" s="32"/>
      <c r="CLJ436" s="32"/>
      <c r="CLK436" s="32"/>
      <c r="CLL436" s="32"/>
      <c r="CLM436" s="32"/>
      <c r="CLN436" s="32"/>
      <c r="CLO436" s="32"/>
      <c r="CLP436" s="32"/>
      <c r="CLQ436" s="32"/>
      <c r="CLR436" s="32"/>
      <c r="CLS436" s="32"/>
      <c r="CLT436" s="32"/>
      <c r="CLU436" s="32"/>
      <c r="CLV436" s="32"/>
      <c r="CLW436" s="32"/>
      <c r="CLX436" s="32"/>
      <c r="CLY436" s="32"/>
      <c r="CLZ436" s="32"/>
      <c r="CMA436" s="32"/>
      <c r="CMB436" s="32"/>
      <c r="CMC436" s="32"/>
      <c r="CMD436" s="32"/>
      <c r="CME436" s="32"/>
      <c r="CMF436" s="32"/>
      <c r="CMG436" s="32"/>
      <c r="CMH436" s="32"/>
      <c r="CMI436" s="32"/>
      <c r="CMJ436" s="32"/>
      <c r="CMK436" s="32"/>
      <c r="CML436" s="32"/>
      <c r="CMM436" s="32"/>
      <c r="CMN436" s="32"/>
      <c r="CMO436" s="32"/>
      <c r="CMP436" s="32"/>
      <c r="CMQ436" s="32"/>
      <c r="CMR436" s="32"/>
      <c r="CMS436" s="32"/>
      <c r="CMT436" s="32"/>
      <c r="CMU436" s="32"/>
      <c r="CMV436" s="32"/>
      <c r="CMW436" s="32"/>
      <c r="CMX436" s="32"/>
      <c r="CMY436" s="32"/>
      <c r="CMZ436" s="32"/>
      <c r="CNA436" s="32"/>
      <c r="CNB436" s="32"/>
      <c r="CNC436" s="32"/>
      <c r="CND436" s="32"/>
      <c r="CNE436" s="32"/>
      <c r="CNF436" s="32"/>
      <c r="CNG436" s="32"/>
      <c r="CNH436" s="32"/>
      <c r="CNI436" s="32"/>
      <c r="CNJ436" s="32"/>
      <c r="CNK436" s="32"/>
      <c r="CNL436" s="32"/>
      <c r="CNM436" s="32"/>
      <c r="CNN436" s="32"/>
      <c r="CNO436" s="32"/>
      <c r="CNP436" s="32"/>
      <c r="CNQ436" s="32"/>
      <c r="CNR436" s="32"/>
      <c r="CNS436" s="32"/>
      <c r="CNT436" s="32"/>
      <c r="CNU436" s="32"/>
      <c r="CNV436" s="32"/>
      <c r="CNW436" s="32"/>
      <c r="CNX436" s="32"/>
      <c r="CNY436" s="32"/>
      <c r="CNZ436" s="32"/>
      <c r="COA436" s="32"/>
      <c r="COB436" s="32"/>
      <c r="COC436" s="32"/>
      <c r="COD436" s="32"/>
      <c r="COE436" s="32"/>
      <c r="COF436" s="32"/>
      <c r="COG436" s="32"/>
      <c r="COH436" s="32"/>
      <c r="COI436" s="32"/>
      <c r="COJ436" s="32"/>
      <c r="COK436" s="32"/>
      <c r="COL436" s="32"/>
      <c r="COM436" s="32"/>
      <c r="CON436" s="32"/>
      <c r="COO436" s="32"/>
      <c r="COP436" s="32"/>
      <c r="COQ436" s="32"/>
      <c r="COR436" s="32"/>
      <c r="COS436" s="32"/>
      <c r="COT436" s="32"/>
      <c r="COU436" s="32"/>
      <c r="COV436" s="32"/>
      <c r="COW436" s="32"/>
      <c r="COX436" s="32"/>
      <c r="COY436" s="32"/>
      <c r="COZ436" s="32"/>
      <c r="CPA436" s="32"/>
      <c r="CPB436" s="32"/>
      <c r="CPC436" s="32"/>
      <c r="CPD436" s="32"/>
      <c r="CPE436" s="32"/>
      <c r="CPF436" s="32"/>
      <c r="CPG436" s="32"/>
      <c r="CPH436" s="32"/>
      <c r="CPI436" s="32"/>
      <c r="CPJ436" s="32"/>
      <c r="CPK436" s="32"/>
      <c r="CPL436" s="32"/>
      <c r="CPM436" s="32"/>
      <c r="CPN436" s="32"/>
      <c r="CPO436" s="32"/>
      <c r="CPP436" s="32"/>
      <c r="CPQ436" s="32"/>
      <c r="CPR436" s="32"/>
      <c r="CPS436" s="32"/>
      <c r="CPT436" s="32"/>
      <c r="CPU436" s="32"/>
      <c r="CPV436" s="32"/>
      <c r="CPW436" s="32"/>
      <c r="CPX436" s="32"/>
      <c r="CPY436" s="32"/>
      <c r="CPZ436" s="32"/>
      <c r="CQA436" s="32"/>
      <c r="CQB436" s="32"/>
      <c r="CQC436" s="32"/>
      <c r="CQD436" s="32"/>
      <c r="CQE436" s="32"/>
      <c r="CQF436" s="32"/>
      <c r="CQG436" s="32"/>
      <c r="CQH436" s="32"/>
      <c r="CQI436" s="32"/>
      <c r="CQJ436" s="32"/>
      <c r="CQK436" s="32"/>
      <c r="CQL436" s="32"/>
      <c r="CQM436" s="32"/>
      <c r="CQN436" s="32"/>
      <c r="CQO436" s="32"/>
      <c r="CQP436" s="32"/>
      <c r="CQQ436" s="32"/>
      <c r="CQR436" s="32"/>
      <c r="CQS436" s="32"/>
      <c r="CQT436" s="32"/>
      <c r="CQU436" s="32"/>
      <c r="CQV436" s="32"/>
      <c r="CQW436" s="32"/>
      <c r="CQX436" s="32"/>
      <c r="CQY436" s="32"/>
      <c r="CQZ436" s="32"/>
      <c r="CRA436" s="32"/>
      <c r="CRB436" s="32"/>
      <c r="CRC436" s="32"/>
      <c r="CRD436" s="32"/>
      <c r="CRE436" s="32"/>
      <c r="CRF436" s="32"/>
      <c r="CRG436" s="32"/>
      <c r="CRH436" s="32"/>
      <c r="CRI436" s="32"/>
      <c r="CRJ436" s="32"/>
      <c r="CRK436" s="32"/>
      <c r="CRL436" s="32"/>
      <c r="CRM436" s="32"/>
      <c r="CRN436" s="32"/>
      <c r="CRO436" s="32"/>
      <c r="CRP436" s="32"/>
      <c r="CRQ436" s="32"/>
      <c r="CRR436" s="32"/>
      <c r="CRS436" s="32"/>
      <c r="CRT436" s="32"/>
      <c r="CRU436" s="32"/>
      <c r="CRV436" s="32"/>
      <c r="CRW436" s="32"/>
      <c r="CRX436" s="32"/>
      <c r="CRY436" s="32"/>
      <c r="CRZ436" s="32"/>
      <c r="CSA436" s="32"/>
      <c r="CSB436" s="32"/>
      <c r="CSC436" s="32"/>
      <c r="CSD436" s="32"/>
      <c r="CSE436" s="32"/>
      <c r="CSF436" s="32"/>
      <c r="CSG436" s="32"/>
      <c r="CSH436" s="32"/>
      <c r="CSI436" s="32"/>
      <c r="CSJ436" s="32"/>
      <c r="CSK436" s="32"/>
      <c r="CSL436" s="32"/>
      <c r="CSM436" s="32"/>
      <c r="CSN436" s="32"/>
      <c r="CSO436" s="32"/>
      <c r="CSP436" s="32"/>
      <c r="CSQ436" s="32"/>
      <c r="CSR436" s="32"/>
      <c r="CSS436" s="32"/>
      <c r="CST436" s="32"/>
      <c r="CSU436" s="32"/>
      <c r="CSV436" s="32"/>
      <c r="CSW436" s="32"/>
      <c r="CSX436" s="32"/>
      <c r="CSY436" s="32"/>
      <c r="CSZ436" s="32"/>
      <c r="CTA436" s="32"/>
      <c r="CTB436" s="32"/>
      <c r="CTC436" s="32"/>
      <c r="CTD436" s="32"/>
      <c r="CTE436" s="32"/>
      <c r="CTF436" s="32"/>
      <c r="CTG436" s="32"/>
      <c r="CTH436" s="32"/>
      <c r="CTI436" s="32"/>
      <c r="CTJ436" s="32"/>
      <c r="CTK436" s="32"/>
      <c r="CTL436" s="32"/>
      <c r="CTM436" s="32"/>
      <c r="CTN436" s="32"/>
      <c r="CTO436" s="32"/>
      <c r="CTP436" s="32"/>
      <c r="CTQ436" s="32"/>
      <c r="CTR436" s="32"/>
      <c r="CTS436" s="32"/>
      <c r="CTT436" s="32"/>
      <c r="CTU436" s="32"/>
      <c r="CTV436" s="32"/>
      <c r="CTW436" s="32"/>
      <c r="CTX436" s="32"/>
      <c r="CTY436" s="32"/>
      <c r="CTZ436" s="32"/>
      <c r="CUA436" s="32"/>
      <c r="CUB436" s="32"/>
      <c r="CUC436" s="32"/>
      <c r="CUD436" s="32"/>
      <c r="CUE436" s="32"/>
      <c r="CUF436" s="32"/>
      <c r="CUG436" s="32"/>
      <c r="CUH436" s="32"/>
      <c r="CUI436" s="32"/>
      <c r="CUJ436" s="32"/>
      <c r="CUK436" s="32"/>
      <c r="CUL436" s="32"/>
      <c r="CUM436" s="32"/>
      <c r="CUN436" s="32"/>
      <c r="CUO436" s="32"/>
      <c r="CUP436" s="32"/>
      <c r="CUQ436" s="32"/>
      <c r="CUR436" s="32"/>
      <c r="CUS436" s="32"/>
      <c r="CUT436" s="32"/>
      <c r="CUU436" s="32"/>
      <c r="CUV436" s="32"/>
      <c r="CUW436" s="32"/>
      <c r="CUX436" s="32"/>
      <c r="CUY436" s="32"/>
      <c r="CUZ436" s="32"/>
      <c r="CVA436" s="32"/>
      <c r="CVB436" s="32"/>
      <c r="CVC436" s="32"/>
      <c r="CVD436" s="32"/>
      <c r="CVE436" s="32"/>
      <c r="CVF436" s="32"/>
      <c r="CVG436" s="32"/>
      <c r="CVH436" s="32"/>
      <c r="CVI436" s="32"/>
      <c r="CVJ436" s="32"/>
      <c r="CVK436" s="32"/>
      <c r="CVL436" s="32"/>
      <c r="CVM436" s="32"/>
      <c r="CVN436" s="32"/>
      <c r="CVO436" s="32"/>
      <c r="CVP436" s="32"/>
      <c r="CVQ436" s="32"/>
      <c r="CVR436" s="32"/>
      <c r="CVS436" s="32"/>
      <c r="CVT436" s="32"/>
      <c r="CVU436" s="32"/>
      <c r="CVV436" s="32"/>
      <c r="CVW436" s="32"/>
      <c r="CVX436" s="32"/>
      <c r="CVY436" s="32"/>
      <c r="CVZ436" s="32"/>
      <c r="CWA436" s="32"/>
      <c r="CWB436" s="32"/>
      <c r="CWC436" s="32"/>
      <c r="CWD436" s="32"/>
      <c r="CWE436" s="32"/>
      <c r="CWF436" s="32"/>
      <c r="CWG436" s="32"/>
      <c r="CWH436" s="32"/>
      <c r="CWI436" s="32"/>
      <c r="CWJ436" s="32"/>
      <c r="CWK436" s="32"/>
      <c r="CWL436" s="32"/>
      <c r="CWM436" s="32"/>
      <c r="CWN436" s="32"/>
      <c r="CWO436" s="32"/>
      <c r="CWP436" s="32"/>
      <c r="CWQ436" s="32"/>
      <c r="CWR436" s="32"/>
      <c r="CWS436" s="32"/>
      <c r="CWT436" s="32"/>
      <c r="CWU436" s="32"/>
      <c r="CWV436" s="32"/>
      <c r="CWW436" s="32"/>
      <c r="CWX436" s="32"/>
      <c r="CWY436" s="32"/>
      <c r="CWZ436" s="32"/>
      <c r="CXA436" s="32"/>
      <c r="CXB436" s="32"/>
      <c r="CXC436" s="32"/>
      <c r="CXD436" s="32"/>
      <c r="CXE436" s="32"/>
      <c r="CXF436" s="32"/>
      <c r="CXG436" s="32"/>
      <c r="CXH436" s="32"/>
      <c r="CXI436" s="32"/>
      <c r="CXJ436" s="32"/>
      <c r="CXK436" s="32"/>
      <c r="CXL436" s="32"/>
      <c r="CXM436" s="32"/>
      <c r="CXN436" s="32"/>
      <c r="CXO436" s="32"/>
      <c r="CXP436" s="32"/>
      <c r="CXQ436" s="32"/>
      <c r="CXR436" s="32"/>
      <c r="CXS436" s="32"/>
      <c r="CXT436" s="32"/>
      <c r="CXU436" s="32"/>
      <c r="CXV436" s="32"/>
      <c r="CXW436" s="32"/>
      <c r="CXX436" s="32"/>
      <c r="CXY436" s="32"/>
      <c r="CXZ436" s="32"/>
      <c r="CYA436" s="32"/>
      <c r="CYB436" s="32"/>
      <c r="CYC436" s="32"/>
      <c r="CYD436" s="32"/>
      <c r="CYE436" s="32"/>
      <c r="CYF436" s="32"/>
      <c r="CYG436" s="32"/>
      <c r="CYH436" s="32"/>
      <c r="CYI436" s="32"/>
      <c r="CYJ436" s="32"/>
      <c r="CYK436" s="32"/>
      <c r="CYL436" s="32"/>
      <c r="CYM436" s="32"/>
      <c r="CYN436" s="32"/>
      <c r="CYO436" s="32"/>
      <c r="CYP436" s="32"/>
      <c r="CYQ436" s="32"/>
      <c r="CYR436" s="32"/>
      <c r="CYS436" s="32"/>
      <c r="CYT436" s="32"/>
      <c r="CYU436" s="32"/>
      <c r="CYV436" s="32"/>
      <c r="CYW436" s="32"/>
      <c r="CYX436" s="32"/>
      <c r="CYY436" s="32"/>
      <c r="CYZ436" s="32"/>
      <c r="CZA436" s="32"/>
      <c r="CZB436" s="32"/>
      <c r="CZC436" s="32"/>
      <c r="CZD436" s="32"/>
      <c r="CZE436" s="32"/>
      <c r="CZF436" s="32"/>
      <c r="CZG436" s="32"/>
      <c r="CZH436" s="32"/>
      <c r="CZI436" s="32"/>
      <c r="CZJ436" s="32"/>
      <c r="CZK436" s="32"/>
      <c r="CZL436" s="32"/>
      <c r="CZM436" s="32"/>
      <c r="CZN436" s="32"/>
      <c r="CZO436" s="32"/>
      <c r="CZP436" s="32"/>
      <c r="CZQ436" s="32"/>
      <c r="CZR436" s="32"/>
      <c r="CZS436" s="32"/>
      <c r="CZT436" s="32"/>
      <c r="CZU436" s="32"/>
      <c r="CZV436" s="32"/>
      <c r="CZW436" s="32"/>
      <c r="CZX436" s="32"/>
      <c r="CZY436" s="32"/>
      <c r="CZZ436" s="32"/>
      <c r="DAA436" s="32"/>
      <c r="DAB436" s="32"/>
      <c r="DAC436" s="32"/>
      <c r="DAD436" s="32"/>
      <c r="DAE436" s="32"/>
      <c r="DAF436" s="32"/>
      <c r="DAG436" s="32"/>
      <c r="DAH436" s="32"/>
      <c r="DAI436" s="32"/>
      <c r="DAJ436" s="32"/>
      <c r="DAK436" s="32"/>
      <c r="DAL436" s="32"/>
      <c r="DAM436" s="32"/>
      <c r="DAN436" s="32"/>
      <c r="DAO436" s="32"/>
      <c r="DAP436" s="32"/>
      <c r="DAQ436" s="32"/>
      <c r="DAR436" s="32"/>
      <c r="DAS436" s="32"/>
      <c r="DAT436" s="32"/>
      <c r="DAU436" s="32"/>
      <c r="DAV436" s="32"/>
      <c r="DAW436" s="32"/>
      <c r="DAX436" s="32"/>
      <c r="DAY436" s="32"/>
      <c r="DAZ436" s="32"/>
      <c r="DBA436" s="32"/>
      <c r="DBB436" s="32"/>
      <c r="DBC436" s="32"/>
      <c r="DBD436" s="32"/>
      <c r="DBE436" s="32"/>
      <c r="DBF436" s="32"/>
      <c r="DBG436" s="32"/>
      <c r="DBH436" s="32"/>
      <c r="DBI436" s="32"/>
      <c r="DBJ436" s="32"/>
      <c r="DBK436" s="32"/>
      <c r="DBL436" s="32"/>
      <c r="DBM436" s="32"/>
      <c r="DBN436" s="32"/>
      <c r="DBO436" s="32"/>
      <c r="DBP436" s="32"/>
      <c r="DBQ436" s="32"/>
      <c r="DBR436" s="32"/>
      <c r="DBS436" s="32"/>
      <c r="DBT436" s="32"/>
      <c r="DBU436" s="32"/>
      <c r="DBV436" s="32"/>
      <c r="DBW436" s="32"/>
      <c r="DBX436" s="32"/>
      <c r="DBY436" s="32"/>
      <c r="DBZ436" s="32"/>
      <c r="DCA436" s="32"/>
      <c r="DCB436" s="32"/>
      <c r="DCC436" s="32"/>
      <c r="DCD436" s="32"/>
      <c r="DCE436" s="32"/>
      <c r="DCF436" s="32"/>
      <c r="DCG436" s="32"/>
      <c r="DCH436" s="32"/>
      <c r="DCI436" s="32"/>
      <c r="DCJ436" s="32"/>
      <c r="DCK436" s="32"/>
      <c r="DCL436" s="32"/>
      <c r="DCM436" s="32"/>
      <c r="DCN436" s="32"/>
      <c r="DCO436" s="32"/>
      <c r="DCP436" s="32"/>
      <c r="DCQ436" s="32"/>
      <c r="DCR436" s="32"/>
      <c r="DCS436" s="32"/>
      <c r="DCT436" s="32"/>
      <c r="DCU436" s="32"/>
      <c r="DCV436" s="32"/>
      <c r="DCW436" s="32"/>
      <c r="DCX436" s="32"/>
      <c r="DCY436" s="32"/>
      <c r="DCZ436" s="32"/>
      <c r="DDA436" s="32"/>
      <c r="DDB436" s="32"/>
      <c r="DDC436" s="32"/>
      <c r="DDD436" s="32"/>
      <c r="DDE436" s="32"/>
      <c r="DDF436" s="32"/>
      <c r="DDG436" s="32"/>
      <c r="DDH436" s="32"/>
      <c r="DDI436" s="32"/>
      <c r="DDJ436" s="32"/>
      <c r="DDK436" s="32"/>
      <c r="DDL436" s="32"/>
      <c r="DDM436" s="32"/>
      <c r="DDN436" s="32"/>
      <c r="DDO436" s="32"/>
      <c r="DDP436" s="32"/>
      <c r="DDQ436" s="32"/>
      <c r="DDR436" s="32"/>
      <c r="DDS436" s="32"/>
      <c r="DDT436" s="32"/>
      <c r="DDU436" s="32"/>
      <c r="DDV436" s="32"/>
      <c r="DDW436" s="32"/>
      <c r="DDX436" s="32"/>
      <c r="DDY436" s="32"/>
      <c r="DDZ436" s="32"/>
      <c r="DEA436" s="32"/>
      <c r="DEB436" s="32"/>
      <c r="DEC436" s="32"/>
      <c r="DED436" s="32"/>
      <c r="DEE436" s="32"/>
      <c r="DEF436" s="32"/>
      <c r="DEG436" s="32"/>
      <c r="DEH436" s="32"/>
      <c r="DEI436" s="32"/>
      <c r="DEJ436" s="32"/>
      <c r="DEK436" s="32"/>
      <c r="DEL436" s="32"/>
      <c r="DEM436" s="32"/>
      <c r="DEN436" s="32"/>
      <c r="DEO436" s="32"/>
      <c r="DEP436" s="32"/>
      <c r="DEQ436" s="32"/>
      <c r="DER436" s="32"/>
      <c r="DES436" s="32"/>
      <c r="DET436" s="32"/>
      <c r="DEU436" s="32"/>
      <c r="DEV436" s="32"/>
      <c r="DEW436" s="32"/>
      <c r="DEX436" s="32"/>
      <c r="DEY436" s="32"/>
      <c r="DEZ436" s="32"/>
      <c r="DFA436" s="32"/>
      <c r="DFB436" s="32"/>
      <c r="DFC436" s="32"/>
      <c r="DFD436" s="32"/>
      <c r="DFE436" s="32"/>
      <c r="DFF436" s="32"/>
      <c r="DFG436" s="32"/>
      <c r="DFH436" s="32"/>
      <c r="DFI436" s="32"/>
      <c r="DFJ436" s="32"/>
      <c r="DFK436" s="32"/>
      <c r="DFL436" s="32"/>
      <c r="DFM436" s="32"/>
      <c r="DFN436" s="32"/>
      <c r="DFO436" s="32"/>
      <c r="DFP436" s="32"/>
      <c r="DFQ436" s="32"/>
      <c r="DFR436" s="32"/>
      <c r="DFS436" s="32"/>
      <c r="DFT436" s="32"/>
      <c r="DFU436" s="32"/>
      <c r="DFV436" s="32"/>
      <c r="DFW436" s="32"/>
      <c r="DFX436" s="32"/>
      <c r="DFY436" s="32"/>
      <c r="DFZ436" s="32"/>
      <c r="DGA436" s="32"/>
      <c r="DGB436" s="32"/>
      <c r="DGC436" s="32"/>
      <c r="DGD436" s="32"/>
      <c r="DGE436" s="32"/>
      <c r="DGF436" s="32"/>
      <c r="DGG436" s="32"/>
      <c r="DGH436" s="32"/>
      <c r="DGI436" s="32"/>
      <c r="DGJ436" s="32"/>
      <c r="DGK436" s="32"/>
      <c r="DGL436" s="32"/>
      <c r="DGM436" s="32"/>
      <c r="DGN436" s="32"/>
      <c r="DGO436" s="32"/>
      <c r="DGP436" s="32"/>
      <c r="DGQ436" s="32"/>
      <c r="DGR436" s="32"/>
      <c r="DGS436" s="32"/>
      <c r="DGT436" s="32"/>
      <c r="DGU436" s="32"/>
      <c r="DGV436" s="32"/>
      <c r="DGW436" s="32"/>
      <c r="DGX436" s="32"/>
      <c r="DGY436" s="32"/>
      <c r="DGZ436" s="32"/>
      <c r="DHA436" s="32"/>
      <c r="DHB436" s="32"/>
      <c r="DHC436" s="32"/>
      <c r="DHD436" s="32"/>
      <c r="DHE436" s="32"/>
      <c r="DHF436" s="32"/>
      <c r="DHG436" s="32"/>
      <c r="DHH436" s="32"/>
      <c r="DHI436" s="32"/>
      <c r="DHJ436" s="32"/>
      <c r="DHK436" s="32"/>
      <c r="DHL436" s="32"/>
      <c r="DHM436" s="32"/>
      <c r="DHN436" s="32"/>
      <c r="DHO436" s="32"/>
      <c r="DHP436" s="32"/>
      <c r="DHQ436" s="32"/>
      <c r="DHR436" s="32"/>
      <c r="DHS436" s="32"/>
      <c r="DHT436" s="32"/>
      <c r="DHU436" s="32"/>
      <c r="DHV436" s="32"/>
      <c r="DHW436" s="32"/>
      <c r="DHX436" s="32"/>
      <c r="DHY436" s="32"/>
      <c r="DHZ436" s="32"/>
      <c r="DIA436" s="32"/>
      <c r="DIB436" s="32"/>
      <c r="DIC436" s="32"/>
      <c r="DID436" s="32"/>
      <c r="DIE436" s="32"/>
      <c r="DIF436" s="32"/>
      <c r="DIG436" s="32"/>
      <c r="DIH436" s="32"/>
      <c r="DII436" s="32"/>
      <c r="DIJ436" s="32"/>
      <c r="DIK436" s="32"/>
      <c r="DIL436" s="32"/>
      <c r="DIM436" s="32"/>
      <c r="DIN436" s="32"/>
      <c r="DIO436" s="32"/>
      <c r="DIP436" s="32"/>
      <c r="DIQ436" s="32"/>
      <c r="DIR436" s="32"/>
      <c r="DIS436" s="32"/>
      <c r="DIT436" s="32"/>
      <c r="DIU436" s="32"/>
      <c r="DIV436" s="32"/>
      <c r="DIW436" s="32"/>
      <c r="DIX436" s="32"/>
      <c r="DIY436" s="32"/>
      <c r="DIZ436" s="32"/>
      <c r="DJA436" s="32"/>
      <c r="DJB436" s="32"/>
      <c r="DJC436" s="32"/>
      <c r="DJD436" s="32"/>
      <c r="DJE436" s="32"/>
      <c r="DJF436" s="32"/>
      <c r="DJG436" s="32"/>
      <c r="DJH436" s="32"/>
      <c r="DJI436" s="32"/>
      <c r="DJJ436" s="32"/>
      <c r="DJK436" s="32"/>
      <c r="DJL436" s="32"/>
      <c r="DJM436" s="32"/>
      <c r="DJN436" s="32"/>
      <c r="DJO436" s="32"/>
      <c r="DJP436" s="32"/>
      <c r="DJQ436" s="32"/>
      <c r="DJR436" s="32"/>
      <c r="DJS436" s="32"/>
      <c r="DJT436" s="32"/>
      <c r="DJU436" s="32"/>
      <c r="DJV436" s="32"/>
      <c r="DJW436" s="32"/>
      <c r="DJX436" s="32"/>
      <c r="DJY436" s="32"/>
      <c r="DJZ436" s="32"/>
      <c r="DKA436" s="32"/>
      <c r="DKB436" s="32"/>
      <c r="DKC436" s="32"/>
      <c r="DKD436" s="32"/>
      <c r="DKE436" s="32"/>
      <c r="DKF436" s="32"/>
      <c r="DKG436" s="32"/>
      <c r="DKH436" s="32"/>
      <c r="DKI436" s="32"/>
      <c r="DKJ436" s="32"/>
      <c r="DKK436" s="32"/>
      <c r="DKL436" s="32"/>
      <c r="DKM436" s="32"/>
      <c r="DKN436" s="32"/>
      <c r="DKO436" s="32"/>
      <c r="DKP436" s="32"/>
      <c r="DKQ436" s="32"/>
      <c r="DKR436" s="32"/>
      <c r="DKS436" s="32"/>
      <c r="DKT436" s="32"/>
      <c r="DKU436" s="32"/>
      <c r="DKV436" s="32"/>
      <c r="DKW436" s="32"/>
      <c r="DKX436" s="32"/>
      <c r="DKY436" s="32"/>
      <c r="DKZ436" s="32"/>
      <c r="DLA436" s="32"/>
      <c r="DLB436" s="32"/>
      <c r="DLC436" s="32"/>
      <c r="DLD436" s="32"/>
      <c r="DLE436" s="32"/>
      <c r="DLF436" s="32"/>
      <c r="DLG436" s="32"/>
      <c r="DLH436" s="32"/>
      <c r="DLI436" s="32"/>
      <c r="DLJ436" s="32"/>
      <c r="DLK436" s="32"/>
      <c r="DLL436" s="32"/>
      <c r="DLM436" s="32"/>
      <c r="DLN436" s="32"/>
      <c r="DLO436" s="32"/>
      <c r="DLP436" s="32"/>
      <c r="DLQ436" s="32"/>
      <c r="DLR436" s="32"/>
      <c r="DLS436" s="32"/>
      <c r="DLT436" s="32"/>
      <c r="DLU436" s="32"/>
      <c r="DLV436" s="32"/>
      <c r="DLW436" s="32"/>
      <c r="DLX436" s="32"/>
      <c r="DLY436" s="32"/>
      <c r="DLZ436" s="32"/>
      <c r="DMA436" s="32"/>
      <c r="DMB436" s="32"/>
      <c r="DMC436" s="32"/>
      <c r="DMD436" s="32"/>
      <c r="DME436" s="32"/>
      <c r="DMF436" s="32"/>
      <c r="DMG436" s="32"/>
      <c r="DMH436" s="32"/>
      <c r="DMI436" s="32"/>
      <c r="DMJ436" s="32"/>
      <c r="DMK436" s="32"/>
      <c r="DML436" s="32"/>
      <c r="DMM436" s="32"/>
      <c r="DMN436" s="32"/>
      <c r="DMO436" s="32"/>
      <c r="DMP436" s="32"/>
      <c r="DMQ436" s="32"/>
      <c r="DMR436" s="32"/>
      <c r="DMS436" s="32"/>
      <c r="DMT436" s="32"/>
      <c r="DMU436" s="32"/>
      <c r="DMV436" s="32"/>
      <c r="DMW436" s="32"/>
      <c r="DMX436" s="32"/>
      <c r="DMY436" s="32"/>
      <c r="DMZ436" s="32"/>
      <c r="DNA436" s="32"/>
      <c r="DNB436" s="32"/>
      <c r="DNC436" s="32"/>
      <c r="DND436" s="32"/>
      <c r="DNE436" s="32"/>
      <c r="DNF436" s="32"/>
      <c r="DNG436" s="32"/>
      <c r="DNH436" s="32"/>
      <c r="DNI436" s="32"/>
      <c r="DNJ436" s="32"/>
      <c r="DNK436" s="32"/>
      <c r="DNL436" s="32"/>
      <c r="DNM436" s="32"/>
      <c r="DNN436" s="32"/>
      <c r="DNO436" s="32"/>
      <c r="DNP436" s="32"/>
      <c r="DNQ436" s="32"/>
      <c r="DNR436" s="32"/>
      <c r="DNS436" s="32"/>
      <c r="DNT436" s="32"/>
      <c r="DNU436" s="32"/>
      <c r="DNV436" s="32"/>
      <c r="DNW436" s="32"/>
      <c r="DNX436" s="32"/>
      <c r="DNY436" s="32"/>
      <c r="DNZ436" s="32"/>
      <c r="DOA436" s="32"/>
      <c r="DOB436" s="32"/>
      <c r="DOC436" s="32"/>
      <c r="DOD436" s="32"/>
      <c r="DOE436" s="32"/>
      <c r="DOF436" s="32"/>
      <c r="DOG436" s="32"/>
      <c r="DOH436" s="32"/>
      <c r="DOI436" s="32"/>
      <c r="DOJ436" s="32"/>
      <c r="DOK436" s="32"/>
      <c r="DOL436" s="32"/>
      <c r="DOM436" s="32"/>
      <c r="DON436" s="32"/>
      <c r="DOO436" s="32"/>
      <c r="DOP436" s="32"/>
      <c r="DOQ436" s="32"/>
      <c r="DOR436" s="32"/>
      <c r="DOS436" s="32"/>
      <c r="DOT436" s="32"/>
      <c r="DOU436" s="32"/>
      <c r="DOV436" s="32"/>
      <c r="DOW436" s="32"/>
      <c r="DOX436" s="32"/>
      <c r="DOY436" s="32"/>
      <c r="DOZ436" s="32"/>
      <c r="DPA436" s="32"/>
      <c r="DPB436" s="32"/>
      <c r="DPC436" s="32"/>
      <c r="DPD436" s="32"/>
      <c r="DPE436" s="32"/>
      <c r="DPF436" s="32"/>
      <c r="DPG436" s="32"/>
      <c r="DPH436" s="32"/>
      <c r="DPI436" s="32"/>
      <c r="DPJ436" s="32"/>
      <c r="DPK436" s="32"/>
      <c r="DPL436" s="32"/>
      <c r="DPM436" s="32"/>
      <c r="DPN436" s="32"/>
      <c r="DPO436" s="32"/>
      <c r="DPP436" s="32"/>
      <c r="DPQ436" s="32"/>
      <c r="DPR436" s="32"/>
      <c r="DPS436" s="32"/>
      <c r="DPT436" s="32"/>
      <c r="DPU436" s="32"/>
      <c r="DPV436" s="32"/>
      <c r="DPW436" s="32"/>
      <c r="DPX436" s="32"/>
      <c r="DPY436" s="32"/>
      <c r="DPZ436" s="32"/>
      <c r="DQA436" s="32"/>
      <c r="DQB436" s="32"/>
      <c r="DQC436" s="32"/>
      <c r="DQD436" s="32"/>
      <c r="DQE436" s="32"/>
      <c r="DQF436" s="32"/>
      <c r="DQG436" s="32"/>
      <c r="DQH436" s="32"/>
      <c r="DQI436" s="32"/>
      <c r="DQJ436" s="32"/>
      <c r="DQK436" s="32"/>
      <c r="DQL436" s="32"/>
      <c r="DQM436" s="32"/>
      <c r="DQN436" s="32"/>
      <c r="DQO436" s="32"/>
      <c r="DQP436" s="32"/>
      <c r="DQQ436" s="32"/>
      <c r="DQR436" s="32"/>
      <c r="DQS436" s="32"/>
      <c r="DQT436" s="32"/>
      <c r="DQU436" s="32"/>
      <c r="DQV436" s="32"/>
      <c r="DQW436" s="32"/>
      <c r="DQX436" s="32"/>
      <c r="DQY436" s="32"/>
      <c r="DQZ436" s="32"/>
      <c r="DRA436" s="32"/>
      <c r="DRB436" s="32"/>
      <c r="DRC436" s="32"/>
      <c r="DRD436" s="32"/>
      <c r="DRE436" s="32"/>
      <c r="DRF436" s="32"/>
      <c r="DRG436" s="32"/>
      <c r="DRH436" s="32"/>
      <c r="DRI436" s="32"/>
      <c r="DRJ436" s="32"/>
      <c r="DRK436" s="32"/>
      <c r="DRL436" s="32"/>
      <c r="DRM436" s="32"/>
      <c r="DRN436" s="32"/>
      <c r="DRO436" s="32"/>
      <c r="DRP436" s="32"/>
      <c r="DRQ436" s="32"/>
      <c r="DRR436" s="32"/>
      <c r="DRS436" s="32"/>
      <c r="DRT436" s="32"/>
      <c r="DRU436" s="32"/>
      <c r="DRV436" s="32"/>
      <c r="DRW436" s="32"/>
      <c r="DRX436" s="32"/>
      <c r="DRY436" s="32"/>
      <c r="DRZ436" s="32"/>
      <c r="DSA436" s="32"/>
      <c r="DSB436" s="32"/>
      <c r="DSC436" s="32"/>
      <c r="DSD436" s="32"/>
      <c r="DSE436" s="32"/>
      <c r="DSF436" s="32"/>
      <c r="DSG436" s="32"/>
      <c r="DSH436" s="32"/>
      <c r="DSI436" s="32"/>
      <c r="DSJ436" s="32"/>
      <c r="DSK436" s="32"/>
      <c r="DSL436" s="32"/>
      <c r="DSM436" s="32"/>
      <c r="DSN436" s="32"/>
      <c r="DSO436" s="32"/>
      <c r="DSP436" s="32"/>
      <c r="DSQ436" s="32"/>
      <c r="DSR436" s="32"/>
      <c r="DSS436" s="32"/>
      <c r="DST436" s="32"/>
      <c r="DSU436" s="32"/>
      <c r="DSV436" s="32"/>
      <c r="DSW436" s="32"/>
      <c r="DSX436" s="32"/>
      <c r="DSY436" s="32"/>
      <c r="DSZ436" s="32"/>
      <c r="DTA436" s="32"/>
      <c r="DTB436" s="32"/>
      <c r="DTC436" s="32"/>
      <c r="DTD436" s="32"/>
      <c r="DTE436" s="32"/>
      <c r="DTF436" s="32"/>
      <c r="DTG436" s="32"/>
      <c r="DTH436" s="32"/>
      <c r="DTI436" s="32"/>
      <c r="DTJ436" s="32"/>
      <c r="DTK436" s="32"/>
      <c r="DTL436" s="32"/>
      <c r="DTM436" s="32"/>
      <c r="DTN436" s="32"/>
      <c r="DTO436" s="32"/>
      <c r="DTP436" s="32"/>
      <c r="DTQ436" s="32"/>
      <c r="DTR436" s="32"/>
      <c r="DTS436" s="32"/>
      <c r="DTT436" s="32"/>
      <c r="DTU436" s="32"/>
      <c r="DTV436" s="32"/>
      <c r="DTW436" s="32"/>
      <c r="DTX436" s="32"/>
      <c r="DTY436" s="32"/>
      <c r="DTZ436" s="32"/>
      <c r="DUA436" s="32"/>
      <c r="DUB436" s="32"/>
      <c r="DUC436" s="32"/>
      <c r="DUD436" s="32"/>
      <c r="DUE436" s="32"/>
      <c r="DUF436" s="32"/>
      <c r="DUG436" s="32"/>
      <c r="DUH436" s="32"/>
      <c r="DUI436" s="32"/>
      <c r="DUJ436" s="32"/>
      <c r="DUK436" s="32"/>
      <c r="DUL436" s="32"/>
      <c r="DUM436" s="32"/>
      <c r="DUN436" s="32"/>
      <c r="DUO436" s="32"/>
      <c r="DUP436" s="32"/>
      <c r="DUQ436" s="32"/>
      <c r="DUR436" s="32"/>
      <c r="DUS436" s="32"/>
      <c r="DUT436" s="32"/>
      <c r="DUU436" s="32"/>
      <c r="DUV436" s="32"/>
      <c r="DUW436" s="32"/>
      <c r="DUX436" s="32"/>
      <c r="DUY436" s="32"/>
      <c r="DUZ436" s="32"/>
      <c r="DVA436" s="32"/>
      <c r="DVB436" s="32"/>
      <c r="DVC436" s="32"/>
      <c r="DVD436" s="32"/>
      <c r="DVE436" s="32"/>
      <c r="DVF436" s="32"/>
      <c r="DVG436" s="32"/>
      <c r="DVH436" s="32"/>
      <c r="DVI436" s="32"/>
      <c r="DVJ436" s="32"/>
      <c r="DVK436" s="32"/>
      <c r="DVL436" s="32"/>
      <c r="DVM436" s="32"/>
      <c r="DVN436" s="32"/>
      <c r="DVO436" s="32"/>
      <c r="DVP436" s="32"/>
      <c r="DVQ436" s="32"/>
      <c r="DVR436" s="32"/>
      <c r="DVS436" s="32"/>
      <c r="DVT436" s="32"/>
      <c r="DVU436" s="32"/>
      <c r="DVV436" s="32"/>
      <c r="DVW436" s="32"/>
      <c r="DVX436" s="32"/>
      <c r="DVY436" s="32"/>
      <c r="DVZ436" s="32"/>
      <c r="DWA436" s="32"/>
      <c r="DWB436" s="32"/>
      <c r="DWC436" s="32"/>
      <c r="DWD436" s="32"/>
      <c r="DWE436" s="32"/>
      <c r="DWF436" s="32"/>
      <c r="DWG436" s="32"/>
      <c r="DWH436" s="32"/>
      <c r="DWI436" s="32"/>
      <c r="DWJ436" s="32"/>
      <c r="DWK436" s="32"/>
      <c r="DWL436" s="32"/>
      <c r="DWM436" s="32"/>
      <c r="DWN436" s="32"/>
      <c r="DWO436" s="32"/>
      <c r="DWP436" s="32"/>
      <c r="DWQ436" s="32"/>
      <c r="DWR436" s="32"/>
      <c r="DWS436" s="32"/>
      <c r="DWT436" s="32"/>
      <c r="DWU436" s="32"/>
      <c r="DWV436" s="32"/>
      <c r="DWW436" s="32"/>
      <c r="DWX436" s="32"/>
      <c r="DWY436" s="32"/>
      <c r="DWZ436" s="32"/>
      <c r="DXA436" s="32"/>
      <c r="DXB436" s="32"/>
      <c r="DXC436" s="32"/>
      <c r="DXD436" s="32"/>
      <c r="DXE436" s="32"/>
      <c r="DXF436" s="32"/>
      <c r="DXG436" s="32"/>
      <c r="DXH436" s="32"/>
      <c r="DXI436" s="32"/>
      <c r="DXJ436" s="32"/>
      <c r="DXK436" s="32"/>
      <c r="DXL436" s="32"/>
      <c r="DXM436" s="32"/>
      <c r="DXN436" s="32"/>
      <c r="DXO436" s="32"/>
      <c r="DXP436" s="32"/>
      <c r="DXQ436" s="32"/>
      <c r="DXR436" s="32"/>
      <c r="DXS436" s="32"/>
      <c r="DXT436" s="32"/>
      <c r="DXU436" s="32"/>
      <c r="DXV436" s="32"/>
      <c r="DXW436" s="32"/>
      <c r="DXX436" s="32"/>
      <c r="DXY436" s="32"/>
      <c r="DXZ436" s="32"/>
      <c r="DYA436" s="32"/>
      <c r="DYB436" s="32"/>
      <c r="DYC436" s="32"/>
      <c r="DYD436" s="32"/>
      <c r="DYE436" s="32"/>
      <c r="DYF436" s="32"/>
      <c r="DYG436" s="32"/>
      <c r="DYH436" s="32"/>
      <c r="DYI436" s="32"/>
      <c r="DYJ436" s="32"/>
      <c r="DYK436" s="32"/>
      <c r="DYL436" s="32"/>
      <c r="DYM436" s="32"/>
      <c r="DYN436" s="32"/>
      <c r="DYO436" s="32"/>
      <c r="DYP436" s="32"/>
      <c r="DYQ436" s="32"/>
      <c r="DYR436" s="32"/>
      <c r="DYS436" s="32"/>
      <c r="DYT436" s="32"/>
      <c r="DYU436" s="32"/>
      <c r="DYV436" s="32"/>
      <c r="DYW436" s="32"/>
      <c r="DYX436" s="32"/>
      <c r="DYY436" s="32"/>
      <c r="DYZ436" s="32"/>
      <c r="DZA436" s="32"/>
      <c r="DZB436" s="32"/>
      <c r="DZC436" s="32"/>
      <c r="DZD436" s="32"/>
      <c r="DZE436" s="32"/>
      <c r="DZF436" s="32"/>
      <c r="DZG436" s="32"/>
      <c r="DZH436" s="32"/>
      <c r="DZI436" s="32"/>
      <c r="DZJ436" s="32"/>
      <c r="DZK436" s="32"/>
      <c r="DZL436" s="32"/>
      <c r="DZM436" s="32"/>
      <c r="DZN436" s="32"/>
      <c r="DZO436" s="32"/>
      <c r="DZP436" s="32"/>
      <c r="DZQ436" s="32"/>
      <c r="DZR436" s="32"/>
      <c r="DZS436" s="32"/>
      <c r="DZT436" s="32"/>
      <c r="DZU436" s="32"/>
      <c r="DZV436" s="32"/>
      <c r="DZW436" s="32"/>
      <c r="DZX436" s="32"/>
      <c r="DZY436" s="32"/>
      <c r="DZZ436" s="32"/>
      <c r="EAA436" s="32"/>
      <c r="EAB436" s="32"/>
      <c r="EAC436" s="32"/>
      <c r="EAD436" s="32"/>
      <c r="EAE436" s="32"/>
      <c r="EAF436" s="32"/>
      <c r="EAG436" s="32"/>
      <c r="EAH436" s="32"/>
      <c r="EAI436" s="32"/>
      <c r="EAJ436" s="32"/>
      <c r="EAK436" s="32"/>
      <c r="EAL436" s="32"/>
      <c r="EAM436" s="32"/>
      <c r="EAN436" s="32"/>
      <c r="EAO436" s="32"/>
      <c r="EAP436" s="32"/>
      <c r="EAQ436" s="32"/>
      <c r="EAR436" s="32"/>
      <c r="EAS436" s="32"/>
      <c r="EAT436" s="32"/>
      <c r="EAU436" s="32"/>
      <c r="EAV436" s="32"/>
      <c r="EAW436" s="32"/>
      <c r="EAX436" s="32"/>
      <c r="EAY436" s="32"/>
      <c r="EAZ436" s="32"/>
      <c r="EBA436" s="32"/>
      <c r="EBB436" s="32"/>
      <c r="EBC436" s="32"/>
      <c r="EBD436" s="32"/>
      <c r="EBE436" s="32"/>
      <c r="EBF436" s="32"/>
      <c r="EBG436" s="32"/>
      <c r="EBH436" s="32"/>
      <c r="EBI436" s="32"/>
      <c r="EBJ436" s="32"/>
      <c r="EBK436" s="32"/>
      <c r="EBL436" s="32"/>
      <c r="EBM436" s="32"/>
      <c r="EBN436" s="32"/>
      <c r="EBO436" s="32"/>
      <c r="EBP436" s="32"/>
      <c r="EBQ436" s="32"/>
      <c r="EBR436" s="32"/>
      <c r="EBS436" s="32"/>
      <c r="EBT436" s="32"/>
      <c r="EBU436" s="32"/>
      <c r="EBV436" s="32"/>
      <c r="EBW436" s="32"/>
      <c r="EBX436" s="32"/>
      <c r="EBY436" s="32"/>
      <c r="EBZ436" s="32"/>
      <c r="ECA436" s="32"/>
      <c r="ECB436" s="32"/>
      <c r="ECC436" s="32"/>
      <c r="ECD436" s="32"/>
      <c r="ECE436" s="32"/>
      <c r="ECF436" s="32"/>
      <c r="ECG436" s="32"/>
      <c r="ECH436" s="32"/>
      <c r="ECI436" s="32"/>
      <c r="ECJ436" s="32"/>
      <c r="ECK436" s="32"/>
      <c r="ECL436" s="32"/>
      <c r="ECM436" s="32"/>
      <c r="ECN436" s="32"/>
      <c r="ECO436" s="32"/>
      <c r="ECP436" s="32"/>
      <c r="ECQ436" s="32"/>
      <c r="ECR436" s="32"/>
      <c r="ECS436" s="32"/>
      <c r="ECT436" s="32"/>
      <c r="ECU436" s="32"/>
      <c r="ECV436" s="32"/>
      <c r="ECW436" s="32"/>
      <c r="ECX436" s="32"/>
      <c r="ECY436" s="32"/>
      <c r="ECZ436" s="32"/>
      <c r="EDA436" s="32"/>
      <c r="EDB436" s="32"/>
      <c r="EDC436" s="32"/>
      <c r="EDD436" s="32"/>
      <c r="EDE436" s="32"/>
      <c r="EDF436" s="32"/>
      <c r="EDG436" s="32"/>
      <c r="EDH436" s="32"/>
      <c r="EDI436" s="32"/>
      <c r="EDJ436" s="32"/>
      <c r="EDK436" s="32"/>
      <c r="EDL436" s="32"/>
      <c r="EDM436" s="32"/>
      <c r="EDN436" s="32"/>
      <c r="EDO436" s="32"/>
      <c r="EDP436" s="32"/>
      <c r="EDQ436" s="32"/>
      <c r="EDR436" s="32"/>
      <c r="EDS436" s="32"/>
      <c r="EDT436" s="32"/>
      <c r="EDU436" s="32"/>
      <c r="EDV436" s="32"/>
      <c r="EDW436" s="32"/>
      <c r="EDX436" s="32"/>
      <c r="EDY436" s="32"/>
      <c r="EDZ436" s="32"/>
      <c r="EEA436" s="32"/>
      <c r="EEB436" s="32"/>
      <c r="EEC436" s="32"/>
      <c r="EED436" s="32"/>
      <c r="EEE436" s="32"/>
      <c r="EEF436" s="32"/>
      <c r="EEG436" s="32"/>
      <c r="EEH436" s="32"/>
      <c r="EEI436" s="32"/>
      <c r="EEJ436" s="32"/>
      <c r="EEK436" s="32"/>
      <c r="EEL436" s="32"/>
      <c r="EEM436" s="32"/>
      <c r="EEN436" s="32"/>
      <c r="EEO436" s="32"/>
      <c r="EEP436" s="32"/>
      <c r="EEQ436" s="32"/>
      <c r="EER436" s="32"/>
      <c r="EES436" s="32"/>
      <c r="EET436" s="32"/>
      <c r="EEU436" s="32"/>
      <c r="EEV436" s="32"/>
      <c r="EEW436" s="32"/>
      <c r="EEX436" s="32"/>
      <c r="EEY436" s="32"/>
      <c r="EEZ436" s="32"/>
      <c r="EFA436" s="32"/>
      <c r="EFB436" s="32"/>
      <c r="EFC436" s="32"/>
      <c r="EFD436" s="32"/>
      <c r="EFE436" s="32"/>
      <c r="EFF436" s="32"/>
      <c r="EFG436" s="32"/>
      <c r="EFH436" s="32"/>
      <c r="EFI436" s="32"/>
      <c r="EFJ436" s="32"/>
      <c r="EFK436" s="32"/>
      <c r="EFL436" s="32"/>
      <c r="EFM436" s="32"/>
      <c r="EFN436" s="32"/>
      <c r="EFO436" s="32"/>
      <c r="EFP436" s="32"/>
      <c r="EFQ436" s="32"/>
      <c r="EFR436" s="32"/>
      <c r="EFS436" s="32"/>
      <c r="EFT436" s="32"/>
      <c r="EFU436" s="32"/>
      <c r="EFV436" s="32"/>
      <c r="EFW436" s="32"/>
      <c r="EFX436" s="32"/>
      <c r="EFY436" s="32"/>
      <c r="EFZ436" s="32"/>
      <c r="EGA436" s="32"/>
      <c r="EGB436" s="32"/>
      <c r="EGC436" s="32"/>
      <c r="EGD436" s="32"/>
      <c r="EGE436" s="32"/>
      <c r="EGF436" s="32"/>
      <c r="EGG436" s="32"/>
      <c r="EGH436" s="32"/>
      <c r="EGI436" s="32"/>
      <c r="EGJ436" s="32"/>
      <c r="EGK436" s="32"/>
      <c r="EGL436" s="32"/>
      <c r="EGM436" s="32"/>
      <c r="EGN436" s="32"/>
      <c r="EGO436" s="32"/>
      <c r="EGP436" s="32"/>
      <c r="EGQ436" s="32"/>
      <c r="EGR436" s="32"/>
      <c r="EGS436" s="32"/>
      <c r="EGT436" s="32"/>
      <c r="EGU436" s="32"/>
      <c r="EGV436" s="32"/>
      <c r="EGW436" s="32"/>
      <c r="EGX436" s="32"/>
      <c r="EGY436" s="32"/>
      <c r="EGZ436" s="32"/>
      <c r="EHA436" s="32"/>
      <c r="EHB436" s="32"/>
      <c r="EHC436" s="32"/>
      <c r="EHD436" s="32"/>
      <c r="EHE436" s="32"/>
      <c r="EHF436" s="32"/>
      <c r="EHG436" s="32"/>
      <c r="EHH436" s="32"/>
      <c r="EHI436" s="32"/>
      <c r="EHJ436" s="32"/>
      <c r="EHK436" s="32"/>
      <c r="EHL436" s="32"/>
      <c r="EHM436" s="32"/>
      <c r="EHN436" s="32"/>
      <c r="EHO436" s="32"/>
      <c r="EHP436" s="32"/>
      <c r="EHQ436" s="32"/>
      <c r="EHR436" s="32"/>
      <c r="EHS436" s="32"/>
      <c r="EHT436" s="32"/>
      <c r="EHU436" s="32"/>
      <c r="EHV436" s="32"/>
      <c r="EHW436" s="32"/>
      <c r="EHX436" s="32"/>
      <c r="EHY436" s="32"/>
      <c r="EHZ436" s="32"/>
      <c r="EIA436" s="32"/>
      <c r="EIB436" s="32"/>
      <c r="EIC436" s="32"/>
      <c r="EID436" s="32"/>
      <c r="EIE436" s="32"/>
      <c r="EIF436" s="32"/>
      <c r="EIG436" s="32"/>
      <c r="EIH436" s="32"/>
      <c r="EII436" s="32"/>
      <c r="EIJ436" s="32"/>
      <c r="EIK436" s="32"/>
      <c r="EIL436" s="32"/>
      <c r="EIM436" s="32"/>
      <c r="EIN436" s="32"/>
      <c r="EIO436" s="32"/>
      <c r="EIP436" s="32"/>
      <c r="EIQ436" s="32"/>
      <c r="EIR436" s="32"/>
      <c r="EIS436" s="32"/>
      <c r="EIT436" s="32"/>
      <c r="EIU436" s="32"/>
      <c r="EIV436" s="32"/>
      <c r="EIW436" s="32"/>
      <c r="EIX436" s="32"/>
      <c r="EIY436" s="32"/>
      <c r="EIZ436" s="32"/>
      <c r="EJA436" s="32"/>
      <c r="EJB436" s="32"/>
      <c r="EJC436" s="32"/>
      <c r="EJD436" s="32"/>
      <c r="EJE436" s="32"/>
      <c r="EJF436" s="32"/>
      <c r="EJG436" s="32"/>
      <c r="EJH436" s="32"/>
      <c r="EJI436" s="32"/>
      <c r="EJJ436" s="32"/>
      <c r="EJK436" s="32"/>
      <c r="EJL436" s="32"/>
      <c r="EJM436" s="32"/>
      <c r="EJN436" s="32"/>
      <c r="EJO436" s="32"/>
      <c r="EJP436" s="32"/>
      <c r="EJQ436" s="32"/>
      <c r="EJR436" s="32"/>
      <c r="EJS436" s="32"/>
      <c r="EJT436" s="32"/>
      <c r="EJU436" s="32"/>
      <c r="EJV436" s="32"/>
      <c r="EJW436" s="32"/>
      <c r="EJX436" s="32"/>
      <c r="EJY436" s="32"/>
      <c r="EJZ436" s="32"/>
      <c r="EKA436" s="32"/>
      <c r="EKB436" s="32"/>
      <c r="EKC436" s="32"/>
      <c r="EKD436" s="32"/>
      <c r="EKE436" s="32"/>
      <c r="EKF436" s="32"/>
      <c r="EKG436" s="32"/>
      <c r="EKH436" s="32"/>
      <c r="EKI436" s="32"/>
      <c r="EKJ436" s="32"/>
      <c r="EKK436" s="32"/>
      <c r="EKL436" s="32"/>
      <c r="EKM436" s="32"/>
      <c r="EKN436" s="32"/>
      <c r="EKO436" s="32"/>
      <c r="EKP436" s="32"/>
      <c r="EKQ436" s="32"/>
      <c r="EKR436" s="32"/>
      <c r="EKS436" s="32"/>
      <c r="EKT436" s="32"/>
      <c r="EKU436" s="32"/>
      <c r="EKV436" s="32"/>
      <c r="EKW436" s="32"/>
      <c r="EKX436" s="32"/>
      <c r="EKY436" s="32"/>
      <c r="EKZ436" s="32"/>
      <c r="ELA436" s="32"/>
      <c r="ELB436" s="32"/>
      <c r="ELC436" s="32"/>
      <c r="ELD436" s="32"/>
      <c r="ELE436" s="32"/>
      <c r="ELF436" s="32"/>
      <c r="ELG436" s="32"/>
      <c r="ELH436" s="32"/>
      <c r="ELI436" s="32"/>
      <c r="ELJ436" s="32"/>
      <c r="ELK436" s="32"/>
      <c r="ELL436" s="32"/>
      <c r="ELM436" s="32"/>
      <c r="ELN436" s="32"/>
      <c r="ELO436" s="32"/>
      <c r="ELP436" s="32"/>
      <c r="ELQ436" s="32"/>
      <c r="ELR436" s="32"/>
      <c r="ELS436" s="32"/>
      <c r="ELT436" s="32"/>
      <c r="ELU436" s="32"/>
      <c r="ELV436" s="32"/>
      <c r="ELW436" s="32"/>
      <c r="ELX436" s="32"/>
      <c r="ELY436" s="32"/>
      <c r="ELZ436" s="32"/>
      <c r="EMA436" s="32"/>
      <c r="EMB436" s="32"/>
      <c r="EMC436" s="32"/>
      <c r="EMD436" s="32"/>
      <c r="EME436" s="32"/>
      <c r="EMF436" s="32"/>
      <c r="EMG436" s="32"/>
      <c r="EMH436" s="32"/>
      <c r="EMI436" s="32"/>
      <c r="EMJ436" s="32"/>
      <c r="EMK436" s="32"/>
      <c r="EML436" s="32"/>
      <c r="EMM436" s="32"/>
      <c r="EMN436" s="32"/>
      <c r="EMO436" s="32"/>
      <c r="EMP436" s="32"/>
      <c r="EMQ436" s="32"/>
      <c r="EMR436" s="32"/>
      <c r="EMS436" s="32"/>
      <c r="EMT436" s="32"/>
      <c r="EMU436" s="32"/>
      <c r="EMV436" s="32"/>
      <c r="EMW436" s="32"/>
      <c r="EMX436" s="32"/>
      <c r="EMY436" s="32"/>
      <c r="EMZ436" s="32"/>
      <c r="ENA436" s="32"/>
      <c r="ENB436" s="32"/>
      <c r="ENC436" s="32"/>
      <c r="END436" s="32"/>
      <c r="ENE436" s="32"/>
      <c r="ENF436" s="32"/>
      <c r="ENG436" s="32"/>
      <c r="ENH436" s="32"/>
      <c r="ENI436" s="32"/>
      <c r="ENJ436" s="32"/>
      <c r="ENK436" s="32"/>
      <c r="ENL436" s="32"/>
      <c r="ENM436" s="32"/>
      <c r="ENN436" s="32"/>
      <c r="ENO436" s="32"/>
      <c r="ENP436" s="32"/>
      <c r="ENQ436" s="32"/>
      <c r="ENR436" s="32"/>
      <c r="ENS436" s="32"/>
      <c r="ENT436" s="32"/>
      <c r="ENU436" s="32"/>
      <c r="ENV436" s="32"/>
      <c r="ENW436" s="32"/>
      <c r="ENX436" s="32"/>
      <c r="ENY436" s="32"/>
      <c r="ENZ436" s="32"/>
      <c r="EOA436" s="32"/>
      <c r="EOB436" s="32"/>
      <c r="EOC436" s="32"/>
      <c r="EOD436" s="32"/>
      <c r="EOE436" s="32"/>
      <c r="EOF436" s="32"/>
      <c r="EOG436" s="32"/>
      <c r="EOH436" s="32"/>
      <c r="EOI436" s="32"/>
      <c r="EOJ436" s="32"/>
      <c r="EOK436" s="32"/>
      <c r="EOL436" s="32"/>
      <c r="EOM436" s="32"/>
      <c r="EON436" s="32"/>
      <c r="EOO436" s="32"/>
      <c r="EOP436" s="32"/>
      <c r="EOQ436" s="32"/>
      <c r="EOR436" s="32"/>
      <c r="EOS436" s="32"/>
      <c r="EOT436" s="32"/>
      <c r="EOU436" s="32"/>
      <c r="EOV436" s="32"/>
      <c r="EOW436" s="32"/>
      <c r="EOX436" s="32"/>
      <c r="EOY436" s="32"/>
      <c r="EOZ436" s="32"/>
      <c r="EPA436" s="32"/>
      <c r="EPB436" s="32"/>
      <c r="EPC436" s="32"/>
      <c r="EPD436" s="32"/>
      <c r="EPE436" s="32"/>
      <c r="EPF436" s="32"/>
      <c r="EPG436" s="32"/>
      <c r="EPH436" s="32"/>
      <c r="EPI436" s="32"/>
      <c r="EPJ436" s="32"/>
      <c r="EPK436" s="32"/>
      <c r="EPL436" s="32"/>
      <c r="EPM436" s="32"/>
      <c r="EPN436" s="32"/>
      <c r="EPO436" s="32"/>
      <c r="EPP436" s="32"/>
      <c r="EPQ436" s="32"/>
      <c r="EPR436" s="32"/>
      <c r="EPS436" s="32"/>
      <c r="EPT436" s="32"/>
      <c r="EPU436" s="32"/>
      <c r="EPV436" s="32"/>
      <c r="EPW436" s="32"/>
      <c r="EPX436" s="32"/>
      <c r="EPY436" s="32"/>
      <c r="EPZ436" s="32"/>
      <c r="EQA436" s="32"/>
      <c r="EQB436" s="32"/>
      <c r="EQC436" s="32"/>
      <c r="EQD436" s="32"/>
      <c r="EQE436" s="32"/>
      <c r="EQF436" s="32"/>
      <c r="EQG436" s="32"/>
      <c r="EQH436" s="32"/>
      <c r="EQI436" s="32"/>
      <c r="EQJ436" s="32"/>
      <c r="EQK436" s="32"/>
      <c r="EQL436" s="32"/>
      <c r="EQM436" s="32"/>
      <c r="EQN436" s="32"/>
      <c r="EQO436" s="32"/>
      <c r="EQP436" s="32"/>
      <c r="EQQ436" s="32"/>
      <c r="EQR436" s="32"/>
      <c r="EQS436" s="32"/>
      <c r="EQT436" s="32"/>
      <c r="EQU436" s="32"/>
      <c r="EQV436" s="32"/>
      <c r="EQW436" s="32"/>
      <c r="EQX436" s="32"/>
      <c r="EQY436" s="32"/>
      <c r="EQZ436" s="32"/>
      <c r="ERA436" s="32"/>
      <c r="ERB436" s="32"/>
      <c r="ERC436" s="32"/>
      <c r="ERD436" s="32"/>
      <c r="ERE436" s="32"/>
      <c r="ERF436" s="32"/>
      <c r="ERG436" s="32"/>
      <c r="ERH436" s="32"/>
      <c r="ERI436" s="32"/>
      <c r="ERJ436" s="32"/>
      <c r="ERK436" s="32"/>
      <c r="ERL436" s="32"/>
      <c r="ERM436" s="32"/>
      <c r="ERN436" s="32"/>
      <c r="ERO436" s="32"/>
      <c r="ERP436" s="32"/>
      <c r="ERQ436" s="32"/>
      <c r="ERR436" s="32"/>
      <c r="ERS436" s="32"/>
      <c r="ERT436" s="32"/>
      <c r="ERU436" s="32"/>
      <c r="ERV436" s="32"/>
      <c r="ERW436" s="32"/>
      <c r="ERX436" s="32"/>
      <c r="ERY436" s="32"/>
      <c r="ERZ436" s="32"/>
      <c r="ESA436" s="32"/>
      <c r="ESB436" s="32"/>
      <c r="ESC436" s="32"/>
      <c r="ESD436" s="32"/>
      <c r="ESE436" s="32"/>
      <c r="ESF436" s="32"/>
      <c r="ESG436" s="32"/>
      <c r="ESH436" s="32"/>
      <c r="ESI436" s="32"/>
      <c r="ESJ436" s="32"/>
      <c r="ESK436" s="32"/>
      <c r="ESL436" s="32"/>
      <c r="ESM436" s="32"/>
      <c r="ESN436" s="32"/>
      <c r="ESO436" s="32"/>
      <c r="ESP436" s="32"/>
      <c r="ESQ436" s="32"/>
      <c r="ESR436" s="32"/>
      <c r="ESS436" s="32"/>
      <c r="EST436" s="32"/>
      <c r="ESU436" s="32"/>
      <c r="ESV436" s="32"/>
      <c r="ESW436" s="32"/>
      <c r="ESX436" s="32"/>
      <c r="ESY436" s="32"/>
      <c r="ESZ436" s="32"/>
      <c r="ETA436" s="32"/>
      <c r="ETB436" s="32"/>
      <c r="ETC436" s="32"/>
      <c r="ETD436" s="32"/>
      <c r="ETE436" s="32"/>
      <c r="ETF436" s="32"/>
      <c r="ETG436" s="32"/>
      <c r="ETH436" s="32"/>
      <c r="ETI436" s="32"/>
      <c r="ETJ436" s="32"/>
      <c r="ETK436" s="32"/>
      <c r="ETL436" s="32"/>
      <c r="ETM436" s="32"/>
      <c r="ETN436" s="32"/>
      <c r="ETO436" s="32"/>
      <c r="ETP436" s="32"/>
      <c r="ETQ436" s="32"/>
      <c r="ETR436" s="32"/>
      <c r="ETS436" s="32"/>
      <c r="ETT436" s="32"/>
      <c r="ETU436" s="32"/>
      <c r="ETV436" s="32"/>
      <c r="ETW436" s="32"/>
      <c r="ETX436" s="32"/>
      <c r="ETY436" s="32"/>
      <c r="ETZ436" s="32"/>
      <c r="EUA436" s="32"/>
      <c r="EUB436" s="32"/>
      <c r="EUC436" s="32"/>
      <c r="EUD436" s="32"/>
      <c r="EUE436" s="32"/>
      <c r="EUF436" s="32"/>
      <c r="EUG436" s="32"/>
      <c r="EUH436" s="32"/>
      <c r="EUI436" s="32"/>
      <c r="EUJ436" s="32"/>
      <c r="EUK436" s="32"/>
      <c r="EUL436" s="32"/>
      <c r="EUM436" s="32"/>
      <c r="EUN436" s="32"/>
      <c r="EUO436" s="32"/>
      <c r="EUP436" s="32"/>
      <c r="EUQ436" s="32"/>
      <c r="EUR436" s="32"/>
      <c r="EUS436" s="32"/>
      <c r="EUT436" s="32"/>
      <c r="EUU436" s="32"/>
      <c r="EUV436" s="32"/>
      <c r="EUW436" s="32"/>
      <c r="EUX436" s="32"/>
      <c r="EUY436" s="32"/>
      <c r="EUZ436" s="32"/>
      <c r="EVA436" s="32"/>
      <c r="EVB436" s="32"/>
      <c r="EVC436" s="32"/>
      <c r="EVD436" s="32"/>
      <c r="EVE436" s="32"/>
      <c r="EVF436" s="32"/>
      <c r="EVG436" s="32"/>
      <c r="EVH436" s="32"/>
      <c r="EVI436" s="32"/>
      <c r="EVJ436" s="32"/>
      <c r="EVK436" s="32"/>
      <c r="EVL436" s="32"/>
      <c r="EVM436" s="32"/>
      <c r="EVN436" s="32"/>
      <c r="EVO436" s="32"/>
      <c r="EVP436" s="32"/>
      <c r="EVQ436" s="32"/>
      <c r="EVR436" s="32"/>
      <c r="EVS436" s="32"/>
      <c r="EVT436" s="32"/>
      <c r="EVU436" s="32"/>
      <c r="EVV436" s="32"/>
      <c r="EVW436" s="32"/>
      <c r="EVX436" s="32"/>
      <c r="EVY436" s="32"/>
      <c r="EVZ436" s="32"/>
      <c r="EWA436" s="32"/>
      <c r="EWB436" s="32"/>
      <c r="EWC436" s="32"/>
      <c r="EWD436" s="32"/>
      <c r="EWE436" s="32"/>
      <c r="EWF436" s="32"/>
      <c r="EWG436" s="32"/>
      <c r="EWH436" s="32"/>
      <c r="EWI436" s="32"/>
      <c r="EWJ436" s="32"/>
      <c r="EWK436" s="32"/>
      <c r="EWL436" s="32"/>
      <c r="EWM436" s="32"/>
      <c r="EWN436" s="32"/>
      <c r="EWO436" s="32"/>
      <c r="EWP436" s="32"/>
      <c r="EWQ436" s="32"/>
      <c r="EWR436" s="32"/>
      <c r="EWS436" s="32"/>
      <c r="EWT436" s="32"/>
      <c r="EWU436" s="32"/>
      <c r="EWV436" s="32"/>
      <c r="EWW436" s="32"/>
      <c r="EWX436" s="32"/>
      <c r="EWY436" s="32"/>
      <c r="EWZ436" s="32"/>
      <c r="EXA436" s="32"/>
      <c r="EXB436" s="32"/>
      <c r="EXC436" s="32"/>
      <c r="EXD436" s="32"/>
      <c r="EXE436" s="32"/>
      <c r="EXF436" s="32"/>
      <c r="EXG436" s="32"/>
      <c r="EXH436" s="32"/>
      <c r="EXI436" s="32"/>
      <c r="EXJ436" s="32"/>
      <c r="EXK436" s="32"/>
      <c r="EXL436" s="32"/>
      <c r="EXM436" s="32"/>
      <c r="EXN436" s="32"/>
      <c r="EXO436" s="32"/>
      <c r="EXP436" s="32"/>
      <c r="EXQ436" s="32"/>
      <c r="EXR436" s="32"/>
      <c r="EXS436" s="32"/>
      <c r="EXT436" s="32"/>
      <c r="EXU436" s="32"/>
      <c r="EXV436" s="32"/>
      <c r="EXW436" s="32"/>
      <c r="EXX436" s="32"/>
      <c r="EXY436" s="32"/>
      <c r="EXZ436" s="32"/>
      <c r="EYA436" s="32"/>
      <c r="EYB436" s="32"/>
      <c r="EYC436" s="32"/>
      <c r="EYD436" s="32"/>
      <c r="EYE436" s="32"/>
      <c r="EYF436" s="32"/>
      <c r="EYG436" s="32"/>
      <c r="EYH436" s="32"/>
      <c r="EYI436" s="32"/>
      <c r="EYJ436" s="32"/>
      <c r="EYK436" s="32"/>
      <c r="EYL436" s="32"/>
      <c r="EYM436" s="32"/>
      <c r="EYN436" s="32"/>
      <c r="EYO436" s="32"/>
      <c r="EYP436" s="32"/>
      <c r="EYQ436" s="32"/>
      <c r="EYR436" s="32"/>
      <c r="EYS436" s="32"/>
      <c r="EYT436" s="32"/>
      <c r="EYU436" s="32"/>
      <c r="EYV436" s="32"/>
      <c r="EYW436" s="32"/>
      <c r="EYX436" s="32"/>
      <c r="EYY436" s="32"/>
      <c r="EYZ436" s="32"/>
      <c r="EZA436" s="32"/>
      <c r="EZB436" s="32"/>
      <c r="EZC436" s="32"/>
      <c r="EZD436" s="32"/>
      <c r="EZE436" s="32"/>
      <c r="EZF436" s="32"/>
      <c r="EZG436" s="32"/>
      <c r="EZH436" s="32"/>
      <c r="EZI436" s="32"/>
      <c r="EZJ436" s="32"/>
      <c r="EZK436" s="32"/>
      <c r="EZL436" s="32"/>
      <c r="EZM436" s="32"/>
      <c r="EZN436" s="32"/>
      <c r="EZO436" s="32"/>
      <c r="EZP436" s="32"/>
      <c r="EZQ436" s="32"/>
      <c r="EZR436" s="32"/>
      <c r="EZS436" s="32"/>
      <c r="EZT436" s="32"/>
      <c r="EZU436" s="32"/>
      <c r="EZV436" s="32"/>
      <c r="EZW436" s="32"/>
      <c r="EZX436" s="32"/>
      <c r="EZY436" s="32"/>
      <c r="EZZ436" s="32"/>
      <c r="FAA436" s="32"/>
      <c r="FAB436" s="32"/>
      <c r="FAC436" s="32"/>
      <c r="FAD436" s="32"/>
      <c r="FAE436" s="32"/>
      <c r="FAF436" s="32"/>
      <c r="FAG436" s="32"/>
      <c r="FAH436" s="32"/>
      <c r="FAI436" s="32"/>
      <c r="FAJ436" s="32"/>
      <c r="FAK436" s="32"/>
      <c r="FAL436" s="32"/>
      <c r="FAM436" s="32"/>
      <c r="FAN436" s="32"/>
      <c r="FAO436" s="32"/>
      <c r="FAP436" s="32"/>
      <c r="FAQ436" s="32"/>
      <c r="FAR436" s="32"/>
      <c r="FAS436" s="32"/>
      <c r="FAT436" s="32"/>
      <c r="FAU436" s="32"/>
      <c r="FAV436" s="32"/>
      <c r="FAW436" s="32"/>
      <c r="FAX436" s="32"/>
      <c r="FAY436" s="32"/>
      <c r="FAZ436" s="32"/>
      <c r="FBA436" s="32"/>
      <c r="FBB436" s="32"/>
      <c r="FBC436" s="32"/>
      <c r="FBD436" s="32"/>
      <c r="FBE436" s="32"/>
      <c r="FBF436" s="32"/>
      <c r="FBG436" s="32"/>
      <c r="FBH436" s="32"/>
      <c r="FBI436" s="32"/>
      <c r="FBJ436" s="32"/>
      <c r="FBK436" s="32"/>
      <c r="FBL436" s="32"/>
      <c r="FBM436" s="32"/>
      <c r="FBN436" s="32"/>
      <c r="FBO436" s="32"/>
      <c r="FBP436" s="32"/>
      <c r="FBQ436" s="32"/>
      <c r="FBR436" s="32"/>
      <c r="FBS436" s="32"/>
      <c r="FBT436" s="32"/>
      <c r="FBU436" s="32"/>
      <c r="FBV436" s="32"/>
      <c r="FBW436" s="32"/>
      <c r="FBX436" s="32"/>
      <c r="FBY436" s="32"/>
      <c r="FBZ436" s="32"/>
      <c r="FCA436" s="32"/>
      <c r="FCB436" s="32"/>
      <c r="FCC436" s="32"/>
      <c r="FCD436" s="32"/>
      <c r="FCE436" s="32"/>
      <c r="FCF436" s="32"/>
      <c r="FCG436" s="32"/>
      <c r="FCH436" s="32"/>
      <c r="FCI436" s="32"/>
      <c r="FCJ436" s="32"/>
      <c r="FCK436" s="32"/>
      <c r="FCL436" s="32"/>
      <c r="FCM436" s="32"/>
      <c r="FCN436" s="32"/>
      <c r="FCO436" s="32"/>
      <c r="FCP436" s="32"/>
      <c r="FCQ436" s="32"/>
      <c r="FCR436" s="32"/>
      <c r="FCS436" s="32"/>
      <c r="FCT436" s="32"/>
      <c r="FCU436" s="32"/>
      <c r="FCV436" s="32"/>
      <c r="FCW436" s="32"/>
      <c r="FCX436" s="32"/>
      <c r="FCY436" s="32"/>
      <c r="FCZ436" s="32"/>
      <c r="FDA436" s="32"/>
      <c r="FDB436" s="32"/>
      <c r="FDC436" s="32"/>
      <c r="FDD436" s="32"/>
      <c r="FDE436" s="32"/>
      <c r="FDF436" s="32"/>
      <c r="FDG436" s="32"/>
      <c r="FDH436" s="32"/>
      <c r="FDI436" s="32"/>
      <c r="FDJ436" s="32"/>
      <c r="FDK436" s="32"/>
      <c r="FDL436" s="32"/>
      <c r="FDM436" s="32"/>
      <c r="FDN436" s="32"/>
      <c r="FDO436" s="32"/>
      <c r="FDP436" s="32"/>
      <c r="FDQ436" s="32"/>
      <c r="FDR436" s="32"/>
      <c r="FDS436" s="32"/>
      <c r="FDT436" s="32"/>
      <c r="FDU436" s="32"/>
      <c r="FDV436" s="32"/>
      <c r="FDW436" s="32"/>
      <c r="FDX436" s="32"/>
      <c r="FDY436" s="32"/>
      <c r="FDZ436" s="32"/>
      <c r="FEA436" s="32"/>
      <c r="FEB436" s="32"/>
      <c r="FEC436" s="32"/>
      <c r="FED436" s="32"/>
      <c r="FEE436" s="32"/>
      <c r="FEF436" s="32"/>
      <c r="FEG436" s="32"/>
      <c r="FEH436" s="32"/>
      <c r="FEI436" s="32"/>
      <c r="FEJ436" s="32"/>
      <c r="FEK436" s="32"/>
      <c r="FEL436" s="32"/>
      <c r="FEM436" s="32"/>
      <c r="FEN436" s="32"/>
      <c r="FEO436" s="32"/>
      <c r="FEP436" s="32"/>
      <c r="FEQ436" s="32"/>
      <c r="FER436" s="32"/>
      <c r="FES436" s="32"/>
      <c r="FET436" s="32"/>
      <c r="FEU436" s="32"/>
      <c r="FEV436" s="32"/>
      <c r="FEW436" s="32"/>
      <c r="FEX436" s="32"/>
      <c r="FEY436" s="32"/>
      <c r="FEZ436" s="32"/>
      <c r="FFA436" s="32"/>
      <c r="FFB436" s="32"/>
      <c r="FFC436" s="32"/>
      <c r="FFD436" s="32"/>
      <c r="FFE436" s="32"/>
      <c r="FFF436" s="32"/>
      <c r="FFG436" s="32"/>
      <c r="FFH436" s="32"/>
      <c r="FFI436" s="32"/>
      <c r="FFJ436" s="32"/>
      <c r="FFK436" s="32"/>
      <c r="FFL436" s="32"/>
      <c r="FFM436" s="32"/>
      <c r="FFN436" s="32"/>
      <c r="FFO436" s="32"/>
      <c r="FFP436" s="32"/>
      <c r="FFQ436" s="32"/>
      <c r="FFR436" s="32"/>
      <c r="FFS436" s="32"/>
      <c r="FFT436" s="32"/>
      <c r="FFU436" s="32"/>
      <c r="FFV436" s="32"/>
      <c r="FFW436" s="32"/>
      <c r="FFX436" s="32"/>
      <c r="FFY436" s="32"/>
      <c r="FFZ436" s="32"/>
      <c r="FGA436" s="32"/>
      <c r="FGB436" s="32"/>
      <c r="FGC436" s="32"/>
      <c r="FGD436" s="32"/>
      <c r="FGE436" s="32"/>
      <c r="FGF436" s="32"/>
      <c r="FGG436" s="32"/>
      <c r="FGH436" s="32"/>
      <c r="FGI436" s="32"/>
      <c r="FGJ436" s="32"/>
      <c r="FGK436" s="32"/>
      <c r="FGL436" s="32"/>
      <c r="FGM436" s="32"/>
      <c r="FGN436" s="32"/>
      <c r="FGO436" s="32"/>
      <c r="FGP436" s="32"/>
      <c r="FGQ436" s="32"/>
      <c r="FGR436" s="32"/>
      <c r="FGS436" s="32"/>
      <c r="FGT436" s="32"/>
      <c r="FGU436" s="32"/>
      <c r="FGV436" s="32"/>
      <c r="FGW436" s="32"/>
      <c r="FGX436" s="32"/>
      <c r="FGY436" s="32"/>
      <c r="FGZ436" s="32"/>
      <c r="FHA436" s="32"/>
      <c r="FHB436" s="32"/>
      <c r="FHC436" s="32"/>
      <c r="FHD436" s="32"/>
      <c r="FHE436" s="32"/>
      <c r="FHF436" s="32"/>
      <c r="FHG436" s="32"/>
      <c r="FHH436" s="32"/>
      <c r="FHI436" s="32"/>
      <c r="FHJ436" s="32"/>
      <c r="FHK436" s="32"/>
      <c r="FHL436" s="32"/>
      <c r="FHM436" s="32"/>
      <c r="FHN436" s="32"/>
      <c r="FHO436" s="32"/>
      <c r="FHP436" s="32"/>
      <c r="FHQ436" s="32"/>
      <c r="FHR436" s="32"/>
      <c r="FHS436" s="32"/>
      <c r="FHT436" s="32"/>
      <c r="FHU436" s="32"/>
      <c r="FHV436" s="32"/>
      <c r="FHW436" s="32"/>
      <c r="FHX436" s="32"/>
      <c r="FHY436" s="32"/>
      <c r="FHZ436" s="32"/>
      <c r="FIA436" s="32"/>
      <c r="FIB436" s="32"/>
      <c r="FIC436" s="32"/>
      <c r="FID436" s="32"/>
      <c r="FIE436" s="32"/>
      <c r="FIF436" s="32"/>
      <c r="FIG436" s="32"/>
      <c r="FIH436" s="32"/>
      <c r="FII436" s="32"/>
      <c r="FIJ436" s="32"/>
      <c r="FIK436" s="32"/>
      <c r="FIL436" s="32"/>
      <c r="FIM436" s="32"/>
      <c r="FIN436" s="32"/>
      <c r="FIO436" s="32"/>
      <c r="FIP436" s="32"/>
      <c r="FIQ436" s="32"/>
      <c r="FIR436" s="32"/>
      <c r="FIS436" s="32"/>
      <c r="FIT436" s="32"/>
      <c r="FIU436" s="32"/>
      <c r="FIV436" s="32"/>
      <c r="FIW436" s="32"/>
      <c r="FIX436" s="32"/>
      <c r="FIY436" s="32"/>
      <c r="FIZ436" s="32"/>
      <c r="FJA436" s="32"/>
      <c r="FJB436" s="32"/>
      <c r="FJC436" s="32"/>
      <c r="FJD436" s="32"/>
      <c r="FJE436" s="32"/>
      <c r="FJF436" s="32"/>
      <c r="FJG436" s="32"/>
      <c r="FJH436" s="32"/>
      <c r="FJI436" s="32"/>
      <c r="FJJ436" s="32"/>
      <c r="FJK436" s="32"/>
      <c r="FJL436" s="32"/>
      <c r="FJM436" s="32"/>
      <c r="FJN436" s="32"/>
      <c r="FJO436" s="32"/>
      <c r="FJP436" s="32"/>
      <c r="FJQ436" s="32"/>
      <c r="FJR436" s="32"/>
      <c r="FJS436" s="32"/>
      <c r="FJT436" s="32"/>
      <c r="FJU436" s="32"/>
      <c r="FJV436" s="32"/>
      <c r="FJW436" s="32"/>
      <c r="FJX436" s="32"/>
      <c r="FJY436" s="32"/>
      <c r="FJZ436" s="32"/>
      <c r="FKA436" s="32"/>
      <c r="FKB436" s="32"/>
      <c r="FKC436" s="32"/>
      <c r="FKD436" s="32"/>
      <c r="FKE436" s="32"/>
      <c r="FKF436" s="32"/>
      <c r="FKG436" s="32"/>
      <c r="FKH436" s="32"/>
      <c r="FKI436" s="32"/>
      <c r="FKJ436" s="32"/>
      <c r="FKK436" s="32"/>
      <c r="FKL436" s="32"/>
      <c r="FKM436" s="32"/>
      <c r="FKN436" s="32"/>
      <c r="FKO436" s="32"/>
      <c r="FKP436" s="32"/>
      <c r="FKQ436" s="32"/>
      <c r="FKR436" s="32"/>
      <c r="FKS436" s="32"/>
      <c r="FKT436" s="32"/>
      <c r="FKU436" s="32"/>
      <c r="FKV436" s="32"/>
      <c r="FKW436" s="32"/>
      <c r="FKX436" s="32"/>
      <c r="FKY436" s="32"/>
      <c r="FKZ436" s="32"/>
      <c r="FLA436" s="32"/>
      <c r="FLB436" s="32"/>
      <c r="FLC436" s="32"/>
      <c r="FLD436" s="32"/>
      <c r="FLE436" s="32"/>
      <c r="FLF436" s="32"/>
      <c r="FLG436" s="32"/>
      <c r="FLH436" s="32"/>
      <c r="FLI436" s="32"/>
      <c r="FLJ436" s="32"/>
      <c r="FLK436" s="32"/>
      <c r="FLL436" s="32"/>
      <c r="FLM436" s="32"/>
      <c r="FLN436" s="32"/>
      <c r="FLO436" s="32"/>
      <c r="FLP436" s="32"/>
      <c r="FLQ436" s="32"/>
      <c r="FLR436" s="32"/>
      <c r="FLS436" s="32"/>
      <c r="FLT436" s="32"/>
      <c r="FLU436" s="32"/>
      <c r="FLV436" s="32"/>
      <c r="FLW436" s="32"/>
      <c r="FLX436" s="32"/>
      <c r="FLY436" s="32"/>
      <c r="FLZ436" s="32"/>
      <c r="FMA436" s="32"/>
      <c r="FMB436" s="32"/>
      <c r="FMC436" s="32"/>
      <c r="FMD436" s="32"/>
      <c r="FME436" s="32"/>
      <c r="FMF436" s="32"/>
      <c r="FMG436" s="32"/>
      <c r="FMH436" s="32"/>
      <c r="FMI436" s="32"/>
      <c r="FMJ436" s="32"/>
      <c r="FMK436" s="32"/>
      <c r="FML436" s="32"/>
      <c r="FMM436" s="32"/>
      <c r="FMN436" s="32"/>
      <c r="FMO436" s="32"/>
      <c r="FMP436" s="32"/>
      <c r="FMQ436" s="32"/>
      <c r="FMR436" s="32"/>
      <c r="FMS436" s="32"/>
      <c r="FMT436" s="32"/>
      <c r="FMU436" s="32"/>
      <c r="FMV436" s="32"/>
      <c r="FMW436" s="32"/>
      <c r="FMX436" s="32"/>
      <c r="FMY436" s="32"/>
      <c r="FMZ436" s="32"/>
      <c r="FNA436" s="32"/>
      <c r="FNB436" s="32"/>
      <c r="FNC436" s="32"/>
      <c r="FND436" s="32"/>
      <c r="FNE436" s="32"/>
      <c r="FNF436" s="32"/>
      <c r="FNG436" s="32"/>
      <c r="FNH436" s="32"/>
      <c r="FNI436" s="32"/>
      <c r="FNJ436" s="32"/>
      <c r="FNK436" s="32"/>
      <c r="FNL436" s="32"/>
      <c r="FNM436" s="32"/>
      <c r="FNN436" s="32"/>
      <c r="FNO436" s="32"/>
      <c r="FNP436" s="32"/>
      <c r="FNQ436" s="32"/>
      <c r="FNR436" s="32"/>
      <c r="FNS436" s="32"/>
      <c r="FNT436" s="32"/>
      <c r="FNU436" s="32"/>
      <c r="FNV436" s="32"/>
      <c r="FNW436" s="32"/>
      <c r="FNX436" s="32"/>
      <c r="FNY436" s="32"/>
      <c r="FNZ436" s="32"/>
      <c r="FOA436" s="32"/>
      <c r="FOB436" s="32"/>
      <c r="FOC436" s="32"/>
      <c r="FOD436" s="32"/>
      <c r="FOE436" s="32"/>
      <c r="FOF436" s="32"/>
      <c r="FOG436" s="32"/>
      <c r="FOH436" s="32"/>
      <c r="FOI436" s="32"/>
      <c r="FOJ436" s="32"/>
      <c r="FOK436" s="32"/>
      <c r="FOL436" s="32"/>
      <c r="FOM436" s="32"/>
      <c r="FON436" s="32"/>
      <c r="FOO436" s="32"/>
      <c r="FOP436" s="32"/>
      <c r="FOQ436" s="32"/>
      <c r="FOR436" s="32"/>
      <c r="FOS436" s="32"/>
      <c r="FOT436" s="32"/>
      <c r="FOU436" s="32"/>
      <c r="FOV436" s="32"/>
      <c r="FOW436" s="32"/>
      <c r="FOX436" s="32"/>
      <c r="FOY436" s="32"/>
      <c r="FOZ436" s="32"/>
      <c r="FPA436" s="32"/>
      <c r="FPB436" s="32"/>
      <c r="FPC436" s="32"/>
      <c r="FPD436" s="32"/>
      <c r="FPE436" s="32"/>
      <c r="FPF436" s="32"/>
      <c r="FPG436" s="32"/>
      <c r="FPH436" s="32"/>
      <c r="FPI436" s="32"/>
      <c r="FPJ436" s="32"/>
      <c r="FPK436" s="32"/>
      <c r="FPL436" s="32"/>
      <c r="FPM436" s="32"/>
      <c r="FPN436" s="32"/>
      <c r="FPO436" s="32"/>
      <c r="FPP436" s="32"/>
      <c r="FPQ436" s="32"/>
      <c r="FPR436" s="32"/>
      <c r="FPS436" s="32"/>
      <c r="FPT436" s="32"/>
      <c r="FPU436" s="32"/>
      <c r="FPV436" s="32"/>
      <c r="FPW436" s="32"/>
      <c r="FPX436" s="32"/>
      <c r="FPY436" s="32"/>
      <c r="FPZ436" s="32"/>
      <c r="FQA436" s="32"/>
      <c r="FQB436" s="32"/>
      <c r="FQC436" s="32"/>
      <c r="FQD436" s="32"/>
      <c r="FQE436" s="32"/>
      <c r="FQF436" s="32"/>
      <c r="FQG436" s="32"/>
      <c r="FQH436" s="32"/>
      <c r="FQI436" s="32"/>
      <c r="FQJ436" s="32"/>
      <c r="FQK436" s="32"/>
      <c r="FQL436" s="32"/>
      <c r="FQM436" s="32"/>
      <c r="FQN436" s="32"/>
      <c r="FQO436" s="32"/>
      <c r="FQP436" s="32"/>
      <c r="FQQ436" s="32"/>
      <c r="FQR436" s="32"/>
      <c r="FQS436" s="32"/>
      <c r="FQT436" s="32"/>
      <c r="FQU436" s="32"/>
      <c r="FQV436" s="32"/>
      <c r="FQW436" s="32"/>
      <c r="FQX436" s="32"/>
      <c r="FQY436" s="32"/>
      <c r="FQZ436" s="32"/>
      <c r="FRA436" s="32"/>
      <c r="FRB436" s="32"/>
      <c r="FRC436" s="32"/>
      <c r="FRD436" s="32"/>
      <c r="FRE436" s="32"/>
      <c r="FRF436" s="32"/>
      <c r="FRG436" s="32"/>
      <c r="FRH436" s="32"/>
      <c r="FRI436" s="32"/>
      <c r="FRJ436" s="32"/>
      <c r="FRK436" s="32"/>
      <c r="FRL436" s="32"/>
      <c r="FRM436" s="32"/>
      <c r="FRN436" s="32"/>
      <c r="FRO436" s="32"/>
      <c r="FRP436" s="32"/>
      <c r="FRQ436" s="32"/>
      <c r="FRR436" s="32"/>
      <c r="FRS436" s="32"/>
      <c r="FRT436" s="32"/>
      <c r="FRU436" s="32"/>
      <c r="FRV436" s="32"/>
      <c r="FRW436" s="32"/>
      <c r="FRX436" s="32"/>
      <c r="FRY436" s="32"/>
      <c r="FRZ436" s="32"/>
      <c r="FSA436" s="32"/>
      <c r="FSB436" s="32"/>
      <c r="FSC436" s="32"/>
      <c r="FSD436" s="32"/>
      <c r="FSE436" s="32"/>
      <c r="FSF436" s="32"/>
      <c r="FSG436" s="32"/>
      <c r="FSH436" s="32"/>
      <c r="FSI436" s="32"/>
      <c r="FSJ436" s="32"/>
      <c r="FSK436" s="32"/>
      <c r="FSL436" s="32"/>
      <c r="FSM436" s="32"/>
      <c r="FSN436" s="32"/>
      <c r="FSO436" s="32"/>
      <c r="FSP436" s="32"/>
      <c r="FSQ436" s="32"/>
      <c r="FSR436" s="32"/>
      <c r="FSS436" s="32"/>
      <c r="FST436" s="32"/>
      <c r="FSU436" s="32"/>
      <c r="FSV436" s="32"/>
      <c r="FSW436" s="32"/>
      <c r="FSX436" s="32"/>
      <c r="FSY436" s="32"/>
      <c r="FSZ436" s="32"/>
      <c r="FTA436" s="32"/>
      <c r="FTB436" s="32"/>
      <c r="FTC436" s="32"/>
      <c r="FTD436" s="32"/>
      <c r="FTE436" s="32"/>
      <c r="FTF436" s="32"/>
      <c r="FTG436" s="32"/>
      <c r="FTH436" s="32"/>
      <c r="FTI436" s="32"/>
      <c r="FTJ436" s="32"/>
      <c r="FTK436" s="32"/>
      <c r="FTL436" s="32"/>
      <c r="FTM436" s="32"/>
      <c r="FTN436" s="32"/>
      <c r="FTO436" s="32"/>
      <c r="FTP436" s="32"/>
      <c r="FTQ436" s="32"/>
      <c r="FTR436" s="32"/>
      <c r="FTS436" s="32"/>
      <c r="FTT436" s="32"/>
      <c r="FTU436" s="32"/>
      <c r="FTV436" s="32"/>
      <c r="FTW436" s="32"/>
      <c r="FTX436" s="32"/>
      <c r="FTY436" s="32"/>
      <c r="FTZ436" s="32"/>
      <c r="FUA436" s="32"/>
      <c r="FUB436" s="32"/>
      <c r="FUC436" s="32"/>
      <c r="FUD436" s="32"/>
      <c r="FUE436" s="32"/>
      <c r="FUF436" s="32"/>
      <c r="FUG436" s="32"/>
      <c r="FUH436" s="32"/>
      <c r="FUI436" s="32"/>
      <c r="FUJ436" s="32"/>
      <c r="FUK436" s="32"/>
      <c r="FUL436" s="32"/>
      <c r="FUM436" s="32"/>
      <c r="FUN436" s="32"/>
      <c r="FUO436" s="32"/>
      <c r="FUP436" s="32"/>
      <c r="FUQ436" s="32"/>
      <c r="FUR436" s="32"/>
      <c r="FUS436" s="32"/>
      <c r="FUT436" s="32"/>
      <c r="FUU436" s="32"/>
      <c r="FUV436" s="32"/>
      <c r="FUW436" s="32"/>
      <c r="FUX436" s="32"/>
      <c r="FUY436" s="32"/>
      <c r="FUZ436" s="32"/>
      <c r="FVA436" s="32"/>
      <c r="FVB436" s="32"/>
      <c r="FVC436" s="32"/>
      <c r="FVD436" s="32"/>
      <c r="FVE436" s="32"/>
      <c r="FVF436" s="32"/>
      <c r="FVG436" s="32"/>
      <c r="FVH436" s="32"/>
      <c r="FVI436" s="32"/>
      <c r="FVJ436" s="32"/>
      <c r="FVK436" s="32"/>
      <c r="FVL436" s="32"/>
      <c r="FVM436" s="32"/>
      <c r="FVN436" s="32"/>
      <c r="FVO436" s="32"/>
      <c r="FVP436" s="32"/>
      <c r="FVQ436" s="32"/>
      <c r="FVR436" s="32"/>
      <c r="FVS436" s="32"/>
      <c r="FVT436" s="32"/>
      <c r="FVU436" s="32"/>
      <c r="FVV436" s="32"/>
      <c r="FVW436" s="32"/>
      <c r="FVX436" s="32"/>
      <c r="FVY436" s="32"/>
      <c r="FVZ436" s="32"/>
      <c r="FWA436" s="32"/>
      <c r="FWB436" s="32"/>
      <c r="FWC436" s="32"/>
      <c r="FWD436" s="32"/>
      <c r="FWE436" s="32"/>
      <c r="FWF436" s="32"/>
      <c r="FWG436" s="32"/>
      <c r="FWH436" s="32"/>
      <c r="FWI436" s="32"/>
      <c r="FWJ436" s="32"/>
      <c r="FWK436" s="32"/>
      <c r="FWL436" s="32"/>
      <c r="FWM436" s="32"/>
      <c r="FWN436" s="32"/>
      <c r="FWO436" s="32"/>
      <c r="FWP436" s="32"/>
      <c r="FWQ436" s="32"/>
      <c r="FWR436" s="32"/>
      <c r="FWS436" s="32"/>
      <c r="FWT436" s="32"/>
      <c r="FWU436" s="32"/>
      <c r="FWV436" s="32"/>
      <c r="FWW436" s="32"/>
      <c r="FWX436" s="32"/>
      <c r="FWY436" s="32"/>
      <c r="FWZ436" s="32"/>
      <c r="FXA436" s="32"/>
      <c r="FXB436" s="32"/>
      <c r="FXC436" s="32"/>
      <c r="FXD436" s="32"/>
      <c r="FXE436" s="32"/>
      <c r="FXF436" s="32"/>
      <c r="FXG436" s="32"/>
      <c r="FXH436" s="32"/>
      <c r="FXI436" s="32"/>
      <c r="FXJ436" s="32"/>
      <c r="FXK436" s="32"/>
      <c r="FXL436" s="32"/>
      <c r="FXM436" s="32"/>
      <c r="FXN436" s="32"/>
      <c r="FXO436" s="32"/>
      <c r="FXP436" s="32"/>
      <c r="FXQ436" s="32"/>
      <c r="FXR436" s="32"/>
      <c r="FXS436" s="32"/>
      <c r="FXT436" s="32"/>
      <c r="FXU436" s="32"/>
      <c r="FXV436" s="32"/>
      <c r="FXW436" s="32"/>
      <c r="FXX436" s="32"/>
      <c r="FXY436" s="32"/>
      <c r="FXZ436" s="32"/>
      <c r="FYA436" s="32"/>
      <c r="FYB436" s="32"/>
      <c r="FYC436" s="32"/>
      <c r="FYD436" s="32"/>
      <c r="FYE436" s="32"/>
      <c r="FYF436" s="32"/>
      <c r="FYG436" s="32"/>
      <c r="FYH436" s="32"/>
      <c r="FYI436" s="32"/>
      <c r="FYJ436" s="32"/>
      <c r="FYK436" s="32"/>
      <c r="FYL436" s="32"/>
      <c r="FYM436" s="32"/>
      <c r="FYN436" s="32"/>
      <c r="FYO436" s="32"/>
      <c r="FYP436" s="32"/>
      <c r="FYQ436" s="32"/>
      <c r="FYR436" s="32"/>
      <c r="FYS436" s="32"/>
      <c r="FYT436" s="32"/>
      <c r="FYU436" s="32"/>
      <c r="FYV436" s="32"/>
      <c r="FYW436" s="32"/>
      <c r="FYX436" s="32"/>
      <c r="FYY436" s="32"/>
      <c r="FYZ436" s="32"/>
      <c r="FZA436" s="32"/>
      <c r="FZB436" s="32"/>
      <c r="FZC436" s="32"/>
      <c r="FZD436" s="32"/>
      <c r="FZE436" s="32"/>
      <c r="FZF436" s="32"/>
      <c r="FZG436" s="32"/>
      <c r="FZH436" s="32"/>
      <c r="FZI436" s="32"/>
      <c r="FZJ436" s="32"/>
      <c r="FZK436" s="32"/>
      <c r="FZL436" s="32"/>
      <c r="FZM436" s="32"/>
      <c r="FZN436" s="32"/>
      <c r="FZO436" s="32"/>
      <c r="FZP436" s="32"/>
      <c r="FZQ436" s="32"/>
      <c r="FZR436" s="32"/>
      <c r="FZS436" s="32"/>
      <c r="FZT436" s="32"/>
      <c r="FZU436" s="32"/>
      <c r="FZV436" s="32"/>
      <c r="FZW436" s="32"/>
      <c r="FZX436" s="32"/>
      <c r="FZY436" s="32"/>
      <c r="FZZ436" s="32"/>
      <c r="GAA436" s="32"/>
      <c r="GAB436" s="32"/>
      <c r="GAC436" s="32"/>
      <c r="GAD436" s="32"/>
      <c r="GAE436" s="32"/>
      <c r="GAF436" s="32"/>
      <c r="GAG436" s="32"/>
      <c r="GAH436" s="32"/>
      <c r="GAI436" s="32"/>
      <c r="GAJ436" s="32"/>
      <c r="GAK436" s="32"/>
      <c r="GAL436" s="32"/>
      <c r="GAM436" s="32"/>
      <c r="GAN436" s="32"/>
      <c r="GAO436" s="32"/>
      <c r="GAP436" s="32"/>
      <c r="GAQ436" s="32"/>
      <c r="GAR436" s="32"/>
      <c r="GAS436" s="32"/>
      <c r="GAT436" s="32"/>
      <c r="GAU436" s="32"/>
      <c r="GAV436" s="32"/>
      <c r="GAW436" s="32"/>
      <c r="GAX436" s="32"/>
      <c r="GAY436" s="32"/>
      <c r="GAZ436" s="32"/>
      <c r="GBA436" s="32"/>
      <c r="GBB436" s="32"/>
      <c r="GBC436" s="32"/>
      <c r="GBD436" s="32"/>
      <c r="GBE436" s="32"/>
      <c r="GBF436" s="32"/>
      <c r="GBG436" s="32"/>
      <c r="GBH436" s="32"/>
      <c r="GBI436" s="32"/>
      <c r="GBJ436" s="32"/>
      <c r="GBK436" s="32"/>
      <c r="GBL436" s="32"/>
      <c r="GBM436" s="32"/>
      <c r="GBN436" s="32"/>
      <c r="GBO436" s="32"/>
      <c r="GBP436" s="32"/>
      <c r="GBQ436" s="32"/>
      <c r="GBR436" s="32"/>
      <c r="GBS436" s="32"/>
      <c r="GBT436" s="32"/>
      <c r="GBU436" s="32"/>
      <c r="GBV436" s="32"/>
      <c r="GBW436" s="32"/>
      <c r="GBX436" s="32"/>
      <c r="GBY436" s="32"/>
      <c r="GBZ436" s="32"/>
      <c r="GCA436" s="32"/>
      <c r="GCB436" s="32"/>
      <c r="GCC436" s="32"/>
      <c r="GCD436" s="32"/>
      <c r="GCE436" s="32"/>
      <c r="GCF436" s="32"/>
      <c r="GCG436" s="32"/>
      <c r="GCH436" s="32"/>
      <c r="GCI436" s="32"/>
      <c r="GCJ436" s="32"/>
      <c r="GCK436" s="32"/>
      <c r="GCL436" s="32"/>
      <c r="GCM436" s="32"/>
      <c r="GCN436" s="32"/>
      <c r="GCO436" s="32"/>
      <c r="GCP436" s="32"/>
      <c r="GCQ436" s="32"/>
      <c r="GCR436" s="32"/>
      <c r="GCS436" s="32"/>
      <c r="GCT436" s="32"/>
      <c r="GCU436" s="32"/>
      <c r="GCV436" s="32"/>
      <c r="GCW436" s="32"/>
      <c r="GCX436" s="32"/>
      <c r="GCY436" s="32"/>
      <c r="GCZ436" s="32"/>
      <c r="GDA436" s="32"/>
      <c r="GDB436" s="32"/>
      <c r="GDC436" s="32"/>
      <c r="GDD436" s="32"/>
      <c r="GDE436" s="32"/>
      <c r="GDF436" s="32"/>
      <c r="GDG436" s="32"/>
      <c r="GDH436" s="32"/>
      <c r="GDI436" s="32"/>
      <c r="GDJ436" s="32"/>
      <c r="GDK436" s="32"/>
      <c r="GDL436" s="32"/>
      <c r="GDM436" s="32"/>
      <c r="GDN436" s="32"/>
      <c r="GDO436" s="32"/>
      <c r="GDP436" s="32"/>
      <c r="GDQ436" s="32"/>
      <c r="GDR436" s="32"/>
      <c r="GDS436" s="32"/>
      <c r="GDT436" s="32"/>
      <c r="GDU436" s="32"/>
      <c r="GDV436" s="32"/>
      <c r="GDW436" s="32"/>
      <c r="GDX436" s="32"/>
      <c r="GDY436" s="32"/>
      <c r="GDZ436" s="32"/>
      <c r="GEA436" s="32"/>
      <c r="GEB436" s="32"/>
      <c r="GEC436" s="32"/>
      <c r="GED436" s="32"/>
      <c r="GEE436" s="32"/>
      <c r="GEF436" s="32"/>
      <c r="GEG436" s="32"/>
      <c r="GEH436" s="32"/>
      <c r="GEI436" s="32"/>
      <c r="GEJ436" s="32"/>
      <c r="GEK436" s="32"/>
      <c r="GEL436" s="32"/>
      <c r="GEM436" s="32"/>
      <c r="GEN436" s="32"/>
      <c r="GEO436" s="32"/>
      <c r="GEP436" s="32"/>
      <c r="GEQ436" s="32"/>
      <c r="GER436" s="32"/>
      <c r="GES436" s="32"/>
      <c r="GET436" s="32"/>
      <c r="GEU436" s="32"/>
      <c r="GEV436" s="32"/>
      <c r="GEW436" s="32"/>
      <c r="GEX436" s="32"/>
      <c r="GEY436" s="32"/>
      <c r="GEZ436" s="32"/>
      <c r="GFA436" s="32"/>
      <c r="GFB436" s="32"/>
      <c r="GFC436" s="32"/>
      <c r="GFD436" s="32"/>
      <c r="GFE436" s="32"/>
      <c r="GFF436" s="32"/>
      <c r="GFG436" s="32"/>
      <c r="GFH436" s="32"/>
      <c r="GFI436" s="32"/>
      <c r="GFJ436" s="32"/>
      <c r="GFK436" s="32"/>
      <c r="GFL436" s="32"/>
      <c r="GFM436" s="32"/>
      <c r="GFN436" s="32"/>
      <c r="GFO436" s="32"/>
      <c r="GFP436" s="32"/>
      <c r="GFQ436" s="32"/>
      <c r="GFR436" s="32"/>
      <c r="GFS436" s="32"/>
      <c r="GFT436" s="32"/>
      <c r="GFU436" s="32"/>
      <c r="GFV436" s="32"/>
      <c r="GFW436" s="32"/>
      <c r="GFX436" s="32"/>
      <c r="GFY436" s="32"/>
      <c r="GFZ436" s="32"/>
      <c r="GGA436" s="32"/>
      <c r="GGB436" s="32"/>
      <c r="GGC436" s="32"/>
      <c r="GGD436" s="32"/>
      <c r="GGE436" s="32"/>
      <c r="GGF436" s="32"/>
      <c r="GGG436" s="32"/>
      <c r="GGH436" s="32"/>
      <c r="GGI436" s="32"/>
      <c r="GGJ436" s="32"/>
      <c r="GGK436" s="32"/>
      <c r="GGL436" s="32"/>
      <c r="GGM436" s="32"/>
      <c r="GGN436" s="32"/>
      <c r="GGO436" s="32"/>
      <c r="GGP436" s="32"/>
      <c r="GGQ436" s="32"/>
      <c r="GGR436" s="32"/>
      <c r="GGS436" s="32"/>
      <c r="GGT436" s="32"/>
      <c r="GGU436" s="32"/>
      <c r="GGV436" s="32"/>
      <c r="GGW436" s="32"/>
      <c r="GGX436" s="32"/>
      <c r="GGY436" s="32"/>
      <c r="GGZ436" s="32"/>
      <c r="GHA436" s="32"/>
      <c r="GHB436" s="32"/>
      <c r="GHC436" s="32"/>
      <c r="GHD436" s="32"/>
      <c r="GHE436" s="32"/>
      <c r="GHF436" s="32"/>
      <c r="GHG436" s="32"/>
      <c r="GHH436" s="32"/>
      <c r="GHI436" s="32"/>
      <c r="GHJ436" s="32"/>
      <c r="GHK436" s="32"/>
      <c r="GHL436" s="32"/>
      <c r="GHM436" s="32"/>
      <c r="GHN436" s="32"/>
      <c r="GHO436" s="32"/>
      <c r="GHP436" s="32"/>
      <c r="GHQ436" s="32"/>
      <c r="GHR436" s="32"/>
      <c r="GHS436" s="32"/>
      <c r="GHT436" s="32"/>
      <c r="GHU436" s="32"/>
      <c r="GHV436" s="32"/>
      <c r="GHW436" s="32"/>
      <c r="GHX436" s="32"/>
      <c r="GHY436" s="32"/>
      <c r="GHZ436" s="32"/>
      <c r="GIA436" s="32"/>
      <c r="GIB436" s="32"/>
      <c r="GIC436" s="32"/>
      <c r="GID436" s="32"/>
      <c r="GIE436" s="32"/>
      <c r="GIF436" s="32"/>
      <c r="GIG436" s="32"/>
      <c r="GIH436" s="32"/>
      <c r="GII436" s="32"/>
      <c r="GIJ436" s="32"/>
      <c r="GIK436" s="32"/>
      <c r="GIL436" s="32"/>
      <c r="GIM436" s="32"/>
      <c r="GIN436" s="32"/>
      <c r="GIO436" s="32"/>
      <c r="GIP436" s="32"/>
      <c r="GIQ436" s="32"/>
      <c r="GIR436" s="32"/>
      <c r="GIS436" s="32"/>
      <c r="GIT436" s="32"/>
      <c r="GIU436" s="32"/>
      <c r="GIV436" s="32"/>
      <c r="GIW436" s="32"/>
      <c r="GIX436" s="32"/>
      <c r="GIY436" s="32"/>
      <c r="GIZ436" s="32"/>
      <c r="GJA436" s="32"/>
      <c r="GJB436" s="32"/>
      <c r="GJC436" s="32"/>
      <c r="GJD436" s="32"/>
      <c r="GJE436" s="32"/>
      <c r="GJF436" s="32"/>
      <c r="GJG436" s="32"/>
      <c r="GJH436" s="32"/>
      <c r="GJI436" s="32"/>
      <c r="GJJ436" s="32"/>
      <c r="GJK436" s="32"/>
      <c r="GJL436" s="32"/>
      <c r="GJM436" s="32"/>
      <c r="GJN436" s="32"/>
      <c r="GJO436" s="32"/>
      <c r="GJP436" s="32"/>
      <c r="GJQ436" s="32"/>
      <c r="GJR436" s="32"/>
      <c r="GJS436" s="32"/>
      <c r="GJT436" s="32"/>
      <c r="GJU436" s="32"/>
      <c r="GJV436" s="32"/>
      <c r="GJW436" s="32"/>
      <c r="GJX436" s="32"/>
      <c r="GJY436" s="32"/>
      <c r="GJZ436" s="32"/>
      <c r="GKA436" s="32"/>
      <c r="GKB436" s="32"/>
      <c r="GKC436" s="32"/>
      <c r="GKD436" s="32"/>
      <c r="GKE436" s="32"/>
      <c r="GKF436" s="32"/>
      <c r="GKG436" s="32"/>
      <c r="GKH436" s="32"/>
      <c r="GKI436" s="32"/>
      <c r="GKJ436" s="32"/>
      <c r="GKK436" s="32"/>
      <c r="GKL436" s="32"/>
      <c r="GKM436" s="32"/>
      <c r="GKN436" s="32"/>
      <c r="GKO436" s="32"/>
      <c r="GKP436" s="32"/>
      <c r="GKQ436" s="32"/>
      <c r="GKR436" s="32"/>
      <c r="GKS436" s="32"/>
      <c r="GKT436" s="32"/>
      <c r="GKU436" s="32"/>
      <c r="GKV436" s="32"/>
      <c r="GKW436" s="32"/>
      <c r="GKX436" s="32"/>
      <c r="GKY436" s="32"/>
      <c r="GKZ436" s="32"/>
      <c r="GLA436" s="32"/>
      <c r="GLB436" s="32"/>
      <c r="GLC436" s="32"/>
      <c r="GLD436" s="32"/>
      <c r="GLE436" s="32"/>
      <c r="GLF436" s="32"/>
      <c r="GLG436" s="32"/>
      <c r="GLH436" s="32"/>
      <c r="GLI436" s="32"/>
      <c r="GLJ436" s="32"/>
      <c r="GLK436" s="32"/>
      <c r="GLL436" s="32"/>
      <c r="GLM436" s="32"/>
      <c r="GLN436" s="32"/>
      <c r="GLO436" s="32"/>
      <c r="GLP436" s="32"/>
      <c r="GLQ436" s="32"/>
      <c r="GLR436" s="32"/>
      <c r="GLS436" s="32"/>
      <c r="GLT436" s="32"/>
      <c r="GLU436" s="32"/>
      <c r="GLV436" s="32"/>
      <c r="GLW436" s="32"/>
      <c r="GLX436" s="32"/>
      <c r="GLY436" s="32"/>
      <c r="GLZ436" s="32"/>
      <c r="GMA436" s="32"/>
      <c r="GMB436" s="32"/>
      <c r="GMC436" s="32"/>
      <c r="GMD436" s="32"/>
      <c r="GME436" s="32"/>
      <c r="GMF436" s="32"/>
      <c r="GMG436" s="32"/>
      <c r="GMH436" s="32"/>
      <c r="GMI436" s="32"/>
      <c r="GMJ436" s="32"/>
      <c r="GMK436" s="32"/>
      <c r="GML436" s="32"/>
      <c r="GMM436" s="32"/>
      <c r="GMN436" s="32"/>
      <c r="GMO436" s="32"/>
      <c r="GMP436" s="32"/>
      <c r="GMQ436" s="32"/>
      <c r="GMR436" s="32"/>
      <c r="GMS436" s="32"/>
      <c r="GMT436" s="32"/>
      <c r="GMU436" s="32"/>
      <c r="GMV436" s="32"/>
      <c r="GMW436" s="32"/>
      <c r="GMX436" s="32"/>
      <c r="GMY436" s="32"/>
      <c r="GMZ436" s="32"/>
      <c r="GNA436" s="32"/>
      <c r="GNB436" s="32"/>
      <c r="GNC436" s="32"/>
      <c r="GND436" s="32"/>
      <c r="GNE436" s="32"/>
      <c r="GNF436" s="32"/>
      <c r="GNG436" s="32"/>
      <c r="GNH436" s="32"/>
      <c r="GNI436" s="32"/>
      <c r="GNJ436" s="32"/>
      <c r="GNK436" s="32"/>
      <c r="GNL436" s="32"/>
      <c r="GNM436" s="32"/>
      <c r="GNN436" s="32"/>
      <c r="GNO436" s="32"/>
      <c r="GNP436" s="32"/>
      <c r="GNQ436" s="32"/>
      <c r="GNR436" s="32"/>
      <c r="GNS436" s="32"/>
      <c r="GNT436" s="32"/>
      <c r="GNU436" s="32"/>
      <c r="GNV436" s="32"/>
      <c r="GNW436" s="32"/>
      <c r="GNX436" s="32"/>
      <c r="GNY436" s="32"/>
      <c r="GNZ436" s="32"/>
      <c r="GOA436" s="32"/>
      <c r="GOB436" s="32"/>
      <c r="GOC436" s="32"/>
      <c r="GOD436" s="32"/>
      <c r="GOE436" s="32"/>
      <c r="GOF436" s="32"/>
      <c r="GOG436" s="32"/>
      <c r="GOH436" s="32"/>
      <c r="GOI436" s="32"/>
      <c r="GOJ436" s="32"/>
      <c r="GOK436" s="32"/>
      <c r="GOL436" s="32"/>
      <c r="GOM436" s="32"/>
      <c r="GON436" s="32"/>
      <c r="GOO436" s="32"/>
      <c r="GOP436" s="32"/>
      <c r="GOQ436" s="32"/>
      <c r="GOR436" s="32"/>
      <c r="GOS436" s="32"/>
      <c r="GOT436" s="32"/>
      <c r="GOU436" s="32"/>
      <c r="GOV436" s="32"/>
      <c r="GOW436" s="32"/>
      <c r="GOX436" s="32"/>
      <c r="GOY436" s="32"/>
      <c r="GOZ436" s="32"/>
      <c r="GPA436" s="32"/>
      <c r="GPB436" s="32"/>
      <c r="GPC436" s="32"/>
      <c r="GPD436" s="32"/>
      <c r="GPE436" s="32"/>
      <c r="GPF436" s="32"/>
      <c r="GPG436" s="32"/>
      <c r="GPH436" s="32"/>
      <c r="GPI436" s="32"/>
      <c r="GPJ436" s="32"/>
      <c r="GPK436" s="32"/>
      <c r="GPL436" s="32"/>
      <c r="GPM436" s="32"/>
      <c r="GPN436" s="32"/>
      <c r="GPO436" s="32"/>
      <c r="GPP436" s="32"/>
      <c r="GPQ436" s="32"/>
      <c r="GPR436" s="32"/>
      <c r="GPS436" s="32"/>
      <c r="GPT436" s="32"/>
      <c r="GPU436" s="32"/>
      <c r="GPV436" s="32"/>
      <c r="GPW436" s="32"/>
      <c r="GPX436" s="32"/>
      <c r="GPY436" s="32"/>
      <c r="GPZ436" s="32"/>
      <c r="GQA436" s="32"/>
      <c r="GQB436" s="32"/>
      <c r="GQC436" s="32"/>
      <c r="GQD436" s="32"/>
      <c r="GQE436" s="32"/>
      <c r="GQF436" s="32"/>
      <c r="GQG436" s="32"/>
      <c r="GQH436" s="32"/>
      <c r="GQI436" s="32"/>
      <c r="GQJ436" s="32"/>
      <c r="GQK436" s="32"/>
      <c r="GQL436" s="32"/>
      <c r="GQM436" s="32"/>
      <c r="GQN436" s="32"/>
      <c r="GQO436" s="32"/>
      <c r="GQP436" s="32"/>
      <c r="GQQ436" s="32"/>
      <c r="GQR436" s="32"/>
      <c r="GQS436" s="32"/>
      <c r="GQT436" s="32"/>
      <c r="GQU436" s="32"/>
      <c r="GQV436" s="32"/>
      <c r="GQW436" s="32"/>
      <c r="GQX436" s="32"/>
      <c r="GQY436" s="32"/>
      <c r="GQZ436" s="32"/>
      <c r="GRA436" s="32"/>
      <c r="GRB436" s="32"/>
      <c r="GRC436" s="32"/>
      <c r="GRD436" s="32"/>
      <c r="GRE436" s="32"/>
      <c r="GRF436" s="32"/>
      <c r="GRG436" s="32"/>
      <c r="GRH436" s="32"/>
      <c r="GRI436" s="32"/>
      <c r="GRJ436" s="32"/>
      <c r="GRK436" s="32"/>
      <c r="GRL436" s="32"/>
      <c r="GRM436" s="32"/>
      <c r="GRN436" s="32"/>
      <c r="GRO436" s="32"/>
      <c r="GRP436" s="32"/>
      <c r="GRQ436" s="32"/>
      <c r="GRR436" s="32"/>
      <c r="GRS436" s="32"/>
      <c r="GRT436" s="32"/>
      <c r="GRU436" s="32"/>
      <c r="GRV436" s="32"/>
      <c r="GRW436" s="32"/>
      <c r="GRX436" s="32"/>
      <c r="GRY436" s="32"/>
      <c r="GRZ436" s="32"/>
      <c r="GSA436" s="32"/>
      <c r="GSB436" s="32"/>
      <c r="GSC436" s="32"/>
      <c r="GSD436" s="32"/>
      <c r="GSE436" s="32"/>
      <c r="GSF436" s="32"/>
      <c r="GSG436" s="32"/>
      <c r="GSH436" s="32"/>
      <c r="GSI436" s="32"/>
      <c r="GSJ436" s="32"/>
      <c r="GSK436" s="32"/>
      <c r="GSL436" s="32"/>
      <c r="GSM436" s="32"/>
      <c r="GSN436" s="32"/>
      <c r="GSO436" s="32"/>
      <c r="GSP436" s="32"/>
      <c r="GSQ436" s="32"/>
      <c r="GSR436" s="32"/>
      <c r="GSS436" s="32"/>
      <c r="GST436" s="32"/>
      <c r="GSU436" s="32"/>
      <c r="GSV436" s="32"/>
      <c r="GSW436" s="32"/>
      <c r="GSX436" s="32"/>
      <c r="GSY436" s="32"/>
      <c r="GSZ436" s="32"/>
      <c r="GTA436" s="32"/>
      <c r="GTB436" s="32"/>
      <c r="GTC436" s="32"/>
      <c r="GTD436" s="32"/>
      <c r="GTE436" s="32"/>
      <c r="GTF436" s="32"/>
      <c r="GTG436" s="32"/>
      <c r="GTH436" s="32"/>
      <c r="GTI436" s="32"/>
      <c r="GTJ436" s="32"/>
      <c r="GTK436" s="32"/>
      <c r="GTL436" s="32"/>
      <c r="GTM436" s="32"/>
      <c r="GTN436" s="32"/>
      <c r="GTO436" s="32"/>
      <c r="GTP436" s="32"/>
      <c r="GTQ436" s="32"/>
      <c r="GTR436" s="32"/>
      <c r="GTS436" s="32"/>
      <c r="GTT436" s="32"/>
      <c r="GTU436" s="32"/>
      <c r="GTV436" s="32"/>
      <c r="GTW436" s="32"/>
      <c r="GTX436" s="32"/>
      <c r="GTY436" s="32"/>
      <c r="GTZ436" s="32"/>
      <c r="GUA436" s="32"/>
      <c r="GUB436" s="32"/>
      <c r="GUC436" s="32"/>
      <c r="GUD436" s="32"/>
      <c r="GUE436" s="32"/>
      <c r="GUF436" s="32"/>
      <c r="GUG436" s="32"/>
      <c r="GUH436" s="32"/>
      <c r="GUI436" s="32"/>
      <c r="GUJ436" s="32"/>
      <c r="GUK436" s="32"/>
      <c r="GUL436" s="32"/>
      <c r="GUM436" s="32"/>
      <c r="GUN436" s="32"/>
      <c r="GUO436" s="32"/>
      <c r="GUP436" s="32"/>
      <c r="GUQ436" s="32"/>
      <c r="GUR436" s="32"/>
      <c r="GUS436" s="32"/>
      <c r="GUT436" s="32"/>
      <c r="GUU436" s="32"/>
      <c r="GUV436" s="32"/>
      <c r="GUW436" s="32"/>
      <c r="GUX436" s="32"/>
      <c r="GUY436" s="32"/>
      <c r="GUZ436" s="32"/>
      <c r="GVA436" s="32"/>
      <c r="GVB436" s="32"/>
      <c r="GVC436" s="32"/>
      <c r="GVD436" s="32"/>
      <c r="GVE436" s="32"/>
      <c r="GVF436" s="32"/>
      <c r="GVG436" s="32"/>
      <c r="GVH436" s="32"/>
      <c r="GVI436" s="32"/>
      <c r="GVJ436" s="32"/>
      <c r="GVK436" s="32"/>
      <c r="GVL436" s="32"/>
      <c r="GVM436" s="32"/>
      <c r="GVN436" s="32"/>
      <c r="GVO436" s="32"/>
      <c r="GVP436" s="32"/>
      <c r="GVQ436" s="32"/>
      <c r="GVR436" s="32"/>
      <c r="GVS436" s="32"/>
      <c r="GVT436" s="32"/>
      <c r="GVU436" s="32"/>
      <c r="GVV436" s="32"/>
      <c r="GVW436" s="32"/>
      <c r="GVX436" s="32"/>
      <c r="GVY436" s="32"/>
      <c r="GVZ436" s="32"/>
      <c r="GWA436" s="32"/>
      <c r="GWB436" s="32"/>
      <c r="GWC436" s="32"/>
      <c r="GWD436" s="32"/>
      <c r="GWE436" s="32"/>
      <c r="GWF436" s="32"/>
      <c r="GWG436" s="32"/>
      <c r="GWH436" s="32"/>
      <c r="GWI436" s="32"/>
      <c r="GWJ436" s="32"/>
      <c r="GWK436" s="32"/>
      <c r="GWL436" s="32"/>
      <c r="GWM436" s="32"/>
      <c r="GWN436" s="32"/>
      <c r="GWO436" s="32"/>
      <c r="GWP436" s="32"/>
      <c r="GWQ436" s="32"/>
      <c r="GWR436" s="32"/>
      <c r="GWS436" s="32"/>
      <c r="GWT436" s="32"/>
      <c r="GWU436" s="32"/>
      <c r="GWV436" s="32"/>
      <c r="GWW436" s="32"/>
      <c r="GWX436" s="32"/>
      <c r="GWY436" s="32"/>
      <c r="GWZ436" s="32"/>
      <c r="GXA436" s="32"/>
      <c r="GXB436" s="32"/>
      <c r="GXC436" s="32"/>
      <c r="GXD436" s="32"/>
      <c r="GXE436" s="32"/>
      <c r="GXF436" s="32"/>
      <c r="GXG436" s="32"/>
      <c r="GXH436" s="32"/>
      <c r="GXI436" s="32"/>
      <c r="GXJ436" s="32"/>
      <c r="GXK436" s="32"/>
      <c r="GXL436" s="32"/>
      <c r="GXM436" s="32"/>
      <c r="GXN436" s="32"/>
      <c r="GXO436" s="32"/>
      <c r="GXP436" s="32"/>
      <c r="GXQ436" s="32"/>
      <c r="GXR436" s="32"/>
      <c r="GXS436" s="32"/>
      <c r="GXT436" s="32"/>
      <c r="GXU436" s="32"/>
      <c r="GXV436" s="32"/>
      <c r="GXW436" s="32"/>
      <c r="GXX436" s="32"/>
      <c r="GXY436" s="32"/>
      <c r="GXZ436" s="32"/>
      <c r="GYA436" s="32"/>
      <c r="GYB436" s="32"/>
      <c r="GYC436" s="32"/>
      <c r="GYD436" s="32"/>
      <c r="GYE436" s="32"/>
      <c r="GYF436" s="32"/>
      <c r="GYG436" s="32"/>
      <c r="GYH436" s="32"/>
      <c r="GYI436" s="32"/>
      <c r="GYJ436" s="32"/>
      <c r="GYK436" s="32"/>
      <c r="GYL436" s="32"/>
      <c r="GYM436" s="32"/>
      <c r="GYN436" s="32"/>
      <c r="GYO436" s="32"/>
      <c r="GYP436" s="32"/>
      <c r="GYQ436" s="32"/>
      <c r="GYR436" s="32"/>
      <c r="GYS436" s="32"/>
      <c r="GYT436" s="32"/>
      <c r="GYU436" s="32"/>
      <c r="GYV436" s="32"/>
      <c r="GYW436" s="32"/>
      <c r="GYX436" s="32"/>
      <c r="GYY436" s="32"/>
      <c r="GYZ436" s="32"/>
      <c r="GZA436" s="32"/>
      <c r="GZB436" s="32"/>
      <c r="GZC436" s="32"/>
      <c r="GZD436" s="32"/>
      <c r="GZE436" s="32"/>
      <c r="GZF436" s="32"/>
      <c r="GZG436" s="32"/>
      <c r="GZH436" s="32"/>
      <c r="GZI436" s="32"/>
      <c r="GZJ436" s="32"/>
      <c r="GZK436" s="32"/>
      <c r="GZL436" s="32"/>
      <c r="GZM436" s="32"/>
      <c r="GZN436" s="32"/>
      <c r="GZO436" s="32"/>
      <c r="GZP436" s="32"/>
      <c r="GZQ436" s="32"/>
      <c r="GZR436" s="32"/>
      <c r="GZS436" s="32"/>
      <c r="GZT436" s="32"/>
      <c r="GZU436" s="32"/>
      <c r="GZV436" s="32"/>
      <c r="GZW436" s="32"/>
      <c r="GZX436" s="32"/>
      <c r="GZY436" s="32"/>
      <c r="GZZ436" s="32"/>
      <c r="HAA436" s="32"/>
      <c r="HAB436" s="32"/>
      <c r="HAC436" s="32"/>
      <c r="HAD436" s="32"/>
      <c r="HAE436" s="32"/>
      <c r="HAF436" s="32"/>
      <c r="HAG436" s="32"/>
      <c r="HAH436" s="32"/>
      <c r="HAI436" s="32"/>
      <c r="HAJ436" s="32"/>
      <c r="HAK436" s="32"/>
      <c r="HAL436" s="32"/>
      <c r="HAM436" s="32"/>
      <c r="HAN436" s="32"/>
      <c r="HAO436" s="32"/>
      <c r="HAP436" s="32"/>
      <c r="HAQ436" s="32"/>
      <c r="HAR436" s="32"/>
      <c r="HAS436" s="32"/>
      <c r="HAT436" s="32"/>
      <c r="HAU436" s="32"/>
      <c r="HAV436" s="32"/>
      <c r="HAW436" s="32"/>
      <c r="HAX436" s="32"/>
      <c r="HAY436" s="32"/>
      <c r="HAZ436" s="32"/>
      <c r="HBA436" s="32"/>
      <c r="HBB436" s="32"/>
      <c r="HBC436" s="32"/>
      <c r="HBD436" s="32"/>
      <c r="HBE436" s="32"/>
      <c r="HBF436" s="32"/>
      <c r="HBG436" s="32"/>
      <c r="HBH436" s="32"/>
      <c r="HBI436" s="32"/>
      <c r="HBJ436" s="32"/>
      <c r="HBK436" s="32"/>
      <c r="HBL436" s="32"/>
      <c r="HBM436" s="32"/>
      <c r="HBN436" s="32"/>
      <c r="HBO436" s="32"/>
      <c r="HBP436" s="32"/>
      <c r="HBQ436" s="32"/>
      <c r="HBR436" s="32"/>
      <c r="HBS436" s="32"/>
      <c r="HBT436" s="32"/>
      <c r="HBU436" s="32"/>
      <c r="HBV436" s="32"/>
      <c r="HBW436" s="32"/>
      <c r="HBX436" s="32"/>
      <c r="HBY436" s="32"/>
      <c r="HBZ436" s="32"/>
      <c r="HCA436" s="32"/>
      <c r="HCB436" s="32"/>
      <c r="HCC436" s="32"/>
      <c r="HCD436" s="32"/>
      <c r="HCE436" s="32"/>
      <c r="HCF436" s="32"/>
      <c r="HCG436" s="32"/>
      <c r="HCH436" s="32"/>
      <c r="HCI436" s="32"/>
      <c r="HCJ436" s="32"/>
      <c r="HCK436" s="32"/>
      <c r="HCL436" s="32"/>
      <c r="HCM436" s="32"/>
      <c r="HCN436" s="32"/>
      <c r="HCO436" s="32"/>
      <c r="HCP436" s="32"/>
      <c r="HCQ436" s="32"/>
      <c r="HCR436" s="32"/>
      <c r="HCS436" s="32"/>
      <c r="HCT436" s="32"/>
      <c r="HCU436" s="32"/>
      <c r="HCV436" s="32"/>
      <c r="HCW436" s="32"/>
      <c r="HCX436" s="32"/>
      <c r="HCY436" s="32"/>
      <c r="HCZ436" s="32"/>
      <c r="HDA436" s="32"/>
      <c r="HDB436" s="32"/>
      <c r="HDC436" s="32"/>
      <c r="HDD436" s="32"/>
      <c r="HDE436" s="32"/>
      <c r="HDF436" s="32"/>
      <c r="HDG436" s="32"/>
      <c r="HDH436" s="32"/>
      <c r="HDI436" s="32"/>
      <c r="HDJ436" s="32"/>
      <c r="HDK436" s="32"/>
      <c r="HDL436" s="32"/>
      <c r="HDM436" s="32"/>
      <c r="HDN436" s="32"/>
      <c r="HDO436" s="32"/>
      <c r="HDP436" s="32"/>
      <c r="HDQ436" s="32"/>
      <c r="HDR436" s="32"/>
      <c r="HDS436" s="32"/>
      <c r="HDT436" s="32"/>
      <c r="HDU436" s="32"/>
      <c r="HDV436" s="32"/>
      <c r="HDW436" s="32"/>
      <c r="HDX436" s="32"/>
      <c r="HDY436" s="32"/>
      <c r="HDZ436" s="32"/>
      <c r="HEA436" s="32"/>
      <c r="HEB436" s="32"/>
      <c r="HEC436" s="32"/>
      <c r="HED436" s="32"/>
      <c r="HEE436" s="32"/>
      <c r="HEF436" s="32"/>
      <c r="HEG436" s="32"/>
      <c r="HEH436" s="32"/>
      <c r="HEI436" s="32"/>
      <c r="HEJ436" s="32"/>
      <c r="HEK436" s="32"/>
      <c r="HEL436" s="32"/>
      <c r="HEM436" s="32"/>
      <c r="HEN436" s="32"/>
      <c r="HEO436" s="32"/>
      <c r="HEP436" s="32"/>
      <c r="HEQ436" s="32"/>
      <c r="HER436" s="32"/>
      <c r="HES436" s="32"/>
      <c r="HET436" s="32"/>
      <c r="HEU436" s="32"/>
      <c r="HEV436" s="32"/>
      <c r="HEW436" s="32"/>
      <c r="HEX436" s="32"/>
      <c r="HEY436" s="32"/>
      <c r="HEZ436" s="32"/>
      <c r="HFA436" s="32"/>
      <c r="HFB436" s="32"/>
      <c r="HFC436" s="32"/>
      <c r="HFD436" s="32"/>
      <c r="HFE436" s="32"/>
      <c r="HFF436" s="32"/>
      <c r="HFG436" s="32"/>
      <c r="HFH436" s="32"/>
      <c r="HFI436" s="32"/>
      <c r="HFJ436" s="32"/>
      <c r="HFK436" s="32"/>
      <c r="HFL436" s="32"/>
      <c r="HFM436" s="32"/>
      <c r="HFN436" s="32"/>
      <c r="HFO436" s="32"/>
      <c r="HFP436" s="32"/>
      <c r="HFQ436" s="32"/>
      <c r="HFR436" s="32"/>
      <c r="HFS436" s="32"/>
      <c r="HFT436" s="32"/>
      <c r="HFU436" s="32"/>
      <c r="HFV436" s="32"/>
      <c r="HFW436" s="32"/>
      <c r="HFX436" s="32"/>
      <c r="HFY436" s="32"/>
      <c r="HFZ436" s="32"/>
      <c r="HGA436" s="32"/>
      <c r="HGB436" s="32"/>
      <c r="HGC436" s="32"/>
      <c r="HGD436" s="32"/>
      <c r="HGE436" s="32"/>
      <c r="HGF436" s="32"/>
      <c r="HGG436" s="32"/>
      <c r="HGH436" s="32"/>
      <c r="HGI436" s="32"/>
      <c r="HGJ436" s="32"/>
      <c r="HGK436" s="32"/>
      <c r="HGL436" s="32"/>
      <c r="HGM436" s="32"/>
      <c r="HGN436" s="32"/>
      <c r="HGO436" s="32"/>
      <c r="HGP436" s="32"/>
      <c r="HGQ436" s="32"/>
      <c r="HGR436" s="32"/>
      <c r="HGS436" s="32"/>
      <c r="HGT436" s="32"/>
      <c r="HGU436" s="32"/>
      <c r="HGV436" s="32"/>
      <c r="HGW436" s="32"/>
      <c r="HGX436" s="32"/>
      <c r="HGY436" s="32"/>
      <c r="HGZ436" s="32"/>
      <c r="HHA436" s="32"/>
      <c r="HHB436" s="32"/>
      <c r="HHC436" s="32"/>
      <c r="HHD436" s="32"/>
      <c r="HHE436" s="32"/>
      <c r="HHF436" s="32"/>
      <c r="HHG436" s="32"/>
      <c r="HHH436" s="32"/>
      <c r="HHI436" s="32"/>
      <c r="HHJ436" s="32"/>
      <c r="HHK436" s="32"/>
      <c r="HHL436" s="32"/>
      <c r="HHM436" s="32"/>
      <c r="HHN436" s="32"/>
      <c r="HHO436" s="32"/>
      <c r="HHP436" s="32"/>
      <c r="HHQ436" s="32"/>
      <c r="HHR436" s="32"/>
      <c r="HHS436" s="32"/>
      <c r="HHT436" s="32"/>
      <c r="HHU436" s="32"/>
      <c r="HHV436" s="32"/>
      <c r="HHW436" s="32"/>
      <c r="HHX436" s="32"/>
      <c r="HHY436" s="32"/>
      <c r="HHZ436" s="32"/>
      <c r="HIA436" s="32"/>
      <c r="HIB436" s="32"/>
      <c r="HIC436" s="32"/>
      <c r="HID436" s="32"/>
      <c r="HIE436" s="32"/>
      <c r="HIF436" s="32"/>
      <c r="HIG436" s="32"/>
      <c r="HIH436" s="32"/>
      <c r="HII436" s="32"/>
      <c r="HIJ436" s="32"/>
      <c r="HIK436" s="32"/>
      <c r="HIL436" s="32"/>
      <c r="HIM436" s="32"/>
      <c r="HIN436" s="32"/>
      <c r="HIO436" s="32"/>
      <c r="HIP436" s="32"/>
      <c r="HIQ436" s="32"/>
      <c r="HIR436" s="32"/>
      <c r="HIS436" s="32"/>
      <c r="HIT436" s="32"/>
      <c r="HIU436" s="32"/>
      <c r="HIV436" s="32"/>
      <c r="HIW436" s="32"/>
      <c r="HIX436" s="32"/>
      <c r="HIY436" s="32"/>
      <c r="HIZ436" s="32"/>
      <c r="HJA436" s="32"/>
      <c r="HJB436" s="32"/>
      <c r="HJC436" s="32"/>
      <c r="HJD436" s="32"/>
      <c r="HJE436" s="32"/>
      <c r="HJF436" s="32"/>
      <c r="HJG436" s="32"/>
      <c r="HJH436" s="32"/>
      <c r="HJI436" s="32"/>
      <c r="HJJ436" s="32"/>
      <c r="HJK436" s="32"/>
      <c r="HJL436" s="32"/>
      <c r="HJM436" s="32"/>
      <c r="HJN436" s="32"/>
      <c r="HJO436" s="32"/>
      <c r="HJP436" s="32"/>
      <c r="HJQ436" s="32"/>
      <c r="HJR436" s="32"/>
      <c r="HJS436" s="32"/>
      <c r="HJT436" s="32"/>
      <c r="HJU436" s="32"/>
      <c r="HJV436" s="32"/>
      <c r="HJW436" s="32"/>
      <c r="HJX436" s="32"/>
      <c r="HJY436" s="32"/>
      <c r="HJZ436" s="32"/>
      <c r="HKA436" s="32"/>
      <c r="HKB436" s="32"/>
      <c r="HKC436" s="32"/>
      <c r="HKD436" s="32"/>
      <c r="HKE436" s="32"/>
      <c r="HKF436" s="32"/>
      <c r="HKG436" s="32"/>
      <c r="HKH436" s="32"/>
      <c r="HKI436" s="32"/>
      <c r="HKJ436" s="32"/>
      <c r="HKK436" s="32"/>
      <c r="HKL436" s="32"/>
      <c r="HKM436" s="32"/>
      <c r="HKN436" s="32"/>
      <c r="HKO436" s="32"/>
      <c r="HKP436" s="32"/>
      <c r="HKQ436" s="32"/>
      <c r="HKR436" s="32"/>
      <c r="HKS436" s="32"/>
      <c r="HKT436" s="32"/>
      <c r="HKU436" s="32"/>
      <c r="HKV436" s="32"/>
      <c r="HKW436" s="32"/>
      <c r="HKX436" s="32"/>
      <c r="HKY436" s="32"/>
      <c r="HKZ436" s="32"/>
      <c r="HLA436" s="32"/>
      <c r="HLB436" s="32"/>
      <c r="HLC436" s="32"/>
      <c r="HLD436" s="32"/>
      <c r="HLE436" s="32"/>
      <c r="HLF436" s="32"/>
      <c r="HLG436" s="32"/>
      <c r="HLH436" s="32"/>
      <c r="HLI436" s="32"/>
      <c r="HLJ436" s="32"/>
      <c r="HLK436" s="32"/>
      <c r="HLL436" s="32"/>
      <c r="HLM436" s="32"/>
      <c r="HLN436" s="32"/>
      <c r="HLO436" s="32"/>
      <c r="HLP436" s="32"/>
      <c r="HLQ436" s="32"/>
      <c r="HLR436" s="32"/>
      <c r="HLS436" s="32"/>
      <c r="HLT436" s="32"/>
      <c r="HLU436" s="32"/>
      <c r="HLV436" s="32"/>
      <c r="HLW436" s="32"/>
      <c r="HLX436" s="32"/>
      <c r="HLY436" s="32"/>
      <c r="HLZ436" s="32"/>
      <c r="HMA436" s="32"/>
      <c r="HMB436" s="32"/>
      <c r="HMC436" s="32"/>
      <c r="HMD436" s="32"/>
      <c r="HME436" s="32"/>
      <c r="HMF436" s="32"/>
      <c r="HMG436" s="32"/>
      <c r="HMH436" s="32"/>
      <c r="HMI436" s="32"/>
      <c r="HMJ436" s="32"/>
      <c r="HMK436" s="32"/>
      <c r="HML436" s="32"/>
      <c r="HMM436" s="32"/>
      <c r="HMN436" s="32"/>
      <c r="HMO436" s="32"/>
      <c r="HMP436" s="32"/>
      <c r="HMQ436" s="32"/>
      <c r="HMR436" s="32"/>
      <c r="HMS436" s="32"/>
      <c r="HMT436" s="32"/>
      <c r="HMU436" s="32"/>
      <c r="HMV436" s="32"/>
      <c r="HMW436" s="32"/>
      <c r="HMX436" s="32"/>
      <c r="HMY436" s="32"/>
      <c r="HMZ436" s="32"/>
      <c r="HNA436" s="32"/>
      <c r="HNB436" s="32"/>
      <c r="HNC436" s="32"/>
      <c r="HND436" s="32"/>
      <c r="HNE436" s="32"/>
      <c r="HNF436" s="32"/>
      <c r="HNG436" s="32"/>
      <c r="HNH436" s="32"/>
      <c r="HNI436" s="32"/>
      <c r="HNJ436" s="32"/>
      <c r="HNK436" s="32"/>
      <c r="HNL436" s="32"/>
      <c r="HNM436" s="32"/>
      <c r="HNN436" s="32"/>
      <c r="HNO436" s="32"/>
      <c r="HNP436" s="32"/>
      <c r="HNQ436" s="32"/>
      <c r="HNR436" s="32"/>
      <c r="HNS436" s="32"/>
      <c r="HNT436" s="32"/>
      <c r="HNU436" s="32"/>
      <c r="HNV436" s="32"/>
      <c r="HNW436" s="32"/>
      <c r="HNX436" s="32"/>
      <c r="HNY436" s="32"/>
      <c r="HNZ436" s="32"/>
      <c r="HOA436" s="32"/>
      <c r="HOB436" s="32"/>
      <c r="HOC436" s="32"/>
      <c r="HOD436" s="32"/>
      <c r="HOE436" s="32"/>
      <c r="HOF436" s="32"/>
      <c r="HOG436" s="32"/>
      <c r="HOH436" s="32"/>
      <c r="HOI436" s="32"/>
      <c r="HOJ436" s="32"/>
      <c r="HOK436" s="32"/>
      <c r="HOL436" s="32"/>
      <c r="HOM436" s="32"/>
      <c r="HON436" s="32"/>
      <c r="HOO436" s="32"/>
      <c r="HOP436" s="32"/>
      <c r="HOQ436" s="32"/>
      <c r="HOR436" s="32"/>
      <c r="HOS436" s="32"/>
      <c r="HOT436" s="32"/>
      <c r="HOU436" s="32"/>
      <c r="HOV436" s="32"/>
      <c r="HOW436" s="32"/>
      <c r="HOX436" s="32"/>
      <c r="HOY436" s="32"/>
      <c r="HOZ436" s="32"/>
      <c r="HPA436" s="32"/>
      <c r="HPB436" s="32"/>
      <c r="HPC436" s="32"/>
      <c r="HPD436" s="32"/>
      <c r="HPE436" s="32"/>
      <c r="HPF436" s="32"/>
      <c r="HPG436" s="32"/>
      <c r="HPH436" s="32"/>
      <c r="HPI436" s="32"/>
      <c r="HPJ436" s="32"/>
      <c r="HPK436" s="32"/>
      <c r="HPL436" s="32"/>
      <c r="HPM436" s="32"/>
      <c r="HPN436" s="32"/>
      <c r="HPO436" s="32"/>
      <c r="HPP436" s="32"/>
      <c r="HPQ436" s="32"/>
      <c r="HPR436" s="32"/>
      <c r="HPS436" s="32"/>
      <c r="HPT436" s="32"/>
      <c r="HPU436" s="32"/>
      <c r="HPV436" s="32"/>
      <c r="HPW436" s="32"/>
      <c r="HPX436" s="32"/>
      <c r="HPY436" s="32"/>
      <c r="HPZ436" s="32"/>
      <c r="HQA436" s="32"/>
      <c r="HQB436" s="32"/>
      <c r="HQC436" s="32"/>
      <c r="HQD436" s="32"/>
      <c r="HQE436" s="32"/>
      <c r="HQF436" s="32"/>
      <c r="HQG436" s="32"/>
      <c r="HQH436" s="32"/>
      <c r="HQI436" s="32"/>
      <c r="HQJ436" s="32"/>
      <c r="HQK436" s="32"/>
      <c r="HQL436" s="32"/>
      <c r="HQM436" s="32"/>
      <c r="HQN436" s="32"/>
      <c r="HQO436" s="32"/>
      <c r="HQP436" s="32"/>
      <c r="HQQ436" s="32"/>
      <c r="HQR436" s="32"/>
      <c r="HQS436" s="32"/>
      <c r="HQT436" s="32"/>
      <c r="HQU436" s="32"/>
      <c r="HQV436" s="32"/>
      <c r="HQW436" s="32"/>
      <c r="HQX436" s="32"/>
      <c r="HQY436" s="32"/>
      <c r="HQZ436" s="32"/>
      <c r="HRA436" s="32"/>
      <c r="HRB436" s="32"/>
      <c r="HRC436" s="32"/>
      <c r="HRD436" s="32"/>
      <c r="HRE436" s="32"/>
      <c r="HRF436" s="32"/>
      <c r="HRG436" s="32"/>
      <c r="HRH436" s="32"/>
      <c r="HRI436" s="32"/>
      <c r="HRJ436" s="32"/>
      <c r="HRK436" s="32"/>
      <c r="HRL436" s="32"/>
      <c r="HRM436" s="32"/>
      <c r="HRN436" s="32"/>
      <c r="HRO436" s="32"/>
      <c r="HRP436" s="32"/>
      <c r="HRQ436" s="32"/>
      <c r="HRR436" s="32"/>
      <c r="HRS436" s="32"/>
      <c r="HRT436" s="32"/>
      <c r="HRU436" s="32"/>
      <c r="HRV436" s="32"/>
      <c r="HRW436" s="32"/>
      <c r="HRX436" s="32"/>
      <c r="HRY436" s="32"/>
      <c r="HRZ436" s="32"/>
      <c r="HSA436" s="32"/>
      <c r="HSB436" s="32"/>
      <c r="HSC436" s="32"/>
      <c r="HSD436" s="32"/>
      <c r="HSE436" s="32"/>
      <c r="HSF436" s="32"/>
      <c r="HSG436" s="32"/>
      <c r="HSH436" s="32"/>
      <c r="HSI436" s="32"/>
      <c r="HSJ436" s="32"/>
      <c r="HSK436" s="32"/>
      <c r="HSL436" s="32"/>
      <c r="HSM436" s="32"/>
      <c r="HSN436" s="32"/>
      <c r="HSO436" s="32"/>
      <c r="HSP436" s="32"/>
      <c r="HSQ436" s="32"/>
      <c r="HSR436" s="32"/>
      <c r="HSS436" s="32"/>
      <c r="HST436" s="32"/>
      <c r="HSU436" s="32"/>
      <c r="HSV436" s="32"/>
      <c r="HSW436" s="32"/>
      <c r="HSX436" s="32"/>
      <c r="HSY436" s="32"/>
      <c r="HSZ436" s="32"/>
      <c r="HTA436" s="32"/>
      <c r="HTB436" s="32"/>
      <c r="HTC436" s="32"/>
      <c r="HTD436" s="32"/>
      <c r="HTE436" s="32"/>
      <c r="HTF436" s="32"/>
      <c r="HTG436" s="32"/>
      <c r="HTH436" s="32"/>
      <c r="HTI436" s="32"/>
      <c r="HTJ436" s="32"/>
      <c r="HTK436" s="32"/>
      <c r="HTL436" s="32"/>
      <c r="HTM436" s="32"/>
      <c r="HTN436" s="32"/>
      <c r="HTO436" s="32"/>
      <c r="HTP436" s="32"/>
      <c r="HTQ436" s="32"/>
      <c r="HTR436" s="32"/>
      <c r="HTS436" s="32"/>
      <c r="HTT436" s="32"/>
      <c r="HTU436" s="32"/>
      <c r="HTV436" s="32"/>
      <c r="HTW436" s="32"/>
      <c r="HTX436" s="32"/>
      <c r="HTY436" s="32"/>
      <c r="HTZ436" s="32"/>
      <c r="HUA436" s="32"/>
      <c r="HUB436" s="32"/>
      <c r="HUC436" s="32"/>
      <c r="HUD436" s="32"/>
      <c r="HUE436" s="32"/>
      <c r="HUF436" s="32"/>
      <c r="HUG436" s="32"/>
      <c r="HUH436" s="32"/>
      <c r="HUI436" s="32"/>
      <c r="HUJ436" s="32"/>
      <c r="HUK436" s="32"/>
      <c r="HUL436" s="32"/>
      <c r="HUM436" s="32"/>
      <c r="HUN436" s="32"/>
      <c r="HUO436" s="32"/>
      <c r="HUP436" s="32"/>
      <c r="HUQ436" s="32"/>
      <c r="HUR436" s="32"/>
      <c r="HUS436" s="32"/>
      <c r="HUT436" s="32"/>
      <c r="HUU436" s="32"/>
      <c r="HUV436" s="32"/>
      <c r="HUW436" s="32"/>
      <c r="HUX436" s="32"/>
      <c r="HUY436" s="32"/>
      <c r="HUZ436" s="32"/>
      <c r="HVA436" s="32"/>
      <c r="HVB436" s="32"/>
      <c r="HVC436" s="32"/>
      <c r="HVD436" s="32"/>
      <c r="HVE436" s="32"/>
      <c r="HVF436" s="32"/>
      <c r="HVG436" s="32"/>
      <c r="HVH436" s="32"/>
      <c r="HVI436" s="32"/>
      <c r="HVJ436" s="32"/>
      <c r="HVK436" s="32"/>
      <c r="HVL436" s="32"/>
      <c r="HVM436" s="32"/>
      <c r="HVN436" s="32"/>
      <c r="HVO436" s="32"/>
      <c r="HVP436" s="32"/>
      <c r="HVQ436" s="32"/>
      <c r="HVR436" s="32"/>
      <c r="HVS436" s="32"/>
      <c r="HVT436" s="32"/>
      <c r="HVU436" s="32"/>
      <c r="HVV436" s="32"/>
      <c r="HVW436" s="32"/>
      <c r="HVX436" s="32"/>
      <c r="HVY436" s="32"/>
      <c r="HVZ436" s="32"/>
      <c r="HWA436" s="32"/>
      <c r="HWB436" s="32"/>
      <c r="HWC436" s="32"/>
      <c r="HWD436" s="32"/>
      <c r="HWE436" s="32"/>
      <c r="HWF436" s="32"/>
      <c r="HWG436" s="32"/>
      <c r="HWH436" s="32"/>
      <c r="HWI436" s="32"/>
      <c r="HWJ436" s="32"/>
      <c r="HWK436" s="32"/>
      <c r="HWL436" s="32"/>
      <c r="HWM436" s="32"/>
      <c r="HWN436" s="32"/>
      <c r="HWO436" s="32"/>
      <c r="HWP436" s="32"/>
      <c r="HWQ436" s="32"/>
      <c r="HWR436" s="32"/>
      <c r="HWS436" s="32"/>
      <c r="HWT436" s="32"/>
      <c r="HWU436" s="32"/>
      <c r="HWV436" s="32"/>
      <c r="HWW436" s="32"/>
      <c r="HWX436" s="32"/>
      <c r="HWY436" s="32"/>
      <c r="HWZ436" s="32"/>
      <c r="HXA436" s="32"/>
      <c r="HXB436" s="32"/>
      <c r="HXC436" s="32"/>
      <c r="HXD436" s="32"/>
      <c r="HXE436" s="32"/>
      <c r="HXF436" s="32"/>
      <c r="HXG436" s="32"/>
      <c r="HXH436" s="32"/>
      <c r="HXI436" s="32"/>
      <c r="HXJ436" s="32"/>
      <c r="HXK436" s="32"/>
      <c r="HXL436" s="32"/>
      <c r="HXM436" s="32"/>
      <c r="HXN436" s="32"/>
      <c r="HXO436" s="32"/>
      <c r="HXP436" s="32"/>
      <c r="HXQ436" s="32"/>
      <c r="HXR436" s="32"/>
      <c r="HXS436" s="32"/>
      <c r="HXT436" s="32"/>
      <c r="HXU436" s="32"/>
      <c r="HXV436" s="32"/>
      <c r="HXW436" s="32"/>
      <c r="HXX436" s="32"/>
      <c r="HXY436" s="32"/>
      <c r="HXZ436" s="32"/>
      <c r="HYA436" s="32"/>
      <c r="HYB436" s="32"/>
      <c r="HYC436" s="32"/>
      <c r="HYD436" s="32"/>
      <c r="HYE436" s="32"/>
      <c r="HYF436" s="32"/>
      <c r="HYG436" s="32"/>
      <c r="HYH436" s="32"/>
      <c r="HYI436" s="32"/>
      <c r="HYJ436" s="32"/>
      <c r="HYK436" s="32"/>
      <c r="HYL436" s="32"/>
      <c r="HYM436" s="32"/>
      <c r="HYN436" s="32"/>
      <c r="HYO436" s="32"/>
      <c r="HYP436" s="32"/>
      <c r="HYQ436" s="32"/>
      <c r="HYR436" s="32"/>
      <c r="HYS436" s="32"/>
      <c r="HYT436" s="32"/>
      <c r="HYU436" s="32"/>
      <c r="HYV436" s="32"/>
      <c r="HYW436" s="32"/>
      <c r="HYX436" s="32"/>
      <c r="HYY436" s="32"/>
      <c r="HYZ436" s="32"/>
      <c r="HZA436" s="32"/>
      <c r="HZB436" s="32"/>
      <c r="HZC436" s="32"/>
      <c r="HZD436" s="32"/>
      <c r="HZE436" s="32"/>
      <c r="HZF436" s="32"/>
      <c r="HZG436" s="32"/>
      <c r="HZH436" s="32"/>
      <c r="HZI436" s="32"/>
      <c r="HZJ436" s="32"/>
      <c r="HZK436" s="32"/>
      <c r="HZL436" s="32"/>
      <c r="HZM436" s="32"/>
      <c r="HZN436" s="32"/>
      <c r="HZO436" s="32"/>
      <c r="HZP436" s="32"/>
      <c r="HZQ436" s="32"/>
      <c r="HZR436" s="32"/>
      <c r="HZS436" s="32"/>
      <c r="HZT436" s="32"/>
      <c r="HZU436" s="32"/>
      <c r="HZV436" s="32"/>
      <c r="HZW436" s="32"/>
      <c r="HZX436" s="32"/>
      <c r="HZY436" s="32"/>
      <c r="HZZ436" s="32"/>
      <c r="IAA436" s="32"/>
      <c r="IAB436" s="32"/>
      <c r="IAC436" s="32"/>
      <c r="IAD436" s="32"/>
      <c r="IAE436" s="32"/>
      <c r="IAF436" s="32"/>
      <c r="IAG436" s="32"/>
      <c r="IAH436" s="32"/>
      <c r="IAI436" s="32"/>
      <c r="IAJ436" s="32"/>
      <c r="IAK436" s="32"/>
      <c r="IAL436" s="32"/>
      <c r="IAM436" s="32"/>
      <c r="IAN436" s="32"/>
      <c r="IAO436" s="32"/>
      <c r="IAP436" s="32"/>
      <c r="IAQ436" s="32"/>
      <c r="IAR436" s="32"/>
      <c r="IAS436" s="32"/>
      <c r="IAT436" s="32"/>
      <c r="IAU436" s="32"/>
      <c r="IAV436" s="32"/>
      <c r="IAW436" s="32"/>
      <c r="IAX436" s="32"/>
      <c r="IAY436" s="32"/>
      <c r="IAZ436" s="32"/>
      <c r="IBA436" s="32"/>
      <c r="IBB436" s="32"/>
      <c r="IBC436" s="32"/>
      <c r="IBD436" s="32"/>
      <c r="IBE436" s="32"/>
      <c r="IBF436" s="32"/>
      <c r="IBG436" s="32"/>
      <c r="IBH436" s="32"/>
      <c r="IBI436" s="32"/>
      <c r="IBJ436" s="32"/>
      <c r="IBK436" s="32"/>
      <c r="IBL436" s="32"/>
      <c r="IBM436" s="32"/>
      <c r="IBN436" s="32"/>
      <c r="IBO436" s="32"/>
      <c r="IBP436" s="32"/>
      <c r="IBQ436" s="32"/>
      <c r="IBR436" s="32"/>
      <c r="IBS436" s="32"/>
      <c r="IBT436" s="32"/>
      <c r="IBU436" s="32"/>
      <c r="IBV436" s="32"/>
      <c r="IBW436" s="32"/>
      <c r="IBX436" s="32"/>
      <c r="IBY436" s="32"/>
      <c r="IBZ436" s="32"/>
      <c r="ICA436" s="32"/>
      <c r="ICB436" s="32"/>
      <c r="ICC436" s="32"/>
      <c r="ICD436" s="32"/>
      <c r="ICE436" s="32"/>
      <c r="ICF436" s="32"/>
      <c r="ICG436" s="32"/>
      <c r="ICH436" s="32"/>
      <c r="ICI436" s="32"/>
      <c r="ICJ436" s="32"/>
      <c r="ICK436" s="32"/>
      <c r="ICL436" s="32"/>
      <c r="ICM436" s="32"/>
      <c r="ICN436" s="32"/>
      <c r="ICO436" s="32"/>
      <c r="ICP436" s="32"/>
      <c r="ICQ436" s="32"/>
      <c r="ICR436" s="32"/>
      <c r="ICS436" s="32"/>
      <c r="ICT436" s="32"/>
      <c r="ICU436" s="32"/>
      <c r="ICV436" s="32"/>
      <c r="ICW436" s="32"/>
      <c r="ICX436" s="32"/>
      <c r="ICY436" s="32"/>
      <c r="ICZ436" s="32"/>
      <c r="IDA436" s="32"/>
      <c r="IDB436" s="32"/>
      <c r="IDC436" s="32"/>
      <c r="IDD436" s="32"/>
      <c r="IDE436" s="32"/>
      <c r="IDF436" s="32"/>
      <c r="IDG436" s="32"/>
      <c r="IDH436" s="32"/>
      <c r="IDI436" s="32"/>
      <c r="IDJ436" s="32"/>
      <c r="IDK436" s="32"/>
      <c r="IDL436" s="32"/>
      <c r="IDM436" s="32"/>
      <c r="IDN436" s="32"/>
      <c r="IDO436" s="32"/>
      <c r="IDP436" s="32"/>
      <c r="IDQ436" s="32"/>
      <c r="IDR436" s="32"/>
      <c r="IDS436" s="32"/>
      <c r="IDT436" s="32"/>
      <c r="IDU436" s="32"/>
      <c r="IDV436" s="32"/>
      <c r="IDW436" s="32"/>
      <c r="IDX436" s="32"/>
      <c r="IDY436" s="32"/>
      <c r="IDZ436" s="32"/>
      <c r="IEA436" s="32"/>
      <c r="IEB436" s="32"/>
      <c r="IEC436" s="32"/>
      <c r="IED436" s="32"/>
      <c r="IEE436" s="32"/>
      <c r="IEF436" s="32"/>
      <c r="IEG436" s="32"/>
      <c r="IEH436" s="32"/>
      <c r="IEI436" s="32"/>
      <c r="IEJ436" s="32"/>
      <c r="IEK436" s="32"/>
      <c r="IEL436" s="32"/>
      <c r="IEM436" s="32"/>
      <c r="IEN436" s="32"/>
      <c r="IEO436" s="32"/>
      <c r="IEP436" s="32"/>
      <c r="IEQ436" s="32"/>
      <c r="IER436" s="32"/>
      <c r="IES436" s="32"/>
      <c r="IET436" s="32"/>
      <c r="IEU436" s="32"/>
      <c r="IEV436" s="32"/>
      <c r="IEW436" s="32"/>
      <c r="IEX436" s="32"/>
      <c r="IEY436" s="32"/>
      <c r="IEZ436" s="32"/>
      <c r="IFA436" s="32"/>
      <c r="IFB436" s="32"/>
      <c r="IFC436" s="32"/>
      <c r="IFD436" s="32"/>
      <c r="IFE436" s="32"/>
      <c r="IFF436" s="32"/>
      <c r="IFG436" s="32"/>
      <c r="IFH436" s="32"/>
      <c r="IFI436" s="32"/>
      <c r="IFJ436" s="32"/>
      <c r="IFK436" s="32"/>
      <c r="IFL436" s="32"/>
      <c r="IFM436" s="32"/>
      <c r="IFN436" s="32"/>
      <c r="IFO436" s="32"/>
      <c r="IFP436" s="32"/>
      <c r="IFQ436" s="32"/>
      <c r="IFR436" s="32"/>
      <c r="IFS436" s="32"/>
      <c r="IFT436" s="32"/>
      <c r="IFU436" s="32"/>
      <c r="IFV436" s="32"/>
      <c r="IFW436" s="32"/>
      <c r="IFX436" s="32"/>
      <c r="IFY436" s="32"/>
      <c r="IFZ436" s="32"/>
      <c r="IGA436" s="32"/>
      <c r="IGB436" s="32"/>
      <c r="IGC436" s="32"/>
      <c r="IGD436" s="32"/>
      <c r="IGE436" s="32"/>
      <c r="IGF436" s="32"/>
      <c r="IGG436" s="32"/>
      <c r="IGH436" s="32"/>
      <c r="IGI436" s="32"/>
      <c r="IGJ436" s="32"/>
      <c r="IGK436" s="32"/>
      <c r="IGL436" s="32"/>
      <c r="IGM436" s="32"/>
      <c r="IGN436" s="32"/>
      <c r="IGO436" s="32"/>
      <c r="IGP436" s="32"/>
      <c r="IGQ436" s="32"/>
      <c r="IGR436" s="32"/>
      <c r="IGS436" s="32"/>
      <c r="IGT436" s="32"/>
      <c r="IGU436" s="32"/>
      <c r="IGV436" s="32"/>
      <c r="IGW436" s="32"/>
      <c r="IGX436" s="32"/>
      <c r="IGY436" s="32"/>
      <c r="IGZ436" s="32"/>
      <c r="IHA436" s="32"/>
      <c r="IHB436" s="32"/>
      <c r="IHC436" s="32"/>
      <c r="IHD436" s="32"/>
      <c r="IHE436" s="32"/>
      <c r="IHF436" s="32"/>
      <c r="IHG436" s="32"/>
      <c r="IHH436" s="32"/>
      <c r="IHI436" s="32"/>
      <c r="IHJ436" s="32"/>
      <c r="IHK436" s="32"/>
      <c r="IHL436" s="32"/>
      <c r="IHM436" s="32"/>
      <c r="IHN436" s="32"/>
      <c r="IHO436" s="32"/>
      <c r="IHP436" s="32"/>
      <c r="IHQ436" s="32"/>
      <c r="IHR436" s="32"/>
      <c r="IHS436" s="32"/>
      <c r="IHT436" s="32"/>
      <c r="IHU436" s="32"/>
      <c r="IHV436" s="32"/>
      <c r="IHW436" s="32"/>
      <c r="IHX436" s="32"/>
      <c r="IHY436" s="32"/>
      <c r="IHZ436" s="32"/>
      <c r="IIA436" s="32"/>
      <c r="IIB436" s="32"/>
      <c r="IIC436" s="32"/>
      <c r="IID436" s="32"/>
      <c r="IIE436" s="32"/>
      <c r="IIF436" s="32"/>
      <c r="IIG436" s="32"/>
      <c r="IIH436" s="32"/>
      <c r="III436" s="32"/>
      <c r="IIJ436" s="32"/>
      <c r="IIK436" s="32"/>
      <c r="IIL436" s="32"/>
      <c r="IIM436" s="32"/>
      <c r="IIN436" s="32"/>
      <c r="IIO436" s="32"/>
      <c r="IIP436" s="32"/>
      <c r="IIQ436" s="32"/>
      <c r="IIR436" s="32"/>
      <c r="IIS436" s="32"/>
      <c r="IIT436" s="32"/>
      <c r="IIU436" s="32"/>
      <c r="IIV436" s="32"/>
      <c r="IIW436" s="32"/>
      <c r="IIX436" s="32"/>
      <c r="IIY436" s="32"/>
      <c r="IIZ436" s="32"/>
      <c r="IJA436" s="32"/>
      <c r="IJB436" s="32"/>
      <c r="IJC436" s="32"/>
      <c r="IJD436" s="32"/>
      <c r="IJE436" s="32"/>
      <c r="IJF436" s="32"/>
      <c r="IJG436" s="32"/>
      <c r="IJH436" s="32"/>
      <c r="IJI436" s="32"/>
      <c r="IJJ436" s="32"/>
      <c r="IJK436" s="32"/>
      <c r="IJL436" s="32"/>
      <c r="IJM436" s="32"/>
      <c r="IJN436" s="32"/>
      <c r="IJO436" s="32"/>
      <c r="IJP436" s="32"/>
      <c r="IJQ436" s="32"/>
      <c r="IJR436" s="32"/>
      <c r="IJS436" s="32"/>
      <c r="IJT436" s="32"/>
      <c r="IJU436" s="32"/>
      <c r="IJV436" s="32"/>
      <c r="IJW436" s="32"/>
      <c r="IJX436" s="32"/>
      <c r="IJY436" s="32"/>
      <c r="IJZ436" s="32"/>
      <c r="IKA436" s="32"/>
      <c r="IKB436" s="32"/>
      <c r="IKC436" s="32"/>
      <c r="IKD436" s="32"/>
      <c r="IKE436" s="32"/>
      <c r="IKF436" s="32"/>
      <c r="IKG436" s="32"/>
      <c r="IKH436" s="32"/>
      <c r="IKI436" s="32"/>
      <c r="IKJ436" s="32"/>
      <c r="IKK436" s="32"/>
      <c r="IKL436" s="32"/>
      <c r="IKM436" s="32"/>
      <c r="IKN436" s="32"/>
      <c r="IKO436" s="32"/>
      <c r="IKP436" s="32"/>
      <c r="IKQ436" s="32"/>
      <c r="IKR436" s="32"/>
      <c r="IKS436" s="32"/>
      <c r="IKT436" s="32"/>
      <c r="IKU436" s="32"/>
      <c r="IKV436" s="32"/>
      <c r="IKW436" s="32"/>
      <c r="IKX436" s="32"/>
      <c r="IKY436" s="32"/>
      <c r="IKZ436" s="32"/>
      <c r="ILA436" s="32"/>
      <c r="ILB436" s="32"/>
      <c r="ILC436" s="32"/>
      <c r="ILD436" s="32"/>
      <c r="ILE436" s="32"/>
      <c r="ILF436" s="32"/>
      <c r="ILG436" s="32"/>
      <c r="ILH436" s="32"/>
      <c r="ILI436" s="32"/>
      <c r="ILJ436" s="32"/>
      <c r="ILK436" s="32"/>
      <c r="ILL436" s="32"/>
      <c r="ILM436" s="32"/>
      <c r="ILN436" s="32"/>
      <c r="ILO436" s="32"/>
      <c r="ILP436" s="32"/>
      <c r="ILQ436" s="32"/>
      <c r="ILR436" s="32"/>
      <c r="ILS436" s="32"/>
      <c r="ILT436" s="32"/>
      <c r="ILU436" s="32"/>
      <c r="ILV436" s="32"/>
      <c r="ILW436" s="32"/>
      <c r="ILX436" s="32"/>
      <c r="ILY436" s="32"/>
      <c r="ILZ436" s="32"/>
      <c r="IMA436" s="32"/>
      <c r="IMB436" s="32"/>
      <c r="IMC436" s="32"/>
      <c r="IMD436" s="32"/>
      <c r="IME436" s="32"/>
      <c r="IMF436" s="32"/>
      <c r="IMG436" s="32"/>
      <c r="IMH436" s="32"/>
      <c r="IMI436" s="32"/>
      <c r="IMJ436" s="32"/>
      <c r="IMK436" s="32"/>
      <c r="IML436" s="32"/>
      <c r="IMM436" s="32"/>
      <c r="IMN436" s="32"/>
      <c r="IMO436" s="32"/>
      <c r="IMP436" s="32"/>
      <c r="IMQ436" s="32"/>
      <c r="IMR436" s="32"/>
      <c r="IMS436" s="32"/>
      <c r="IMT436" s="32"/>
      <c r="IMU436" s="32"/>
      <c r="IMV436" s="32"/>
      <c r="IMW436" s="32"/>
      <c r="IMX436" s="32"/>
      <c r="IMY436" s="32"/>
      <c r="IMZ436" s="32"/>
      <c r="INA436" s="32"/>
      <c r="INB436" s="32"/>
      <c r="INC436" s="32"/>
      <c r="IND436" s="32"/>
      <c r="INE436" s="32"/>
      <c r="INF436" s="32"/>
      <c r="ING436" s="32"/>
      <c r="INH436" s="32"/>
      <c r="INI436" s="32"/>
      <c r="INJ436" s="32"/>
      <c r="INK436" s="32"/>
      <c r="INL436" s="32"/>
      <c r="INM436" s="32"/>
      <c r="INN436" s="32"/>
      <c r="INO436" s="32"/>
      <c r="INP436" s="32"/>
      <c r="INQ436" s="32"/>
      <c r="INR436" s="32"/>
      <c r="INS436" s="32"/>
      <c r="INT436" s="32"/>
      <c r="INU436" s="32"/>
      <c r="INV436" s="32"/>
      <c r="INW436" s="32"/>
      <c r="INX436" s="32"/>
      <c r="INY436" s="32"/>
      <c r="INZ436" s="32"/>
      <c r="IOA436" s="32"/>
      <c r="IOB436" s="32"/>
      <c r="IOC436" s="32"/>
      <c r="IOD436" s="32"/>
      <c r="IOE436" s="32"/>
      <c r="IOF436" s="32"/>
      <c r="IOG436" s="32"/>
      <c r="IOH436" s="32"/>
      <c r="IOI436" s="32"/>
      <c r="IOJ436" s="32"/>
      <c r="IOK436" s="32"/>
      <c r="IOL436" s="32"/>
      <c r="IOM436" s="32"/>
      <c r="ION436" s="32"/>
      <c r="IOO436" s="32"/>
      <c r="IOP436" s="32"/>
      <c r="IOQ436" s="32"/>
      <c r="IOR436" s="32"/>
      <c r="IOS436" s="32"/>
      <c r="IOT436" s="32"/>
      <c r="IOU436" s="32"/>
      <c r="IOV436" s="32"/>
      <c r="IOW436" s="32"/>
      <c r="IOX436" s="32"/>
      <c r="IOY436" s="32"/>
      <c r="IOZ436" s="32"/>
      <c r="IPA436" s="32"/>
      <c r="IPB436" s="32"/>
      <c r="IPC436" s="32"/>
      <c r="IPD436" s="32"/>
      <c r="IPE436" s="32"/>
      <c r="IPF436" s="32"/>
      <c r="IPG436" s="32"/>
      <c r="IPH436" s="32"/>
      <c r="IPI436" s="32"/>
      <c r="IPJ436" s="32"/>
      <c r="IPK436" s="32"/>
      <c r="IPL436" s="32"/>
      <c r="IPM436" s="32"/>
      <c r="IPN436" s="32"/>
      <c r="IPO436" s="32"/>
      <c r="IPP436" s="32"/>
      <c r="IPQ436" s="32"/>
      <c r="IPR436" s="32"/>
      <c r="IPS436" s="32"/>
      <c r="IPT436" s="32"/>
      <c r="IPU436" s="32"/>
      <c r="IPV436" s="32"/>
      <c r="IPW436" s="32"/>
      <c r="IPX436" s="32"/>
      <c r="IPY436" s="32"/>
      <c r="IPZ436" s="32"/>
      <c r="IQA436" s="32"/>
      <c r="IQB436" s="32"/>
      <c r="IQC436" s="32"/>
      <c r="IQD436" s="32"/>
      <c r="IQE436" s="32"/>
      <c r="IQF436" s="32"/>
      <c r="IQG436" s="32"/>
      <c r="IQH436" s="32"/>
      <c r="IQI436" s="32"/>
      <c r="IQJ436" s="32"/>
      <c r="IQK436" s="32"/>
      <c r="IQL436" s="32"/>
      <c r="IQM436" s="32"/>
      <c r="IQN436" s="32"/>
      <c r="IQO436" s="32"/>
      <c r="IQP436" s="32"/>
      <c r="IQQ436" s="32"/>
      <c r="IQR436" s="32"/>
      <c r="IQS436" s="32"/>
      <c r="IQT436" s="32"/>
      <c r="IQU436" s="32"/>
      <c r="IQV436" s="32"/>
      <c r="IQW436" s="32"/>
      <c r="IQX436" s="32"/>
      <c r="IQY436" s="32"/>
      <c r="IQZ436" s="32"/>
      <c r="IRA436" s="32"/>
      <c r="IRB436" s="32"/>
      <c r="IRC436" s="32"/>
      <c r="IRD436" s="32"/>
      <c r="IRE436" s="32"/>
      <c r="IRF436" s="32"/>
      <c r="IRG436" s="32"/>
      <c r="IRH436" s="32"/>
      <c r="IRI436" s="32"/>
      <c r="IRJ436" s="32"/>
      <c r="IRK436" s="32"/>
      <c r="IRL436" s="32"/>
      <c r="IRM436" s="32"/>
      <c r="IRN436" s="32"/>
      <c r="IRO436" s="32"/>
      <c r="IRP436" s="32"/>
      <c r="IRQ436" s="32"/>
      <c r="IRR436" s="32"/>
      <c r="IRS436" s="32"/>
      <c r="IRT436" s="32"/>
      <c r="IRU436" s="32"/>
      <c r="IRV436" s="32"/>
      <c r="IRW436" s="32"/>
      <c r="IRX436" s="32"/>
      <c r="IRY436" s="32"/>
      <c r="IRZ436" s="32"/>
      <c r="ISA436" s="32"/>
      <c r="ISB436" s="32"/>
      <c r="ISC436" s="32"/>
      <c r="ISD436" s="32"/>
      <c r="ISE436" s="32"/>
      <c r="ISF436" s="32"/>
      <c r="ISG436" s="32"/>
      <c r="ISH436" s="32"/>
      <c r="ISI436" s="32"/>
      <c r="ISJ436" s="32"/>
      <c r="ISK436" s="32"/>
      <c r="ISL436" s="32"/>
      <c r="ISM436" s="32"/>
      <c r="ISN436" s="32"/>
      <c r="ISO436" s="32"/>
      <c r="ISP436" s="32"/>
      <c r="ISQ436" s="32"/>
      <c r="ISR436" s="32"/>
      <c r="ISS436" s="32"/>
      <c r="IST436" s="32"/>
      <c r="ISU436" s="32"/>
      <c r="ISV436" s="32"/>
      <c r="ISW436" s="32"/>
      <c r="ISX436" s="32"/>
      <c r="ISY436" s="32"/>
      <c r="ISZ436" s="32"/>
      <c r="ITA436" s="32"/>
      <c r="ITB436" s="32"/>
      <c r="ITC436" s="32"/>
      <c r="ITD436" s="32"/>
      <c r="ITE436" s="32"/>
      <c r="ITF436" s="32"/>
      <c r="ITG436" s="32"/>
      <c r="ITH436" s="32"/>
      <c r="ITI436" s="32"/>
      <c r="ITJ436" s="32"/>
      <c r="ITK436" s="32"/>
      <c r="ITL436" s="32"/>
      <c r="ITM436" s="32"/>
      <c r="ITN436" s="32"/>
      <c r="ITO436" s="32"/>
      <c r="ITP436" s="32"/>
      <c r="ITQ436" s="32"/>
      <c r="ITR436" s="32"/>
      <c r="ITS436" s="32"/>
      <c r="ITT436" s="32"/>
      <c r="ITU436" s="32"/>
      <c r="ITV436" s="32"/>
      <c r="ITW436" s="32"/>
      <c r="ITX436" s="32"/>
      <c r="ITY436" s="32"/>
      <c r="ITZ436" s="32"/>
      <c r="IUA436" s="32"/>
      <c r="IUB436" s="32"/>
      <c r="IUC436" s="32"/>
      <c r="IUD436" s="32"/>
      <c r="IUE436" s="32"/>
      <c r="IUF436" s="32"/>
      <c r="IUG436" s="32"/>
      <c r="IUH436" s="32"/>
      <c r="IUI436" s="32"/>
      <c r="IUJ436" s="32"/>
      <c r="IUK436" s="32"/>
      <c r="IUL436" s="32"/>
      <c r="IUM436" s="32"/>
      <c r="IUN436" s="32"/>
      <c r="IUO436" s="32"/>
      <c r="IUP436" s="32"/>
      <c r="IUQ436" s="32"/>
      <c r="IUR436" s="32"/>
      <c r="IUS436" s="32"/>
      <c r="IUT436" s="32"/>
      <c r="IUU436" s="32"/>
      <c r="IUV436" s="32"/>
      <c r="IUW436" s="32"/>
      <c r="IUX436" s="32"/>
      <c r="IUY436" s="32"/>
      <c r="IUZ436" s="32"/>
      <c r="IVA436" s="32"/>
      <c r="IVB436" s="32"/>
      <c r="IVC436" s="32"/>
      <c r="IVD436" s="32"/>
      <c r="IVE436" s="32"/>
      <c r="IVF436" s="32"/>
      <c r="IVG436" s="32"/>
      <c r="IVH436" s="32"/>
      <c r="IVI436" s="32"/>
      <c r="IVJ436" s="32"/>
      <c r="IVK436" s="32"/>
      <c r="IVL436" s="32"/>
      <c r="IVM436" s="32"/>
      <c r="IVN436" s="32"/>
      <c r="IVO436" s="32"/>
      <c r="IVP436" s="32"/>
      <c r="IVQ436" s="32"/>
      <c r="IVR436" s="32"/>
      <c r="IVS436" s="32"/>
      <c r="IVT436" s="32"/>
      <c r="IVU436" s="32"/>
      <c r="IVV436" s="32"/>
      <c r="IVW436" s="32"/>
      <c r="IVX436" s="32"/>
      <c r="IVY436" s="32"/>
      <c r="IVZ436" s="32"/>
      <c r="IWA436" s="32"/>
      <c r="IWB436" s="32"/>
      <c r="IWC436" s="32"/>
      <c r="IWD436" s="32"/>
      <c r="IWE436" s="32"/>
      <c r="IWF436" s="32"/>
      <c r="IWG436" s="32"/>
      <c r="IWH436" s="32"/>
      <c r="IWI436" s="32"/>
      <c r="IWJ436" s="32"/>
      <c r="IWK436" s="32"/>
      <c r="IWL436" s="32"/>
      <c r="IWM436" s="32"/>
      <c r="IWN436" s="32"/>
      <c r="IWO436" s="32"/>
      <c r="IWP436" s="32"/>
      <c r="IWQ436" s="32"/>
      <c r="IWR436" s="32"/>
      <c r="IWS436" s="32"/>
      <c r="IWT436" s="32"/>
      <c r="IWU436" s="32"/>
      <c r="IWV436" s="32"/>
      <c r="IWW436" s="32"/>
      <c r="IWX436" s="32"/>
      <c r="IWY436" s="32"/>
      <c r="IWZ436" s="32"/>
      <c r="IXA436" s="32"/>
      <c r="IXB436" s="32"/>
      <c r="IXC436" s="32"/>
      <c r="IXD436" s="32"/>
      <c r="IXE436" s="32"/>
      <c r="IXF436" s="32"/>
      <c r="IXG436" s="32"/>
      <c r="IXH436" s="32"/>
      <c r="IXI436" s="32"/>
      <c r="IXJ436" s="32"/>
      <c r="IXK436" s="32"/>
      <c r="IXL436" s="32"/>
      <c r="IXM436" s="32"/>
      <c r="IXN436" s="32"/>
      <c r="IXO436" s="32"/>
      <c r="IXP436" s="32"/>
      <c r="IXQ436" s="32"/>
      <c r="IXR436" s="32"/>
      <c r="IXS436" s="32"/>
      <c r="IXT436" s="32"/>
      <c r="IXU436" s="32"/>
      <c r="IXV436" s="32"/>
      <c r="IXW436" s="32"/>
      <c r="IXX436" s="32"/>
      <c r="IXY436" s="32"/>
      <c r="IXZ436" s="32"/>
      <c r="IYA436" s="32"/>
      <c r="IYB436" s="32"/>
      <c r="IYC436" s="32"/>
      <c r="IYD436" s="32"/>
      <c r="IYE436" s="32"/>
      <c r="IYF436" s="32"/>
      <c r="IYG436" s="32"/>
      <c r="IYH436" s="32"/>
      <c r="IYI436" s="32"/>
      <c r="IYJ436" s="32"/>
      <c r="IYK436" s="32"/>
      <c r="IYL436" s="32"/>
      <c r="IYM436" s="32"/>
      <c r="IYN436" s="32"/>
      <c r="IYO436" s="32"/>
      <c r="IYP436" s="32"/>
      <c r="IYQ436" s="32"/>
      <c r="IYR436" s="32"/>
      <c r="IYS436" s="32"/>
      <c r="IYT436" s="32"/>
      <c r="IYU436" s="32"/>
      <c r="IYV436" s="32"/>
      <c r="IYW436" s="32"/>
      <c r="IYX436" s="32"/>
      <c r="IYY436" s="32"/>
      <c r="IYZ436" s="32"/>
      <c r="IZA436" s="32"/>
      <c r="IZB436" s="32"/>
      <c r="IZC436" s="32"/>
      <c r="IZD436" s="32"/>
      <c r="IZE436" s="32"/>
      <c r="IZF436" s="32"/>
      <c r="IZG436" s="32"/>
      <c r="IZH436" s="32"/>
      <c r="IZI436" s="32"/>
      <c r="IZJ436" s="32"/>
      <c r="IZK436" s="32"/>
      <c r="IZL436" s="32"/>
      <c r="IZM436" s="32"/>
      <c r="IZN436" s="32"/>
      <c r="IZO436" s="32"/>
      <c r="IZP436" s="32"/>
      <c r="IZQ436" s="32"/>
      <c r="IZR436" s="32"/>
      <c r="IZS436" s="32"/>
      <c r="IZT436" s="32"/>
      <c r="IZU436" s="32"/>
      <c r="IZV436" s="32"/>
      <c r="IZW436" s="32"/>
      <c r="IZX436" s="32"/>
      <c r="IZY436" s="32"/>
      <c r="IZZ436" s="32"/>
      <c r="JAA436" s="32"/>
      <c r="JAB436" s="32"/>
      <c r="JAC436" s="32"/>
      <c r="JAD436" s="32"/>
      <c r="JAE436" s="32"/>
      <c r="JAF436" s="32"/>
      <c r="JAG436" s="32"/>
      <c r="JAH436" s="32"/>
      <c r="JAI436" s="32"/>
      <c r="JAJ436" s="32"/>
      <c r="JAK436" s="32"/>
      <c r="JAL436" s="32"/>
      <c r="JAM436" s="32"/>
      <c r="JAN436" s="32"/>
      <c r="JAO436" s="32"/>
      <c r="JAP436" s="32"/>
      <c r="JAQ436" s="32"/>
      <c r="JAR436" s="32"/>
      <c r="JAS436" s="32"/>
      <c r="JAT436" s="32"/>
      <c r="JAU436" s="32"/>
      <c r="JAV436" s="32"/>
      <c r="JAW436" s="32"/>
      <c r="JAX436" s="32"/>
      <c r="JAY436" s="32"/>
      <c r="JAZ436" s="32"/>
      <c r="JBA436" s="32"/>
      <c r="JBB436" s="32"/>
      <c r="JBC436" s="32"/>
      <c r="JBD436" s="32"/>
      <c r="JBE436" s="32"/>
      <c r="JBF436" s="32"/>
      <c r="JBG436" s="32"/>
      <c r="JBH436" s="32"/>
      <c r="JBI436" s="32"/>
      <c r="JBJ436" s="32"/>
      <c r="JBK436" s="32"/>
      <c r="JBL436" s="32"/>
      <c r="JBM436" s="32"/>
      <c r="JBN436" s="32"/>
      <c r="JBO436" s="32"/>
      <c r="JBP436" s="32"/>
      <c r="JBQ436" s="32"/>
      <c r="JBR436" s="32"/>
      <c r="JBS436" s="32"/>
      <c r="JBT436" s="32"/>
      <c r="JBU436" s="32"/>
      <c r="JBV436" s="32"/>
      <c r="JBW436" s="32"/>
      <c r="JBX436" s="32"/>
      <c r="JBY436" s="32"/>
      <c r="JBZ436" s="32"/>
      <c r="JCA436" s="32"/>
      <c r="JCB436" s="32"/>
      <c r="JCC436" s="32"/>
      <c r="JCD436" s="32"/>
      <c r="JCE436" s="32"/>
      <c r="JCF436" s="32"/>
      <c r="JCG436" s="32"/>
      <c r="JCH436" s="32"/>
      <c r="JCI436" s="32"/>
      <c r="JCJ436" s="32"/>
      <c r="JCK436" s="32"/>
      <c r="JCL436" s="32"/>
      <c r="JCM436" s="32"/>
      <c r="JCN436" s="32"/>
      <c r="JCO436" s="32"/>
      <c r="JCP436" s="32"/>
      <c r="JCQ436" s="32"/>
      <c r="JCR436" s="32"/>
      <c r="JCS436" s="32"/>
      <c r="JCT436" s="32"/>
      <c r="JCU436" s="32"/>
      <c r="JCV436" s="32"/>
      <c r="JCW436" s="32"/>
      <c r="JCX436" s="32"/>
      <c r="JCY436" s="32"/>
      <c r="JCZ436" s="32"/>
      <c r="JDA436" s="32"/>
      <c r="JDB436" s="32"/>
      <c r="JDC436" s="32"/>
      <c r="JDD436" s="32"/>
      <c r="JDE436" s="32"/>
      <c r="JDF436" s="32"/>
      <c r="JDG436" s="32"/>
      <c r="JDH436" s="32"/>
      <c r="JDI436" s="32"/>
      <c r="JDJ436" s="32"/>
      <c r="JDK436" s="32"/>
      <c r="JDL436" s="32"/>
      <c r="JDM436" s="32"/>
      <c r="JDN436" s="32"/>
      <c r="JDO436" s="32"/>
      <c r="JDP436" s="32"/>
      <c r="JDQ436" s="32"/>
      <c r="JDR436" s="32"/>
      <c r="JDS436" s="32"/>
      <c r="JDT436" s="32"/>
      <c r="JDU436" s="32"/>
      <c r="JDV436" s="32"/>
      <c r="JDW436" s="32"/>
      <c r="JDX436" s="32"/>
      <c r="JDY436" s="32"/>
      <c r="JDZ436" s="32"/>
      <c r="JEA436" s="32"/>
      <c r="JEB436" s="32"/>
      <c r="JEC436" s="32"/>
      <c r="JED436" s="32"/>
      <c r="JEE436" s="32"/>
      <c r="JEF436" s="32"/>
      <c r="JEG436" s="32"/>
      <c r="JEH436" s="32"/>
      <c r="JEI436" s="32"/>
      <c r="JEJ436" s="32"/>
      <c r="JEK436" s="32"/>
      <c r="JEL436" s="32"/>
      <c r="JEM436" s="32"/>
      <c r="JEN436" s="32"/>
      <c r="JEO436" s="32"/>
      <c r="JEP436" s="32"/>
      <c r="JEQ436" s="32"/>
      <c r="JER436" s="32"/>
      <c r="JES436" s="32"/>
      <c r="JET436" s="32"/>
      <c r="JEU436" s="32"/>
      <c r="JEV436" s="32"/>
      <c r="JEW436" s="32"/>
      <c r="JEX436" s="32"/>
      <c r="JEY436" s="32"/>
      <c r="JEZ436" s="32"/>
      <c r="JFA436" s="32"/>
      <c r="JFB436" s="32"/>
      <c r="JFC436" s="32"/>
      <c r="JFD436" s="32"/>
      <c r="JFE436" s="32"/>
      <c r="JFF436" s="32"/>
      <c r="JFG436" s="32"/>
      <c r="JFH436" s="32"/>
      <c r="JFI436" s="32"/>
      <c r="JFJ436" s="32"/>
      <c r="JFK436" s="32"/>
      <c r="JFL436" s="32"/>
      <c r="JFM436" s="32"/>
      <c r="JFN436" s="32"/>
      <c r="JFO436" s="32"/>
      <c r="JFP436" s="32"/>
      <c r="JFQ436" s="32"/>
      <c r="JFR436" s="32"/>
      <c r="JFS436" s="32"/>
      <c r="JFT436" s="32"/>
      <c r="JFU436" s="32"/>
      <c r="JFV436" s="32"/>
      <c r="JFW436" s="32"/>
      <c r="JFX436" s="32"/>
      <c r="JFY436" s="32"/>
      <c r="JFZ436" s="32"/>
      <c r="JGA436" s="32"/>
      <c r="JGB436" s="32"/>
      <c r="JGC436" s="32"/>
      <c r="JGD436" s="32"/>
      <c r="JGE436" s="32"/>
      <c r="JGF436" s="32"/>
      <c r="JGG436" s="32"/>
      <c r="JGH436" s="32"/>
      <c r="JGI436" s="32"/>
      <c r="JGJ436" s="32"/>
      <c r="JGK436" s="32"/>
      <c r="JGL436" s="32"/>
      <c r="JGM436" s="32"/>
      <c r="JGN436" s="32"/>
      <c r="JGO436" s="32"/>
      <c r="JGP436" s="32"/>
      <c r="JGQ436" s="32"/>
      <c r="JGR436" s="32"/>
      <c r="JGS436" s="32"/>
      <c r="JGT436" s="32"/>
      <c r="JGU436" s="32"/>
      <c r="JGV436" s="32"/>
      <c r="JGW436" s="32"/>
      <c r="JGX436" s="32"/>
      <c r="JGY436" s="32"/>
      <c r="JGZ436" s="32"/>
      <c r="JHA436" s="32"/>
      <c r="JHB436" s="32"/>
      <c r="JHC436" s="32"/>
      <c r="JHD436" s="32"/>
      <c r="JHE436" s="32"/>
      <c r="JHF436" s="32"/>
      <c r="JHG436" s="32"/>
      <c r="JHH436" s="32"/>
      <c r="JHI436" s="32"/>
      <c r="JHJ436" s="32"/>
      <c r="JHK436" s="32"/>
      <c r="JHL436" s="32"/>
      <c r="JHM436" s="32"/>
      <c r="JHN436" s="32"/>
      <c r="JHO436" s="32"/>
      <c r="JHP436" s="32"/>
      <c r="JHQ436" s="32"/>
      <c r="JHR436" s="32"/>
      <c r="JHS436" s="32"/>
      <c r="JHT436" s="32"/>
      <c r="JHU436" s="32"/>
      <c r="JHV436" s="32"/>
      <c r="JHW436" s="32"/>
      <c r="JHX436" s="32"/>
      <c r="JHY436" s="32"/>
      <c r="JHZ436" s="32"/>
      <c r="JIA436" s="32"/>
      <c r="JIB436" s="32"/>
      <c r="JIC436" s="32"/>
      <c r="JID436" s="32"/>
      <c r="JIE436" s="32"/>
      <c r="JIF436" s="32"/>
      <c r="JIG436" s="32"/>
      <c r="JIH436" s="32"/>
      <c r="JII436" s="32"/>
      <c r="JIJ436" s="32"/>
      <c r="JIK436" s="32"/>
      <c r="JIL436" s="32"/>
      <c r="JIM436" s="32"/>
      <c r="JIN436" s="32"/>
      <c r="JIO436" s="32"/>
      <c r="JIP436" s="32"/>
      <c r="JIQ436" s="32"/>
      <c r="JIR436" s="32"/>
      <c r="JIS436" s="32"/>
      <c r="JIT436" s="32"/>
      <c r="JIU436" s="32"/>
      <c r="JIV436" s="32"/>
      <c r="JIW436" s="32"/>
      <c r="JIX436" s="32"/>
      <c r="JIY436" s="32"/>
      <c r="JIZ436" s="32"/>
      <c r="JJA436" s="32"/>
      <c r="JJB436" s="32"/>
      <c r="JJC436" s="32"/>
      <c r="JJD436" s="32"/>
      <c r="JJE436" s="32"/>
      <c r="JJF436" s="32"/>
      <c r="JJG436" s="32"/>
      <c r="JJH436" s="32"/>
      <c r="JJI436" s="32"/>
      <c r="JJJ436" s="32"/>
      <c r="JJK436" s="32"/>
      <c r="JJL436" s="32"/>
      <c r="JJM436" s="32"/>
      <c r="JJN436" s="32"/>
      <c r="JJO436" s="32"/>
      <c r="JJP436" s="32"/>
      <c r="JJQ436" s="32"/>
      <c r="JJR436" s="32"/>
      <c r="JJS436" s="32"/>
      <c r="JJT436" s="32"/>
      <c r="JJU436" s="32"/>
      <c r="JJV436" s="32"/>
      <c r="JJW436" s="32"/>
      <c r="JJX436" s="32"/>
      <c r="JJY436" s="32"/>
      <c r="JJZ436" s="32"/>
      <c r="JKA436" s="32"/>
      <c r="JKB436" s="32"/>
      <c r="JKC436" s="32"/>
      <c r="JKD436" s="32"/>
      <c r="JKE436" s="32"/>
      <c r="JKF436" s="32"/>
      <c r="JKG436" s="32"/>
      <c r="JKH436" s="32"/>
      <c r="JKI436" s="32"/>
      <c r="JKJ436" s="32"/>
      <c r="JKK436" s="32"/>
      <c r="JKL436" s="32"/>
      <c r="JKM436" s="32"/>
      <c r="JKN436" s="32"/>
      <c r="JKO436" s="32"/>
      <c r="JKP436" s="32"/>
      <c r="JKQ436" s="32"/>
      <c r="JKR436" s="32"/>
      <c r="JKS436" s="32"/>
      <c r="JKT436" s="32"/>
      <c r="JKU436" s="32"/>
      <c r="JKV436" s="32"/>
      <c r="JKW436" s="32"/>
      <c r="JKX436" s="32"/>
      <c r="JKY436" s="32"/>
      <c r="JKZ436" s="32"/>
      <c r="JLA436" s="32"/>
      <c r="JLB436" s="32"/>
      <c r="JLC436" s="32"/>
      <c r="JLD436" s="32"/>
      <c r="JLE436" s="32"/>
      <c r="JLF436" s="32"/>
      <c r="JLG436" s="32"/>
      <c r="JLH436" s="32"/>
      <c r="JLI436" s="32"/>
      <c r="JLJ436" s="32"/>
      <c r="JLK436" s="32"/>
      <c r="JLL436" s="32"/>
      <c r="JLM436" s="32"/>
      <c r="JLN436" s="32"/>
      <c r="JLO436" s="32"/>
      <c r="JLP436" s="32"/>
      <c r="JLQ436" s="32"/>
      <c r="JLR436" s="32"/>
      <c r="JLS436" s="32"/>
      <c r="JLT436" s="32"/>
      <c r="JLU436" s="32"/>
      <c r="JLV436" s="32"/>
      <c r="JLW436" s="32"/>
      <c r="JLX436" s="32"/>
      <c r="JLY436" s="32"/>
      <c r="JLZ436" s="32"/>
      <c r="JMA436" s="32"/>
      <c r="JMB436" s="32"/>
      <c r="JMC436" s="32"/>
      <c r="JMD436" s="32"/>
      <c r="JME436" s="32"/>
      <c r="JMF436" s="32"/>
      <c r="JMG436" s="32"/>
      <c r="JMH436" s="32"/>
      <c r="JMI436" s="32"/>
      <c r="JMJ436" s="32"/>
      <c r="JMK436" s="32"/>
      <c r="JML436" s="32"/>
      <c r="JMM436" s="32"/>
      <c r="JMN436" s="32"/>
      <c r="JMO436" s="32"/>
      <c r="JMP436" s="32"/>
      <c r="JMQ436" s="32"/>
      <c r="JMR436" s="32"/>
      <c r="JMS436" s="32"/>
      <c r="JMT436" s="32"/>
      <c r="JMU436" s="32"/>
      <c r="JMV436" s="32"/>
      <c r="JMW436" s="32"/>
      <c r="JMX436" s="32"/>
      <c r="JMY436" s="32"/>
      <c r="JMZ436" s="32"/>
      <c r="JNA436" s="32"/>
      <c r="JNB436" s="32"/>
      <c r="JNC436" s="32"/>
      <c r="JND436" s="32"/>
      <c r="JNE436" s="32"/>
      <c r="JNF436" s="32"/>
      <c r="JNG436" s="32"/>
      <c r="JNH436" s="32"/>
      <c r="JNI436" s="32"/>
      <c r="JNJ436" s="32"/>
      <c r="JNK436" s="32"/>
      <c r="JNL436" s="32"/>
      <c r="JNM436" s="32"/>
      <c r="JNN436" s="32"/>
      <c r="JNO436" s="32"/>
      <c r="JNP436" s="32"/>
      <c r="JNQ436" s="32"/>
      <c r="JNR436" s="32"/>
      <c r="JNS436" s="32"/>
      <c r="JNT436" s="32"/>
      <c r="JNU436" s="32"/>
      <c r="JNV436" s="32"/>
      <c r="JNW436" s="32"/>
      <c r="JNX436" s="32"/>
      <c r="JNY436" s="32"/>
      <c r="JNZ436" s="32"/>
      <c r="JOA436" s="32"/>
      <c r="JOB436" s="32"/>
      <c r="JOC436" s="32"/>
      <c r="JOD436" s="32"/>
      <c r="JOE436" s="32"/>
      <c r="JOF436" s="32"/>
      <c r="JOG436" s="32"/>
      <c r="JOH436" s="32"/>
      <c r="JOI436" s="32"/>
      <c r="JOJ436" s="32"/>
      <c r="JOK436" s="32"/>
      <c r="JOL436" s="32"/>
      <c r="JOM436" s="32"/>
      <c r="JON436" s="32"/>
      <c r="JOO436" s="32"/>
      <c r="JOP436" s="32"/>
      <c r="JOQ436" s="32"/>
      <c r="JOR436" s="32"/>
      <c r="JOS436" s="32"/>
      <c r="JOT436" s="32"/>
      <c r="JOU436" s="32"/>
      <c r="JOV436" s="32"/>
      <c r="JOW436" s="32"/>
      <c r="JOX436" s="32"/>
      <c r="JOY436" s="32"/>
      <c r="JOZ436" s="32"/>
      <c r="JPA436" s="32"/>
      <c r="JPB436" s="32"/>
      <c r="JPC436" s="32"/>
      <c r="JPD436" s="32"/>
      <c r="JPE436" s="32"/>
      <c r="JPF436" s="32"/>
      <c r="JPG436" s="32"/>
      <c r="JPH436" s="32"/>
      <c r="JPI436" s="32"/>
      <c r="JPJ436" s="32"/>
      <c r="JPK436" s="32"/>
      <c r="JPL436" s="32"/>
      <c r="JPM436" s="32"/>
      <c r="JPN436" s="32"/>
      <c r="JPO436" s="32"/>
      <c r="JPP436" s="32"/>
      <c r="JPQ436" s="32"/>
      <c r="JPR436" s="32"/>
      <c r="JPS436" s="32"/>
      <c r="JPT436" s="32"/>
      <c r="JPU436" s="32"/>
      <c r="JPV436" s="32"/>
      <c r="JPW436" s="32"/>
      <c r="JPX436" s="32"/>
      <c r="JPY436" s="32"/>
      <c r="JPZ436" s="32"/>
      <c r="JQA436" s="32"/>
      <c r="JQB436" s="32"/>
      <c r="JQC436" s="32"/>
      <c r="JQD436" s="32"/>
      <c r="JQE436" s="32"/>
      <c r="JQF436" s="32"/>
      <c r="JQG436" s="32"/>
      <c r="JQH436" s="32"/>
      <c r="JQI436" s="32"/>
      <c r="JQJ436" s="32"/>
      <c r="JQK436" s="32"/>
      <c r="JQL436" s="32"/>
      <c r="JQM436" s="32"/>
      <c r="JQN436" s="32"/>
      <c r="JQO436" s="32"/>
      <c r="JQP436" s="32"/>
      <c r="JQQ436" s="32"/>
      <c r="JQR436" s="32"/>
      <c r="JQS436" s="32"/>
      <c r="JQT436" s="32"/>
      <c r="JQU436" s="32"/>
      <c r="JQV436" s="32"/>
      <c r="JQW436" s="32"/>
      <c r="JQX436" s="32"/>
      <c r="JQY436" s="32"/>
      <c r="JQZ436" s="32"/>
      <c r="JRA436" s="32"/>
      <c r="JRB436" s="32"/>
      <c r="JRC436" s="32"/>
      <c r="JRD436" s="32"/>
      <c r="JRE436" s="32"/>
      <c r="JRF436" s="32"/>
      <c r="JRG436" s="32"/>
      <c r="JRH436" s="32"/>
      <c r="JRI436" s="32"/>
      <c r="JRJ436" s="32"/>
      <c r="JRK436" s="32"/>
      <c r="JRL436" s="32"/>
      <c r="JRM436" s="32"/>
      <c r="JRN436" s="32"/>
      <c r="JRO436" s="32"/>
      <c r="JRP436" s="32"/>
      <c r="JRQ436" s="32"/>
      <c r="JRR436" s="32"/>
      <c r="JRS436" s="32"/>
      <c r="JRT436" s="32"/>
      <c r="JRU436" s="32"/>
      <c r="JRV436" s="32"/>
      <c r="JRW436" s="32"/>
      <c r="JRX436" s="32"/>
      <c r="JRY436" s="32"/>
      <c r="JRZ436" s="32"/>
      <c r="JSA436" s="32"/>
      <c r="JSB436" s="32"/>
      <c r="JSC436" s="32"/>
      <c r="JSD436" s="32"/>
      <c r="JSE436" s="32"/>
      <c r="JSF436" s="32"/>
      <c r="JSG436" s="32"/>
      <c r="JSH436" s="32"/>
      <c r="JSI436" s="32"/>
      <c r="JSJ436" s="32"/>
      <c r="JSK436" s="32"/>
      <c r="JSL436" s="32"/>
      <c r="JSM436" s="32"/>
      <c r="JSN436" s="32"/>
      <c r="JSO436" s="32"/>
      <c r="JSP436" s="32"/>
      <c r="JSQ436" s="32"/>
      <c r="JSR436" s="32"/>
      <c r="JSS436" s="32"/>
      <c r="JST436" s="32"/>
      <c r="JSU436" s="32"/>
      <c r="JSV436" s="32"/>
      <c r="JSW436" s="32"/>
      <c r="JSX436" s="32"/>
      <c r="JSY436" s="32"/>
      <c r="JSZ436" s="32"/>
      <c r="JTA436" s="32"/>
      <c r="JTB436" s="32"/>
      <c r="JTC436" s="32"/>
      <c r="JTD436" s="32"/>
      <c r="JTE436" s="32"/>
      <c r="JTF436" s="32"/>
      <c r="JTG436" s="32"/>
      <c r="JTH436" s="32"/>
      <c r="JTI436" s="32"/>
      <c r="JTJ436" s="32"/>
      <c r="JTK436" s="32"/>
      <c r="JTL436" s="32"/>
      <c r="JTM436" s="32"/>
      <c r="JTN436" s="32"/>
      <c r="JTO436" s="32"/>
      <c r="JTP436" s="32"/>
      <c r="JTQ436" s="32"/>
      <c r="JTR436" s="32"/>
      <c r="JTS436" s="32"/>
      <c r="JTT436" s="32"/>
      <c r="JTU436" s="32"/>
      <c r="JTV436" s="32"/>
      <c r="JTW436" s="32"/>
      <c r="JTX436" s="32"/>
      <c r="JTY436" s="32"/>
      <c r="JTZ436" s="32"/>
      <c r="JUA436" s="32"/>
      <c r="JUB436" s="32"/>
      <c r="JUC436" s="32"/>
      <c r="JUD436" s="32"/>
      <c r="JUE436" s="32"/>
      <c r="JUF436" s="32"/>
      <c r="JUG436" s="32"/>
      <c r="JUH436" s="32"/>
      <c r="JUI436" s="32"/>
      <c r="JUJ436" s="32"/>
      <c r="JUK436" s="32"/>
      <c r="JUL436" s="32"/>
      <c r="JUM436" s="32"/>
      <c r="JUN436" s="32"/>
      <c r="JUO436" s="32"/>
      <c r="JUP436" s="32"/>
      <c r="JUQ436" s="32"/>
      <c r="JUR436" s="32"/>
      <c r="JUS436" s="32"/>
      <c r="JUT436" s="32"/>
      <c r="JUU436" s="32"/>
      <c r="JUV436" s="32"/>
      <c r="JUW436" s="32"/>
      <c r="JUX436" s="32"/>
      <c r="JUY436" s="32"/>
      <c r="JUZ436" s="32"/>
      <c r="JVA436" s="32"/>
      <c r="JVB436" s="32"/>
      <c r="JVC436" s="32"/>
      <c r="JVD436" s="32"/>
      <c r="JVE436" s="32"/>
      <c r="JVF436" s="32"/>
      <c r="JVG436" s="32"/>
      <c r="JVH436" s="32"/>
      <c r="JVI436" s="32"/>
      <c r="JVJ436" s="32"/>
      <c r="JVK436" s="32"/>
      <c r="JVL436" s="32"/>
      <c r="JVM436" s="32"/>
      <c r="JVN436" s="32"/>
      <c r="JVO436" s="32"/>
      <c r="JVP436" s="32"/>
      <c r="JVQ436" s="32"/>
      <c r="JVR436" s="32"/>
      <c r="JVS436" s="32"/>
      <c r="JVT436" s="32"/>
      <c r="JVU436" s="32"/>
      <c r="JVV436" s="32"/>
      <c r="JVW436" s="32"/>
      <c r="JVX436" s="32"/>
      <c r="JVY436" s="32"/>
      <c r="JVZ436" s="32"/>
      <c r="JWA436" s="32"/>
      <c r="JWB436" s="32"/>
      <c r="JWC436" s="32"/>
      <c r="JWD436" s="32"/>
      <c r="JWE436" s="32"/>
      <c r="JWF436" s="32"/>
      <c r="JWG436" s="32"/>
      <c r="JWH436" s="32"/>
      <c r="JWI436" s="32"/>
      <c r="JWJ436" s="32"/>
      <c r="JWK436" s="32"/>
      <c r="JWL436" s="32"/>
      <c r="JWM436" s="32"/>
      <c r="JWN436" s="32"/>
      <c r="JWO436" s="32"/>
      <c r="JWP436" s="32"/>
      <c r="JWQ436" s="32"/>
      <c r="JWR436" s="32"/>
      <c r="JWS436" s="32"/>
      <c r="JWT436" s="32"/>
      <c r="JWU436" s="32"/>
      <c r="JWV436" s="32"/>
      <c r="JWW436" s="32"/>
      <c r="JWX436" s="32"/>
      <c r="JWY436" s="32"/>
      <c r="JWZ436" s="32"/>
      <c r="JXA436" s="32"/>
      <c r="JXB436" s="32"/>
      <c r="JXC436" s="32"/>
      <c r="JXD436" s="32"/>
      <c r="JXE436" s="32"/>
      <c r="JXF436" s="32"/>
      <c r="JXG436" s="32"/>
      <c r="JXH436" s="32"/>
      <c r="JXI436" s="32"/>
      <c r="JXJ436" s="32"/>
      <c r="JXK436" s="32"/>
      <c r="JXL436" s="32"/>
      <c r="JXM436" s="32"/>
      <c r="JXN436" s="32"/>
      <c r="JXO436" s="32"/>
      <c r="JXP436" s="32"/>
      <c r="JXQ436" s="32"/>
      <c r="JXR436" s="32"/>
      <c r="JXS436" s="32"/>
      <c r="JXT436" s="32"/>
      <c r="JXU436" s="32"/>
      <c r="JXV436" s="32"/>
      <c r="JXW436" s="32"/>
      <c r="JXX436" s="32"/>
      <c r="JXY436" s="32"/>
      <c r="JXZ436" s="32"/>
      <c r="JYA436" s="32"/>
      <c r="JYB436" s="32"/>
      <c r="JYC436" s="32"/>
      <c r="JYD436" s="32"/>
      <c r="JYE436" s="32"/>
      <c r="JYF436" s="32"/>
      <c r="JYG436" s="32"/>
      <c r="JYH436" s="32"/>
      <c r="JYI436" s="32"/>
      <c r="JYJ436" s="32"/>
      <c r="JYK436" s="32"/>
      <c r="JYL436" s="32"/>
      <c r="JYM436" s="32"/>
      <c r="JYN436" s="32"/>
      <c r="JYO436" s="32"/>
      <c r="JYP436" s="32"/>
      <c r="JYQ436" s="32"/>
      <c r="JYR436" s="32"/>
      <c r="JYS436" s="32"/>
      <c r="JYT436" s="32"/>
      <c r="JYU436" s="32"/>
      <c r="JYV436" s="32"/>
      <c r="JYW436" s="32"/>
      <c r="JYX436" s="32"/>
      <c r="JYY436" s="32"/>
      <c r="JYZ436" s="32"/>
      <c r="JZA436" s="32"/>
      <c r="JZB436" s="32"/>
      <c r="JZC436" s="32"/>
      <c r="JZD436" s="32"/>
      <c r="JZE436" s="32"/>
      <c r="JZF436" s="32"/>
      <c r="JZG436" s="32"/>
      <c r="JZH436" s="32"/>
      <c r="JZI436" s="32"/>
      <c r="JZJ436" s="32"/>
      <c r="JZK436" s="32"/>
      <c r="JZL436" s="32"/>
      <c r="JZM436" s="32"/>
      <c r="JZN436" s="32"/>
      <c r="JZO436" s="32"/>
      <c r="JZP436" s="32"/>
      <c r="JZQ436" s="32"/>
      <c r="JZR436" s="32"/>
      <c r="JZS436" s="32"/>
      <c r="JZT436" s="32"/>
      <c r="JZU436" s="32"/>
      <c r="JZV436" s="32"/>
      <c r="JZW436" s="32"/>
      <c r="JZX436" s="32"/>
      <c r="JZY436" s="32"/>
      <c r="JZZ436" s="32"/>
      <c r="KAA436" s="32"/>
      <c r="KAB436" s="32"/>
      <c r="KAC436" s="32"/>
      <c r="KAD436" s="32"/>
      <c r="KAE436" s="32"/>
      <c r="KAF436" s="32"/>
      <c r="KAG436" s="32"/>
      <c r="KAH436" s="32"/>
      <c r="KAI436" s="32"/>
      <c r="KAJ436" s="32"/>
      <c r="KAK436" s="32"/>
      <c r="KAL436" s="32"/>
      <c r="KAM436" s="32"/>
      <c r="KAN436" s="32"/>
      <c r="KAO436" s="32"/>
      <c r="KAP436" s="32"/>
      <c r="KAQ436" s="32"/>
      <c r="KAR436" s="32"/>
      <c r="KAS436" s="32"/>
      <c r="KAT436" s="32"/>
      <c r="KAU436" s="32"/>
      <c r="KAV436" s="32"/>
      <c r="KAW436" s="32"/>
      <c r="KAX436" s="32"/>
      <c r="KAY436" s="32"/>
      <c r="KAZ436" s="32"/>
      <c r="KBA436" s="32"/>
      <c r="KBB436" s="32"/>
      <c r="KBC436" s="32"/>
      <c r="KBD436" s="32"/>
      <c r="KBE436" s="32"/>
      <c r="KBF436" s="32"/>
      <c r="KBG436" s="32"/>
      <c r="KBH436" s="32"/>
      <c r="KBI436" s="32"/>
      <c r="KBJ436" s="32"/>
      <c r="KBK436" s="32"/>
      <c r="KBL436" s="32"/>
      <c r="KBM436" s="32"/>
      <c r="KBN436" s="32"/>
      <c r="KBO436" s="32"/>
      <c r="KBP436" s="32"/>
      <c r="KBQ436" s="32"/>
      <c r="KBR436" s="32"/>
      <c r="KBS436" s="32"/>
      <c r="KBT436" s="32"/>
      <c r="KBU436" s="32"/>
      <c r="KBV436" s="32"/>
      <c r="KBW436" s="32"/>
      <c r="KBX436" s="32"/>
      <c r="KBY436" s="32"/>
      <c r="KBZ436" s="32"/>
      <c r="KCA436" s="32"/>
      <c r="KCB436" s="32"/>
      <c r="KCC436" s="32"/>
      <c r="KCD436" s="32"/>
      <c r="KCE436" s="32"/>
      <c r="KCF436" s="32"/>
      <c r="KCG436" s="32"/>
      <c r="KCH436" s="32"/>
      <c r="KCI436" s="32"/>
      <c r="KCJ436" s="32"/>
      <c r="KCK436" s="32"/>
      <c r="KCL436" s="32"/>
      <c r="KCM436" s="32"/>
      <c r="KCN436" s="32"/>
      <c r="KCO436" s="32"/>
      <c r="KCP436" s="32"/>
      <c r="KCQ436" s="32"/>
      <c r="KCR436" s="32"/>
      <c r="KCS436" s="32"/>
      <c r="KCT436" s="32"/>
      <c r="KCU436" s="32"/>
      <c r="KCV436" s="32"/>
      <c r="KCW436" s="32"/>
      <c r="KCX436" s="32"/>
      <c r="KCY436" s="32"/>
      <c r="KCZ436" s="32"/>
      <c r="KDA436" s="32"/>
      <c r="KDB436" s="32"/>
      <c r="KDC436" s="32"/>
      <c r="KDD436" s="32"/>
      <c r="KDE436" s="32"/>
      <c r="KDF436" s="32"/>
      <c r="KDG436" s="32"/>
      <c r="KDH436" s="32"/>
      <c r="KDI436" s="32"/>
      <c r="KDJ436" s="32"/>
      <c r="KDK436" s="32"/>
      <c r="KDL436" s="32"/>
      <c r="KDM436" s="32"/>
      <c r="KDN436" s="32"/>
      <c r="KDO436" s="32"/>
      <c r="KDP436" s="32"/>
      <c r="KDQ436" s="32"/>
      <c r="KDR436" s="32"/>
      <c r="KDS436" s="32"/>
      <c r="KDT436" s="32"/>
      <c r="KDU436" s="32"/>
      <c r="KDV436" s="32"/>
      <c r="KDW436" s="32"/>
      <c r="KDX436" s="32"/>
      <c r="KDY436" s="32"/>
      <c r="KDZ436" s="32"/>
      <c r="KEA436" s="32"/>
      <c r="KEB436" s="32"/>
      <c r="KEC436" s="32"/>
      <c r="KED436" s="32"/>
      <c r="KEE436" s="32"/>
      <c r="KEF436" s="32"/>
      <c r="KEG436" s="32"/>
      <c r="KEH436" s="32"/>
      <c r="KEI436" s="32"/>
      <c r="KEJ436" s="32"/>
      <c r="KEK436" s="32"/>
      <c r="KEL436" s="32"/>
      <c r="KEM436" s="32"/>
      <c r="KEN436" s="32"/>
      <c r="KEO436" s="32"/>
      <c r="KEP436" s="32"/>
      <c r="KEQ436" s="32"/>
      <c r="KER436" s="32"/>
      <c r="KES436" s="32"/>
      <c r="KET436" s="32"/>
      <c r="KEU436" s="32"/>
      <c r="KEV436" s="32"/>
      <c r="KEW436" s="32"/>
      <c r="KEX436" s="32"/>
      <c r="KEY436" s="32"/>
      <c r="KEZ436" s="32"/>
      <c r="KFA436" s="32"/>
      <c r="KFB436" s="32"/>
      <c r="KFC436" s="32"/>
      <c r="KFD436" s="32"/>
      <c r="KFE436" s="32"/>
      <c r="KFF436" s="32"/>
      <c r="KFG436" s="32"/>
      <c r="KFH436" s="32"/>
      <c r="KFI436" s="32"/>
      <c r="KFJ436" s="32"/>
      <c r="KFK436" s="32"/>
      <c r="KFL436" s="32"/>
      <c r="KFM436" s="32"/>
      <c r="KFN436" s="32"/>
      <c r="KFO436" s="32"/>
      <c r="KFP436" s="32"/>
      <c r="KFQ436" s="32"/>
      <c r="KFR436" s="32"/>
      <c r="KFS436" s="32"/>
      <c r="KFT436" s="32"/>
      <c r="KFU436" s="32"/>
      <c r="KFV436" s="32"/>
      <c r="KFW436" s="32"/>
      <c r="KFX436" s="32"/>
      <c r="KFY436" s="32"/>
      <c r="KFZ436" s="32"/>
      <c r="KGA436" s="32"/>
      <c r="KGB436" s="32"/>
      <c r="KGC436" s="32"/>
      <c r="KGD436" s="32"/>
      <c r="KGE436" s="32"/>
      <c r="KGF436" s="32"/>
      <c r="KGG436" s="32"/>
      <c r="KGH436" s="32"/>
      <c r="KGI436" s="32"/>
      <c r="KGJ436" s="32"/>
      <c r="KGK436" s="32"/>
      <c r="KGL436" s="32"/>
      <c r="KGM436" s="32"/>
      <c r="KGN436" s="32"/>
      <c r="KGO436" s="32"/>
      <c r="KGP436" s="32"/>
      <c r="KGQ436" s="32"/>
      <c r="KGR436" s="32"/>
      <c r="KGS436" s="32"/>
      <c r="KGT436" s="32"/>
      <c r="KGU436" s="32"/>
      <c r="KGV436" s="32"/>
      <c r="KGW436" s="32"/>
      <c r="KGX436" s="32"/>
      <c r="KGY436" s="32"/>
      <c r="KGZ436" s="32"/>
      <c r="KHA436" s="32"/>
      <c r="KHB436" s="32"/>
      <c r="KHC436" s="32"/>
      <c r="KHD436" s="32"/>
      <c r="KHE436" s="32"/>
      <c r="KHF436" s="32"/>
      <c r="KHG436" s="32"/>
      <c r="KHH436" s="32"/>
      <c r="KHI436" s="32"/>
      <c r="KHJ436" s="32"/>
      <c r="KHK436" s="32"/>
      <c r="KHL436" s="32"/>
      <c r="KHM436" s="32"/>
      <c r="KHN436" s="32"/>
      <c r="KHO436" s="32"/>
      <c r="KHP436" s="32"/>
      <c r="KHQ436" s="32"/>
      <c r="KHR436" s="32"/>
      <c r="KHS436" s="32"/>
      <c r="KHT436" s="32"/>
      <c r="KHU436" s="32"/>
      <c r="KHV436" s="32"/>
      <c r="KHW436" s="32"/>
      <c r="KHX436" s="32"/>
      <c r="KHY436" s="32"/>
      <c r="KHZ436" s="32"/>
      <c r="KIA436" s="32"/>
      <c r="KIB436" s="32"/>
      <c r="KIC436" s="32"/>
      <c r="KID436" s="32"/>
      <c r="KIE436" s="32"/>
      <c r="KIF436" s="32"/>
      <c r="KIG436" s="32"/>
      <c r="KIH436" s="32"/>
      <c r="KII436" s="32"/>
      <c r="KIJ436" s="32"/>
      <c r="KIK436" s="32"/>
      <c r="KIL436" s="32"/>
      <c r="KIM436" s="32"/>
      <c r="KIN436" s="32"/>
      <c r="KIO436" s="32"/>
      <c r="KIP436" s="32"/>
      <c r="KIQ436" s="32"/>
      <c r="KIR436" s="32"/>
      <c r="KIS436" s="32"/>
      <c r="KIT436" s="32"/>
      <c r="KIU436" s="32"/>
      <c r="KIV436" s="32"/>
      <c r="KIW436" s="32"/>
      <c r="KIX436" s="32"/>
      <c r="KIY436" s="32"/>
      <c r="KIZ436" s="32"/>
      <c r="KJA436" s="32"/>
      <c r="KJB436" s="32"/>
      <c r="KJC436" s="32"/>
      <c r="KJD436" s="32"/>
      <c r="KJE436" s="32"/>
      <c r="KJF436" s="32"/>
      <c r="KJG436" s="32"/>
      <c r="KJH436" s="32"/>
      <c r="KJI436" s="32"/>
      <c r="KJJ436" s="32"/>
      <c r="KJK436" s="32"/>
      <c r="KJL436" s="32"/>
      <c r="KJM436" s="32"/>
      <c r="KJN436" s="32"/>
      <c r="KJO436" s="32"/>
      <c r="KJP436" s="32"/>
      <c r="KJQ436" s="32"/>
      <c r="KJR436" s="32"/>
      <c r="KJS436" s="32"/>
      <c r="KJT436" s="32"/>
      <c r="KJU436" s="32"/>
      <c r="KJV436" s="32"/>
      <c r="KJW436" s="32"/>
      <c r="KJX436" s="32"/>
      <c r="KJY436" s="32"/>
      <c r="KJZ436" s="32"/>
      <c r="KKA436" s="32"/>
      <c r="KKB436" s="32"/>
      <c r="KKC436" s="32"/>
      <c r="KKD436" s="32"/>
      <c r="KKE436" s="32"/>
      <c r="KKF436" s="32"/>
      <c r="KKG436" s="32"/>
      <c r="KKH436" s="32"/>
      <c r="KKI436" s="32"/>
      <c r="KKJ436" s="32"/>
      <c r="KKK436" s="32"/>
      <c r="KKL436" s="32"/>
      <c r="KKM436" s="32"/>
      <c r="KKN436" s="32"/>
      <c r="KKO436" s="32"/>
      <c r="KKP436" s="32"/>
      <c r="KKQ436" s="32"/>
      <c r="KKR436" s="32"/>
      <c r="KKS436" s="32"/>
      <c r="KKT436" s="32"/>
      <c r="KKU436" s="32"/>
      <c r="KKV436" s="32"/>
      <c r="KKW436" s="32"/>
      <c r="KKX436" s="32"/>
      <c r="KKY436" s="32"/>
      <c r="KKZ436" s="32"/>
      <c r="KLA436" s="32"/>
      <c r="KLB436" s="32"/>
      <c r="KLC436" s="32"/>
      <c r="KLD436" s="32"/>
      <c r="KLE436" s="32"/>
      <c r="KLF436" s="32"/>
      <c r="KLG436" s="32"/>
      <c r="KLH436" s="32"/>
      <c r="KLI436" s="32"/>
      <c r="KLJ436" s="32"/>
      <c r="KLK436" s="32"/>
      <c r="KLL436" s="32"/>
      <c r="KLM436" s="32"/>
      <c r="KLN436" s="32"/>
      <c r="KLO436" s="32"/>
      <c r="KLP436" s="32"/>
      <c r="KLQ436" s="32"/>
      <c r="KLR436" s="32"/>
      <c r="KLS436" s="32"/>
      <c r="KLT436" s="32"/>
      <c r="KLU436" s="32"/>
      <c r="KLV436" s="32"/>
      <c r="KLW436" s="32"/>
      <c r="KLX436" s="32"/>
      <c r="KLY436" s="32"/>
      <c r="KLZ436" s="32"/>
      <c r="KMA436" s="32"/>
      <c r="KMB436" s="32"/>
      <c r="KMC436" s="32"/>
      <c r="KMD436" s="32"/>
      <c r="KME436" s="32"/>
      <c r="KMF436" s="32"/>
      <c r="KMG436" s="32"/>
      <c r="KMH436" s="32"/>
      <c r="KMI436" s="32"/>
      <c r="KMJ436" s="32"/>
      <c r="KMK436" s="32"/>
      <c r="KML436" s="32"/>
      <c r="KMM436" s="32"/>
      <c r="KMN436" s="32"/>
      <c r="KMO436" s="32"/>
      <c r="KMP436" s="32"/>
      <c r="KMQ436" s="32"/>
      <c r="KMR436" s="32"/>
      <c r="KMS436" s="32"/>
      <c r="KMT436" s="32"/>
      <c r="KMU436" s="32"/>
      <c r="KMV436" s="32"/>
      <c r="KMW436" s="32"/>
      <c r="KMX436" s="32"/>
      <c r="KMY436" s="32"/>
      <c r="KMZ436" s="32"/>
      <c r="KNA436" s="32"/>
      <c r="KNB436" s="32"/>
      <c r="KNC436" s="32"/>
      <c r="KND436" s="32"/>
      <c r="KNE436" s="32"/>
      <c r="KNF436" s="32"/>
      <c r="KNG436" s="32"/>
      <c r="KNH436" s="32"/>
      <c r="KNI436" s="32"/>
      <c r="KNJ436" s="32"/>
      <c r="KNK436" s="32"/>
      <c r="KNL436" s="32"/>
      <c r="KNM436" s="32"/>
      <c r="KNN436" s="32"/>
      <c r="KNO436" s="32"/>
      <c r="KNP436" s="32"/>
      <c r="KNQ436" s="32"/>
      <c r="KNR436" s="32"/>
      <c r="KNS436" s="32"/>
      <c r="KNT436" s="32"/>
      <c r="KNU436" s="32"/>
      <c r="KNV436" s="32"/>
      <c r="KNW436" s="32"/>
      <c r="KNX436" s="32"/>
      <c r="KNY436" s="32"/>
      <c r="KNZ436" s="32"/>
      <c r="KOA436" s="32"/>
      <c r="KOB436" s="32"/>
      <c r="KOC436" s="32"/>
      <c r="KOD436" s="32"/>
      <c r="KOE436" s="32"/>
      <c r="KOF436" s="32"/>
      <c r="KOG436" s="32"/>
      <c r="KOH436" s="32"/>
      <c r="KOI436" s="32"/>
      <c r="KOJ436" s="32"/>
      <c r="KOK436" s="32"/>
      <c r="KOL436" s="32"/>
      <c r="KOM436" s="32"/>
      <c r="KON436" s="32"/>
      <c r="KOO436" s="32"/>
      <c r="KOP436" s="32"/>
      <c r="KOQ436" s="32"/>
      <c r="KOR436" s="32"/>
      <c r="KOS436" s="32"/>
      <c r="KOT436" s="32"/>
      <c r="KOU436" s="32"/>
      <c r="KOV436" s="32"/>
      <c r="KOW436" s="32"/>
      <c r="KOX436" s="32"/>
      <c r="KOY436" s="32"/>
      <c r="KOZ436" s="32"/>
      <c r="KPA436" s="32"/>
      <c r="KPB436" s="32"/>
      <c r="KPC436" s="32"/>
      <c r="KPD436" s="32"/>
      <c r="KPE436" s="32"/>
      <c r="KPF436" s="32"/>
      <c r="KPG436" s="32"/>
      <c r="KPH436" s="32"/>
      <c r="KPI436" s="32"/>
      <c r="KPJ436" s="32"/>
      <c r="KPK436" s="32"/>
      <c r="KPL436" s="32"/>
      <c r="KPM436" s="32"/>
      <c r="KPN436" s="32"/>
      <c r="KPO436" s="32"/>
      <c r="KPP436" s="32"/>
      <c r="KPQ436" s="32"/>
      <c r="KPR436" s="32"/>
      <c r="KPS436" s="32"/>
      <c r="KPT436" s="32"/>
      <c r="KPU436" s="32"/>
      <c r="KPV436" s="32"/>
      <c r="KPW436" s="32"/>
      <c r="KPX436" s="32"/>
      <c r="KPY436" s="32"/>
      <c r="KPZ436" s="32"/>
      <c r="KQA436" s="32"/>
      <c r="KQB436" s="32"/>
      <c r="KQC436" s="32"/>
      <c r="KQD436" s="32"/>
      <c r="KQE436" s="32"/>
      <c r="KQF436" s="32"/>
      <c r="KQG436" s="32"/>
      <c r="KQH436" s="32"/>
      <c r="KQI436" s="32"/>
      <c r="KQJ436" s="32"/>
      <c r="KQK436" s="32"/>
      <c r="KQL436" s="32"/>
      <c r="KQM436" s="32"/>
      <c r="KQN436" s="32"/>
      <c r="KQO436" s="32"/>
      <c r="KQP436" s="32"/>
      <c r="KQQ436" s="32"/>
      <c r="KQR436" s="32"/>
      <c r="KQS436" s="32"/>
      <c r="KQT436" s="32"/>
      <c r="KQU436" s="32"/>
      <c r="KQV436" s="32"/>
      <c r="KQW436" s="32"/>
      <c r="KQX436" s="32"/>
      <c r="KQY436" s="32"/>
      <c r="KQZ436" s="32"/>
      <c r="KRA436" s="32"/>
      <c r="KRB436" s="32"/>
      <c r="KRC436" s="32"/>
      <c r="KRD436" s="32"/>
      <c r="KRE436" s="32"/>
      <c r="KRF436" s="32"/>
      <c r="KRG436" s="32"/>
      <c r="KRH436" s="32"/>
      <c r="KRI436" s="32"/>
      <c r="KRJ436" s="32"/>
      <c r="KRK436" s="32"/>
      <c r="KRL436" s="32"/>
      <c r="KRM436" s="32"/>
      <c r="KRN436" s="32"/>
      <c r="KRO436" s="32"/>
      <c r="KRP436" s="32"/>
      <c r="KRQ436" s="32"/>
      <c r="KRR436" s="32"/>
      <c r="KRS436" s="32"/>
      <c r="KRT436" s="32"/>
      <c r="KRU436" s="32"/>
      <c r="KRV436" s="32"/>
      <c r="KRW436" s="32"/>
      <c r="KRX436" s="32"/>
      <c r="KRY436" s="32"/>
      <c r="KRZ436" s="32"/>
      <c r="KSA436" s="32"/>
      <c r="KSB436" s="32"/>
      <c r="KSC436" s="32"/>
      <c r="KSD436" s="32"/>
      <c r="KSE436" s="32"/>
      <c r="KSF436" s="32"/>
      <c r="KSG436" s="32"/>
      <c r="KSH436" s="32"/>
      <c r="KSI436" s="32"/>
      <c r="KSJ436" s="32"/>
      <c r="KSK436" s="32"/>
      <c r="KSL436" s="32"/>
      <c r="KSM436" s="32"/>
      <c r="KSN436" s="32"/>
      <c r="KSO436" s="32"/>
      <c r="KSP436" s="32"/>
      <c r="KSQ436" s="32"/>
      <c r="KSR436" s="32"/>
      <c r="KSS436" s="32"/>
      <c r="KST436" s="32"/>
      <c r="KSU436" s="32"/>
      <c r="KSV436" s="32"/>
      <c r="KSW436" s="32"/>
      <c r="KSX436" s="32"/>
      <c r="KSY436" s="32"/>
      <c r="KSZ436" s="32"/>
      <c r="KTA436" s="32"/>
      <c r="KTB436" s="32"/>
      <c r="KTC436" s="32"/>
      <c r="KTD436" s="32"/>
      <c r="KTE436" s="32"/>
      <c r="KTF436" s="32"/>
      <c r="KTG436" s="32"/>
      <c r="KTH436" s="32"/>
      <c r="KTI436" s="32"/>
      <c r="KTJ436" s="32"/>
      <c r="KTK436" s="32"/>
      <c r="KTL436" s="32"/>
      <c r="KTM436" s="32"/>
      <c r="KTN436" s="32"/>
      <c r="KTO436" s="32"/>
      <c r="KTP436" s="32"/>
      <c r="KTQ436" s="32"/>
      <c r="KTR436" s="32"/>
      <c r="KTS436" s="32"/>
      <c r="KTT436" s="32"/>
      <c r="KTU436" s="32"/>
      <c r="KTV436" s="32"/>
      <c r="KTW436" s="32"/>
      <c r="KTX436" s="32"/>
      <c r="KTY436" s="32"/>
      <c r="KTZ436" s="32"/>
      <c r="KUA436" s="32"/>
      <c r="KUB436" s="32"/>
      <c r="KUC436" s="32"/>
      <c r="KUD436" s="32"/>
      <c r="KUE436" s="32"/>
      <c r="KUF436" s="32"/>
      <c r="KUG436" s="32"/>
      <c r="KUH436" s="32"/>
      <c r="KUI436" s="32"/>
      <c r="KUJ436" s="32"/>
      <c r="KUK436" s="32"/>
      <c r="KUL436" s="32"/>
      <c r="KUM436" s="32"/>
      <c r="KUN436" s="32"/>
      <c r="KUO436" s="32"/>
      <c r="KUP436" s="32"/>
      <c r="KUQ436" s="32"/>
      <c r="KUR436" s="32"/>
      <c r="KUS436" s="32"/>
      <c r="KUT436" s="32"/>
      <c r="KUU436" s="32"/>
      <c r="KUV436" s="32"/>
      <c r="KUW436" s="32"/>
      <c r="KUX436" s="32"/>
      <c r="KUY436" s="32"/>
      <c r="KUZ436" s="32"/>
      <c r="KVA436" s="32"/>
      <c r="KVB436" s="32"/>
      <c r="KVC436" s="32"/>
      <c r="KVD436" s="32"/>
      <c r="KVE436" s="32"/>
      <c r="KVF436" s="32"/>
      <c r="KVG436" s="32"/>
      <c r="KVH436" s="32"/>
      <c r="KVI436" s="32"/>
      <c r="KVJ436" s="32"/>
      <c r="KVK436" s="32"/>
      <c r="KVL436" s="32"/>
      <c r="KVM436" s="32"/>
      <c r="KVN436" s="32"/>
      <c r="KVO436" s="32"/>
      <c r="KVP436" s="32"/>
      <c r="KVQ436" s="32"/>
      <c r="KVR436" s="32"/>
      <c r="KVS436" s="32"/>
      <c r="KVT436" s="32"/>
      <c r="KVU436" s="32"/>
      <c r="KVV436" s="32"/>
      <c r="KVW436" s="32"/>
      <c r="KVX436" s="32"/>
      <c r="KVY436" s="32"/>
      <c r="KVZ436" s="32"/>
      <c r="KWA436" s="32"/>
      <c r="KWB436" s="32"/>
      <c r="KWC436" s="32"/>
      <c r="KWD436" s="32"/>
      <c r="KWE436" s="32"/>
      <c r="KWF436" s="32"/>
      <c r="KWG436" s="32"/>
      <c r="KWH436" s="32"/>
      <c r="KWI436" s="32"/>
      <c r="KWJ436" s="32"/>
      <c r="KWK436" s="32"/>
      <c r="KWL436" s="32"/>
      <c r="KWM436" s="32"/>
      <c r="KWN436" s="32"/>
      <c r="KWO436" s="32"/>
      <c r="KWP436" s="32"/>
      <c r="KWQ436" s="32"/>
      <c r="KWR436" s="32"/>
      <c r="KWS436" s="32"/>
      <c r="KWT436" s="32"/>
      <c r="KWU436" s="32"/>
      <c r="KWV436" s="32"/>
      <c r="KWW436" s="32"/>
      <c r="KWX436" s="32"/>
      <c r="KWY436" s="32"/>
      <c r="KWZ436" s="32"/>
      <c r="KXA436" s="32"/>
      <c r="KXB436" s="32"/>
      <c r="KXC436" s="32"/>
      <c r="KXD436" s="32"/>
      <c r="KXE436" s="32"/>
      <c r="KXF436" s="32"/>
      <c r="KXG436" s="32"/>
      <c r="KXH436" s="32"/>
      <c r="KXI436" s="32"/>
      <c r="KXJ436" s="32"/>
      <c r="KXK436" s="32"/>
      <c r="KXL436" s="32"/>
      <c r="KXM436" s="32"/>
      <c r="KXN436" s="32"/>
      <c r="KXO436" s="32"/>
      <c r="KXP436" s="32"/>
      <c r="KXQ436" s="32"/>
      <c r="KXR436" s="32"/>
      <c r="KXS436" s="32"/>
      <c r="KXT436" s="32"/>
      <c r="KXU436" s="32"/>
      <c r="KXV436" s="32"/>
      <c r="KXW436" s="32"/>
      <c r="KXX436" s="32"/>
      <c r="KXY436" s="32"/>
      <c r="KXZ436" s="32"/>
      <c r="KYA436" s="32"/>
      <c r="KYB436" s="32"/>
      <c r="KYC436" s="32"/>
      <c r="KYD436" s="32"/>
      <c r="KYE436" s="32"/>
      <c r="KYF436" s="32"/>
      <c r="KYG436" s="32"/>
      <c r="KYH436" s="32"/>
      <c r="KYI436" s="32"/>
      <c r="KYJ436" s="32"/>
      <c r="KYK436" s="32"/>
      <c r="KYL436" s="32"/>
      <c r="KYM436" s="32"/>
      <c r="KYN436" s="32"/>
      <c r="KYO436" s="32"/>
      <c r="KYP436" s="32"/>
      <c r="KYQ436" s="32"/>
      <c r="KYR436" s="32"/>
      <c r="KYS436" s="32"/>
      <c r="KYT436" s="32"/>
      <c r="KYU436" s="32"/>
      <c r="KYV436" s="32"/>
      <c r="KYW436" s="32"/>
      <c r="KYX436" s="32"/>
      <c r="KYY436" s="32"/>
      <c r="KYZ436" s="32"/>
      <c r="KZA436" s="32"/>
      <c r="KZB436" s="32"/>
      <c r="KZC436" s="32"/>
      <c r="KZD436" s="32"/>
      <c r="KZE436" s="32"/>
      <c r="KZF436" s="32"/>
      <c r="KZG436" s="32"/>
      <c r="KZH436" s="32"/>
      <c r="KZI436" s="32"/>
      <c r="KZJ436" s="32"/>
      <c r="KZK436" s="32"/>
      <c r="KZL436" s="32"/>
      <c r="KZM436" s="32"/>
      <c r="KZN436" s="32"/>
      <c r="KZO436" s="32"/>
      <c r="KZP436" s="32"/>
      <c r="KZQ436" s="32"/>
      <c r="KZR436" s="32"/>
      <c r="KZS436" s="32"/>
      <c r="KZT436" s="32"/>
      <c r="KZU436" s="32"/>
      <c r="KZV436" s="32"/>
      <c r="KZW436" s="32"/>
      <c r="KZX436" s="32"/>
      <c r="KZY436" s="32"/>
      <c r="KZZ436" s="32"/>
      <c r="LAA436" s="32"/>
      <c r="LAB436" s="32"/>
      <c r="LAC436" s="32"/>
      <c r="LAD436" s="32"/>
      <c r="LAE436" s="32"/>
      <c r="LAF436" s="32"/>
      <c r="LAG436" s="32"/>
      <c r="LAH436" s="32"/>
      <c r="LAI436" s="32"/>
      <c r="LAJ436" s="32"/>
      <c r="LAK436" s="32"/>
      <c r="LAL436" s="32"/>
      <c r="LAM436" s="32"/>
      <c r="LAN436" s="32"/>
      <c r="LAO436" s="32"/>
      <c r="LAP436" s="32"/>
      <c r="LAQ436" s="32"/>
      <c r="LAR436" s="32"/>
      <c r="LAS436" s="32"/>
      <c r="LAT436" s="32"/>
      <c r="LAU436" s="32"/>
      <c r="LAV436" s="32"/>
      <c r="LAW436" s="32"/>
      <c r="LAX436" s="32"/>
      <c r="LAY436" s="32"/>
      <c r="LAZ436" s="32"/>
      <c r="LBA436" s="32"/>
      <c r="LBB436" s="32"/>
      <c r="LBC436" s="32"/>
      <c r="LBD436" s="32"/>
      <c r="LBE436" s="32"/>
      <c r="LBF436" s="32"/>
      <c r="LBG436" s="32"/>
      <c r="LBH436" s="32"/>
      <c r="LBI436" s="32"/>
      <c r="LBJ436" s="32"/>
      <c r="LBK436" s="32"/>
      <c r="LBL436" s="32"/>
      <c r="LBM436" s="32"/>
      <c r="LBN436" s="32"/>
      <c r="LBO436" s="32"/>
      <c r="LBP436" s="32"/>
      <c r="LBQ436" s="32"/>
      <c r="LBR436" s="32"/>
      <c r="LBS436" s="32"/>
      <c r="LBT436" s="32"/>
      <c r="LBU436" s="32"/>
      <c r="LBV436" s="32"/>
      <c r="LBW436" s="32"/>
      <c r="LBX436" s="32"/>
      <c r="LBY436" s="32"/>
      <c r="LBZ436" s="32"/>
      <c r="LCA436" s="32"/>
      <c r="LCB436" s="32"/>
      <c r="LCC436" s="32"/>
      <c r="LCD436" s="32"/>
      <c r="LCE436" s="32"/>
      <c r="LCF436" s="32"/>
      <c r="LCG436" s="32"/>
      <c r="LCH436" s="32"/>
      <c r="LCI436" s="32"/>
      <c r="LCJ436" s="32"/>
      <c r="LCK436" s="32"/>
      <c r="LCL436" s="32"/>
      <c r="LCM436" s="32"/>
      <c r="LCN436" s="32"/>
      <c r="LCO436" s="32"/>
      <c r="LCP436" s="32"/>
      <c r="LCQ436" s="32"/>
      <c r="LCR436" s="32"/>
      <c r="LCS436" s="32"/>
      <c r="LCT436" s="32"/>
      <c r="LCU436" s="32"/>
      <c r="LCV436" s="32"/>
      <c r="LCW436" s="32"/>
      <c r="LCX436" s="32"/>
      <c r="LCY436" s="32"/>
      <c r="LCZ436" s="32"/>
      <c r="LDA436" s="32"/>
      <c r="LDB436" s="32"/>
      <c r="LDC436" s="32"/>
      <c r="LDD436" s="32"/>
      <c r="LDE436" s="32"/>
      <c r="LDF436" s="32"/>
      <c r="LDG436" s="32"/>
      <c r="LDH436" s="32"/>
      <c r="LDI436" s="32"/>
      <c r="LDJ436" s="32"/>
      <c r="LDK436" s="32"/>
      <c r="LDL436" s="32"/>
      <c r="LDM436" s="32"/>
      <c r="LDN436" s="32"/>
      <c r="LDO436" s="32"/>
      <c r="LDP436" s="32"/>
      <c r="LDQ436" s="32"/>
      <c r="LDR436" s="32"/>
      <c r="LDS436" s="32"/>
      <c r="LDT436" s="32"/>
      <c r="LDU436" s="32"/>
      <c r="LDV436" s="32"/>
      <c r="LDW436" s="32"/>
      <c r="LDX436" s="32"/>
      <c r="LDY436" s="32"/>
      <c r="LDZ436" s="32"/>
      <c r="LEA436" s="32"/>
      <c r="LEB436" s="32"/>
      <c r="LEC436" s="32"/>
      <c r="LED436" s="32"/>
      <c r="LEE436" s="32"/>
      <c r="LEF436" s="32"/>
      <c r="LEG436" s="32"/>
      <c r="LEH436" s="32"/>
      <c r="LEI436" s="32"/>
      <c r="LEJ436" s="32"/>
      <c r="LEK436" s="32"/>
      <c r="LEL436" s="32"/>
      <c r="LEM436" s="32"/>
      <c r="LEN436" s="32"/>
      <c r="LEO436" s="32"/>
      <c r="LEP436" s="32"/>
      <c r="LEQ436" s="32"/>
      <c r="LER436" s="32"/>
      <c r="LES436" s="32"/>
      <c r="LET436" s="32"/>
      <c r="LEU436" s="32"/>
      <c r="LEV436" s="32"/>
      <c r="LEW436" s="32"/>
      <c r="LEX436" s="32"/>
      <c r="LEY436" s="32"/>
      <c r="LEZ436" s="32"/>
      <c r="LFA436" s="32"/>
      <c r="LFB436" s="32"/>
      <c r="LFC436" s="32"/>
      <c r="LFD436" s="32"/>
      <c r="LFE436" s="32"/>
      <c r="LFF436" s="32"/>
      <c r="LFG436" s="32"/>
      <c r="LFH436" s="32"/>
      <c r="LFI436" s="32"/>
      <c r="LFJ436" s="32"/>
      <c r="LFK436" s="32"/>
      <c r="LFL436" s="32"/>
      <c r="LFM436" s="32"/>
      <c r="LFN436" s="32"/>
      <c r="LFO436" s="32"/>
      <c r="LFP436" s="32"/>
      <c r="LFQ436" s="32"/>
      <c r="LFR436" s="32"/>
      <c r="LFS436" s="32"/>
      <c r="LFT436" s="32"/>
      <c r="LFU436" s="32"/>
      <c r="LFV436" s="32"/>
      <c r="LFW436" s="32"/>
      <c r="LFX436" s="32"/>
      <c r="LFY436" s="32"/>
      <c r="LFZ436" s="32"/>
      <c r="LGA436" s="32"/>
      <c r="LGB436" s="32"/>
      <c r="LGC436" s="32"/>
      <c r="LGD436" s="32"/>
      <c r="LGE436" s="32"/>
      <c r="LGF436" s="32"/>
      <c r="LGG436" s="32"/>
      <c r="LGH436" s="32"/>
      <c r="LGI436" s="32"/>
      <c r="LGJ436" s="32"/>
      <c r="LGK436" s="32"/>
      <c r="LGL436" s="32"/>
      <c r="LGM436" s="32"/>
      <c r="LGN436" s="32"/>
      <c r="LGO436" s="32"/>
      <c r="LGP436" s="32"/>
      <c r="LGQ436" s="32"/>
      <c r="LGR436" s="32"/>
      <c r="LGS436" s="32"/>
      <c r="LGT436" s="32"/>
      <c r="LGU436" s="32"/>
      <c r="LGV436" s="32"/>
      <c r="LGW436" s="32"/>
      <c r="LGX436" s="32"/>
      <c r="LGY436" s="32"/>
      <c r="LGZ436" s="32"/>
      <c r="LHA436" s="32"/>
      <c r="LHB436" s="32"/>
      <c r="LHC436" s="32"/>
      <c r="LHD436" s="32"/>
      <c r="LHE436" s="32"/>
      <c r="LHF436" s="32"/>
      <c r="LHG436" s="32"/>
      <c r="LHH436" s="32"/>
      <c r="LHI436" s="32"/>
      <c r="LHJ436" s="32"/>
      <c r="LHK436" s="32"/>
      <c r="LHL436" s="32"/>
      <c r="LHM436" s="32"/>
      <c r="LHN436" s="32"/>
      <c r="LHO436" s="32"/>
      <c r="LHP436" s="32"/>
      <c r="LHQ436" s="32"/>
      <c r="LHR436" s="32"/>
      <c r="LHS436" s="32"/>
      <c r="LHT436" s="32"/>
      <c r="LHU436" s="32"/>
      <c r="LHV436" s="32"/>
      <c r="LHW436" s="32"/>
      <c r="LHX436" s="32"/>
      <c r="LHY436" s="32"/>
      <c r="LHZ436" s="32"/>
      <c r="LIA436" s="32"/>
      <c r="LIB436" s="32"/>
      <c r="LIC436" s="32"/>
      <c r="LID436" s="32"/>
      <c r="LIE436" s="32"/>
      <c r="LIF436" s="32"/>
      <c r="LIG436" s="32"/>
      <c r="LIH436" s="32"/>
      <c r="LII436" s="32"/>
      <c r="LIJ436" s="32"/>
      <c r="LIK436" s="32"/>
      <c r="LIL436" s="32"/>
      <c r="LIM436" s="32"/>
      <c r="LIN436" s="32"/>
      <c r="LIO436" s="32"/>
      <c r="LIP436" s="32"/>
      <c r="LIQ436" s="32"/>
      <c r="LIR436" s="32"/>
      <c r="LIS436" s="32"/>
      <c r="LIT436" s="32"/>
      <c r="LIU436" s="32"/>
      <c r="LIV436" s="32"/>
      <c r="LIW436" s="32"/>
      <c r="LIX436" s="32"/>
      <c r="LIY436" s="32"/>
      <c r="LIZ436" s="32"/>
      <c r="LJA436" s="32"/>
      <c r="LJB436" s="32"/>
      <c r="LJC436" s="32"/>
      <c r="LJD436" s="32"/>
      <c r="LJE436" s="32"/>
      <c r="LJF436" s="32"/>
      <c r="LJG436" s="32"/>
      <c r="LJH436" s="32"/>
      <c r="LJI436" s="32"/>
      <c r="LJJ436" s="32"/>
      <c r="LJK436" s="32"/>
      <c r="LJL436" s="32"/>
      <c r="LJM436" s="32"/>
      <c r="LJN436" s="32"/>
      <c r="LJO436" s="32"/>
      <c r="LJP436" s="32"/>
      <c r="LJQ436" s="32"/>
      <c r="LJR436" s="32"/>
      <c r="LJS436" s="32"/>
      <c r="LJT436" s="32"/>
      <c r="LJU436" s="32"/>
      <c r="LJV436" s="32"/>
      <c r="LJW436" s="32"/>
      <c r="LJX436" s="32"/>
      <c r="LJY436" s="32"/>
      <c r="LJZ436" s="32"/>
      <c r="LKA436" s="32"/>
      <c r="LKB436" s="32"/>
      <c r="LKC436" s="32"/>
      <c r="LKD436" s="32"/>
      <c r="LKE436" s="32"/>
      <c r="LKF436" s="32"/>
      <c r="LKG436" s="32"/>
      <c r="LKH436" s="32"/>
      <c r="LKI436" s="32"/>
      <c r="LKJ436" s="32"/>
      <c r="LKK436" s="32"/>
      <c r="LKL436" s="32"/>
      <c r="LKM436" s="32"/>
      <c r="LKN436" s="32"/>
      <c r="LKO436" s="32"/>
      <c r="LKP436" s="32"/>
      <c r="LKQ436" s="32"/>
      <c r="LKR436" s="32"/>
      <c r="LKS436" s="32"/>
      <c r="LKT436" s="32"/>
      <c r="LKU436" s="32"/>
      <c r="LKV436" s="32"/>
      <c r="LKW436" s="32"/>
      <c r="LKX436" s="32"/>
      <c r="LKY436" s="32"/>
      <c r="LKZ436" s="32"/>
      <c r="LLA436" s="32"/>
      <c r="LLB436" s="32"/>
      <c r="LLC436" s="32"/>
      <c r="LLD436" s="32"/>
      <c r="LLE436" s="32"/>
      <c r="LLF436" s="32"/>
      <c r="LLG436" s="32"/>
      <c r="LLH436" s="32"/>
      <c r="LLI436" s="32"/>
      <c r="LLJ436" s="32"/>
      <c r="LLK436" s="32"/>
      <c r="LLL436" s="32"/>
      <c r="LLM436" s="32"/>
      <c r="LLN436" s="32"/>
      <c r="LLO436" s="32"/>
      <c r="LLP436" s="32"/>
      <c r="LLQ436" s="32"/>
      <c r="LLR436" s="32"/>
      <c r="LLS436" s="32"/>
      <c r="LLT436" s="32"/>
      <c r="LLU436" s="32"/>
      <c r="LLV436" s="32"/>
      <c r="LLW436" s="32"/>
      <c r="LLX436" s="32"/>
      <c r="LLY436" s="32"/>
      <c r="LLZ436" s="32"/>
      <c r="LMA436" s="32"/>
      <c r="LMB436" s="32"/>
      <c r="LMC436" s="32"/>
      <c r="LMD436" s="32"/>
      <c r="LME436" s="32"/>
      <c r="LMF436" s="32"/>
      <c r="LMG436" s="32"/>
      <c r="LMH436" s="32"/>
      <c r="LMI436" s="32"/>
      <c r="LMJ436" s="32"/>
      <c r="LMK436" s="32"/>
      <c r="LML436" s="32"/>
      <c r="LMM436" s="32"/>
      <c r="LMN436" s="32"/>
      <c r="LMO436" s="32"/>
      <c r="LMP436" s="32"/>
      <c r="LMQ436" s="32"/>
      <c r="LMR436" s="32"/>
      <c r="LMS436" s="32"/>
      <c r="LMT436" s="32"/>
      <c r="LMU436" s="32"/>
      <c r="LMV436" s="32"/>
      <c r="LMW436" s="32"/>
      <c r="LMX436" s="32"/>
      <c r="LMY436" s="32"/>
      <c r="LMZ436" s="32"/>
      <c r="LNA436" s="32"/>
      <c r="LNB436" s="32"/>
      <c r="LNC436" s="32"/>
      <c r="LND436" s="32"/>
      <c r="LNE436" s="32"/>
      <c r="LNF436" s="32"/>
      <c r="LNG436" s="32"/>
      <c r="LNH436" s="32"/>
      <c r="LNI436" s="32"/>
      <c r="LNJ436" s="32"/>
      <c r="LNK436" s="32"/>
      <c r="LNL436" s="32"/>
      <c r="LNM436" s="32"/>
      <c r="LNN436" s="32"/>
      <c r="LNO436" s="32"/>
      <c r="LNP436" s="32"/>
      <c r="LNQ436" s="32"/>
      <c r="LNR436" s="32"/>
      <c r="LNS436" s="32"/>
      <c r="LNT436" s="32"/>
      <c r="LNU436" s="32"/>
      <c r="LNV436" s="32"/>
      <c r="LNW436" s="32"/>
      <c r="LNX436" s="32"/>
      <c r="LNY436" s="32"/>
      <c r="LNZ436" s="32"/>
      <c r="LOA436" s="32"/>
      <c r="LOB436" s="32"/>
      <c r="LOC436" s="32"/>
      <c r="LOD436" s="32"/>
      <c r="LOE436" s="32"/>
      <c r="LOF436" s="32"/>
      <c r="LOG436" s="32"/>
      <c r="LOH436" s="32"/>
      <c r="LOI436" s="32"/>
      <c r="LOJ436" s="32"/>
      <c r="LOK436" s="32"/>
      <c r="LOL436" s="32"/>
      <c r="LOM436" s="32"/>
      <c r="LON436" s="32"/>
      <c r="LOO436" s="32"/>
      <c r="LOP436" s="32"/>
      <c r="LOQ436" s="32"/>
      <c r="LOR436" s="32"/>
      <c r="LOS436" s="32"/>
      <c r="LOT436" s="32"/>
      <c r="LOU436" s="32"/>
      <c r="LOV436" s="32"/>
      <c r="LOW436" s="32"/>
      <c r="LOX436" s="32"/>
      <c r="LOY436" s="32"/>
      <c r="LOZ436" s="32"/>
      <c r="LPA436" s="32"/>
      <c r="LPB436" s="32"/>
      <c r="LPC436" s="32"/>
      <c r="LPD436" s="32"/>
      <c r="LPE436" s="32"/>
      <c r="LPF436" s="32"/>
      <c r="LPG436" s="32"/>
      <c r="LPH436" s="32"/>
      <c r="LPI436" s="32"/>
      <c r="LPJ436" s="32"/>
      <c r="LPK436" s="32"/>
      <c r="LPL436" s="32"/>
      <c r="LPM436" s="32"/>
      <c r="LPN436" s="32"/>
      <c r="LPO436" s="32"/>
      <c r="LPP436" s="32"/>
      <c r="LPQ436" s="32"/>
      <c r="LPR436" s="32"/>
      <c r="LPS436" s="32"/>
      <c r="LPT436" s="32"/>
      <c r="LPU436" s="32"/>
      <c r="LPV436" s="32"/>
      <c r="LPW436" s="32"/>
      <c r="LPX436" s="32"/>
      <c r="LPY436" s="32"/>
      <c r="LPZ436" s="32"/>
      <c r="LQA436" s="32"/>
      <c r="LQB436" s="32"/>
      <c r="LQC436" s="32"/>
      <c r="LQD436" s="32"/>
      <c r="LQE436" s="32"/>
      <c r="LQF436" s="32"/>
      <c r="LQG436" s="32"/>
      <c r="LQH436" s="32"/>
      <c r="LQI436" s="32"/>
      <c r="LQJ436" s="32"/>
      <c r="LQK436" s="32"/>
      <c r="LQL436" s="32"/>
      <c r="LQM436" s="32"/>
      <c r="LQN436" s="32"/>
      <c r="LQO436" s="32"/>
      <c r="LQP436" s="32"/>
      <c r="LQQ436" s="32"/>
      <c r="LQR436" s="32"/>
      <c r="LQS436" s="32"/>
      <c r="LQT436" s="32"/>
      <c r="LQU436" s="32"/>
      <c r="LQV436" s="32"/>
      <c r="LQW436" s="32"/>
      <c r="LQX436" s="32"/>
      <c r="LQY436" s="32"/>
      <c r="LQZ436" s="32"/>
      <c r="LRA436" s="32"/>
      <c r="LRB436" s="32"/>
      <c r="LRC436" s="32"/>
      <c r="LRD436" s="32"/>
      <c r="LRE436" s="32"/>
      <c r="LRF436" s="32"/>
      <c r="LRG436" s="32"/>
      <c r="LRH436" s="32"/>
      <c r="LRI436" s="32"/>
      <c r="LRJ436" s="32"/>
      <c r="LRK436" s="32"/>
      <c r="LRL436" s="32"/>
      <c r="LRM436" s="32"/>
      <c r="LRN436" s="32"/>
      <c r="LRO436" s="32"/>
      <c r="LRP436" s="32"/>
      <c r="LRQ436" s="32"/>
      <c r="LRR436" s="32"/>
      <c r="LRS436" s="32"/>
      <c r="LRT436" s="32"/>
      <c r="LRU436" s="32"/>
      <c r="LRV436" s="32"/>
      <c r="LRW436" s="32"/>
      <c r="LRX436" s="32"/>
      <c r="LRY436" s="32"/>
      <c r="LRZ436" s="32"/>
      <c r="LSA436" s="32"/>
      <c r="LSB436" s="32"/>
      <c r="LSC436" s="32"/>
      <c r="LSD436" s="32"/>
      <c r="LSE436" s="32"/>
      <c r="LSF436" s="32"/>
      <c r="LSG436" s="32"/>
      <c r="LSH436" s="32"/>
      <c r="LSI436" s="32"/>
      <c r="LSJ436" s="32"/>
      <c r="LSK436" s="32"/>
      <c r="LSL436" s="32"/>
      <c r="LSM436" s="32"/>
      <c r="LSN436" s="32"/>
      <c r="LSO436" s="32"/>
      <c r="LSP436" s="32"/>
      <c r="LSQ436" s="32"/>
      <c r="LSR436" s="32"/>
      <c r="LSS436" s="32"/>
      <c r="LST436" s="32"/>
      <c r="LSU436" s="32"/>
      <c r="LSV436" s="32"/>
      <c r="LSW436" s="32"/>
      <c r="LSX436" s="32"/>
      <c r="LSY436" s="32"/>
      <c r="LSZ436" s="32"/>
      <c r="LTA436" s="32"/>
      <c r="LTB436" s="32"/>
      <c r="LTC436" s="32"/>
      <c r="LTD436" s="32"/>
      <c r="LTE436" s="32"/>
      <c r="LTF436" s="32"/>
      <c r="LTG436" s="32"/>
      <c r="LTH436" s="32"/>
      <c r="LTI436" s="32"/>
      <c r="LTJ436" s="32"/>
      <c r="LTK436" s="32"/>
      <c r="LTL436" s="32"/>
      <c r="LTM436" s="32"/>
      <c r="LTN436" s="32"/>
      <c r="LTO436" s="32"/>
      <c r="LTP436" s="32"/>
      <c r="LTQ436" s="32"/>
      <c r="LTR436" s="32"/>
      <c r="LTS436" s="32"/>
      <c r="LTT436" s="32"/>
      <c r="LTU436" s="32"/>
      <c r="LTV436" s="32"/>
      <c r="LTW436" s="32"/>
      <c r="LTX436" s="32"/>
      <c r="LTY436" s="32"/>
      <c r="LTZ436" s="32"/>
      <c r="LUA436" s="32"/>
      <c r="LUB436" s="32"/>
      <c r="LUC436" s="32"/>
      <c r="LUD436" s="32"/>
      <c r="LUE436" s="32"/>
      <c r="LUF436" s="32"/>
      <c r="LUG436" s="32"/>
      <c r="LUH436" s="32"/>
      <c r="LUI436" s="32"/>
      <c r="LUJ436" s="32"/>
      <c r="LUK436" s="32"/>
      <c r="LUL436" s="32"/>
      <c r="LUM436" s="32"/>
      <c r="LUN436" s="32"/>
      <c r="LUO436" s="32"/>
      <c r="LUP436" s="32"/>
      <c r="LUQ436" s="32"/>
      <c r="LUR436" s="32"/>
      <c r="LUS436" s="32"/>
      <c r="LUT436" s="32"/>
      <c r="LUU436" s="32"/>
      <c r="LUV436" s="32"/>
      <c r="LUW436" s="32"/>
      <c r="LUX436" s="32"/>
      <c r="LUY436" s="32"/>
      <c r="LUZ436" s="32"/>
      <c r="LVA436" s="32"/>
      <c r="LVB436" s="32"/>
      <c r="LVC436" s="32"/>
      <c r="LVD436" s="32"/>
      <c r="LVE436" s="32"/>
      <c r="LVF436" s="32"/>
      <c r="LVG436" s="32"/>
      <c r="LVH436" s="32"/>
      <c r="LVI436" s="32"/>
      <c r="LVJ436" s="32"/>
      <c r="LVK436" s="32"/>
      <c r="LVL436" s="32"/>
      <c r="LVM436" s="32"/>
      <c r="LVN436" s="32"/>
      <c r="LVO436" s="32"/>
      <c r="LVP436" s="32"/>
      <c r="LVQ436" s="32"/>
      <c r="LVR436" s="32"/>
      <c r="LVS436" s="32"/>
      <c r="LVT436" s="32"/>
      <c r="LVU436" s="32"/>
      <c r="LVV436" s="32"/>
      <c r="LVW436" s="32"/>
      <c r="LVX436" s="32"/>
      <c r="LVY436" s="32"/>
      <c r="LVZ436" s="32"/>
      <c r="LWA436" s="32"/>
      <c r="LWB436" s="32"/>
      <c r="LWC436" s="32"/>
      <c r="LWD436" s="32"/>
      <c r="LWE436" s="32"/>
      <c r="LWF436" s="32"/>
      <c r="LWG436" s="32"/>
      <c r="LWH436" s="32"/>
      <c r="LWI436" s="32"/>
      <c r="LWJ436" s="32"/>
      <c r="LWK436" s="32"/>
      <c r="LWL436" s="32"/>
      <c r="LWM436" s="32"/>
      <c r="LWN436" s="32"/>
      <c r="LWO436" s="32"/>
      <c r="LWP436" s="32"/>
      <c r="LWQ436" s="32"/>
      <c r="LWR436" s="32"/>
      <c r="LWS436" s="32"/>
      <c r="LWT436" s="32"/>
      <c r="LWU436" s="32"/>
      <c r="LWV436" s="32"/>
      <c r="LWW436" s="32"/>
      <c r="LWX436" s="32"/>
      <c r="LWY436" s="32"/>
      <c r="LWZ436" s="32"/>
      <c r="LXA436" s="32"/>
      <c r="LXB436" s="32"/>
      <c r="LXC436" s="32"/>
      <c r="LXD436" s="32"/>
      <c r="LXE436" s="32"/>
      <c r="LXF436" s="32"/>
      <c r="LXG436" s="32"/>
      <c r="LXH436" s="32"/>
      <c r="LXI436" s="32"/>
      <c r="LXJ436" s="32"/>
      <c r="LXK436" s="32"/>
      <c r="LXL436" s="32"/>
      <c r="LXM436" s="32"/>
      <c r="LXN436" s="32"/>
      <c r="LXO436" s="32"/>
      <c r="LXP436" s="32"/>
      <c r="LXQ436" s="32"/>
      <c r="LXR436" s="32"/>
      <c r="LXS436" s="32"/>
      <c r="LXT436" s="32"/>
      <c r="LXU436" s="32"/>
      <c r="LXV436" s="32"/>
      <c r="LXW436" s="32"/>
      <c r="LXX436" s="32"/>
      <c r="LXY436" s="32"/>
      <c r="LXZ436" s="32"/>
      <c r="LYA436" s="32"/>
      <c r="LYB436" s="32"/>
      <c r="LYC436" s="32"/>
      <c r="LYD436" s="32"/>
      <c r="LYE436" s="32"/>
      <c r="LYF436" s="32"/>
      <c r="LYG436" s="32"/>
      <c r="LYH436" s="32"/>
      <c r="LYI436" s="32"/>
      <c r="LYJ436" s="32"/>
      <c r="LYK436" s="32"/>
      <c r="LYL436" s="32"/>
      <c r="LYM436" s="32"/>
      <c r="LYN436" s="32"/>
      <c r="LYO436" s="32"/>
      <c r="LYP436" s="32"/>
      <c r="LYQ436" s="32"/>
      <c r="LYR436" s="32"/>
      <c r="LYS436" s="32"/>
      <c r="LYT436" s="32"/>
      <c r="LYU436" s="32"/>
      <c r="LYV436" s="32"/>
      <c r="LYW436" s="32"/>
      <c r="LYX436" s="32"/>
      <c r="LYY436" s="32"/>
      <c r="LYZ436" s="32"/>
      <c r="LZA436" s="32"/>
      <c r="LZB436" s="32"/>
      <c r="LZC436" s="32"/>
      <c r="LZD436" s="32"/>
      <c r="LZE436" s="32"/>
      <c r="LZF436" s="32"/>
      <c r="LZG436" s="32"/>
      <c r="LZH436" s="32"/>
      <c r="LZI436" s="32"/>
      <c r="LZJ436" s="32"/>
      <c r="LZK436" s="32"/>
      <c r="LZL436" s="32"/>
      <c r="LZM436" s="32"/>
      <c r="LZN436" s="32"/>
      <c r="LZO436" s="32"/>
      <c r="LZP436" s="32"/>
      <c r="LZQ436" s="32"/>
      <c r="LZR436" s="32"/>
      <c r="LZS436" s="32"/>
      <c r="LZT436" s="32"/>
      <c r="LZU436" s="32"/>
      <c r="LZV436" s="32"/>
      <c r="LZW436" s="32"/>
      <c r="LZX436" s="32"/>
      <c r="LZY436" s="32"/>
      <c r="LZZ436" s="32"/>
      <c r="MAA436" s="32"/>
      <c r="MAB436" s="32"/>
      <c r="MAC436" s="32"/>
      <c r="MAD436" s="32"/>
      <c r="MAE436" s="32"/>
      <c r="MAF436" s="32"/>
      <c r="MAG436" s="32"/>
      <c r="MAH436" s="32"/>
      <c r="MAI436" s="32"/>
      <c r="MAJ436" s="32"/>
      <c r="MAK436" s="32"/>
      <c r="MAL436" s="32"/>
      <c r="MAM436" s="32"/>
      <c r="MAN436" s="32"/>
      <c r="MAO436" s="32"/>
      <c r="MAP436" s="32"/>
      <c r="MAQ436" s="32"/>
      <c r="MAR436" s="32"/>
      <c r="MAS436" s="32"/>
      <c r="MAT436" s="32"/>
      <c r="MAU436" s="32"/>
      <c r="MAV436" s="32"/>
      <c r="MAW436" s="32"/>
      <c r="MAX436" s="32"/>
      <c r="MAY436" s="32"/>
      <c r="MAZ436" s="32"/>
      <c r="MBA436" s="32"/>
      <c r="MBB436" s="32"/>
      <c r="MBC436" s="32"/>
      <c r="MBD436" s="32"/>
      <c r="MBE436" s="32"/>
      <c r="MBF436" s="32"/>
      <c r="MBG436" s="32"/>
      <c r="MBH436" s="32"/>
      <c r="MBI436" s="32"/>
      <c r="MBJ436" s="32"/>
      <c r="MBK436" s="32"/>
      <c r="MBL436" s="32"/>
      <c r="MBM436" s="32"/>
      <c r="MBN436" s="32"/>
      <c r="MBO436" s="32"/>
      <c r="MBP436" s="32"/>
      <c r="MBQ436" s="32"/>
      <c r="MBR436" s="32"/>
      <c r="MBS436" s="32"/>
      <c r="MBT436" s="32"/>
      <c r="MBU436" s="32"/>
      <c r="MBV436" s="32"/>
      <c r="MBW436" s="32"/>
      <c r="MBX436" s="32"/>
      <c r="MBY436" s="32"/>
      <c r="MBZ436" s="32"/>
      <c r="MCA436" s="32"/>
      <c r="MCB436" s="32"/>
      <c r="MCC436" s="32"/>
      <c r="MCD436" s="32"/>
      <c r="MCE436" s="32"/>
      <c r="MCF436" s="32"/>
      <c r="MCG436" s="32"/>
      <c r="MCH436" s="32"/>
      <c r="MCI436" s="32"/>
      <c r="MCJ436" s="32"/>
      <c r="MCK436" s="32"/>
      <c r="MCL436" s="32"/>
      <c r="MCM436" s="32"/>
      <c r="MCN436" s="32"/>
      <c r="MCO436" s="32"/>
      <c r="MCP436" s="32"/>
      <c r="MCQ436" s="32"/>
      <c r="MCR436" s="32"/>
      <c r="MCS436" s="32"/>
      <c r="MCT436" s="32"/>
      <c r="MCU436" s="32"/>
      <c r="MCV436" s="32"/>
      <c r="MCW436" s="32"/>
      <c r="MCX436" s="32"/>
      <c r="MCY436" s="32"/>
      <c r="MCZ436" s="32"/>
      <c r="MDA436" s="32"/>
      <c r="MDB436" s="32"/>
      <c r="MDC436" s="32"/>
      <c r="MDD436" s="32"/>
      <c r="MDE436" s="32"/>
      <c r="MDF436" s="32"/>
      <c r="MDG436" s="32"/>
      <c r="MDH436" s="32"/>
      <c r="MDI436" s="32"/>
      <c r="MDJ436" s="32"/>
      <c r="MDK436" s="32"/>
      <c r="MDL436" s="32"/>
      <c r="MDM436" s="32"/>
      <c r="MDN436" s="32"/>
      <c r="MDO436" s="32"/>
      <c r="MDP436" s="32"/>
      <c r="MDQ436" s="32"/>
      <c r="MDR436" s="32"/>
      <c r="MDS436" s="32"/>
      <c r="MDT436" s="32"/>
      <c r="MDU436" s="32"/>
      <c r="MDV436" s="32"/>
      <c r="MDW436" s="32"/>
      <c r="MDX436" s="32"/>
      <c r="MDY436" s="32"/>
      <c r="MDZ436" s="32"/>
      <c r="MEA436" s="32"/>
      <c r="MEB436" s="32"/>
      <c r="MEC436" s="32"/>
      <c r="MED436" s="32"/>
      <c r="MEE436" s="32"/>
      <c r="MEF436" s="32"/>
      <c r="MEG436" s="32"/>
      <c r="MEH436" s="32"/>
      <c r="MEI436" s="32"/>
      <c r="MEJ436" s="32"/>
      <c r="MEK436" s="32"/>
      <c r="MEL436" s="32"/>
      <c r="MEM436" s="32"/>
      <c r="MEN436" s="32"/>
      <c r="MEO436" s="32"/>
      <c r="MEP436" s="32"/>
      <c r="MEQ436" s="32"/>
      <c r="MER436" s="32"/>
      <c r="MES436" s="32"/>
      <c r="MET436" s="32"/>
      <c r="MEU436" s="32"/>
      <c r="MEV436" s="32"/>
      <c r="MEW436" s="32"/>
      <c r="MEX436" s="32"/>
      <c r="MEY436" s="32"/>
      <c r="MEZ436" s="32"/>
      <c r="MFA436" s="32"/>
      <c r="MFB436" s="32"/>
      <c r="MFC436" s="32"/>
      <c r="MFD436" s="32"/>
      <c r="MFE436" s="32"/>
      <c r="MFF436" s="32"/>
      <c r="MFG436" s="32"/>
      <c r="MFH436" s="32"/>
      <c r="MFI436" s="32"/>
      <c r="MFJ436" s="32"/>
      <c r="MFK436" s="32"/>
      <c r="MFL436" s="32"/>
      <c r="MFM436" s="32"/>
      <c r="MFN436" s="32"/>
      <c r="MFO436" s="32"/>
      <c r="MFP436" s="32"/>
      <c r="MFQ436" s="32"/>
      <c r="MFR436" s="32"/>
      <c r="MFS436" s="32"/>
      <c r="MFT436" s="32"/>
      <c r="MFU436" s="32"/>
      <c r="MFV436" s="32"/>
      <c r="MFW436" s="32"/>
      <c r="MFX436" s="32"/>
      <c r="MFY436" s="32"/>
      <c r="MFZ436" s="32"/>
      <c r="MGA436" s="32"/>
      <c r="MGB436" s="32"/>
      <c r="MGC436" s="32"/>
      <c r="MGD436" s="32"/>
      <c r="MGE436" s="32"/>
      <c r="MGF436" s="32"/>
      <c r="MGG436" s="32"/>
      <c r="MGH436" s="32"/>
      <c r="MGI436" s="32"/>
      <c r="MGJ436" s="32"/>
      <c r="MGK436" s="32"/>
      <c r="MGL436" s="32"/>
      <c r="MGM436" s="32"/>
      <c r="MGN436" s="32"/>
      <c r="MGO436" s="32"/>
      <c r="MGP436" s="32"/>
      <c r="MGQ436" s="32"/>
      <c r="MGR436" s="32"/>
      <c r="MGS436" s="32"/>
      <c r="MGT436" s="32"/>
      <c r="MGU436" s="32"/>
      <c r="MGV436" s="32"/>
      <c r="MGW436" s="32"/>
      <c r="MGX436" s="32"/>
      <c r="MGY436" s="32"/>
      <c r="MGZ436" s="32"/>
      <c r="MHA436" s="32"/>
      <c r="MHB436" s="32"/>
      <c r="MHC436" s="32"/>
      <c r="MHD436" s="32"/>
      <c r="MHE436" s="32"/>
      <c r="MHF436" s="32"/>
      <c r="MHG436" s="32"/>
      <c r="MHH436" s="32"/>
      <c r="MHI436" s="32"/>
      <c r="MHJ436" s="32"/>
      <c r="MHK436" s="32"/>
      <c r="MHL436" s="32"/>
      <c r="MHM436" s="32"/>
      <c r="MHN436" s="32"/>
      <c r="MHO436" s="32"/>
      <c r="MHP436" s="32"/>
      <c r="MHQ436" s="32"/>
      <c r="MHR436" s="32"/>
      <c r="MHS436" s="32"/>
      <c r="MHT436" s="32"/>
      <c r="MHU436" s="32"/>
      <c r="MHV436" s="32"/>
      <c r="MHW436" s="32"/>
      <c r="MHX436" s="32"/>
      <c r="MHY436" s="32"/>
      <c r="MHZ436" s="32"/>
      <c r="MIA436" s="32"/>
      <c r="MIB436" s="32"/>
      <c r="MIC436" s="32"/>
      <c r="MID436" s="32"/>
      <c r="MIE436" s="32"/>
      <c r="MIF436" s="32"/>
      <c r="MIG436" s="32"/>
      <c r="MIH436" s="32"/>
      <c r="MII436" s="32"/>
      <c r="MIJ436" s="32"/>
      <c r="MIK436" s="32"/>
      <c r="MIL436" s="32"/>
      <c r="MIM436" s="32"/>
      <c r="MIN436" s="32"/>
      <c r="MIO436" s="32"/>
      <c r="MIP436" s="32"/>
      <c r="MIQ436" s="32"/>
      <c r="MIR436" s="32"/>
      <c r="MIS436" s="32"/>
      <c r="MIT436" s="32"/>
      <c r="MIU436" s="32"/>
      <c r="MIV436" s="32"/>
      <c r="MIW436" s="32"/>
      <c r="MIX436" s="32"/>
      <c r="MIY436" s="32"/>
      <c r="MIZ436" s="32"/>
      <c r="MJA436" s="32"/>
      <c r="MJB436" s="32"/>
      <c r="MJC436" s="32"/>
      <c r="MJD436" s="32"/>
      <c r="MJE436" s="32"/>
      <c r="MJF436" s="32"/>
      <c r="MJG436" s="32"/>
      <c r="MJH436" s="32"/>
      <c r="MJI436" s="32"/>
      <c r="MJJ436" s="32"/>
      <c r="MJK436" s="32"/>
      <c r="MJL436" s="32"/>
      <c r="MJM436" s="32"/>
      <c r="MJN436" s="32"/>
      <c r="MJO436" s="32"/>
      <c r="MJP436" s="32"/>
      <c r="MJQ436" s="32"/>
      <c r="MJR436" s="32"/>
      <c r="MJS436" s="32"/>
      <c r="MJT436" s="32"/>
      <c r="MJU436" s="32"/>
      <c r="MJV436" s="32"/>
      <c r="MJW436" s="32"/>
      <c r="MJX436" s="32"/>
      <c r="MJY436" s="32"/>
      <c r="MJZ436" s="32"/>
      <c r="MKA436" s="32"/>
      <c r="MKB436" s="32"/>
      <c r="MKC436" s="32"/>
      <c r="MKD436" s="32"/>
      <c r="MKE436" s="32"/>
      <c r="MKF436" s="32"/>
      <c r="MKG436" s="32"/>
      <c r="MKH436" s="32"/>
      <c r="MKI436" s="32"/>
      <c r="MKJ436" s="32"/>
      <c r="MKK436" s="32"/>
      <c r="MKL436" s="32"/>
      <c r="MKM436" s="32"/>
      <c r="MKN436" s="32"/>
      <c r="MKO436" s="32"/>
      <c r="MKP436" s="32"/>
      <c r="MKQ436" s="32"/>
      <c r="MKR436" s="32"/>
      <c r="MKS436" s="32"/>
      <c r="MKT436" s="32"/>
      <c r="MKU436" s="32"/>
      <c r="MKV436" s="32"/>
      <c r="MKW436" s="32"/>
      <c r="MKX436" s="32"/>
      <c r="MKY436" s="32"/>
      <c r="MKZ436" s="32"/>
      <c r="MLA436" s="32"/>
      <c r="MLB436" s="32"/>
      <c r="MLC436" s="32"/>
      <c r="MLD436" s="32"/>
      <c r="MLE436" s="32"/>
      <c r="MLF436" s="32"/>
      <c r="MLG436" s="32"/>
      <c r="MLH436" s="32"/>
      <c r="MLI436" s="32"/>
      <c r="MLJ436" s="32"/>
      <c r="MLK436" s="32"/>
      <c r="MLL436" s="32"/>
      <c r="MLM436" s="32"/>
      <c r="MLN436" s="32"/>
      <c r="MLO436" s="32"/>
      <c r="MLP436" s="32"/>
      <c r="MLQ436" s="32"/>
      <c r="MLR436" s="32"/>
      <c r="MLS436" s="32"/>
      <c r="MLT436" s="32"/>
      <c r="MLU436" s="32"/>
      <c r="MLV436" s="32"/>
      <c r="MLW436" s="32"/>
      <c r="MLX436" s="32"/>
      <c r="MLY436" s="32"/>
      <c r="MLZ436" s="32"/>
      <c r="MMA436" s="32"/>
      <c r="MMB436" s="32"/>
      <c r="MMC436" s="32"/>
      <c r="MMD436" s="32"/>
      <c r="MME436" s="32"/>
      <c r="MMF436" s="32"/>
      <c r="MMG436" s="32"/>
      <c r="MMH436" s="32"/>
      <c r="MMI436" s="32"/>
      <c r="MMJ436" s="32"/>
      <c r="MMK436" s="32"/>
      <c r="MML436" s="32"/>
      <c r="MMM436" s="32"/>
      <c r="MMN436" s="32"/>
      <c r="MMO436" s="32"/>
      <c r="MMP436" s="32"/>
      <c r="MMQ436" s="32"/>
      <c r="MMR436" s="32"/>
      <c r="MMS436" s="32"/>
      <c r="MMT436" s="32"/>
      <c r="MMU436" s="32"/>
      <c r="MMV436" s="32"/>
      <c r="MMW436" s="32"/>
      <c r="MMX436" s="32"/>
      <c r="MMY436" s="32"/>
      <c r="MMZ436" s="32"/>
      <c r="MNA436" s="32"/>
      <c r="MNB436" s="32"/>
      <c r="MNC436" s="32"/>
      <c r="MND436" s="32"/>
      <c r="MNE436" s="32"/>
      <c r="MNF436" s="32"/>
      <c r="MNG436" s="32"/>
      <c r="MNH436" s="32"/>
      <c r="MNI436" s="32"/>
      <c r="MNJ436" s="32"/>
      <c r="MNK436" s="32"/>
      <c r="MNL436" s="32"/>
      <c r="MNM436" s="32"/>
      <c r="MNN436" s="32"/>
      <c r="MNO436" s="32"/>
      <c r="MNP436" s="32"/>
      <c r="MNQ436" s="32"/>
      <c r="MNR436" s="32"/>
      <c r="MNS436" s="32"/>
      <c r="MNT436" s="32"/>
      <c r="MNU436" s="32"/>
      <c r="MNV436" s="32"/>
      <c r="MNW436" s="32"/>
      <c r="MNX436" s="32"/>
      <c r="MNY436" s="32"/>
      <c r="MNZ436" s="32"/>
      <c r="MOA436" s="32"/>
      <c r="MOB436" s="32"/>
      <c r="MOC436" s="32"/>
      <c r="MOD436" s="32"/>
      <c r="MOE436" s="32"/>
      <c r="MOF436" s="32"/>
      <c r="MOG436" s="32"/>
      <c r="MOH436" s="32"/>
      <c r="MOI436" s="32"/>
      <c r="MOJ436" s="32"/>
      <c r="MOK436" s="32"/>
      <c r="MOL436" s="32"/>
      <c r="MOM436" s="32"/>
      <c r="MON436" s="32"/>
      <c r="MOO436" s="32"/>
      <c r="MOP436" s="32"/>
      <c r="MOQ436" s="32"/>
      <c r="MOR436" s="32"/>
      <c r="MOS436" s="32"/>
      <c r="MOT436" s="32"/>
      <c r="MOU436" s="32"/>
      <c r="MOV436" s="32"/>
      <c r="MOW436" s="32"/>
      <c r="MOX436" s="32"/>
      <c r="MOY436" s="32"/>
      <c r="MOZ436" s="32"/>
      <c r="MPA436" s="32"/>
      <c r="MPB436" s="32"/>
      <c r="MPC436" s="32"/>
      <c r="MPD436" s="32"/>
      <c r="MPE436" s="32"/>
      <c r="MPF436" s="32"/>
      <c r="MPG436" s="32"/>
      <c r="MPH436" s="32"/>
      <c r="MPI436" s="32"/>
      <c r="MPJ436" s="32"/>
      <c r="MPK436" s="32"/>
      <c r="MPL436" s="32"/>
      <c r="MPM436" s="32"/>
      <c r="MPN436" s="32"/>
      <c r="MPO436" s="32"/>
      <c r="MPP436" s="32"/>
      <c r="MPQ436" s="32"/>
      <c r="MPR436" s="32"/>
      <c r="MPS436" s="32"/>
      <c r="MPT436" s="32"/>
      <c r="MPU436" s="32"/>
      <c r="MPV436" s="32"/>
      <c r="MPW436" s="32"/>
      <c r="MPX436" s="32"/>
      <c r="MPY436" s="32"/>
      <c r="MPZ436" s="32"/>
      <c r="MQA436" s="32"/>
      <c r="MQB436" s="32"/>
      <c r="MQC436" s="32"/>
      <c r="MQD436" s="32"/>
      <c r="MQE436" s="32"/>
      <c r="MQF436" s="32"/>
      <c r="MQG436" s="32"/>
      <c r="MQH436" s="32"/>
      <c r="MQI436" s="32"/>
      <c r="MQJ436" s="32"/>
      <c r="MQK436" s="32"/>
      <c r="MQL436" s="32"/>
      <c r="MQM436" s="32"/>
      <c r="MQN436" s="32"/>
      <c r="MQO436" s="32"/>
      <c r="MQP436" s="32"/>
      <c r="MQQ436" s="32"/>
      <c r="MQR436" s="32"/>
      <c r="MQS436" s="32"/>
      <c r="MQT436" s="32"/>
      <c r="MQU436" s="32"/>
      <c r="MQV436" s="32"/>
      <c r="MQW436" s="32"/>
      <c r="MQX436" s="32"/>
      <c r="MQY436" s="32"/>
      <c r="MQZ436" s="32"/>
      <c r="MRA436" s="32"/>
      <c r="MRB436" s="32"/>
      <c r="MRC436" s="32"/>
      <c r="MRD436" s="32"/>
      <c r="MRE436" s="32"/>
      <c r="MRF436" s="32"/>
      <c r="MRG436" s="32"/>
      <c r="MRH436" s="32"/>
      <c r="MRI436" s="32"/>
      <c r="MRJ436" s="32"/>
      <c r="MRK436" s="32"/>
      <c r="MRL436" s="32"/>
      <c r="MRM436" s="32"/>
      <c r="MRN436" s="32"/>
      <c r="MRO436" s="32"/>
      <c r="MRP436" s="32"/>
      <c r="MRQ436" s="32"/>
      <c r="MRR436" s="32"/>
      <c r="MRS436" s="32"/>
      <c r="MRT436" s="32"/>
      <c r="MRU436" s="32"/>
      <c r="MRV436" s="32"/>
      <c r="MRW436" s="32"/>
      <c r="MRX436" s="32"/>
      <c r="MRY436" s="32"/>
      <c r="MRZ436" s="32"/>
      <c r="MSA436" s="32"/>
      <c r="MSB436" s="32"/>
      <c r="MSC436" s="32"/>
      <c r="MSD436" s="32"/>
      <c r="MSE436" s="32"/>
      <c r="MSF436" s="32"/>
      <c r="MSG436" s="32"/>
      <c r="MSH436" s="32"/>
      <c r="MSI436" s="32"/>
      <c r="MSJ436" s="32"/>
      <c r="MSK436" s="32"/>
      <c r="MSL436" s="32"/>
      <c r="MSM436" s="32"/>
      <c r="MSN436" s="32"/>
      <c r="MSO436" s="32"/>
      <c r="MSP436" s="32"/>
      <c r="MSQ436" s="32"/>
      <c r="MSR436" s="32"/>
      <c r="MSS436" s="32"/>
      <c r="MST436" s="32"/>
      <c r="MSU436" s="32"/>
      <c r="MSV436" s="32"/>
      <c r="MSW436" s="32"/>
      <c r="MSX436" s="32"/>
      <c r="MSY436" s="32"/>
      <c r="MSZ436" s="32"/>
      <c r="MTA436" s="32"/>
      <c r="MTB436" s="32"/>
      <c r="MTC436" s="32"/>
      <c r="MTD436" s="32"/>
      <c r="MTE436" s="32"/>
      <c r="MTF436" s="32"/>
      <c r="MTG436" s="32"/>
      <c r="MTH436" s="32"/>
      <c r="MTI436" s="32"/>
      <c r="MTJ436" s="32"/>
      <c r="MTK436" s="32"/>
      <c r="MTL436" s="32"/>
      <c r="MTM436" s="32"/>
      <c r="MTN436" s="32"/>
      <c r="MTO436" s="32"/>
      <c r="MTP436" s="32"/>
      <c r="MTQ436" s="32"/>
      <c r="MTR436" s="32"/>
      <c r="MTS436" s="32"/>
      <c r="MTT436" s="32"/>
      <c r="MTU436" s="32"/>
      <c r="MTV436" s="32"/>
      <c r="MTW436" s="32"/>
      <c r="MTX436" s="32"/>
      <c r="MTY436" s="32"/>
      <c r="MTZ436" s="32"/>
      <c r="MUA436" s="32"/>
      <c r="MUB436" s="32"/>
      <c r="MUC436" s="32"/>
      <c r="MUD436" s="32"/>
      <c r="MUE436" s="32"/>
      <c r="MUF436" s="32"/>
      <c r="MUG436" s="32"/>
      <c r="MUH436" s="32"/>
      <c r="MUI436" s="32"/>
      <c r="MUJ436" s="32"/>
      <c r="MUK436" s="32"/>
      <c r="MUL436" s="32"/>
      <c r="MUM436" s="32"/>
      <c r="MUN436" s="32"/>
      <c r="MUO436" s="32"/>
      <c r="MUP436" s="32"/>
      <c r="MUQ436" s="32"/>
      <c r="MUR436" s="32"/>
      <c r="MUS436" s="32"/>
      <c r="MUT436" s="32"/>
      <c r="MUU436" s="32"/>
      <c r="MUV436" s="32"/>
      <c r="MUW436" s="32"/>
      <c r="MUX436" s="32"/>
      <c r="MUY436" s="32"/>
      <c r="MUZ436" s="32"/>
      <c r="MVA436" s="32"/>
      <c r="MVB436" s="32"/>
      <c r="MVC436" s="32"/>
      <c r="MVD436" s="32"/>
      <c r="MVE436" s="32"/>
      <c r="MVF436" s="32"/>
      <c r="MVG436" s="32"/>
      <c r="MVH436" s="32"/>
      <c r="MVI436" s="32"/>
      <c r="MVJ436" s="32"/>
      <c r="MVK436" s="32"/>
      <c r="MVL436" s="32"/>
      <c r="MVM436" s="32"/>
      <c r="MVN436" s="32"/>
      <c r="MVO436" s="32"/>
      <c r="MVP436" s="32"/>
      <c r="MVQ436" s="32"/>
      <c r="MVR436" s="32"/>
      <c r="MVS436" s="32"/>
      <c r="MVT436" s="32"/>
      <c r="MVU436" s="32"/>
      <c r="MVV436" s="32"/>
      <c r="MVW436" s="32"/>
      <c r="MVX436" s="32"/>
      <c r="MVY436" s="32"/>
      <c r="MVZ436" s="32"/>
      <c r="MWA436" s="32"/>
      <c r="MWB436" s="32"/>
      <c r="MWC436" s="32"/>
      <c r="MWD436" s="32"/>
      <c r="MWE436" s="32"/>
      <c r="MWF436" s="32"/>
      <c r="MWG436" s="32"/>
      <c r="MWH436" s="32"/>
      <c r="MWI436" s="32"/>
      <c r="MWJ436" s="32"/>
      <c r="MWK436" s="32"/>
      <c r="MWL436" s="32"/>
      <c r="MWM436" s="32"/>
      <c r="MWN436" s="32"/>
      <c r="MWO436" s="32"/>
      <c r="MWP436" s="32"/>
      <c r="MWQ436" s="32"/>
      <c r="MWR436" s="32"/>
      <c r="MWS436" s="32"/>
      <c r="MWT436" s="32"/>
      <c r="MWU436" s="32"/>
      <c r="MWV436" s="32"/>
      <c r="MWW436" s="32"/>
      <c r="MWX436" s="32"/>
      <c r="MWY436" s="32"/>
      <c r="MWZ436" s="32"/>
      <c r="MXA436" s="32"/>
      <c r="MXB436" s="32"/>
      <c r="MXC436" s="32"/>
      <c r="MXD436" s="32"/>
      <c r="MXE436" s="32"/>
      <c r="MXF436" s="32"/>
      <c r="MXG436" s="32"/>
      <c r="MXH436" s="32"/>
      <c r="MXI436" s="32"/>
      <c r="MXJ436" s="32"/>
      <c r="MXK436" s="32"/>
      <c r="MXL436" s="32"/>
      <c r="MXM436" s="32"/>
      <c r="MXN436" s="32"/>
      <c r="MXO436" s="32"/>
      <c r="MXP436" s="32"/>
      <c r="MXQ436" s="32"/>
      <c r="MXR436" s="32"/>
      <c r="MXS436" s="32"/>
      <c r="MXT436" s="32"/>
      <c r="MXU436" s="32"/>
      <c r="MXV436" s="32"/>
      <c r="MXW436" s="32"/>
      <c r="MXX436" s="32"/>
      <c r="MXY436" s="32"/>
      <c r="MXZ436" s="32"/>
      <c r="MYA436" s="32"/>
      <c r="MYB436" s="32"/>
      <c r="MYC436" s="32"/>
      <c r="MYD436" s="32"/>
      <c r="MYE436" s="32"/>
      <c r="MYF436" s="32"/>
      <c r="MYG436" s="32"/>
      <c r="MYH436" s="32"/>
      <c r="MYI436" s="32"/>
      <c r="MYJ436" s="32"/>
      <c r="MYK436" s="32"/>
      <c r="MYL436" s="32"/>
      <c r="MYM436" s="32"/>
      <c r="MYN436" s="32"/>
      <c r="MYO436" s="32"/>
      <c r="MYP436" s="32"/>
      <c r="MYQ436" s="32"/>
      <c r="MYR436" s="32"/>
      <c r="MYS436" s="32"/>
      <c r="MYT436" s="32"/>
      <c r="MYU436" s="32"/>
      <c r="MYV436" s="32"/>
      <c r="MYW436" s="32"/>
      <c r="MYX436" s="32"/>
      <c r="MYY436" s="32"/>
      <c r="MYZ436" s="32"/>
      <c r="MZA436" s="32"/>
      <c r="MZB436" s="32"/>
      <c r="MZC436" s="32"/>
      <c r="MZD436" s="32"/>
      <c r="MZE436" s="32"/>
      <c r="MZF436" s="32"/>
      <c r="MZG436" s="32"/>
      <c r="MZH436" s="32"/>
      <c r="MZI436" s="32"/>
      <c r="MZJ436" s="32"/>
      <c r="MZK436" s="32"/>
      <c r="MZL436" s="32"/>
      <c r="MZM436" s="32"/>
      <c r="MZN436" s="32"/>
      <c r="MZO436" s="32"/>
      <c r="MZP436" s="32"/>
      <c r="MZQ436" s="32"/>
      <c r="MZR436" s="32"/>
      <c r="MZS436" s="32"/>
      <c r="MZT436" s="32"/>
      <c r="MZU436" s="32"/>
      <c r="MZV436" s="32"/>
      <c r="MZW436" s="32"/>
      <c r="MZX436" s="32"/>
      <c r="MZY436" s="32"/>
      <c r="MZZ436" s="32"/>
      <c r="NAA436" s="32"/>
      <c r="NAB436" s="32"/>
      <c r="NAC436" s="32"/>
      <c r="NAD436" s="32"/>
      <c r="NAE436" s="32"/>
      <c r="NAF436" s="32"/>
      <c r="NAG436" s="32"/>
      <c r="NAH436" s="32"/>
      <c r="NAI436" s="32"/>
      <c r="NAJ436" s="32"/>
      <c r="NAK436" s="32"/>
      <c r="NAL436" s="32"/>
      <c r="NAM436" s="32"/>
      <c r="NAN436" s="32"/>
      <c r="NAO436" s="32"/>
      <c r="NAP436" s="32"/>
      <c r="NAQ436" s="32"/>
      <c r="NAR436" s="32"/>
      <c r="NAS436" s="32"/>
      <c r="NAT436" s="32"/>
      <c r="NAU436" s="32"/>
      <c r="NAV436" s="32"/>
      <c r="NAW436" s="32"/>
      <c r="NAX436" s="32"/>
      <c r="NAY436" s="32"/>
      <c r="NAZ436" s="32"/>
      <c r="NBA436" s="32"/>
      <c r="NBB436" s="32"/>
      <c r="NBC436" s="32"/>
      <c r="NBD436" s="32"/>
      <c r="NBE436" s="32"/>
      <c r="NBF436" s="32"/>
      <c r="NBG436" s="32"/>
      <c r="NBH436" s="32"/>
      <c r="NBI436" s="32"/>
      <c r="NBJ436" s="32"/>
      <c r="NBK436" s="32"/>
      <c r="NBL436" s="32"/>
      <c r="NBM436" s="32"/>
      <c r="NBN436" s="32"/>
      <c r="NBO436" s="32"/>
      <c r="NBP436" s="32"/>
      <c r="NBQ436" s="32"/>
      <c r="NBR436" s="32"/>
      <c r="NBS436" s="32"/>
      <c r="NBT436" s="32"/>
      <c r="NBU436" s="32"/>
      <c r="NBV436" s="32"/>
      <c r="NBW436" s="32"/>
      <c r="NBX436" s="32"/>
      <c r="NBY436" s="32"/>
      <c r="NBZ436" s="32"/>
      <c r="NCA436" s="32"/>
      <c r="NCB436" s="32"/>
      <c r="NCC436" s="32"/>
      <c r="NCD436" s="32"/>
      <c r="NCE436" s="32"/>
      <c r="NCF436" s="32"/>
      <c r="NCG436" s="32"/>
      <c r="NCH436" s="32"/>
      <c r="NCI436" s="32"/>
      <c r="NCJ436" s="32"/>
      <c r="NCK436" s="32"/>
      <c r="NCL436" s="32"/>
      <c r="NCM436" s="32"/>
      <c r="NCN436" s="32"/>
      <c r="NCO436" s="32"/>
      <c r="NCP436" s="32"/>
      <c r="NCQ436" s="32"/>
      <c r="NCR436" s="32"/>
      <c r="NCS436" s="32"/>
      <c r="NCT436" s="32"/>
      <c r="NCU436" s="32"/>
      <c r="NCV436" s="32"/>
      <c r="NCW436" s="32"/>
      <c r="NCX436" s="32"/>
      <c r="NCY436" s="32"/>
      <c r="NCZ436" s="32"/>
      <c r="NDA436" s="32"/>
      <c r="NDB436" s="32"/>
      <c r="NDC436" s="32"/>
      <c r="NDD436" s="32"/>
      <c r="NDE436" s="32"/>
      <c r="NDF436" s="32"/>
      <c r="NDG436" s="32"/>
      <c r="NDH436" s="32"/>
      <c r="NDI436" s="32"/>
      <c r="NDJ436" s="32"/>
      <c r="NDK436" s="32"/>
      <c r="NDL436" s="32"/>
      <c r="NDM436" s="32"/>
      <c r="NDN436" s="32"/>
      <c r="NDO436" s="32"/>
      <c r="NDP436" s="32"/>
      <c r="NDQ436" s="32"/>
      <c r="NDR436" s="32"/>
      <c r="NDS436" s="32"/>
      <c r="NDT436" s="32"/>
      <c r="NDU436" s="32"/>
      <c r="NDV436" s="32"/>
      <c r="NDW436" s="32"/>
      <c r="NDX436" s="32"/>
      <c r="NDY436" s="32"/>
      <c r="NDZ436" s="32"/>
      <c r="NEA436" s="32"/>
      <c r="NEB436" s="32"/>
      <c r="NEC436" s="32"/>
      <c r="NED436" s="32"/>
      <c r="NEE436" s="32"/>
      <c r="NEF436" s="32"/>
      <c r="NEG436" s="32"/>
      <c r="NEH436" s="32"/>
      <c r="NEI436" s="32"/>
      <c r="NEJ436" s="32"/>
      <c r="NEK436" s="32"/>
      <c r="NEL436" s="32"/>
      <c r="NEM436" s="32"/>
      <c r="NEN436" s="32"/>
      <c r="NEO436" s="32"/>
      <c r="NEP436" s="32"/>
      <c r="NEQ436" s="32"/>
      <c r="NER436" s="32"/>
      <c r="NES436" s="32"/>
      <c r="NET436" s="32"/>
      <c r="NEU436" s="32"/>
      <c r="NEV436" s="32"/>
      <c r="NEW436" s="32"/>
      <c r="NEX436" s="32"/>
      <c r="NEY436" s="32"/>
      <c r="NEZ436" s="32"/>
      <c r="NFA436" s="32"/>
      <c r="NFB436" s="32"/>
      <c r="NFC436" s="32"/>
      <c r="NFD436" s="32"/>
      <c r="NFE436" s="32"/>
      <c r="NFF436" s="32"/>
      <c r="NFG436" s="32"/>
      <c r="NFH436" s="32"/>
      <c r="NFI436" s="32"/>
      <c r="NFJ436" s="32"/>
      <c r="NFK436" s="32"/>
      <c r="NFL436" s="32"/>
      <c r="NFM436" s="32"/>
      <c r="NFN436" s="32"/>
      <c r="NFO436" s="32"/>
      <c r="NFP436" s="32"/>
      <c r="NFQ436" s="32"/>
      <c r="NFR436" s="32"/>
      <c r="NFS436" s="32"/>
      <c r="NFT436" s="32"/>
      <c r="NFU436" s="32"/>
      <c r="NFV436" s="32"/>
      <c r="NFW436" s="32"/>
      <c r="NFX436" s="32"/>
      <c r="NFY436" s="32"/>
      <c r="NFZ436" s="32"/>
      <c r="NGA436" s="32"/>
      <c r="NGB436" s="32"/>
      <c r="NGC436" s="32"/>
      <c r="NGD436" s="32"/>
      <c r="NGE436" s="32"/>
      <c r="NGF436" s="32"/>
      <c r="NGG436" s="32"/>
      <c r="NGH436" s="32"/>
      <c r="NGI436" s="32"/>
      <c r="NGJ436" s="32"/>
      <c r="NGK436" s="32"/>
      <c r="NGL436" s="32"/>
      <c r="NGM436" s="32"/>
      <c r="NGN436" s="32"/>
      <c r="NGO436" s="32"/>
      <c r="NGP436" s="32"/>
      <c r="NGQ436" s="32"/>
      <c r="NGR436" s="32"/>
      <c r="NGS436" s="32"/>
      <c r="NGT436" s="32"/>
      <c r="NGU436" s="32"/>
      <c r="NGV436" s="32"/>
      <c r="NGW436" s="32"/>
      <c r="NGX436" s="32"/>
      <c r="NGY436" s="32"/>
      <c r="NGZ436" s="32"/>
      <c r="NHA436" s="32"/>
      <c r="NHB436" s="32"/>
      <c r="NHC436" s="32"/>
      <c r="NHD436" s="32"/>
      <c r="NHE436" s="32"/>
      <c r="NHF436" s="32"/>
      <c r="NHG436" s="32"/>
      <c r="NHH436" s="32"/>
      <c r="NHI436" s="32"/>
      <c r="NHJ436" s="32"/>
      <c r="NHK436" s="32"/>
      <c r="NHL436" s="32"/>
      <c r="NHM436" s="32"/>
      <c r="NHN436" s="32"/>
      <c r="NHO436" s="32"/>
      <c r="NHP436" s="32"/>
      <c r="NHQ436" s="32"/>
      <c r="NHR436" s="32"/>
      <c r="NHS436" s="32"/>
      <c r="NHT436" s="32"/>
      <c r="NHU436" s="32"/>
      <c r="NHV436" s="32"/>
      <c r="NHW436" s="32"/>
      <c r="NHX436" s="32"/>
      <c r="NHY436" s="32"/>
      <c r="NHZ436" s="32"/>
      <c r="NIA436" s="32"/>
      <c r="NIB436" s="32"/>
      <c r="NIC436" s="32"/>
      <c r="NID436" s="32"/>
      <c r="NIE436" s="32"/>
      <c r="NIF436" s="32"/>
      <c r="NIG436" s="32"/>
      <c r="NIH436" s="32"/>
      <c r="NII436" s="32"/>
      <c r="NIJ436" s="32"/>
      <c r="NIK436" s="32"/>
      <c r="NIL436" s="32"/>
      <c r="NIM436" s="32"/>
      <c r="NIN436" s="32"/>
      <c r="NIO436" s="32"/>
      <c r="NIP436" s="32"/>
      <c r="NIQ436" s="32"/>
      <c r="NIR436" s="32"/>
      <c r="NIS436" s="32"/>
      <c r="NIT436" s="32"/>
      <c r="NIU436" s="32"/>
      <c r="NIV436" s="32"/>
      <c r="NIW436" s="32"/>
      <c r="NIX436" s="32"/>
      <c r="NIY436" s="32"/>
      <c r="NIZ436" s="32"/>
      <c r="NJA436" s="32"/>
      <c r="NJB436" s="32"/>
      <c r="NJC436" s="32"/>
      <c r="NJD436" s="32"/>
      <c r="NJE436" s="32"/>
      <c r="NJF436" s="32"/>
      <c r="NJG436" s="32"/>
      <c r="NJH436" s="32"/>
      <c r="NJI436" s="32"/>
      <c r="NJJ436" s="32"/>
      <c r="NJK436" s="32"/>
      <c r="NJL436" s="32"/>
      <c r="NJM436" s="32"/>
      <c r="NJN436" s="32"/>
      <c r="NJO436" s="32"/>
      <c r="NJP436" s="32"/>
      <c r="NJQ436" s="32"/>
      <c r="NJR436" s="32"/>
      <c r="NJS436" s="32"/>
      <c r="NJT436" s="32"/>
      <c r="NJU436" s="32"/>
      <c r="NJV436" s="32"/>
      <c r="NJW436" s="32"/>
      <c r="NJX436" s="32"/>
      <c r="NJY436" s="32"/>
      <c r="NJZ436" s="32"/>
      <c r="NKA436" s="32"/>
      <c r="NKB436" s="32"/>
      <c r="NKC436" s="32"/>
      <c r="NKD436" s="32"/>
      <c r="NKE436" s="32"/>
      <c r="NKF436" s="32"/>
      <c r="NKG436" s="32"/>
      <c r="NKH436" s="32"/>
      <c r="NKI436" s="32"/>
      <c r="NKJ436" s="32"/>
      <c r="NKK436" s="32"/>
      <c r="NKL436" s="32"/>
      <c r="NKM436" s="32"/>
      <c r="NKN436" s="32"/>
      <c r="NKO436" s="32"/>
      <c r="NKP436" s="32"/>
      <c r="NKQ436" s="32"/>
      <c r="NKR436" s="32"/>
      <c r="NKS436" s="32"/>
      <c r="NKT436" s="32"/>
      <c r="NKU436" s="32"/>
      <c r="NKV436" s="32"/>
      <c r="NKW436" s="32"/>
      <c r="NKX436" s="32"/>
      <c r="NKY436" s="32"/>
      <c r="NKZ436" s="32"/>
      <c r="NLA436" s="32"/>
      <c r="NLB436" s="32"/>
      <c r="NLC436" s="32"/>
      <c r="NLD436" s="32"/>
      <c r="NLE436" s="32"/>
      <c r="NLF436" s="32"/>
      <c r="NLG436" s="32"/>
      <c r="NLH436" s="32"/>
      <c r="NLI436" s="32"/>
      <c r="NLJ436" s="32"/>
      <c r="NLK436" s="32"/>
      <c r="NLL436" s="32"/>
      <c r="NLM436" s="32"/>
      <c r="NLN436" s="32"/>
      <c r="NLO436" s="32"/>
      <c r="NLP436" s="32"/>
      <c r="NLQ436" s="32"/>
      <c r="NLR436" s="32"/>
      <c r="NLS436" s="32"/>
      <c r="NLT436" s="32"/>
      <c r="NLU436" s="32"/>
      <c r="NLV436" s="32"/>
      <c r="NLW436" s="32"/>
      <c r="NLX436" s="32"/>
      <c r="NLY436" s="32"/>
      <c r="NLZ436" s="32"/>
      <c r="NMA436" s="32"/>
      <c r="NMB436" s="32"/>
      <c r="NMC436" s="32"/>
      <c r="NMD436" s="32"/>
      <c r="NME436" s="32"/>
      <c r="NMF436" s="32"/>
      <c r="NMG436" s="32"/>
      <c r="NMH436" s="32"/>
      <c r="NMI436" s="32"/>
      <c r="NMJ436" s="32"/>
      <c r="NMK436" s="32"/>
      <c r="NML436" s="32"/>
      <c r="NMM436" s="32"/>
      <c r="NMN436" s="32"/>
      <c r="NMO436" s="32"/>
      <c r="NMP436" s="32"/>
      <c r="NMQ436" s="32"/>
      <c r="NMR436" s="32"/>
      <c r="NMS436" s="32"/>
      <c r="NMT436" s="32"/>
      <c r="NMU436" s="32"/>
      <c r="NMV436" s="32"/>
      <c r="NMW436" s="32"/>
      <c r="NMX436" s="32"/>
      <c r="NMY436" s="32"/>
      <c r="NMZ436" s="32"/>
      <c r="NNA436" s="32"/>
      <c r="NNB436" s="32"/>
      <c r="NNC436" s="32"/>
      <c r="NND436" s="32"/>
      <c r="NNE436" s="32"/>
      <c r="NNF436" s="32"/>
      <c r="NNG436" s="32"/>
      <c r="NNH436" s="32"/>
      <c r="NNI436" s="32"/>
      <c r="NNJ436" s="32"/>
      <c r="NNK436" s="32"/>
      <c r="NNL436" s="32"/>
      <c r="NNM436" s="32"/>
      <c r="NNN436" s="32"/>
      <c r="NNO436" s="32"/>
      <c r="NNP436" s="32"/>
      <c r="NNQ436" s="32"/>
      <c r="NNR436" s="32"/>
      <c r="NNS436" s="32"/>
      <c r="NNT436" s="32"/>
      <c r="NNU436" s="32"/>
      <c r="NNV436" s="32"/>
      <c r="NNW436" s="32"/>
      <c r="NNX436" s="32"/>
      <c r="NNY436" s="32"/>
      <c r="NNZ436" s="32"/>
      <c r="NOA436" s="32"/>
      <c r="NOB436" s="32"/>
      <c r="NOC436" s="32"/>
      <c r="NOD436" s="32"/>
      <c r="NOE436" s="32"/>
      <c r="NOF436" s="32"/>
      <c r="NOG436" s="32"/>
      <c r="NOH436" s="32"/>
      <c r="NOI436" s="32"/>
      <c r="NOJ436" s="32"/>
      <c r="NOK436" s="32"/>
      <c r="NOL436" s="32"/>
      <c r="NOM436" s="32"/>
      <c r="NON436" s="32"/>
      <c r="NOO436" s="32"/>
      <c r="NOP436" s="32"/>
      <c r="NOQ436" s="32"/>
      <c r="NOR436" s="32"/>
      <c r="NOS436" s="32"/>
      <c r="NOT436" s="32"/>
      <c r="NOU436" s="32"/>
      <c r="NOV436" s="32"/>
      <c r="NOW436" s="32"/>
      <c r="NOX436" s="32"/>
      <c r="NOY436" s="32"/>
      <c r="NOZ436" s="32"/>
      <c r="NPA436" s="32"/>
      <c r="NPB436" s="32"/>
      <c r="NPC436" s="32"/>
      <c r="NPD436" s="32"/>
      <c r="NPE436" s="32"/>
      <c r="NPF436" s="32"/>
      <c r="NPG436" s="32"/>
      <c r="NPH436" s="32"/>
      <c r="NPI436" s="32"/>
      <c r="NPJ436" s="32"/>
      <c r="NPK436" s="32"/>
      <c r="NPL436" s="32"/>
      <c r="NPM436" s="32"/>
      <c r="NPN436" s="32"/>
      <c r="NPO436" s="32"/>
      <c r="NPP436" s="32"/>
      <c r="NPQ436" s="32"/>
      <c r="NPR436" s="32"/>
      <c r="NPS436" s="32"/>
      <c r="NPT436" s="32"/>
      <c r="NPU436" s="32"/>
      <c r="NPV436" s="32"/>
      <c r="NPW436" s="32"/>
      <c r="NPX436" s="32"/>
      <c r="NPY436" s="32"/>
      <c r="NPZ436" s="32"/>
      <c r="NQA436" s="32"/>
      <c r="NQB436" s="32"/>
      <c r="NQC436" s="32"/>
      <c r="NQD436" s="32"/>
      <c r="NQE436" s="32"/>
      <c r="NQF436" s="32"/>
      <c r="NQG436" s="32"/>
      <c r="NQH436" s="32"/>
      <c r="NQI436" s="32"/>
      <c r="NQJ436" s="32"/>
      <c r="NQK436" s="32"/>
      <c r="NQL436" s="32"/>
      <c r="NQM436" s="32"/>
      <c r="NQN436" s="32"/>
      <c r="NQO436" s="32"/>
      <c r="NQP436" s="32"/>
      <c r="NQQ436" s="32"/>
      <c r="NQR436" s="32"/>
      <c r="NQS436" s="32"/>
      <c r="NQT436" s="32"/>
      <c r="NQU436" s="32"/>
      <c r="NQV436" s="32"/>
      <c r="NQW436" s="32"/>
      <c r="NQX436" s="32"/>
      <c r="NQY436" s="32"/>
      <c r="NQZ436" s="32"/>
      <c r="NRA436" s="32"/>
      <c r="NRB436" s="32"/>
      <c r="NRC436" s="32"/>
      <c r="NRD436" s="32"/>
      <c r="NRE436" s="32"/>
      <c r="NRF436" s="32"/>
      <c r="NRG436" s="32"/>
      <c r="NRH436" s="32"/>
      <c r="NRI436" s="32"/>
      <c r="NRJ436" s="32"/>
      <c r="NRK436" s="32"/>
      <c r="NRL436" s="32"/>
      <c r="NRM436" s="32"/>
      <c r="NRN436" s="32"/>
      <c r="NRO436" s="32"/>
      <c r="NRP436" s="32"/>
      <c r="NRQ436" s="32"/>
      <c r="NRR436" s="32"/>
      <c r="NRS436" s="32"/>
      <c r="NRT436" s="32"/>
      <c r="NRU436" s="32"/>
      <c r="NRV436" s="32"/>
      <c r="NRW436" s="32"/>
      <c r="NRX436" s="32"/>
      <c r="NRY436" s="32"/>
      <c r="NRZ436" s="32"/>
      <c r="NSA436" s="32"/>
      <c r="NSB436" s="32"/>
      <c r="NSC436" s="32"/>
      <c r="NSD436" s="32"/>
      <c r="NSE436" s="32"/>
      <c r="NSF436" s="32"/>
      <c r="NSG436" s="32"/>
      <c r="NSH436" s="32"/>
      <c r="NSI436" s="32"/>
      <c r="NSJ436" s="32"/>
      <c r="NSK436" s="32"/>
      <c r="NSL436" s="32"/>
      <c r="NSM436" s="32"/>
      <c r="NSN436" s="32"/>
      <c r="NSO436" s="32"/>
      <c r="NSP436" s="32"/>
      <c r="NSQ436" s="32"/>
      <c r="NSR436" s="32"/>
      <c r="NSS436" s="32"/>
      <c r="NST436" s="32"/>
      <c r="NSU436" s="32"/>
      <c r="NSV436" s="32"/>
      <c r="NSW436" s="32"/>
      <c r="NSX436" s="32"/>
      <c r="NSY436" s="32"/>
      <c r="NSZ436" s="32"/>
      <c r="NTA436" s="32"/>
      <c r="NTB436" s="32"/>
      <c r="NTC436" s="32"/>
      <c r="NTD436" s="32"/>
      <c r="NTE436" s="32"/>
      <c r="NTF436" s="32"/>
      <c r="NTG436" s="32"/>
      <c r="NTH436" s="32"/>
      <c r="NTI436" s="32"/>
      <c r="NTJ436" s="32"/>
      <c r="NTK436" s="32"/>
      <c r="NTL436" s="32"/>
      <c r="NTM436" s="32"/>
      <c r="NTN436" s="32"/>
      <c r="NTO436" s="32"/>
      <c r="NTP436" s="32"/>
      <c r="NTQ436" s="32"/>
      <c r="NTR436" s="32"/>
      <c r="NTS436" s="32"/>
      <c r="NTT436" s="32"/>
      <c r="NTU436" s="32"/>
      <c r="NTV436" s="32"/>
      <c r="NTW436" s="32"/>
      <c r="NTX436" s="32"/>
      <c r="NTY436" s="32"/>
      <c r="NTZ436" s="32"/>
      <c r="NUA436" s="32"/>
      <c r="NUB436" s="32"/>
      <c r="NUC436" s="32"/>
      <c r="NUD436" s="32"/>
      <c r="NUE436" s="32"/>
      <c r="NUF436" s="32"/>
      <c r="NUG436" s="32"/>
      <c r="NUH436" s="32"/>
      <c r="NUI436" s="32"/>
      <c r="NUJ436" s="32"/>
      <c r="NUK436" s="32"/>
      <c r="NUL436" s="32"/>
      <c r="NUM436" s="32"/>
      <c r="NUN436" s="32"/>
      <c r="NUO436" s="32"/>
      <c r="NUP436" s="32"/>
      <c r="NUQ436" s="32"/>
      <c r="NUR436" s="32"/>
      <c r="NUS436" s="32"/>
      <c r="NUT436" s="32"/>
      <c r="NUU436" s="32"/>
      <c r="NUV436" s="32"/>
      <c r="NUW436" s="32"/>
      <c r="NUX436" s="32"/>
      <c r="NUY436" s="32"/>
      <c r="NUZ436" s="32"/>
      <c r="NVA436" s="32"/>
      <c r="NVB436" s="32"/>
      <c r="NVC436" s="32"/>
      <c r="NVD436" s="32"/>
      <c r="NVE436" s="32"/>
      <c r="NVF436" s="32"/>
      <c r="NVG436" s="32"/>
      <c r="NVH436" s="32"/>
      <c r="NVI436" s="32"/>
      <c r="NVJ436" s="32"/>
      <c r="NVK436" s="32"/>
      <c r="NVL436" s="32"/>
      <c r="NVM436" s="32"/>
      <c r="NVN436" s="32"/>
      <c r="NVO436" s="32"/>
      <c r="NVP436" s="32"/>
      <c r="NVQ436" s="32"/>
      <c r="NVR436" s="32"/>
      <c r="NVS436" s="32"/>
      <c r="NVT436" s="32"/>
      <c r="NVU436" s="32"/>
      <c r="NVV436" s="32"/>
      <c r="NVW436" s="32"/>
      <c r="NVX436" s="32"/>
      <c r="NVY436" s="32"/>
      <c r="NVZ436" s="32"/>
      <c r="NWA436" s="32"/>
      <c r="NWB436" s="32"/>
      <c r="NWC436" s="32"/>
      <c r="NWD436" s="32"/>
      <c r="NWE436" s="32"/>
      <c r="NWF436" s="32"/>
      <c r="NWG436" s="32"/>
      <c r="NWH436" s="32"/>
      <c r="NWI436" s="32"/>
      <c r="NWJ436" s="32"/>
      <c r="NWK436" s="32"/>
      <c r="NWL436" s="32"/>
      <c r="NWM436" s="32"/>
      <c r="NWN436" s="32"/>
      <c r="NWO436" s="32"/>
      <c r="NWP436" s="32"/>
      <c r="NWQ436" s="32"/>
      <c r="NWR436" s="32"/>
      <c r="NWS436" s="32"/>
      <c r="NWT436" s="32"/>
      <c r="NWU436" s="32"/>
      <c r="NWV436" s="32"/>
      <c r="NWW436" s="32"/>
      <c r="NWX436" s="32"/>
      <c r="NWY436" s="32"/>
      <c r="NWZ436" s="32"/>
      <c r="NXA436" s="32"/>
      <c r="NXB436" s="32"/>
      <c r="NXC436" s="32"/>
      <c r="NXD436" s="32"/>
      <c r="NXE436" s="32"/>
      <c r="NXF436" s="32"/>
      <c r="NXG436" s="32"/>
      <c r="NXH436" s="32"/>
      <c r="NXI436" s="32"/>
      <c r="NXJ436" s="32"/>
      <c r="NXK436" s="32"/>
      <c r="NXL436" s="32"/>
      <c r="NXM436" s="32"/>
      <c r="NXN436" s="32"/>
      <c r="NXO436" s="32"/>
      <c r="NXP436" s="32"/>
      <c r="NXQ436" s="32"/>
      <c r="NXR436" s="32"/>
      <c r="NXS436" s="32"/>
      <c r="NXT436" s="32"/>
      <c r="NXU436" s="32"/>
      <c r="NXV436" s="32"/>
      <c r="NXW436" s="32"/>
      <c r="NXX436" s="32"/>
      <c r="NXY436" s="32"/>
      <c r="NXZ436" s="32"/>
      <c r="NYA436" s="32"/>
      <c r="NYB436" s="32"/>
      <c r="NYC436" s="32"/>
      <c r="NYD436" s="32"/>
      <c r="NYE436" s="32"/>
      <c r="NYF436" s="32"/>
      <c r="NYG436" s="32"/>
      <c r="NYH436" s="32"/>
      <c r="NYI436" s="32"/>
      <c r="NYJ436" s="32"/>
      <c r="NYK436" s="32"/>
      <c r="NYL436" s="32"/>
      <c r="NYM436" s="32"/>
      <c r="NYN436" s="32"/>
      <c r="NYO436" s="32"/>
      <c r="NYP436" s="32"/>
      <c r="NYQ436" s="32"/>
      <c r="NYR436" s="32"/>
      <c r="NYS436" s="32"/>
      <c r="NYT436" s="32"/>
      <c r="NYU436" s="32"/>
      <c r="NYV436" s="32"/>
      <c r="NYW436" s="32"/>
      <c r="NYX436" s="32"/>
      <c r="NYY436" s="32"/>
      <c r="NYZ436" s="32"/>
      <c r="NZA436" s="32"/>
      <c r="NZB436" s="32"/>
      <c r="NZC436" s="32"/>
      <c r="NZD436" s="32"/>
      <c r="NZE436" s="32"/>
      <c r="NZF436" s="32"/>
      <c r="NZG436" s="32"/>
      <c r="NZH436" s="32"/>
      <c r="NZI436" s="32"/>
      <c r="NZJ436" s="32"/>
      <c r="NZK436" s="32"/>
      <c r="NZL436" s="32"/>
      <c r="NZM436" s="32"/>
      <c r="NZN436" s="32"/>
      <c r="NZO436" s="32"/>
      <c r="NZP436" s="32"/>
      <c r="NZQ436" s="32"/>
      <c r="NZR436" s="32"/>
      <c r="NZS436" s="32"/>
      <c r="NZT436" s="32"/>
      <c r="NZU436" s="32"/>
      <c r="NZV436" s="32"/>
      <c r="NZW436" s="32"/>
      <c r="NZX436" s="32"/>
      <c r="NZY436" s="32"/>
      <c r="NZZ436" s="32"/>
      <c r="OAA436" s="32"/>
      <c r="OAB436" s="32"/>
      <c r="OAC436" s="32"/>
      <c r="OAD436" s="32"/>
      <c r="OAE436" s="32"/>
      <c r="OAF436" s="32"/>
      <c r="OAG436" s="32"/>
      <c r="OAH436" s="32"/>
      <c r="OAI436" s="32"/>
      <c r="OAJ436" s="32"/>
      <c r="OAK436" s="32"/>
      <c r="OAL436" s="32"/>
      <c r="OAM436" s="32"/>
      <c r="OAN436" s="32"/>
      <c r="OAO436" s="32"/>
      <c r="OAP436" s="32"/>
      <c r="OAQ436" s="32"/>
      <c r="OAR436" s="32"/>
      <c r="OAS436" s="32"/>
      <c r="OAT436" s="32"/>
      <c r="OAU436" s="32"/>
      <c r="OAV436" s="32"/>
      <c r="OAW436" s="32"/>
      <c r="OAX436" s="32"/>
      <c r="OAY436" s="32"/>
      <c r="OAZ436" s="32"/>
      <c r="OBA436" s="32"/>
      <c r="OBB436" s="32"/>
      <c r="OBC436" s="32"/>
      <c r="OBD436" s="32"/>
      <c r="OBE436" s="32"/>
      <c r="OBF436" s="32"/>
      <c r="OBG436" s="32"/>
      <c r="OBH436" s="32"/>
      <c r="OBI436" s="32"/>
      <c r="OBJ436" s="32"/>
      <c r="OBK436" s="32"/>
      <c r="OBL436" s="32"/>
      <c r="OBM436" s="32"/>
      <c r="OBN436" s="32"/>
      <c r="OBO436" s="32"/>
      <c r="OBP436" s="32"/>
      <c r="OBQ436" s="32"/>
      <c r="OBR436" s="32"/>
      <c r="OBS436" s="32"/>
      <c r="OBT436" s="32"/>
      <c r="OBU436" s="32"/>
      <c r="OBV436" s="32"/>
      <c r="OBW436" s="32"/>
      <c r="OBX436" s="32"/>
      <c r="OBY436" s="32"/>
      <c r="OBZ436" s="32"/>
      <c r="OCA436" s="32"/>
      <c r="OCB436" s="32"/>
      <c r="OCC436" s="32"/>
      <c r="OCD436" s="32"/>
      <c r="OCE436" s="32"/>
      <c r="OCF436" s="32"/>
      <c r="OCG436" s="32"/>
      <c r="OCH436" s="32"/>
      <c r="OCI436" s="32"/>
      <c r="OCJ436" s="32"/>
      <c r="OCK436" s="32"/>
      <c r="OCL436" s="32"/>
      <c r="OCM436" s="32"/>
      <c r="OCN436" s="32"/>
      <c r="OCO436" s="32"/>
      <c r="OCP436" s="32"/>
      <c r="OCQ436" s="32"/>
      <c r="OCR436" s="32"/>
      <c r="OCS436" s="32"/>
      <c r="OCT436" s="32"/>
      <c r="OCU436" s="32"/>
      <c r="OCV436" s="32"/>
      <c r="OCW436" s="32"/>
      <c r="OCX436" s="32"/>
      <c r="OCY436" s="32"/>
      <c r="OCZ436" s="32"/>
      <c r="ODA436" s="32"/>
      <c r="ODB436" s="32"/>
      <c r="ODC436" s="32"/>
      <c r="ODD436" s="32"/>
      <c r="ODE436" s="32"/>
      <c r="ODF436" s="32"/>
      <c r="ODG436" s="32"/>
      <c r="ODH436" s="32"/>
      <c r="ODI436" s="32"/>
      <c r="ODJ436" s="32"/>
      <c r="ODK436" s="32"/>
      <c r="ODL436" s="32"/>
      <c r="ODM436" s="32"/>
      <c r="ODN436" s="32"/>
      <c r="ODO436" s="32"/>
      <c r="ODP436" s="32"/>
      <c r="ODQ436" s="32"/>
      <c r="ODR436" s="32"/>
      <c r="ODS436" s="32"/>
      <c r="ODT436" s="32"/>
      <c r="ODU436" s="32"/>
      <c r="ODV436" s="32"/>
      <c r="ODW436" s="32"/>
      <c r="ODX436" s="32"/>
      <c r="ODY436" s="32"/>
      <c r="ODZ436" s="32"/>
      <c r="OEA436" s="32"/>
      <c r="OEB436" s="32"/>
      <c r="OEC436" s="32"/>
      <c r="OED436" s="32"/>
      <c r="OEE436" s="32"/>
      <c r="OEF436" s="32"/>
      <c r="OEG436" s="32"/>
      <c r="OEH436" s="32"/>
      <c r="OEI436" s="32"/>
      <c r="OEJ436" s="32"/>
      <c r="OEK436" s="32"/>
      <c r="OEL436" s="32"/>
      <c r="OEM436" s="32"/>
      <c r="OEN436" s="32"/>
      <c r="OEO436" s="32"/>
      <c r="OEP436" s="32"/>
      <c r="OEQ436" s="32"/>
      <c r="OER436" s="32"/>
      <c r="OES436" s="32"/>
      <c r="OET436" s="32"/>
      <c r="OEU436" s="32"/>
      <c r="OEV436" s="32"/>
      <c r="OEW436" s="32"/>
      <c r="OEX436" s="32"/>
      <c r="OEY436" s="32"/>
      <c r="OEZ436" s="32"/>
      <c r="OFA436" s="32"/>
      <c r="OFB436" s="32"/>
      <c r="OFC436" s="32"/>
      <c r="OFD436" s="32"/>
      <c r="OFE436" s="32"/>
      <c r="OFF436" s="32"/>
      <c r="OFG436" s="32"/>
      <c r="OFH436" s="32"/>
      <c r="OFI436" s="32"/>
      <c r="OFJ436" s="32"/>
      <c r="OFK436" s="32"/>
      <c r="OFL436" s="32"/>
      <c r="OFM436" s="32"/>
      <c r="OFN436" s="32"/>
      <c r="OFO436" s="32"/>
      <c r="OFP436" s="32"/>
      <c r="OFQ436" s="32"/>
      <c r="OFR436" s="32"/>
      <c r="OFS436" s="32"/>
      <c r="OFT436" s="32"/>
      <c r="OFU436" s="32"/>
      <c r="OFV436" s="32"/>
      <c r="OFW436" s="32"/>
      <c r="OFX436" s="32"/>
      <c r="OFY436" s="32"/>
      <c r="OFZ436" s="32"/>
      <c r="OGA436" s="32"/>
      <c r="OGB436" s="32"/>
      <c r="OGC436" s="32"/>
      <c r="OGD436" s="32"/>
      <c r="OGE436" s="32"/>
      <c r="OGF436" s="32"/>
      <c r="OGG436" s="32"/>
      <c r="OGH436" s="32"/>
      <c r="OGI436" s="32"/>
      <c r="OGJ436" s="32"/>
      <c r="OGK436" s="32"/>
      <c r="OGL436" s="32"/>
      <c r="OGM436" s="32"/>
      <c r="OGN436" s="32"/>
      <c r="OGO436" s="32"/>
      <c r="OGP436" s="32"/>
      <c r="OGQ436" s="32"/>
      <c r="OGR436" s="32"/>
      <c r="OGS436" s="32"/>
      <c r="OGT436" s="32"/>
      <c r="OGU436" s="32"/>
      <c r="OGV436" s="32"/>
      <c r="OGW436" s="32"/>
      <c r="OGX436" s="32"/>
      <c r="OGY436" s="32"/>
      <c r="OGZ436" s="32"/>
      <c r="OHA436" s="32"/>
      <c r="OHB436" s="32"/>
      <c r="OHC436" s="32"/>
      <c r="OHD436" s="32"/>
      <c r="OHE436" s="32"/>
      <c r="OHF436" s="32"/>
      <c r="OHG436" s="32"/>
      <c r="OHH436" s="32"/>
      <c r="OHI436" s="32"/>
      <c r="OHJ436" s="32"/>
      <c r="OHK436" s="32"/>
      <c r="OHL436" s="32"/>
      <c r="OHM436" s="32"/>
      <c r="OHN436" s="32"/>
      <c r="OHO436" s="32"/>
      <c r="OHP436" s="32"/>
      <c r="OHQ436" s="32"/>
      <c r="OHR436" s="32"/>
      <c r="OHS436" s="32"/>
      <c r="OHT436" s="32"/>
      <c r="OHU436" s="32"/>
      <c r="OHV436" s="32"/>
      <c r="OHW436" s="32"/>
      <c r="OHX436" s="32"/>
      <c r="OHY436" s="32"/>
      <c r="OHZ436" s="32"/>
      <c r="OIA436" s="32"/>
      <c r="OIB436" s="32"/>
      <c r="OIC436" s="32"/>
      <c r="OID436" s="32"/>
      <c r="OIE436" s="32"/>
      <c r="OIF436" s="32"/>
      <c r="OIG436" s="32"/>
      <c r="OIH436" s="32"/>
      <c r="OII436" s="32"/>
      <c r="OIJ436" s="32"/>
      <c r="OIK436" s="32"/>
      <c r="OIL436" s="32"/>
      <c r="OIM436" s="32"/>
      <c r="OIN436" s="32"/>
      <c r="OIO436" s="32"/>
      <c r="OIP436" s="32"/>
      <c r="OIQ436" s="32"/>
      <c r="OIR436" s="32"/>
      <c r="OIS436" s="32"/>
      <c r="OIT436" s="32"/>
      <c r="OIU436" s="32"/>
      <c r="OIV436" s="32"/>
      <c r="OIW436" s="32"/>
      <c r="OIX436" s="32"/>
      <c r="OIY436" s="32"/>
      <c r="OIZ436" s="32"/>
      <c r="OJA436" s="32"/>
      <c r="OJB436" s="32"/>
      <c r="OJC436" s="32"/>
      <c r="OJD436" s="32"/>
      <c r="OJE436" s="32"/>
      <c r="OJF436" s="32"/>
      <c r="OJG436" s="32"/>
      <c r="OJH436" s="32"/>
      <c r="OJI436" s="32"/>
      <c r="OJJ436" s="32"/>
      <c r="OJK436" s="32"/>
      <c r="OJL436" s="32"/>
      <c r="OJM436" s="32"/>
      <c r="OJN436" s="32"/>
      <c r="OJO436" s="32"/>
      <c r="OJP436" s="32"/>
      <c r="OJQ436" s="32"/>
      <c r="OJR436" s="32"/>
      <c r="OJS436" s="32"/>
      <c r="OJT436" s="32"/>
      <c r="OJU436" s="32"/>
      <c r="OJV436" s="32"/>
      <c r="OJW436" s="32"/>
      <c r="OJX436" s="32"/>
      <c r="OJY436" s="32"/>
      <c r="OJZ436" s="32"/>
      <c r="OKA436" s="32"/>
      <c r="OKB436" s="32"/>
      <c r="OKC436" s="32"/>
      <c r="OKD436" s="32"/>
      <c r="OKE436" s="32"/>
      <c r="OKF436" s="32"/>
      <c r="OKG436" s="32"/>
      <c r="OKH436" s="32"/>
      <c r="OKI436" s="32"/>
      <c r="OKJ436" s="32"/>
      <c r="OKK436" s="32"/>
      <c r="OKL436" s="32"/>
      <c r="OKM436" s="32"/>
      <c r="OKN436" s="32"/>
      <c r="OKO436" s="32"/>
      <c r="OKP436" s="32"/>
      <c r="OKQ436" s="32"/>
      <c r="OKR436" s="32"/>
      <c r="OKS436" s="32"/>
      <c r="OKT436" s="32"/>
      <c r="OKU436" s="32"/>
      <c r="OKV436" s="32"/>
      <c r="OKW436" s="32"/>
      <c r="OKX436" s="32"/>
      <c r="OKY436" s="32"/>
      <c r="OKZ436" s="32"/>
      <c r="OLA436" s="32"/>
      <c r="OLB436" s="32"/>
      <c r="OLC436" s="32"/>
      <c r="OLD436" s="32"/>
      <c r="OLE436" s="32"/>
      <c r="OLF436" s="32"/>
      <c r="OLG436" s="32"/>
      <c r="OLH436" s="32"/>
      <c r="OLI436" s="32"/>
      <c r="OLJ436" s="32"/>
      <c r="OLK436" s="32"/>
      <c r="OLL436" s="32"/>
      <c r="OLM436" s="32"/>
      <c r="OLN436" s="32"/>
      <c r="OLO436" s="32"/>
      <c r="OLP436" s="32"/>
      <c r="OLQ436" s="32"/>
      <c r="OLR436" s="32"/>
      <c r="OLS436" s="32"/>
      <c r="OLT436" s="32"/>
      <c r="OLU436" s="32"/>
      <c r="OLV436" s="32"/>
      <c r="OLW436" s="32"/>
      <c r="OLX436" s="32"/>
      <c r="OLY436" s="32"/>
      <c r="OLZ436" s="32"/>
      <c r="OMA436" s="32"/>
      <c r="OMB436" s="32"/>
      <c r="OMC436" s="32"/>
      <c r="OMD436" s="32"/>
      <c r="OME436" s="32"/>
      <c r="OMF436" s="32"/>
      <c r="OMG436" s="32"/>
      <c r="OMH436" s="32"/>
      <c r="OMI436" s="32"/>
      <c r="OMJ436" s="32"/>
      <c r="OMK436" s="32"/>
      <c r="OML436" s="32"/>
      <c r="OMM436" s="32"/>
      <c r="OMN436" s="32"/>
      <c r="OMO436" s="32"/>
      <c r="OMP436" s="32"/>
      <c r="OMQ436" s="32"/>
      <c r="OMR436" s="32"/>
      <c r="OMS436" s="32"/>
      <c r="OMT436" s="32"/>
      <c r="OMU436" s="32"/>
      <c r="OMV436" s="32"/>
      <c r="OMW436" s="32"/>
      <c r="OMX436" s="32"/>
      <c r="OMY436" s="32"/>
      <c r="OMZ436" s="32"/>
      <c r="ONA436" s="32"/>
      <c r="ONB436" s="32"/>
      <c r="ONC436" s="32"/>
      <c r="OND436" s="32"/>
      <c r="ONE436" s="32"/>
      <c r="ONF436" s="32"/>
      <c r="ONG436" s="32"/>
      <c r="ONH436" s="32"/>
      <c r="ONI436" s="32"/>
      <c r="ONJ436" s="32"/>
      <c r="ONK436" s="32"/>
      <c r="ONL436" s="32"/>
      <c r="ONM436" s="32"/>
      <c r="ONN436" s="32"/>
      <c r="ONO436" s="32"/>
      <c r="ONP436" s="32"/>
      <c r="ONQ436" s="32"/>
      <c r="ONR436" s="32"/>
      <c r="ONS436" s="32"/>
      <c r="ONT436" s="32"/>
      <c r="ONU436" s="32"/>
      <c r="ONV436" s="32"/>
      <c r="ONW436" s="32"/>
      <c r="ONX436" s="32"/>
      <c r="ONY436" s="32"/>
      <c r="ONZ436" s="32"/>
      <c r="OOA436" s="32"/>
      <c r="OOB436" s="32"/>
      <c r="OOC436" s="32"/>
      <c r="OOD436" s="32"/>
      <c r="OOE436" s="32"/>
      <c r="OOF436" s="32"/>
      <c r="OOG436" s="32"/>
      <c r="OOH436" s="32"/>
      <c r="OOI436" s="32"/>
      <c r="OOJ436" s="32"/>
      <c r="OOK436" s="32"/>
      <c r="OOL436" s="32"/>
      <c r="OOM436" s="32"/>
      <c r="OON436" s="32"/>
      <c r="OOO436" s="32"/>
      <c r="OOP436" s="32"/>
      <c r="OOQ436" s="32"/>
      <c r="OOR436" s="32"/>
      <c r="OOS436" s="32"/>
      <c r="OOT436" s="32"/>
      <c r="OOU436" s="32"/>
      <c r="OOV436" s="32"/>
      <c r="OOW436" s="32"/>
      <c r="OOX436" s="32"/>
      <c r="OOY436" s="32"/>
      <c r="OOZ436" s="32"/>
      <c r="OPA436" s="32"/>
      <c r="OPB436" s="32"/>
      <c r="OPC436" s="32"/>
      <c r="OPD436" s="32"/>
      <c r="OPE436" s="32"/>
      <c r="OPF436" s="32"/>
      <c r="OPG436" s="32"/>
      <c r="OPH436" s="32"/>
      <c r="OPI436" s="32"/>
      <c r="OPJ436" s="32"/>
      <c r="OPK436" s="32"/>
      <c r="OPL436" s="32"/>
      <c r="OPM436" s="32"/>
      <c r="OPN436" s="32"/>
      <c r="OPO436" s="32"/>
      <c r="OPP436" s="32"/>
      <c r="OPQ436" s="32"/>
      <c r="OPR436" s="32"/>
      <c r="OPS436" s="32"/>
      <c r="OPT436" s="32"/>
      <c r="OPU436" s="32"/>
      <c r="OPV436" s="32"/>
      <c r="OPW436" s="32"/>
      <c r="OPX436" s="32"/>
      <c r="OPY436" s="32"/>
      <c r="OPZ436" s="32"/>
      <c r="OQA436" s="32"/>
      <c r="OQB436" s="32"/>
      <c r="OQC436" s="32"/>
      <c r="OQD436" s="32"/>
      <c r="OQE436" s="32"/>
      <c r="OQF436" s="32"/>
      <c r="OQG436" s="32"/>
      <c r="OQH436" s="32"/>
      <c r="OQI436" s="32"/>
      <c r="OQJ436" s="32"/>
      <c r="OQK436" s="32"/>
      <c r="OQL436" s="32"/>
      <c r="OQM436" s="32"/>
      <c r="OQN436" s="32"/>
      <c r="OQO436" s="32"/>
      <c r="OQP436" s="32"/>
      <c r="OQQ436" s="32"/>
      <c r="OQR436" s="32"/>
      <c r="OQS436" s="32"/>
      <c r="OQT436" s="32"/>
      <c r="OQU436" s="32"/>
      <c r="OQV436" s="32"/>
      <c r="OQW436" s="32"/>
      <c r="OQX436" s="32"/>
      <c r="OQY436" s="32"/>
      <c r="OQZ436" s="32"/>
      <c r="ORA436" s="32"/>
      <c r="ORB436" s="32"/>
      <c r="ORC436" s="32"/>
      <c r="ORD436" s="32"/>
      <c r="ORE436" s="32"/>
      <c r="ORF436" s="32"/>
      <c r="ORG436" s="32"/>
      <c r="ORH436" s="32"/>
      <c r="ORI436" s="32"/>
      <c r="ORJ436" s="32"/>
      <c r="ORK436" s="32"/>
      <c r="ORL436" s="32"/>
      <c r="ORM436" s="32"/>
      <c r="ORN436" s="32"/>
      <c r="ORO436" s="32"/>
      <c r="ORP436" s="32"/>
      <c r="ORQ436" s="32"/>
      <c r="ORR436" s="32"/>
      <c r="ORS436" s="32"/>
      <c r="ORT436" s="32"/>
      <c r="ORU436" s="32"/>
      <c r="ORV436" s="32"/>
      <c r="ORW436" s="32"/>
      <c r="ORX436" s="32"/>
      <c r="ORY436" s="32"/>
      <c r="ORZ436" s="32"/>
      <c r="OSA436" s="32"/>
      <c r="OSB436" s="32"/>
      <c r="OSC436" s="32"/>
      <c r="OSD436" s="32"/>
      <c r="OSE436" s="32"/>
      <c r="OSF436" s="32"/>
      <c r="OSG436" s="32"/>
      <c r="OSH436" s="32"/>
      <c r="OSI436" s="32"/>
      <c r="OSJ436" s="32"/>
      <c r="OSK436" s="32"/>
      <c r="OSL436" s="32"/>
      <c r="OSM436" s="32"/>
      <c r="OSN436" s="32"/>
      <c r="OSO436" s="32"/>
      <c r="OSP436" s="32"/>
      <c r="OSQ436" s="32"/>
      <c r="OSR436" s="32"/>
      <c r="OSS436" s="32"/>
      <c r="OST436" s="32"/>
      <c r="OSU436" s="32"/>
      <c r="OSV436" s="32"/>
      <c r="OSW436" s="32"/>
      <c r="OSX436" s="32"/>
      <c r="OSY436" s="32"/>
      <c r="OSZ436" s="32"/>
      <c r="OTA436" s="32"/>
      <c r="OTB436" s="32"/>
      <c r="OTC436" s="32"/>
      <c r="OTD436" s="32"/>
      <c r="OTE436" s="32"/>
      <c r="OTF436" s="32"/>
      <c r="OTG436" s="32"/>
      <c r="OTH436" s="32"/>
      <c r="OTI436" s="32"/>
      <c r="OTJ436" s="32"/>
      <c r="OTK436" s="32"/>
      <c r="OTL436" s="32"/>
      <c r="OTM436" s="32"/>
      <c r="OTN436" s="32"/>
      <c r="OTO436" s="32"/>
      <c r="OTP436" s="32"/>
      <c r="OTQ436" s="32"/>
      <c r="OTR436" s="32"/>
      <c r="OTS436" s="32"/>
      <c r="OTT436" s="32"/>
      <c r="OTU436" s="32"/>
      <c r="OTV436" s="32"/>
      <c r="OTW436" s="32"/>
      <c r="OTX436" s="32"/>
      <c r="OTY436" s="32"/>
      <c r="OTZ436" s="32"/>
      <c r="OUA436" s="32"/>
      <c r="OUB436" s="32"/>
      <c r="OUC436" s="32"/>
      <c r="OUD436" s="32"/>
      <c r="OUE436" s="32"/>
      <c r="OUF436" s="32"/>
      <c r="OUG436" s="32"/>
      <c r="OUH436" s="32"/>
      <c r="OUI436" s="32"/>
      <c r="OUJ436" s="32"/>
      <c r="OUK436" s="32"/>
      <c r="OUL436" s="32"/>
      <c r="OUM436" s="32"/>
      <c r="OUN436" s="32"/>
      <c r="OUO436" s="32"/>
      <c r="OUP436" s="32"/>
      <c r="OUQ436" s="32"/>
      <c r="OUR436" s="32"/>
      <c r="OUS436" s="32"/>
      <c r="OUT436" s="32"/>
      <c r="OUU436" s="32"/>
      <c r="OUV436" s="32"/>
      <c r="OUW436" s="32"/>
      <c r="OUX436" s="32"/>
      <c r="OUY436" s="32"/>
      <c r="OUZ436" s="32"/>
      <c r="OVA436" s="32"/>
      <c r="OVB436" s="32"/>
      <c r="OVC436" s="32"/>
      <c r="OVD436" s="32"/>
      <c r="OVE436" s="32"/>
      <c r="OVF436" s="32"/>
      <c r="OVG436" s="32"/>
      <c r="OVH436" s="32"/>
      <c r="OVI436" s="32"/>
      <c r="OVJ436" s="32"/>
      <c r="OVK436" s="32"/>
      <c r="OVL436" s="32"/>
      <c r="OVM436" s="32"/>
      <c r="OVN436" s="32"/>
      <c r="OVO436" s="32"/>
      <c r="OVP436" s="32"/>
      <c r="OVQ436" s="32"/>
      <c r="OVR436" s="32"/>
      <c r="OVS436" s="32"/>
      <c r="OVT436" s="32"/>
      <c r="OVU436" s="32"/>
      <c r="OVV436" s="32"/>
      <c r="OVW436" s="32"/>
      <c r="OVX436" s="32"/>
      <c r="OVY436" s="32"/>
      <c r="OVZ436" s="32"/>
      <c r="OWA436" s="32"/>
      <c r="OWB436" s="32"/>
      <c r="OWC436" s="32"/>
      <c r="OWD436" s="32"/>
      <c r="OWE436" s="32"/>
      <c r="OWF436" s="32"/>
      <c r="OWG436" s="32"/>
      <c r="OWH436" s="32"/>
      <c r="OWI436" s="32"/>
      <c r="OWJ436" s="32"/>
      <c r="OWK436" s="32"/>
      <c r="OWL436" s="32"/>
      <c r="OWM436" s="32"/>
      <c r="OWN436" s="32"/>
      <c r="OWO436" s="32"/>
      <c r="OWP436" s="32"/>
      <c r="OWQ436" s="32"/>
      <c r="OWR436" s="32"/>
      <c r="OWS436" s="32"/>
      <c r="OWT436" s="32"/>
      <c r="OWU436" s="32"/>
      <c r="OWV436" s="32"/>
      <c r="OWW436" s="32"/>
      <c r="OWX436" s="32"/>
      <c r="OWY436" s="32"/>
      <c r="OWZ436" s="32"/>
      <c r="OXA436" s="32"/>
      <c r="OXB436" s="32"/>
      <c r="OXC436" s="32"/>
      <c r="OXD436" s="32"/>
      <c r="OXE436" s="32"/>
      <c r="OXF436" s="32"/>
      <c r="OXG436" s="32"/>
      <c r="OXH436" s="32"/>
      <c r="OXI436" s="32"/>
      <c r="OXJ436" s="32"/>
      <c r="OXK436" s="32"/>
      <c r="OXL436" s="32"/>
      <c r="OXM436" s="32"/>
      <c r="OXN436" s="32"/>
      <c r="OXO436" s="32"/>
      <c r="OXP436" s="32"/>
      <c r="OXQ436" s="32"/>
      <c r="OXR436" s="32"/>
      <c r="OXS436" s="32"/>
      <c r="OXT436" s="32"/>
      <c r="OXU436" s="32"/>
      <c r="OXV436" s="32"/>
      <c r="OXW436" s="32"/>
      <c r="OXX436" s="32"/>
      <c r="OXY436" s="32"/>
      <c r="OXZ436" s="32"/>
      <c r="OYA436" s="32"/>
      <c r="OYB436" s="32"/>
      <c r="OYC436" s="32"/>
      <c r="OYD436" s="32"/>
      <c r="OYE436" s="32"/>
      <c r="OYF436" s="32"/>
      <c r="OYG436" s="32"/>
      <c r="OYH436" s="32"/>
      <c r="OYI436" s="32"/>
      <c r="OYJ436" s="32"/>
      <c r="OYK436" s="32"/>
      <c r="OYL436" s="32"/>
      <c r="OYM436" s="32"/>
      <c r="OYN436" s="32"/>
      <c r="OYO436" s="32"/>
      <c r="OYP436" s="32"/>
      <c r="OYQ436" s="32"/>
      <c r="OYR436" s="32"/>
      <c r="OYS436" s="32"/>
      <c r="OYT436" s="32"/>
      <c r="OYU436" s="32"/>
      <c r="OYV436" s="32"/>
      <c r="OYW436" s="32"/>
      <c r="OYX436" s="32"/>
      <c r="OYY436" s="32"/>
      <c r="OYZ436" s="32"/>
      <c r="OZA436" s="32"/>
      <c r="OZB436" s="32"/>
      <c r="OZC436" s="32"/>
      <c r="OZD436" s="32"/>
      <c r="OZE436" s="32"/>
      <c r="OZF436" s="32"/>
      <c r="OZG436" s="32"/>
      <c r="OZH436" s="32"/>
      <c r="OZI436" s="32"/>
      <c r="OZJ436" s="32"/>
      <c r="OZK436" s="32"/>
      <c r="OZL436" s="32"/>
      <c r="OZM436" s="32"/>
      <c r="OZN436" s="32"/>
      <c r="OZO436" s="32"/>
      <c r="OZP436" s="32"/>
      <c r="OZQ436" s="32"/>
      <c r="OZR436" s="32"/>
      <c r="OZS436" s="32"/>
      <c r="OZT436" s="32"/>
      <c r="OZU436" s="32"/>
      <c r="OZV436" s="32"/>
      <c r="OZW436" s="32"/>
      <c r="OZX436" s="32"/>
      <c r="OZY436" s="32"/>
      <c r="OZZ436" s="32"/>
      <c r="PAA436" s="32"/>
      <c r="PAB436" s="32"/>
      <c r="PAC436" s="32"/>
      <c r="PAD436" s="32"/>
      <c r="PAE436" s="32"/>
      <c r="PAF436" s="32"/>
      <c r="PAG436" s="32"/>
      <c r="PAH436" s="32"/>
      <c r="PAI436" s="32"/>
      <c r="PAJ436" s="32"/>
      <c r="PAK436" s="32"/>
      <c r="PAL436" s="32"/>
      <c r="PAM436" s="32"/>
      <c r="PAN436" s="32"/>
      <c r="PAO436" s="32"/>
      <c r="PAP436" s="32"/>
      <c r="PAQ436" s="32"/>
      <c r="PAR436" s="32"/>
      <c r="PAS436" s="32"/>
      <c r="PAT436" s="32"/>
      <c r="PAU436" s="32"/>
      <c r="PAV436" s="32"/>
      <c r="PAW436" s="32"/>
      <c r="PAX436" s="32"/>
      <c r="PAY436" s="32"/>
      <c r="PAZ436" s="32"/>
      <c r="PBA436" s="32"/>
      <c r="PBB436" s="32"/>
      <c r="PBC436" s="32"/>
      <c r="PBD436" s="32"/>
      <c r="PBE436" s="32"/>
      <c r="PBF436" s="32"/>
      <c r="PBG436" s="32"/>
      <c r="PBH436" s="32"/>
      <c r="PBI436" s="32"/>
      <c r="PBJ436" s="32"/>
      <c r="PBK436" s="32"/>
      <c r="PBL436" s="32"/>
      <c r="PBM436" s="32"/>
      <c r="PBN436" s="32"/>
      <c r="PBO436" s="32"/>
      <c r="PBP436" s="32"/>
      <c r="PBQ436" s="32"/>
      <c r="PBR436" s="32"/>
      <c r="PBS436" s="32"/>
      <c r="PBT436" s="32"/>
      <c r="PBU436" s="32"/>
      <c r="PBV436" s="32"/>
      <c r="PBW436" s="32"/>
      <c r="PBX436" s="32"/>
      <c r="PBY436" s="32"/>
      <c r="PBZ436" s="32"/>
      <c r="PCA436" s="32"/>
      <c r="PCB436" s="32"/>
      <c r="PCC436" s="32"/>
      <c r="PCD436" s="32"/>
      <c r="PCE436" s="32"/>
      <c r="PCF436" s="32"/>
      <c r="PCG436" s="32"/>
      <c r="PCH436" s="32"/>
      <c r="PCI436" s="32"/>
      <c r="PCJ436" s="32"/>
      <c r="PCK436" s="32"/>
      <c r="PCL436" s="32"/>
      <c r="PCM436" s="32"/>
      <c r="PCN436" s="32"/>
      <c r="PCO436" s="32"/>
      <c r="PCP436" s="32"/>
      <c r="PCQ436" s="32"/>
      <c r="PCR436" s="32"/>
      <c r="PCS436" s="32"/>
      <c r="PCT436" s="32"/>
      <c r="PCU436" s="32"/>
      <c r="PCV436" s="32"/>
      <c r="PCW436" s="32"/>
      <c r="PCX436" s="32"/>
      <c r="PCY436" s="32"/>
      <c r="PCZ436" s="32"/>
      <c r="PDA436" s="32"/>
      <c r="PDB436" s="32"/>
      <c r="PDC436" s="32"/>
      <c r="PDD436" s="32"/>
      <c r="PDE436" s="32"/>
      <c r="PDF436" s="32"/>
      <c r="PDG436" s="32"/>
      <c r="PDH436" s="32"/>
      <c r="PDI436" s="32"/>
      <c r="PDJ436" s="32"/>
      <c r="PDK436" s="32"/>
      <c r="PDL436" s="32"/>
      <c r="PDM436" s="32"/>
      <c r="PDN436" s="32"/>
      <c r="PDO436" s="32"/>
      <c r="PDP436" s="32"/>
      <c r="PDQ436" s="32"/>
      <c r="PDR436" s="32"/>
      <c r="PDS436" s="32"/>
      <c r="PDT436" s="32"/>
      <c r="PDU436" s="32"/>
      <c r="PDV436" s="32"/>
      <c r="PDW436" s="32"/>
      <c r="PDX436" s="32"/>
      <c r="PDY436" s="32"/>
      <c r="PDZ436" s="32"/>
      <c r="PEA436" s="32"/>
      <c r="PEB436" s="32"/>
      <c r="PEC436" s="32"/>
      <c r="PED436" s="32"/>
      <c r="PEE436" s="32"/>
      <c r="PEF436" s="32"/>
      <c r="PEG436" s="32"/>
      <c r="PEH436" s="32"/>
      <c r="PEI436" s="32"/>
      <c r="PEJ436" s="32"/>
      <c r="PEK436" s="32"/>
      <c r="PEL436" s="32"/>
      <c r="PEM436" s="32"/>
      <c r="PEN436" s="32"/>
      <c r="PEO436" s="32"/>
      <c r="PEP436" s="32"/>
      <c r="PEQ436" s="32"/>
      <c r="PER436" s="32"/>
      <c r="PES436" s="32"/>
      <c r="PET436" s="32"/>
      <c r="PEU436" s="32"/>
      <c r="PEV436" s="32"/>
      <c r="PEW436" s="32"/>
      <c r="PEX436" s="32"/>
      <c r="PEY436" s="32"/>
      <c r="PEZ436" s="32"/>
      <c r="PFA436" s="32"/>
      <c r="PFB436" s="32"/>
      <c r="PFC436" s="32"/>
      <c r="PFD436" s="32"/>
      <c r="PFE436" s="32"/>
      <c r="PFF436" s="32"/>
      <c r="PFG436" s="32"/>
      <c r="PFH436" s="32"/>
      <c r="PFI436" s="32"/>
      <c r="PFJ436" s="32"/>
      <c r="PFK436" s="32"/>
      <c r="PFL436" s="32"/>
      <c r="PFM436" s="32"/>
      <c r="PFN436" s="32"/>
      <c r="PFO436" s="32"/>
      <c r="PFP436" s="32"/>
      <c r="PFQ436" s="32"/>
      <c r="PFR436" s="32"/>
      <c r="PFS436" s="32"/>
      <c r="PFT436" s="32"/>
      <c r="PFU436" s="32"/>
      <c r="PFV436" s="32"/>
      <c r="PFW436" s="32"/>
      <c r="PFX436" s="32"/>
      <c r="PFY436" s="32"/>
      <c r="PFZ436" s="32"/>
      <c r="PGA436" s="32"/>
      <c r="PGB436" s="32"/>
      <c r="PGC436" s="32"/>
      <c r="PGD436" s="32"/>
      <c r="PGE436" s="32"/>
      <c r="PGF436" s="32"/>
      <c r="PGG436" s="32"/>
      <c r="PGH436" s="32"/>
      <c r="PGI436" s="32"/>
      <c r="PGJ436" s="32"/>
      <c r="PGK436" s="32"/>
      <c r="PGL436" s="32"/>
      <c r="PGM436" s="32"/>
      <c r="PGN436" s="32"/>
      <c r="PGO436" s="32"/>
      <c r="PGP436" s="32"/>
      <c r="PGQ436" s="32"/>
      <c r="PGR436" s="32"/>
      <c r="PGS436" s="32"/>
      <c r="PGT436" s="32"/>
      <c r="PGU436" s="32"/>
      <c r="PGV436" s="32"/>
      <c r="PGW436" s="32"/>
      <c r="PGX436" s="32"/>
      <c r="PGY436" s="32"/>
      <c r="PGZ436" s="32"/>
      <c r="PHA436" s="32"/>
      <c r="PHB436" s="32"/>
      <c r="PHC436" s="32"/>
      <c r="PHD436" s="32"/>
      <c r="PHE436" s="32"/>
      <c r="PHF436" s="32"/>
      <c r="PHG436" s="32"/>
      <c r="PHH436" s="32"/>
      <c r="PHI436" s="32"/>
      <c r="PHJ436" s="32"/>
      <c r="PHK436" s="32"/>
      <c r="PHL436" s="32"/>
      <c r="PHM436" s="32"/>
      <c r="PHN436" s="32"/>
      <c r="PHO436" s="32"/>
      <c r="PHP436" s="32"/>
      <c r="PHQ436" s="32"/>
      <c r="PHR436" s="32"/>
      <c r="PHS436" s="32"/>
      <c r="PHT436" s="32"/>
      <c r="PHU436" s="32"/>
      <c r="PHV436" s="32"/>
      <c r="PHW436" s="32"/>
      <c r="PHX436" s="32"/>
      <c r="PHY436" s="32"/>
      <c r="PHZ436" s="32"/>
      <c r="PIA436" s="32"/>
      <c r="PIB436" s="32"/>
      <c r="PIC436" s="32"/>
      <c r="PID436" s="32"/>
      <c r="PIE436" s="32"/>
      <c r="PIF436" s="32"/>
      <c r="PIG436" s="32"/>
      <c r="PIH436" s="32"/>
      <c r="PII436" s="32"/>
      <c r="PIJ436" s="32"/>
      <c r="PIK436" s="32"/>
      <c r="PIL436" s="32"/>
      <c r="PIM436" s="32"/>
      <c r="PIN436" s="32"/>
      <c r="PIO436" s="32"/>
      <c r="PIP436" s="32"/>
      <c r="PIQ436" s="32"/>
      <c r="PIR436" s="32"/>
      <c r="PIS436" s="32"/>
      <c r="PIT436" s="32"/>
      <c r="PIU436" s="32"/>
      <c r="PIV436" s="32"/>
      <c r="PIW436" s="32"/>
      <c r="PIX436" s="32"/>
      <c r="PIY436" s="32"/>
      <c r="PIZ436" s="32"/>
      <c r="PJA436" s="32"/>
      <c r="PJB436" s="32"/>
      <c r="PJC436" s="32"/>
      <c r="PJD436" s="32"/>
      <c r="PJE436" s="32"/>
      <c r="PJF436" s="32"/>
      <c r="PJG436" s="32"/>
      <c r="PJH436" s="32"/>
      <c r="PJI436" s="32"/>
      <c r="PJJ436" s="32"/>
      <c r="PJK436" s="32"/>
      <c r="PJL436" s="32"/>
      <c r="PJM436" s="32"/>
      <c r="PJN436" s="32"/>
      <c r="PJO436" s="32"/>
      <c r="PJP436" s="32"/>
      <c r="PJQ436" s="32"/>
      <c r="PJR436" s="32"/>
      <c r="PJS436" s="32"/>
      <c r="PJT436" s="32"/>
      <c r="PJU436" s="32"/>
      <c r="PJV436" s="32"/>
      <c r="PJW436" s="32"/>
      <c r="PJX436" s="32"/>
      <c r="PJY436" s="32"/>
      <c r="PJZ436" s="32"/>
      <c r="PKA436" s="32"/>
      <c r="PKB436" s="32"/>
      <c r="PKC436" s="32"/>
      <c r="PKD436" s="32"/>
      <c r="PKE436" s="32"/>
      <c r="PKF436" s="32"/>
      <c r="PKG436" s="32"/>
      <c r="PKH436" s="32"/>
      <c r="PKI436" s="32"/>
      <c r="PKJ436" s="32"/>
      <c r="PKK436" s="32"/>
      <c r="PKL436" s="32"/>
      <c r="PKM436" s="32"/>
      <c r="PKN436" s="32"/>
      <c r="PKO436" s="32"/>
      <c r="PKP436" s="32"/>
      <c r="PKQ436" s="32"/>
      <c r="PKR436" s="32"/>
      <c r="PKS436" s="32"/>
      <c r="PKT436" s="32"/>
      <c r="PKU436" s="32"/>
      <c r="PKV436" s="32"/>
      <c r="PKW436" s="32"/>
      <c r="PKX436" s="32"/>
      <c r="PKY436" s="32"/>
      <c r="PKZ436" s="32"/>
      <c r="PLA436" s="32"/>
      <c r="PLB436" s="32"/>
      <c r="PLC436" s="32"/>
      <c r="PLD436" s="32"/>
      <c r="PLE436" s="32"/>
      <c r="PLF436" s="32"/>
      <c r="PLG436" s="32"/>
      <c r="PLH436" s="32"/>
      <c r="PLI436" s="32"/>
      <c r="PLJ436" s="32"/>
      <c r="PLK436" s="32"/>
      <c r="PLL436" s="32"/>
      <c r="PLM436" s="32"/>
      <c r="PLN436" s="32"/>
      <c r="PLO436" s="32"/>
      <c r="PLP436" s="32"/>
      <c r="PLQ436" s="32"/>
      <c r="PLR436" s="32"/>
      <c r="PLS436" s="32"/>
      <c r="PLT436" s="32"/>
      <c r="PLU436" s="32"/>
      <c r="PLV436" s="32"/>
      <c r="PLW436" s="32"/>
      <c r="PLX436" s="32"/>
      <c r="PLY436" s="32"/>
      <c r="PLZ436" s="32"/>
      <c r="PMA436" s="32"/>
      <c r="PMB436" s="32"/>
      <c r="PMC436" s="32"/>
      <c r="PMD436" s="32"/>
      <c r="PME436" s="32"/>
      <c r="PMF436" s="32"/>
      <c r="PMG436" s="32"/>
      <c r="PMH436" s="32"/>
      <c r="PMI436" s="32"/>
      <c r="PMJ436" s="32"/>
      <c r="PMK436" s="32"/>
      <c r="PML436" s="32"/>
      <c r="PMM436" s="32"/>
      <c r="PMN436" s="32"/>
      <c r="PMO436" s="32"/>
      <c r="PMP436" s="32"/>
      <c r="PMQ436" s="32"/>
      <c r="PMR436" s="32"/>
      <c r="PMS436" s="32"/>
      <c r="PMT436" s="32"/>
      <c r="PMU436" s="32"/>
      <c r="PMV436" s="32"/>
      <c r="PMW436" s="32"/>
      <c r="PMX436" s="32"/>
      <c r="PMY436" s="32"/>
      <c r="PMZ436" s="32"/>
      <c r="PNA436" s="32"/>
      <c r="PNB436" s="32"/>
      <c r="PNC436" s="32"/>
      <c r="PND436" s="32"/>
      <c r="PNE436" s="32"/>
      <c r="PNF436" s="32"/>
      <c r="PNG436" s="32"/>
      <c r="PNH436" s="32"/>
      <c r="PNI436" s="32"/>
      <c r="PNJ436" s="32"/>
      <c r="PNK436" s="32"/>
      <c r="PNL436" s="32"/>
      <c r="PNM436" s="32"/>
      <c r="PNN436" s="32"/>
      <c r="PNO436" s="32"/>
      <c r="PNP436" s="32"/>
      <c r="PNQ436" s="32"/>
      <c r="PNR436" s="32"/>
      <c r="PNS436" s="32"/>
      <c r="PNT436" s="32"/>
      <c r="PNU436" s="32"/>
      <c r="PNV436" s="32"/>
      <c r="PNW436" s="32"/>
      <c r="PNX436" s="32"/>
      <c r="PNY436" s="32"/>
      <c r="PNZ436" s="32"/>
      <c r="POA436" s="32"/>
      <c r="POB436" s="32"/>
      <c r="POC436" s="32"/>
      <c r="POD436" s="32"/>
      <c r="POE436" s="32"/>
      <c r="POF436" s="32"/>
      <c r="POG436" s="32"/>
      <c r="POH436" s="32"/>
      <c r="POI436" s="32"/>
      <c r="POJ436" s="32"/>
      <c r="POK436" s="32"/>
      <c r="POL436" s="32"/>
      <c r="POM436" s="32"/>
      <c r="PON436" s="32"/>
      <c r="POO436" s="32"/>
      <c r="POP436" s="32"/>
      <c r="POQ436" s="32"/>
      <c r="POR436" s="32"/>
      <c r="POS436" s="32"/>
      <c r="POT436" s="32"/>
      <c r="POU436" s="32"/>
      <c r="POV436" s="32"/>
      <c r="POW436" s="32"/>
      <c r="POX436" s="32"/>
      <c r="POY436" s="32"/>
      <c r="POZ436" s="32"/>
      <c r="PPA436" s="32"/>
      <c r="PPB436" s="32"/>
      <c r="PPC436" s="32"/>
      <c r="PPD436" s="32"/>
      <c r="PPE436" s="32"/>
      <c r="PPF436" s="32"/>
      <c r="PPG436" s="32"/>
      <c r="PPH436" s="32"/>
      <c r="PPI436" s="32"/>
      <c r="PPJ436" s="32"/>
      <c r="PPK436" s="32"/>
      <c r="PPL436" s="32"/>
      <c r="PPM436" s="32"/>
      <c r="PPN436" s="32"/>
      <c r="PPO436" s="32"/>
      <c r="PPP436" s="32"/>
      <c r="PPQ436" s="32"/>
      <c r="PPR436" s="32"/>
      <c r="PPS436" s="32"/>
      <c r="PPT436" s="32"/>
      <c r="PPU436" s="32"/>
      <c r="PPV436" s="32"/>
      <c r="PPW436" s="32"/>
      <c r="PPX436" s="32"/>
      <c r="PPY436" s="32"/>
      <c r="PPZ436" s="32"/>
      <c r="PQA436" s="32"/>
      <c r="PQB436" s="32"/>
      <c r="PQC436" s="32"/>
      <c r="PQD436" s="32"/>
      <c r="PQE436" s="32"/>
      <c r="PQF436" s="32"/>
      <c r="PQG436" s="32"/>
      <c r="PQH436" s="32"/>
      <c r="PQI436" s="32"/>
      <c r="PQJ436" s="32"/>
      <c r="PQK436" s="32"/>
      <c r="PQL436" s="32"/>
      <c r="PQM436" s="32"/>
      <c r="PQN436" s="32"/>
      <c r="PQO436" s="32"/>
      <c r="PQP436" s="32"/>
      <c r="PQQ436" s="32"/>
      <c r="PQR436" s="32"/>
      <c r="PQS436" s="32"/>
      <c r="PQT436" s="32"/>
      <c r="PQU436" s="32"/>
      <c r="PQV436" s="32"/>
      <c r="PQW436" s="32"/>
      <c r="PQX436" s="32"/>
      <c r="PQY436" s="32"/>
      <c r="PQZ436" s="32"/>
      <c r="PRA436" s="32"/>
      <c r="PRB436" s="32"/>
      <c r="PRC436" s="32"/>
      <c r="PRD436" s="32"/>
      <c r="PRE436" s="32"/>
      <c r="PRF436" s="32"/>
      <c r="PRG436" s="32"/>
      <c r="PRH436" s="32"/>
      <c r="PRI436" s="32"/>
      <c r="PRJ436" s="32"/>
      <c r="PRK436" s="32"/>
      <c r="PRL436" s="32"/>
      <c r="PRM436" s="32"/>
      <c r="PRN436" s="32"/>
      <c r="PRO436" s="32"/>
      <c r="PRP436" s="32"/>
      <c r="PRQ436" s="32"/>
      <c r="PRR436" s="32"/>
      <c r="PRS436" s="32"/>
      <c r="PRT436" s="32"/>
      <c r="PRU436" s="32"/>
      <c r="PRV436" s="32"/>
      <c r="PRW436" s="32"/>
      <c r="PRX436" s="32"/>
      <c r="PRY436" s="32"/>
      <c r="PRZ436" s="32"/>
      <c r="PSA436" s="32"/>
      <c r="PSB436" s="32"/>
      <c r="PSC436" s="32"/>
      <c r="PSD436" s="32"/>
      <c r="PSE436" s="32"/>
      <c r="PSF436" s="32"/>
      <c r="PSG436" s="32"/>
      <c r="PSH436" s="32"/>
      <c r="PSI436" s="32"/>
      <c r="PSJ436" s="32"/>
      <c r="PSK436" s="32"/>
      <c r="PSL436" s="32"/>
      <c r="PSM436" s="32"/>
      <c r="PSN436" s="32"/>
      <c r="PSO436" s="32"/>
      <c r="PSP436" s="32"/>
      <c r="PSQ436" s="32"/>
      <c r="PSR436" s="32"/>
      <c r="PSS436" s="32"/>
      <c r="PST436" s="32"/>
      <c r="PSU436" s="32"/>
      <c r="PSV436" s="32"/>
      <c r="PSW436" s="32"/>
      <c r="PSX436" s="32"/>
      <c r="PSY436" s="32"/>
      <c r="PSZ436" s="32"/>
      <c r="PTA436" s="32"/>
      <c r="PTB436" s="32"/>
      <c r="PTC436" s="32"/>
      <c r="PTD436" s="32"/>
      <c r="PTE436" s="32"/>
      <c r="PTF436" s="32"/>
      <c r="PTG436" s="32"/>
      <c r="PTH436" s="32"/>
      <c r="PTI436" s="32"/>
      <c r="PTJ436" s="32"/>
      <c r="PTK436" s="32"/>
      <c r="PTL436" s="32"/>
      <c r="PTM436" s="32"/>
      <c r="PTN436" s="32"/>
      <c r="PTO436" s="32"/>
      <c r="PTP436" s="32"/>
      <c r="PTQ436" s="32"/>
      <c r="PTR436" s="32"/>
      <c r="PTS436" s="32"/>
      <c r="PTT436" s="32"/>
      <c r="PTU436" s="32"/>
      <c r="PTV436" s="32"/>
      <c r="PTW436" s="32"/>
      <c r="PTX436" s="32"/>
      <c r="PTY436" s="32"/>
      <c r="PTZ436" s="32"/>
      <c r="PUA436" s="32"/>
      <c r="PUB436" s="32"/>
      <c r="PUC436" s="32"/>
      <c r="PUD436" s="32"/>
      <c r="PUE436" s="32"/>
      <c r="PUF436" s="32"/>
      <c r="PUG436" s="32"/>
      <c r="PUH436" s="32"/>
      <c r="PUI436" s="32"/>
      <c r="PUJ436" s="32"/>
      <c r="PUK436" s="32"/>
      <c r="PUL436" s="32"/>
      <c r="PUM436" s="32"/>
      <c r="PUN436" s="32"/>
      <c r="PUO436" s="32"/>
      <c r="PUP436" s="32"/>
      <c r="PUQ436" s="32"/>
      <c r="PUR436" s="32"/>
      <c r="PUS436" s="32"/>
      <c r="PUT436" s="32"/>
      <c r="PUU436" s="32"/>
      <c r="PUV436" s="32"/>
      <c r="PUW436" s="32"/>
      <c r="PUX436" s="32"/>
      <c r="PUY436" s="32"/>
      <c r="PUZ436" s="32"/>
      <c r="PVA436" s="32"/>
      <c r="PVB436" s="32"/>
      <c r="PVC436" s="32"/>
      <c r="PVD436" s="32"/>
      <c r="PVE436" s="32"/>
      <c r="PVF436" s="32"/>
      <c r="PVG436" s="32"/>
      <c r="PVH436" s="32"/>
      <c r="PVI436" s="32"/>
      <c r="PVJ436" s="32"/>
      <c r="PVK436" s="32"/>
      <c r="PVL436" s="32"/>
      <c r="PVM436" s="32"/>
      <c r="PVN436" s="32"/>
      <c r="PVO436" s="32"/>
      <c r="PVP436" s="32"/>
      <c r="PVQ436" s="32"/>
      <c r="PVR436" s="32"/>
      <c r="PVS436" s="32"/>
      <c r="PVT436" s="32"/>
      <c r="PVU436" s="32"/>
      <c r="PVV436" s="32"/>
      <c r="PVW436" s="32"/>
      <c r="PVX436" s="32"/>
      <c r="PVY436" s="32"/>
      <c r="PVZ436" s="32"/>
      <c r="PWA436" s="32"/>
      <c r="PWB436" s="32"/>
      <c r="PWC436" s="32"/>
      <c r="PWD436" s="32"/>
      <c r="PWE436" s="32"/>
      <c r="PWF436" s="32"/>
      <c r="PWG436" s="32"/>
      <c r="PWH436" s="32"/>
      <c r="PWI436" s="32"/>
      <c r="PWJ436" s="32"/>
      <c r="PWK436" s="32"/>
      <c r="PWL436" s="32"/>
      <c r="PWM436" s="32"/>
      <c r="PWN436" s="32"/>
      <c r="PWO436" s="32"/>
      <c r="PWP436" s="32"/>
      <c r="PWQ436" s="32"/>
      <c r="PWR436" s="32"/>
      <c r="PWS436" s="32"/>
      <c r="PWT436" s="32"/>
      <c r="PWU436" s="32"/>
      <c r="PWV436" s="32"/>
      <c r="PWW436" s="32"/>
      <c r="PWX436" s="32"/>
      <c r="PWY436" s="32"/>
      <c r="PWZ436" s="32"/>
      <c r="PXA436" s="32"/>
      <c r="PXB436" s="32"/>
      <c r="PXC436" s="32"/>
      <c r="PXD436" s="32"/>
      <c r="PXE436" s="32"/>
      <c r="PXF436" s="32"/>
      <c r="PXG436" s="32"/>
      <c r="PXH436" s="32"/>
      <c r="PXI436" s="32"/>
      <c r="PXJ436" s="32"/>
      <c r="PXK436" s="32"/>
      <c r="PXL436" s="32"/>
      <c r="PXM436" s="32"/>
      <c r="PXN436" s="32"/>
      <c r="PXO436" s="32"/>
      <c r="PXP436" s="32"/>
      <c r="PXQ436" s="32"/>
      <c r="PXR436" s="32"/>
      <c r="PXS436" s="32"/>
      <c r="PXT436" s="32"/>
      <c r="PXU436" s="32"/>
      <c r="PXV436" s="32"/>
      <c r="PXW436" s="32"/>
      <c r="PXX436" s="32"/>
      <c r="PXY436" s="32"/>
      <c r="PXZ436" s="32"/>
      <c r="PYA436" s="32"/>
      <c r="PYB436" s="32"/>
      <c r="PYC436" s="32"/>
      <c r="PYD436" s="32"/>
      <c r="PYE436" s="32"/>
      <c r="PYF436" s="32"/>
      <c r="PYG436" s="32"/>
      <c r="PYH436" s="32"/>
      <c r="PYI436" s="32"/>
      <c r="PYJ436" s="32"/>
      <c r="PYK436" s="32"/>
      <c r="PYL436" s="32"/>
      <c r="PYM436" s="32"/>
      <c r="PYN436" s="32"/>
      <c r="PYO436" s="32"/>
      <c r="PYP436" s="32"/>
      <c r="PYQ436" s="32"/>
      <c r="PYR436" s="32"/>
      <c r="PYS436" s="32"/>
      <c r="PYT436" s="32"/>
      <c r="PYU436" s="32"/>
      <c r="PYV436" s="32"/>
      <c r="PYW436" s="32"/>
      <c r="PYX436" s="32"/>
      <c r="PYY436" s="32"/>
      <c r="PYZ436" s="32"/>
      <c r="PZA436" s="32"/>
      <c r="PZB436" s="32"/>
      <c r="PZC436" s="32"/>
      <c r="PZD436" s="32"/>
      <c r="PZE436" s="32"/>
      <c r="PZF436" s="32"/>
      <c r="PZG436" s="32"/>
      <c r="PZH436" s="32"/>
      <c r="PZI436" s="32"/>
      <c r="PZJ436" s="32"/>
      <c r="PZK436" s="32"/>
      <c r="PZL436" s="32"/>
      <c r="PZM436" s="32"/>
      <c r="PZN436" s="32"/>
      <c r="PZO436" s="32"/>
      <c r="PZP436" s="32"/>
      <c r="PZQ436" s="32"/>
      <c r="PZR436" s="32"/>
      <c r="PZS436" s="32"/>
      <c r="PZT436" s="32"/>
      <c r="PZU436" s="32"/>
      <c r="PZV436" s="32"/>
      <c r="PZW436" s="32"/>
      <c r="PZX436" s="32"/>
      <c r="PZY436" s="32"/>
      <c r="PZZ436" s="32"/>
      <c r="QAA436" s="32"/>
      <c r="QAB436" s="32"/>
      <c r="QAC436" s="32"/>
      <c r="QAD436" s="32"/>
      <c r="QAE436" s="32"/>
      <c r="QAF436" s="32"/>
      <c r="QAG436" s="32"/>
      <c r="QAH436" s="32"/>
      <c r="QAI436" s="32"/>
      <c r="QAJ436" s="32"/>
      <c r="QAK436" s="32"/>
      <c r="QAL436" s="32"/>
      <c r="QAM436" s="32"/>
      <c r="QAN436" s="32"/>
      <c r="QAO436" s="32"/>
      <c r="QAP436" s="32"/>
      <c r="QAQ436" s="32"/>
      <c r="QAR436" s="32"/>
      <c r="QAS436" s="32"/>
      <c r="QAT436" s="32"/>
      <c r="QAU436" s="32"/>
      <c r="QAV436" s="32"/>
      <c r="QAW436" s="32"/>
      <c r="QAX436" s="32"/>
      <c r="QAY436" s="32"/>
      <c r="QAZ436" s="32"/>
      <c r="QBA436" s="32"/>
      <c r="QBB436" s="32"/>
      <c r="QBC436" s="32"/>
      <c r="QBD436" s="32"/>
      <c r="QBE436" s="32"/>
      <c r="QBF436" s="32"/>
      <c r="QBG436" s="32"/>
      <c r="QBH436" s="32"/>
      <c r="QBI436" s="32"/>
      <c r="QBJ436" s="32"/>
      <c r="QBK436" s="32"/>
      <c r="QBL436" s="32"/>
      <c r="QBM436" s="32"/>
      <c r="QBN436" s="32"/>
      <c r="QBO436" s="32"/>
      <c r="QBP436" s="32"/>
      <c r="QBQ436" s="32"/>
      <c r="QBR436" s="32"/>
      <c r="QBS436" s="32"/>
      <c r="QBT436" s="32"/>
      <c r="QBU436" s="32"/>
      <c r="QBV436" s="32"/>
      <c r="QBW436" s="32"/>
      <c r="QBX436" s="32"/>
      <c r="QBY436" s="32"/>
      <c r="QBZ436" s="32"/>
      <c r="QCA436" s="32"/>
      <c r="QCB436" s="32"/>
      <c r="QCC436" s="32"/>
      <c r="QCD436" s="32"/>
      <c r="QCE436" s="32"/>
      <c r="QCF436" s="32"/>
      <c r="QCG436" s="32"/>
      <c r="QCH436" s="32"/>
      <c r="QCI436" s="32"/>
      <c r="QCJ436" s="32"/>
      <c r="QCK436" s="32"/>
      <c r="QCL436" s="32"/>
      <c r="QCM436" s="32"/>
      <c r="QCN436" s="32"/>
      <c r="QCO436" s="32"/>
      <c r="QCP436" s="32"/>
      <c r="QCQ436" s="32"/>
      <c r="QCR436" s="32"/>
      <c r="QCS436" s="32"/>
      <c r="QCT436" s="32"/>
      <c r="QCU436" s="32"/>
      <c r="QCV436" s="32"/>
      <c r="QCW436" s="32"/>
      <c r="QCX436" s="32"/>
      <c r="QCY436" s="32"/>
      <c r="QCZ436" s="32"/>
      <c r="QDA436" s="32"/>
      <c r="QDB436" s="32"/>
      <c r="QDC436" s="32"/>
      <c r="QDD436" s="32"/>
      <c r="QDE436" s="32"/>
      <c r="QDF436" s="32"/>
      <c r="QDG436" s="32"/>
      <c r="QDH436" s="32"/>
      <c r="QDI436" s="32"/>
      <c r="QDJ436" s="32"/>
      <c r="QDK436" s="32"/>
      <c r="QDL436" s="32"/>
      <c r="QDM436" s="32"/>
      <c r="QDN436" s="32"/>
      <c r="QDO436" s="32"/>
      <c r="QDP436" s="32"/>
      <c r="QDQ436" s="32"/>
      <c r="QDR436" s="32"/>
      <c r="QDS436" s="32"/>
      <c r="QDT436" s="32"/>
      <c r="QDU436" s="32"/>
      <c r="QDV436" s="32"/>
      <c r="QDW436" s="32"/>
      <c r="QDX436" s="32"/>
      <c r="QDY436" s="32"/>
      <c r="QDZ436" s="32"/>
      <c r="QEA436" s="32"/>
      <c r="QEB436" s="32"/>
      <c r="QEC436" s="32"/>
      <c r="QED436" s="32"/>
      <c r="QEE436" s="32"/>
      <c r="QEF436" s="32"/>
      <c r="QEG436" s="32"/>
      <c r="QEH436" s="32"/>
      <c r="QEI436" s="32"/>
      <c r="QEJ436" s="32"/>
      <c r="QEK436" s="32"/>
      <c r="QEL436" s="32"/>
      <c r="QEM436" s="32"/>
      <c r="QEN436" s="32"/>
      <c r="QEO436" s="32"/>
      <c r="QEP436" s="32"/>
      <c r="QEQ436" s="32"/>
      <c r="QER436" s="32"/>
      <c r="QES436" s="32"/>
      <c r="QET436" s="32"/>
      <c r="QEU436" s="32"/>
      <c r="QEV436" s="32"/>
      <c r="QEW436" s="32"/>
      <c r="QEX436" s="32"/>
      <c r="QEY436" s="32"/>
      <c r="QEZ436" s="32"/>
      <c r="QFA436" s="32"/>
      <c r="QFB436" s="32"/>
      <c r="QFC436" s="32"/>
      <c r="QFD436" s="32"/>
      <c r="QFE436" s="32"/>
      <c r="QFF436" s="32"/>
      <c r="QFG436" s="32"/>
      <c r="QFH436" s="32"/>
      <c r="QFI436" s="32"/>
      <c r="QFJ436" s="32"/>
      <c r="QFK436" s="32"/>
      <c r="QFL436" s="32"/>
      <c r="QFM436" s="32"/>
      <c r="QFN436" s="32"/>
      <c r="QFO436" s="32"/>
      <c r="QFP436" s="32"/>
      <c r="QFQ436" s="32"/>
      <c r="QFR436" s="32"/>
      <c r="QFS436" s="32"/>
      <c r="QFT436" s="32"/>
      <c r="QFU436" s="32"/>
      <c r="QFV436" s="32"/>
      <c r="QFW436" s="32"/>
      <c r="QFX436" s="32"/>
      <c r="QFY436" s="32"/>
      <c r="QFZ436" s="32"/>
      <c r="QGA436" s="32"/>
      <c r="QGB436" s="32"/>
      <c r="QGC436" s="32"/>
      <c r="QGD436" s="32"/>
      <c r="QGE436" s="32"/>
      <c r="QGF436" s="32"/>
      <c r="QGG436" s="32"/>
      <c r="QGH436" s="32"/>
      <c r="QGI436" s="32"/>
      <c r="QGJ436" s="32"/>
      <c r="QGK436" s="32"/>
      <c r="QGL436" s="32"/>
      <c r="QGM436" s="32"/>
      <c r="QGN436" s="32"/>
      <c r="QGO436" s="32"/>
      <c r="QGP436" s="32"/>
      <c r="QGQ436" s="32"/>
      <c r="QGR436" s="32"/>
      <c r="QGS436" s="32"/>
      <c r="QGT436" s="32"/>
      <c r="QGU436" s="32"/>
      <c r="QGV436" s="32"/>
      <c r="QGW436" s="32"/>
      <c r="QGX436" s="32"/>
      <c r="QGY436" s="32"/>
      <c r="QGZ436" s="32"/>
      <c r="QHA436" s="32"/>
      <c r="QHB436" s="32"/>
      <c r="QHC436" s="32"/>
      <c r="QHD436" s="32"/>
      <c r="QHE436" s="32"/>
      <c r="QHF436" s="32"/>
      <c r="QHG436" s="32"/>
      <c r="QHH436" s="32"/>
      <c r="QHI436" s="32"/>
      <c r="QHJ436" s="32"/>
      <c r="QHK436" s="32"/>
      <c r="QHL436" s="32"/>
      <c r="QHM436" s="32"/>
      <c r="QHN436" s="32"/>
      <c r="QHO436" s="32"/>
      <c r="QHP436" s="32"/>
      <c r="QHQ436" s="32"/>
      <c r="QHR436" s="32"/>
      <c r="QHS436" s="32"/>
      <c r="QHT436" s="32"/>
      <c r="QHU436" s="32"/>
      <c r="QHV436" s="32"/>
      <c r="QHW436" s="32"/>
      <c r="QHX436" s="32"/>
      <c r="QHY436" s="32"/>
      <c r="QHZ436" s="32"/>
      <c r="QIA436" s="32"/>
      <c r="QIB436" s="32"/>
      <c r="QIC436" s="32"/>
      <c r="QID436" s="32"/>
      <c r="QIE436" s="32"/>
      <c r="QIF436" s="32"/>
      <c r="QIG436" s="32"/>
      <c r="QIH436" s="32"/>
      <c r="QII436" s="32"/>
      <c r="QIJ436" s="32"/>
      <c r="QIK436" s="32"/>
      <c r="QIL436" s="32"/>
      <c r="QIM436" s="32"/>
      <c r="QIN436" s="32"/>
      <c r="QIO436" s="32"/>
      <c r="QIP436" s="32"/>
      <c r="QIQ436" s="32"/>
      <c r="QIR436" s="32"/>
      <c r="QIS436" s="32"/>
      <c r="QIT436" s="32"/>
      <c r="QIU436" s="32"/>
      <c r="QIV436" s="32"/>
      <c r="QIW436" s="32"/>
      <c r="QIX436" s="32"/>
      <c r="QIY436" s="32"/>
      <c r="QIZ436" s="32"/>
      <c r="QJA436" s="32"/>
      <c r="QJB436" s="32"/>
      <c r="QJC436" s="32"/>
      <c r="QJD436" s="32"/>
      <c r="QJE436" s="32"/>
      <c r="QJF436" s="32"/>
      <c r="QJG436" s="32"/>
      <c r="QJH436" s="32"/>
      <c r="QJI436" s="32"/>
      <c r="QJJ436" s="32"/>
      <c r="QJK436" s="32"/>
      <c r="QJL436" s="32"/>
      <c r="QJM436" s="32"/>
      <c r="QJN436" s="32"/>
      <c r="QJO436" s="32"/>
      <c r="QJP436" s="32"/>
      <c r="QJQ436" s="32"/>
      <c r="QJR436" s="32"/>
      <c r="QJS436" s="32"/>
      <c r="QJT436" s="32"/>
      <c r="QJU436" s="32"/>
      <c r="QJV436" s="32"/>
      <c r="QJW436" s="32"/>
      <c r="QJX436" s="32"/>
      <c r="QJY436" s="32"/>
      <c r="QJZ436" s="32"/>
      <c r="QKA436" s="32"/>
      <c r="QKB436" s="32"/>
      <c r="QKC436" s="32"/>
      <c r="QKD436" s="32"/>
      <c r="QKE436" s="32"/>
      <c r="QKF436" s="32"/>
      <c r="QKG436" s="32"/>
      <c r="QKH436" s="32"/>
      <c r="QKI436" s="32"/>
      <c r="QKJ436" s="32"/>
      <c r="QKK436" s="32"/>
      <c r="QKL436" s="32"/>
      <c r="QKM436" s="32"/>
      <c r="QKN436" s="32"/>
      <c r="QKO436" s="32"/>
      <c r="QKP436" s="32"/>
      <c r="QKQ436" s="32"/>
      <c r="QKR436" s="32"/>
      <c r="QKS436" s="32"/>
      <c r="QKT436" s="32"/>
      <c r="QKU436" s="32"/>
      <c r="QKV436" s="32"/>
      <c r="QKW436" s="32"/>
      <c r="QKX436" s="32"/>
      <c r="QKY436" s="32"/>
      <c r="QKZ436" s="32"/>
      <c r="QLA436" s="32"/>
      <c r="QLB436" s="32"/>
      <c r="QLC436" s="32"/>
      <c r="QLD436" s="32"/>
      <c r="QLE436" s="32"/>
      <c r="QLF436" s="32"/>
      <c r="QLG436" s="32"/>
      <c r="QLH436" s="32"/>
      <c r="QLI436" s="32"/>
      <c r="QLJ436" s="32"/>
      <c r="QLK436" s="32"/>
      <c r="QLL436" s="32"/>
      <c r="QLM436" s="32"/>
      <c r="QLN436" s="32"/>
      <c r="QLO436" s="32"/>
      <c r="QLP436" s="32"/>
      <c r="QLQ436" s="32"/>
      <c r="QLR436" s="32"/>
      <c r="QLS436" s="32"/>
      <c r="QLT436" s="32"/>
      <c r="QLU436" s="32"/>
      <c r="QLV436" s="32"/>
      <c r="QLW436" s="32"/>
      <c r="QLX436" s="32"/>
      <c r="QLY436" s="32"/>
      <c r="QLZ436" s="32"/>
      <c r="QMA436" s="32"/>
      <c r="QMB436" s="32"/>
      <c r="QMC436" s="32"/>
      <c r="QMD436" s="32"/>
      <c r="QME436" s="32"/>
      <c r="QMF436" s="32"/>
      <c r="QMG436" s="32"/>
      <c r="QMH436" s="32"/>
      <c r="QMI436" s="32"/>
      <c r="QMJ436" s="32"/>
      <c r="QMK436" s="32"/>
      <c r="QML436" s="32"/>
      <c r="QMM436" s="32"/>
      <c r="QMN436" s="32"/>
      <c r="QMO436" s="32"/>
      <c r="QMP436" s="32"/>
      <c r="QMQ436" s="32"/>
      <c r="QMR436" s="32"/>
      <c r="QMS436" s="32"/>
      <c r="QMT436" s="32"/>
      <c r="QMU436" s="32"/>
      <c r="QMV436" s="32"/>
      <c r="QMW436" s="32"/>
      <c r="QMX436" s="32"/>
      <c r="QMY436" s="32"/>
      <c r="QMZ436" s="32"/>
      <c r="QNA436" s="32"/>
      <c r="QNB436" s="32"/>
      <c r="QNC436" s="32"/>
      <c r="QND436" s="32"/>
      <c r="QNE436" s="32"/>
      <c r="QNF436" s="32"/>
      <c r="QNG436" s="32"/>
      <c r="QNH436" s="32"/>
      <c r="QNI436" s="32"/>
      <c r="QNJ436" s="32"/>
      <c r="QNK436" s="32"/>
      <c r="QNL436" s="32"/>
      <c r="QNM436" s="32"/>
      <c r="QNN436" s="32"/>
      <c r="QNO436" s="32"/>
      <c r="QNP436" s="32"/>
      <c r="QNQ436" s="32"/>
      <c r="QNR436" s="32"/>
      <c r="QNS436" s="32"/>
      <c r="QNT436" s="32"/>
      <c r="QNU436" s="32"/>
      <c r="QNV436" s="32"/>
      <c r="QNW436" s="32"/>
      <c r="QNX436" s="32"/>
      <c r="QNY436" s="32"/>
      <c r="QNZ436" s="32"/>
      <c r="QOA436" s="32"/>
      <c r="QOB436" s="32"/>
      <c r="QOC436" s="32"/>
      <c r="QOD436" s="32"/>
      <c r="QOE436" s="32"/>
      <c r="QOF436" s="32"/>
      <c r="QOG436" s="32"/>
      <c r="QOH436" s="32"/>
      <c r="QOI436" s="32"/>
      <c r="QOJ436" s="32"/>
      <c r="QOK436" s="32"/>
      <c r="QOL436" s="32"/>
      <c r="QOM436" s="32"/>
      <c r="QON436" s="32"/>
      <c r="QOO436" s="32"/>
      <c r="QOP436" s="32"/>
      <c r="QOQ436" s="32"/>
      <c r="QOR436" s="32"/>
      <c r="QOS436" s="32"/>
      <c r="QOT436" s="32"/>
      <c r="QOU436" s="32"/>
      <c r="QOV436" s="32"/>
      <c r="QOW436" s="32"/>
      <c r="QOX436" s="32"/>
      <c r="QOY436" s="32"/>
      <c r="QOZ436" s="32"/>
      <c r="QPA436" s="32"/>
      <c r="QPB436" s="32"/>
      <c r="QPC436" s="32"/>
      <c r="QPD436" s="32"/>
      <c r="QPE436" s="32"/>
      <c r="QPF436" s="32"/>
      <c r="QPG436" s="32"/>
      <c r="QPH436" s="32"/>
      <c r="QPI436" s="32"/>
      <c r="QPJ436" s="32"/>
      <c r="QPK436" s="32"/>
      <c r="QPL436" s="32"/>
      <c r="QPM436" s="32"/>
      <c r="QPN436" s="32"/>
      <c r="QPO436" s="32"/>
      <c r="QPP436" s="32"/>
      <c r="QPQ436" s="32"/>
      <c r="QPR436" s="32"/>
      <c r="QPS436" s="32"/>
      <c r="QPT436" s="32"/>
      <c r="QPU436" s="32"/>
      <c r="QPV436" s="32"/>
      <c r="QPW436" s="32"/>
      <c r="QPX436" s="32"/>
      <c r="QPY436" s="32"/>
      <c r="QPZ436" s="32"/>
      <c r="QQA436" s="32"/>
      <c r="QQB436" s="32"/>
      <c r="QQC436" s="32"/>
      <c r="QQD436" s="32"/>
      <c r="QQE436" s="32"/>
      <c r="QQF436" s="32"/>
      <c r="QQG436" s="32"/>
      <c r="QQH436" s="32"/>
      <c r="QQI436" s="32"/>
      <c r="QQJ436" s="32"/>
      <c r="QQK436" s="32"/>
      <c r="QQL436" s="32"/>
      <c r="QQM436" s="32"/>
      <c r="QQN436" s="32"/>
      <c r="QQO436" s="32"/>
      <c r="QQP436" s="32"/>
      <c r="QQQ436" s="32"/>
      <c r="QQR436" s="32"/>
      <c r="QQS436" s="32"/>
      <c r="QQT436" s="32"/>
      <c r="QQU436" s="32"/>
      <c r="QQV436" s="32"/>
      <c r="QQW436" s="32"/>
      <c r="QQX436" s="32"/>
      <c r="QQY436" s="32"/>
      <c r="QQZ436" s="32"/>
      <c r="QRA436" s="32"/>
      <c r="QRB436" s="32"/>
      <c r="QRC436" s="32"/>
      <c r="QRD436" s="32"/>
      <c r="QRE436" s="32"/>
      <c r="QRF436" s="32"/>
      <c r="QRG436" s="32"/>
      <c r="QRH436" s="32"/>
      <c r="QRI436" s="32"/>
      <c r="QRJ436" s="32"/>
      <c r="QRK436" s="32"/>
      <c r="QRL436" s="32"/>
      <c r="QRM436" s="32"/>
      <c r="QRN436" s="32"/>
      <c r="QRO436" s="32"/>
      <c r="QRP436" s="32"/>
      <c r="QRQ436" s="32"/>
      <c r="QRR436" s="32"/>
      <c r="QRS436" s="32"/>
      <c r="QRT436" s="32"/>
      <c r="QRU436" s="32"/>
      <c r="QRV436" s="32"/>
      <c r="QRW436" s="32"/>
      <c r="QRX436" s="32"/>
      <c r="QRY436" s="32"/>
      <c r="QRZ436" s="32"/>
      <c r="QSA436" s="32"/>
      <c r="QSB436" s="32"/>
      <c r="QSC436" s="32"/>
      <c r="QSD436" s="32"/>
      <c r="QSE436" s="32"/>
      <c r="QSF436" s="32"/>
      <c r="QSG436" s="32"/>
      <c r="QSH436" s="32"/>
      <c r="QSI436" s="32"/>
      <c r="QSJ436" s="32"/>
      <c r="QSK436" s="32"/>
      <c r="QSL436" s="32"/>
      <c r="QSM436" s="32"/>
      <c r="QSN436" s="32"/>
      <c r="QSO436" s="32"/>
      <c r="QSP436" s="32"/>
      <c r="QSQ436" s="32"/>
      <c r="QSR436" s="32"/>
      <c r="QSS436" s="32"/>
      <c r="QST436" s="32"/>
      <c r="QSU436" s="32"/>
      <c r="QSV436" s="32"/>
      <c r="QSW436" s="32"/>
      <c r="QSX436" s="32"/>
      <c r="QSY436" s="32"/>
      <c r="QSZ436" s="32"/>
      <c r="QTA436" s="32"/>
      <c r="QTB436" s="32"/>
      <c r="QTC436" s="32"/>
      <c r="QTD436" s="32"/>
      <c r="QTE436" s="32"/>
      <c r="QTF436" s="32"/>
      <c r="QTG436" s="32"/>
      <c r="QTH436" s="32"/>
      <c r="QTI436" s="32"/>
      <c r="QTJ436" s="32"/>
      <c r="QTK436" s="32"/>
      <c r="QTL436" s="32"/>
      <c r="QTM436" s="32"/>
      <c r="QTN436" s="32"/>
      <c r="QTO436" s="32"/>
      <c r="QTP436" s="32"/>
      <c r="QTQ436" s="32"/>
      <c r="QTR436" s="32"/>
      <c r="QTS436" s="32"/>
      <c r="QTT436" s="32"/>
      <c r="QTU436" s="32"/>
      <c r="QTV436" s="32"/>
      <c r="QTW436" s="32"/>
      <c r="QTX436" s="32"/>
      <c r="QTY436" s="32"/>
      <c r="QTZ436" s="32"/>
      <c r="QUA436" s="32"/>
      <c r="QUB436" s="32"/>
      <c r="QUC436" s="32"/>
      <c r="QUD436" s="32"/>
      <c r="QUE436" s="32"/>
      <c r="QUF436" s="32"/>
      <c r="QUG436" s="32"/>
      <c r="QUH436" s="32"/>
      <c r="QUI436" s="32"/>
      <c r="QUJ436" s="32"/>
      <c r="QUK436" s="32"/>
      <c r="QUL436" s="32"/>
      <c r="QUM436" s="32"/>
      <c r="QUN436" s="32"/>
      <c r="QUO436" s="32"/>
      <c r="QUP436" s="32"/>
      <c r="QUQ436" s="32"/>
      <c r="QUR436" s="32"/>
      <c r="QUS436" s="32"/>
      <c r="QUT436" s="32"/>
      <c r="QUU436" s="32"/>
      <c r="QUV436" s="32"/>
      <c r="QUW436" s="32"/>
      <c r="QUX436" s="32"/>
      <c r="QUY436" s="32"/>
      <c r="QUZ436" s="32"/>
      <c r="QVA436" s="32"/>
      <c r="QVB436" s="32"/>
      <c r="QVC436" s="32"/>
      <c r="QVD436" s="32"/>
      <c r="QVE436" s="32"/>
      <c r="QVF436" s="32"/>
      <c r="QVG436" s="32"/>
      <c r="QVH436" s="32"/>
      <c r="QVI436" s="32"/>
      <c r="QVJ436" s="32"/>
      <c r="QVK436" s="32"/>
      <c r="QVL436" s="32"/>
      <c r="QVM436" s="32"/>
      <c r="QVN436" s="32"/>
      <c r="QVO436" s="32"/>
      <c r="QVP436" s="32"/>
      <c r="QVQ436" s="32"/>
      <c r="QVR436" s="32"/>
      <c r="QVS436" s="32"/>
      <c r="QVT436" s="32"/>
      <c r="QVU436" s="32"/>
      <c r="QVV436" s="32"/>
      <c r="QVW436" s="32"/>
      <c r="QVX436" s="32"/>
      <c r="QVY436" s="32"/>
      <c r="QVZ436" s="32"/>
      <c r="QWA436" s="32"/>
      <c r="QWB436" s="32"/>
      <c r="QWC436" s="32"/>
      <c r="QWD436" s="32"/>
      <c r="QWE436" s="32"/>
      <c r="QWF436" s="32"/>
      <c r="QWG436" s="32"/>
      <c r="QWH436" s="32"/>
      <c r="QWI436" s="32"/>
      <c r="QWJ436" s="32"/>
      <c r="QWK436" s="32"/>
      <c r="QWL436" s="32"/>
      <c r="QWM436" s="32"/>
      <c r="QWN436" s="32"/>
      <c r="QWO436" s="32"/>
      <c r="QWP436" s="32"/>
      <c r="QWQ436" s="32"/>
      <c r="QWR436" s="32"/>
      <c r="QWS436" s="32"/>
      <c r="QWT436" s="32"/>
      <c r="QWU436" s="32"/>
      <c r="QWV436" s="32"/>
      <c r="QWW436" s="32"/>
      <c r="QWX436" s="32"/>
      <c r="QWY436" s="32"/>
      <c r="QWZ436" s="32"/>
      <c r="QXA436" s="32"/>
      <c r="QXB436" s="32"/>
      <c r="QXC436" s="32"/>
      <c r="QXD436" s="32"/>
      <c r="QXE436" s="32"/>
      <c r="QXF436" s="32"/>
      <c r="QXG436" s="32"/>
      <c r="QXH436" s="32"/>
      <c r="QXI436" s="32"/>
      <c r="QXJ436" s="32"/>
      <c r="QXK436" s="32"/>
      <c r="QXL436" s="32"/>
      <c r="QXM436" s="32"/>
      <c r="QXN436" s="32"/>
      <c r="QXO436" s="32"/>
      <c r="QXP436" s="32"/>
      <c r="QXQ436" s="32"/>
      <c r="QXR436" s="32"/>
      <c r="QXS436" s="32"/>
      <c r="QXT436" s="32"/>
      <c r="QXU436" s="32"/>
      <c r="QXV436" s="32"/>
      <c r="QXW436" s="32"/>
      <c r="QXX436" s="32"/>
      <c r="QXY436" s="32"/>
      <c r="QXZ436" s="32"/>
      <c r="QYA436" s="32"/>
      <c r="QYB436" s="32"/>
      <c r="QYC436" s="32"/>
      <c r="QYD436" s="32"/>
      <c r="QYE436" s="32"/>
      <c r="QYF436" s="32"/>
      <c r="QYG436" s="32"/>
      <c r="QYH436" s="32"/>
      <c r="QYI436" s="32"/>
      <c r="QYJ436" s="32"/>
      <c r="QYK436" s="32"/>
      <c r="QYL436" s="32"/>
      <c r="QYM436" s="32"/>
      <c r="QYN436" s="32"/>
      <c r="QYO436" s="32"/>
      <c r="QYP436" s="32"/>
      <c r="QYQ436" s="32"/>
      <c r="QYR436" s="32"/>
      <c r="QYS436" s="32"/>
      <c r="QYT436" s="32"/>
      <c r="QYU436" s="32"/>
      <c r="QYV436" s="32"/>
      <c r="QYW436" s="32"/>
      <c r="QYX436" s="32"/>
      <c r="QYY436" s="32"/>
      <c r="QYZ436" s="32"/>
      <c r="QZA436" s="32"/>
      <c r="QZB436" s="32"/>
      <c r="QZC436" s="32"/>
      <c r="QZD436" s="32"/>
      <c r="QZE436" s="32"/>
      <c r="QZF436" s="32"/>
      <c r="QZG436" s="32"/>
      <c r="QZH436" s="32"/>
      <c r="QZI436" s="32"/>
      <c r="QZJ436" s="32"/>
      <c r="QZK436" s="32"/>
      <c r="QZL436" s="32"/>
      <c r="QZM436" s="32"/>
      <c r="QZN436" s="32"/>
      <c r="QZO436" s="32"/>
      <c r="QZP436" s="32"/>
      <c r="QZQ436" s="32"/>
      <c r="QZR436" s="32"/>
      <c r="QZS436" s="32"/>
      <c r="QZT436" s="32"/>
      <c r="QZU436" s="32"/>
      <c r="QZV436" s="32"/>
      <c r="QZW436" s="32"/>
      <c r="QZX436" s="32"/>
      <c r="QZY436" s="32"/>
      <c r="QZZ436" s="32"/>
      <c r="RAA436" s="32"/>
      <c r="RAB436" s="32"/>
      <c r="RAC436" s="32"/>
      <c r="RAD436" s="32"/>
      <c r="RAE436" s="32"/>
      <c r="RAF436" s="32"/>
      <c r="RAG436" s="32"/>
      <c r="RAH436" s="32"/>
      <c r="RAI436" s="32"/>
      <c r="RAJ436" s="32"/>
      <c r="RAK436" s="32"/>
      <c r="RAL436" s="32"/>
      <c r="RAM436" s="32"/>
      <c r="RAN436" s="32"/>
      <c r="RAO436" s="32"/>
      <c r="RAP436" s="32"/>
      <c r="RAQ436" s="32"/>
      <c r="RAR436" s="32"/>
      <c r="RAS436" s="32"/>
      <c r="RAT436" s="32"/>
      <c r="RAU436" s="32"/>
      <c r="RAV436" s="32"/>
      <c r="RAW436" s="32"/>
      <c r="RAX436" s="32"/>
      <c r="RAY436" s="32"/>
      <c r="RAZ436" s="32"/>
      <c r="RBA436" s="32"/>
      <c r="RBB436" s="32"/>
      <c r="RBC436" s="32"/>
      <c r="RBD436" s="32"/>
      <c r="RBE436" s="32"/>
      <c r="RBF436" s="32"/>
      <c r="RBG436" s="32"/>
      <c r="RBH436" s="32"/>
      <c r="RBI436" s="32"/>
      <c r="RBJ436" s="32"/>
      <c r="RBK436" s="32"/>
      <c r="RBL436" s="32"/>
      <c r="RBM436" s="32"/>
      <c r="RBN436" s="32"/>
      <c r="RBO436" s="32"/>
      <c r="RBP436" s="32"/>
      <c r="RBQ436" s="32"/>
      <c r="RBR436" s="32"/>
      <c r="RBS436" s="32"/>
      <c r="RBT436" s="32"/>
      <c r="RBU436" s="32"/>
      <c r="RBV436" s="32"/>
      <c r="RBW436" s="32"/>
      <c r="RBX436" s="32"/>
      <c r="RBY436" s="32"/>
      <c r="RBZ436" s="32"/>
      <c r="RCA436" s="32"/>
      <c r="RCB436" s="32"/>
      <c r="RCC436" s="32"/>
      <c r="RCD436" s="32"/>
      <c r="RCE436" s="32"/>
      <c r="RCF436" s="32"/>
      <c r="RCG436" s="32"/>
      <c r="RCH436" s="32"/>
      <c r="RCI436" s="32"/>
      <c r="RCJ436" s="32"/>
      <c r="RCK436" s="32"/>
      <c r="RCL436" s="32"/>
      <c r="RCM436" s="32"/>
      <c r="RCN436" s="32"/>
      <c r="RCO436" s="32"/>
      <c r="RCP436" s="32"/>
      <c r="RCQ436" s="32"/>
      <c r="RCR436" s="32"/>
      <c r="RCS436" s="32"/>
      <c r="RCT436" s="32"/>
      <c r="RCU436" s="32"/>
      <c r="RCV436" s="32"/>
      <c r="RCW436" s="32"/>
      <c r="RCX436" s="32"/>
      <c r="RCY436" s="32"/>
      <c r="RCZ436" s="32"/>
      <c r="RDA436" s="32"/>
      <c r="RDB436" s="32"/>
      <c r="RDC436" s="32"/>
      <c r="RDD436" s="32"/>
      <c r="RDE436" s="32"/>
      <c r="RDF436" s="32"/>
      <c r="RDG436" s="32"/>
      <c r="RDH436" s="32"/>
      <c r="RDI436" s="32"/>
      <c r="RDJ436" s="32"/>
      <c r="RDK436" s="32"/>
      <c r="RDL436" s="32"/>
      <c r="RDM436" s="32"/>
      <c r="RDN436" s="32"/>
      <c r="RDO436" s="32"/>
      <c r="RDP436" s="32"/>
      <c r="RDQ436" s="32"/>
      <c r="RDR436" s="32"/>
      <c r="RDS436" s="32"/>
      <c r="RDT436" s="32"/>
      <c r="RDU436" s="32"/>
      <c r="RDV436" s="32"/>
      <c r="RDW436" s="32"/>
      <c r="RDX436" s="32"/>
      <c r="RDY436" s="32"/>
      <c r="RDZ436" s="32"/>
      <c r="REA436" s="32"/>
      <c r="REB436" s="32"/>
      <c r="REC436" s="32"/>
      <c r="RED436" s="32"/>
      <c r="REE436" s="32"/>
      <c r="REF436" s="32"/>
      <c r="REG436" s="32"/>
      <c r="REH436" s="32"/>
      <c r="REI436" s="32"/>
      <c r="REJ436" s="32"/>
      <c r="REK436" s="32"/>
      <c r="REL436" s="32"/>
      <c r="REM436" s="32"/>
      <c r="REN436" s="32"/>
      <c r="REO436" s="32"/>
      <c r="REP436" s="32"/>
      <c r="REQ436" s="32"/>
      <c r="RER436" s="32"/>
      <c r="RES436" s="32"/>
      <c r="RET436" s="32"/>
      <c r="REU436" s="32"/>
      <c r="REV436" s="32"/>
      <c r="REW436" s="32"/>
      <c r="REX436" s="32"/>
      <c r="REY436" s="32"/>
      <c r="REZ436" s="32"/>
      <c r="RFA436" s="32"/>
      <c r="RFB436" s="32"/>
      <c r="RFC436" s="32"/>
      <c r="RFD436" s="32"/>
      <c r="RFE436" s="32"/>
      <c r="RFF436" s="32"/>
      <c r="RFG436" s="32"/>
      <c r="RFH436" s="32"/>
      <c r="RFI436" s="32"/>
      <c r="RFJ436" s="32"/>
      <c r="RFK436" s="32"/>
      <c r="RFL436" s="32"/>
      <c r="RFM436" s="32"/>
      <c r="RFN436" s="32"/>
      <c r="RFO436" s="32"/>
      <c r="RFP436" s="32"/>
      <c r="RFQ436" s="32"/>
      <c r="RFR436" s="32"/>
      <c r="RFS436" s="32"/>
      <c r="RFT436" s="32"/>
      <c r="RFU436" s="32"/>
      <c r="RFV436" s="32"/>
      <c r="RFW436" s="32"/>
      <c r="RFX436" s="32"/>
      <c r="RFY436" s="32"/>
      <c r="RFZ436" s="32"/>
      <c r="RGA436" s="32"/>
      <c r="RGB436" s="32"/>
      <c r="RGC436" s="32"/>
      <c r="RGD436" s="32"/>
      <c r="RGE436" s="32"/>
      <c r="RGF436" s="32"/>
      <c r="RGG436" s="32"/>
      <c r="RGH436" s="32"/>
      <c r="RGI436" s="32"/>
      <c r="RGJ436" s="32"/>
      <c r="RGK436" s="32"/>
      <c r="RGL436" s="32"/>
      <c r="RGM436" s="32"/>
      <c r="RGN436" s="32"/>
      <c r="RGO436" s="32"/>
      <c r="RGP436" s="32"/>
      <c r="RGQ436" s="32"/>
      <c r="RGR436" s="32"/>
      <c r="RGS436" s="32"/>
      <c r="RGT436" s="32"/>
      <c r="RGU436" s="32"/>
      <c r="RGV436" s="32"/>
      <c r="RGW436" s="32"/>
      <c r="RGX436" s="32"/>
      <c r="RGY436" s="32"/>
      <c r="RGZ436" s="32"/>
      <c r="RHA436" s="32"/>
      <c r="RHB436" s="32"/>
      <c r="RHC436" s="32"/>
      <c r="RHD436" s="32"/>
      <c r="RHE436" s="32"/>
      <c r="RHF436" s="32"/>
      <c r="RHG436" s="32"/>
      <c r="RHH436" s="32"/>
      <c r="RHI436" s="32"/>
      <c r="RHJ436" s="32"/>
      <c r="RHK436" s="32"/>
      <c r="RHL436" s="32"/>
      <c r="RHM436" s="32"/>
      <c r="RHN436" s="32"/>
      <c r="RHO436" s="32"/>
      <c r="RHP436" s="32"/>
      <c r="RHQ436" s="32"/>
      <c r="RHR436" s="32"/>
      <c r="RHS436" s="32"/>
      <c r="RHT436" s="32"/>
      <c r="RHU436" s="32"/>
      <c r="RHV436" s="32"/>
      <c r="RHW436" s="32"/>
      <c r="RHX436" s="32"/>
      <c r="RHY436" s="32"/>
      <c r="RHZ436" s="32"/>
      <c r="RIA436" s="32"/>
      <c r="RIB436" s="32"/>
      <c r="RIC436" s="32"/>
      <c r="RID436" s="32"/>
      <c r="RIE436" s="32"/>
      <c r="RIF436" s="32"/>
      <c r="RIG436" s="32"/>
      <c r="RIH436" s="32"/>
      <c r="RII436" s="32"/>
      <c r="RIJ436" s="32"/>
      <c r="RIK436" s="32"/>
      <c r="RIL436" s="32"/>
      <c r="RIM436" s="32"/>
      <c r="RIN436" s="32"/>
      <c r="RIO436" s="32"/>
      <c r="RIP436" s="32"/>
      <c r="RIQ436" s="32"/>
      <c r="RIR436" s="32"/>
      <c r="RIS436" s="32"/>
      <c r="RIT436" s="32"/>
      <c r="RIU436" s="32"/>
      <c r="RIV436" s="32"/>
      <c r="RIW436" s="32"/>
      <c r="RIX436" s="32"/>
      <c r="RIY436" s="32"/>
      <c r="RIZ436" s="32"/>
      <c r="RJA436" s="32"/>
      <c r="RJB436" s="32"/>
      <c r="RJC436" s="32"/>
      <c r="RJD436" s="32"/>
      <c r="RJE436" s="32"/>
      <c r="RJF436" s="32"/>
      <c r="RJG436" s="32"/>
      <c r="RJH436" s="32"/>
      <c r="RJI436" s="32"/>
      <c r="RJJ436" s="32"/>
      <c r="RJK436" s="32"/>
      <c r="RJL436" s="32"/>
      <c r="RJM436" s="32"/>
      <c r="RJN436" s="32"/>
      <c r="RJO436" s="32"/>
      <c r="RJP436" s="32"/>
      <c r="RJQ436" s="32"/>
      <c r="RJR436" s="32"/>
      <c r="RJS436" s="32"/>
      <c r="RJT436" s="32"/>
      <c r="RJU436" s="32"/>
      <c r="RJV436" s="32"/>
      <c r="RJW436" s="32"/>
      <c r="RJX436" s="32"/>
      <c r="RJY436" s="32"/>
      <c r="RJZ436" s="32"/>
      <c r="RKA436" s="32"/>
      <c r="RKB436" s="32"/>
      <c r="RKC436" s="32"/>
      <c r="RKD436" s="32"/>
      <c r="RKE436" s="32"/>
      <c r="RKF436" s="32"/>
      <c r="RKG436" s="32"/>
      <c r="RKH436" s="32"/>
      <c r="RKI436" s="32"/>
      <c r="RKJ436" s="32"/>
      <c r="RKK436" s="32"/>
      <c r="RKL436" s="32"/>
      <c r="RKM436" s="32"/>
      <c r="RKN436" s="32"/>
      <c r="RKO436" s="32"/>
      <c r="RKP436" s="32"/>
      <c r="RKQ436" s="32"/>
      <c r="RKR436" s="32"/>
      <c r="RKS436" s="32"/>
      <c r="RKT436" s="32"/>
      <c r="RKU436" s="32"/>
      <c r="RKV436" s="32"/>
      <c r="RKW436" s="32"/>
      <c r="RKX436" s="32"/>
      <c r="RKY436" s="32"/>
      <c r="RKZ436" s="32"/>
      <c r="RLA436" s="32"/>
      <c r="RLB436" s="32"/>
      <c r="RLC436" s="32"/>
      <c r="RLD436" s="32"/>
      <c r="RLE436" s="32"/>
      <c r="RLF436" s="32"/>
      <c r="RLG436" s="32"/>
      <c r="RLH436" s="32"/>
      <c r="RLI436" s="32"/>
      <c r="RLJ436" s="32"/>
      <c r="RLK436" s="32"/>
      <c r="RLL436" s="32"/>
      <c r="RLM436" s="32"/>
      <c r="RLN436" s="32"/>
      <c r="RLO436" s="32"/>
      <c r="RLP436" s="32"/>
      <c r="RLQ436" s="32"/>
      <c r="RLR436" s="32"/>
      <c r="RLS436" s="32"/>
      <c r="RLT436" s="32"/>
      <c r="RLU436" s="32"/>
      <c r="RLV436" s="32"/>
      <c r="RLW436" s="32"/>
      <c r="RLX436" s="32"/>
      <c r="RLY436" s="32"/>
      <c r="RLZ436" s="32"/>
      <c r="RMA436" s="32"/>
      <c r="RMB436" s="32"/>
      <c r="RMC436" s="32"/>
      <c r="RMD436" s="32"/>
      <c r="RME436" s="32"/>
      <c r="RMF436" s="32"/>
      <c r="RMG436" s="32"/>
      <c r="RMH436" s="32"/>
      <c r="RMI436" s="32"/>
      <c r="RMJ436" s="32"/>
      <c r="RMK436" s="32"/>
      <c r="RML436" s="32"/>
      <c r="RMM436" s="32"/>
      <c r="RMN436" s="32"/>
      <c r="RMO436" s="32"/>
      <c r="RMP436" s="32"/>
      <c r="RMQ436" s="32"/>
      <c r="RMR436" s="32"/>
      <c r="RMS436" s="32"/>
      <c r="RMT436" s="32"/>
      <c r="RMU436" s="32"/>
      <c r="RMV436" s="32"/>
      <c r="RMW436" s="32"/>
      <c r="RMX436" s="32"/>
      <c r="RMY436" s="32"/>
      <c r="RMZ436" s="32"/>
      <c r="RNA436" s="32"/>
      <c r="RNB436" s="32"/>
      <c r="RNC436" s="32"/>
      <c r="RND436" s="32"/>
      <c r="RNE436" s="32"/>
      <c r="RNF436" s="32"/>
      <c r="RNG436" s="32"/>
      <c r="RNH436" s="32"/>
      <c r="RNI436" s="32"/>
      <c r="RNJ436" s="32"/>
      <c r="RNK436" s="32"/>
      <c r="RNL436" s="32"/>
      <c r="RNM436" s="32"/>
      <c r="RNN436" s="32"/>
      <c r="RNO436" s="32"/>
      <c r="RNP436" s="32"/>
      <c r="RNQ436" s="32"/>
      <c r="RNR436" s="32"/>
      <c r="RNS436" s="32"/>
      <c r="RNT436" s="32"/>
      <c r="RNU436" s="32"/>
      <c r="RNV436" s="32"/>
      <c r="RNW436" s="32"/>
      <c r="RNX436" s="32"/>
      <c r="RNY436" s="32"/>
      <c r="RNZ436" s="32"/>
      <c r="ROA436" s="32"/>
      <c r="ROB436" s="32"/>
      <c r="ROC436" s="32"/>
      <c r="ROD436" s="32"/>
      <c r="ROE436" s="32"/>
      <c r="ROF436" s="32"/>
      <c r="ROG436" s="32"/>
      <c r="ROH436" s="32"/>
      <c r="ROI436" s="32"/>
      <c r="ROJ436" s="32"/>
      <c r="ROK436" s="32"/>
      <c r="ROL436" s="32"/>
      <c r="ROM436" s="32"/>
      <c r="RON436" s="32"/>
      <c r="ROO436" s="32"/>
      <c r="ROP436" s="32"/>
      <c r="ROQ436" s="32"/>
      <c r="ROR436" s="32"/>
      <c r="ROS436" s="32"/>
      <c r="ROT436" s="32"/>
      <c r="ROU436" s="32"/>
      <c r="ROV436" s="32"/>
      <c r="ROW436" s="32"/>
      <c r="ROX436" s="32"/>
      <c r="ROY436" s="32"/>
      <c r="ROZ436" s="32"/>
      <c r="RPA436" s="32"/>
      <c r="RPB436" s="32"/>
      <c r="RPC436" s="32"/>
      <c r="RPD436" s="32"/>
      <c r="RPE436" s="32"/>
      <c r="RPF436" s="32"/>
      <c r="RPG436" s="32"/>
      <c r="RPH436" s="32"/>
      <c r="RPI436" s="32"/>
      <c r="RPJ436" s="32"/>
      <c r="RPK436" s="32"/>
      <c r="RPL436" s="32"/>
      <c r="RPM436" s="32"/>
      <c r="RPN436" s="32"/>
      <c r="RPO436" s="32"/>
      <c r="RPP436" s="32"/>
      <c r="RPQ436" s="32"/>
      <c r="RPR436" s="32"/>
      <c r="RPS436" s="32"/>
      <c r="RPT436" s="32"/>
      <c r="RPU436" s="32"/>
      <c r="RPV436" s="32"/>
      <c r="RPW436" s="32"/>
      <c r="RPX436" s="32"/>
      <c r="RPY436" s="32"/>
      <c r="RPZ436" s="32"/>
      <c r="RQA436" s="32"/>
      <c r="RQB436" s="32"/>
      <c r="RQC436" s="32"/>
      <c r="RQD436" s="32"/>
      <c r="RQE436" s="32"/>
      <c r="RQF436" s="32"/>
      <c r="RQG436" s="32"/>
      <c r="RQH436" s="32"/>
      <c r="RQI436" s="32"/>
      <c r="RQJ436" s="32"/>
      <c r="RQK436" s="32"/>
      <c r="RQL436" s="32"/>
      <c r="RQM436" s="32"/>
      <c r="RQN436" s="32"/>
      <c r="RQO436" s="32"/>
      <c r="RQP436" s="32"/>
      <c r="RQQ436" s="32"/>
      <c r="RQR436" s="32"/>
      <c r="RQS436" s="32"/>
      <c r="RQT436" s="32"/>
      <c r="RQU436" s="32"/>
      <c r="RQV436" s="32"/>
      <c r="RQW436" s="32"/>
      <c r="RQX436" s="32"/>
      <c r="RQY436" s="32"/>
      <c r="RQZ436" s="32"/>
      <c r="RRA436" s="32"/>
      <c r="RRB436" s="32"/>
      <c r="RRC436" s="32"/>
      <c r="RRD436" s="32"/>
      <c r="RRE436" s="32"/>
      <c r="RRF436" s="32"/>
      <c r="RRG436" s="32"/>
      <c r="RRH436" s="32"/>
      <c r="RRI436" s="32"/>
      <c r="RRJ436" s="32"/>
      <c r="RRK436" s="32"/>
      <c r="RRL436" s="32"/>
      <c r="RRM436" s="32"/>
      <c r="RRN436" s="32"/>
      <c r="RRO436" s="32"/>
      <c r="RRP436" s="32"/>
      <c r="RRQ436" s="32"/>
      <c r="RRR436" s="32"/>
      <c r="RRS436" s="32"/>
      <c r="RRT436" s="32"/>
      <c r="RRU436" s="32"/>
      <c r="RRV436" s="32"/>
      <c r="RRW436" s="32"/>
      <c r="RRX436" s="32"/>
      <c r="RRY436" s="32"/>
      <c r="RRZ436" s="32"/>
      <c r="RSA436" s="32"/>
      <c r="RSB436" s="32"/>
      <c r="RSC436" s="32"/>
      <c r="RSD436" s="32"/>
      <c r="RSE436" s="32"/>
      <c r="RSF436" s="32"/>
      <c r="RSG436" s="32"/>
      <c r="RSH436" s="32"/>
      <c r="RSI436" s="32"/>
      <c r="RSJ436" s="32"/>
      <c r="RSK436" s="32"/>
      <c r="RSL436" s="32"/>
      <c r="RSM436" s="32"/>
      <c r="RSN436" s="32"/>
      <c r="RSO436" s="32"/>
      <c r="RSP436" s="32"/>
      <c r="RSQ436" s="32"/>
      <c r="RSR436" s="32"/>
      <c r="RSS436" s="32"/>
      <c r="RST436" s="32"/>
      <c r="RSU436" s="32"/>
      <c r="RSV436" s="32"/>
      <c r="RSW436" s="32"/>
      <c r="RSX436" s="32"/>
      <c r="RSY436" s="32"/>
      <c r="RSZ436" s="32"/>
      <c r="RTA436" s="32"/>
      <c r="RTB436" s="32"/>
      <c r="RTC436" s="32"/>
      <c r="RTD436" s="32"/>
      <c r="RTE436" s="32"/>
      <c r="RTF436" s="32"/>
      <c r="RTG436" s="32"/>
      <c r="RTH436" s="32"/>
      <c r="RTI436" s="32"/>
      <c r="RTJ436" s="32"/>
      <c r="RTK436" s="32"/>
      <c r="RTL436" s="32"/>
      <c r="RTM436" s="32"/>
      <c r="RTN436" s="32"/>
      <c r="RTO436" s="32"/>
      <c r="RTP436" s="32"/>
      <c r="RTQ436" s="32"/>
      <c r="RTR436" s="32"/>
      <c r="RTS436" s="32"/>
      <c r="RTT436" s="32"/>
      <c r="RTU436" s="32"/>
      <c r="RTV436" s="32"/>
      <c r="RTW436" s="32"/>
      <c r="RTX436" s="32"/>
      <c r="RTY436" s="32"/>
      <c r="RTZ436" s="32"/>
      <c r="RUA436" s="32"/>
      <c r="RUB436" s="32"/>
      <c r="RUC436" s="32"/>
      <c r="RUD436" s="32"/>
      <c r="RUE436" s="32"/>
      <c r="RUF436" s="32"/>
      <c r="RUG436" s="32"/>
      <c r="RUH436" s="32"/>
      <c r="RUI436" s="32"/>
      <c r="RUJ436" s="32"/>
      <c r="RUK436" s="32"/>
      <c r="RUL436" s="32"/>
      <c r="RUM436" s="32"/>
      <c r="RUN436" s="32"/>
      <c r="RUO436" s="32"/>
      <c r="RUP436" s="32"/>
      <c r="RUQ436" s="32"/>
      <c r="RUR436" s="32"/>
      <c r="RUS436" s="32"/>
      <c r="RUT436" s="32"/>
      <c r="RUU436" s="32"/>
      <c r="RUV436" s="32"/>
      <c r="RUW436" s="32"/>
      <c r="RUX436" s="32"/>
      <c r="RUY436" s="32"/>
      <c r="RUZ436" s="32"/>
      <c r="RVA436" s="32"/>
      <c r="RVB436" s="32"/>
      <c r="RVC436" s="32"/>
      <c r="RVD436" s="32"/>
      <c r="RVE436" s="32"/>
      <c r="RVF436" s="32"/>
      <c r="RVG436" s="32"/>
      <c r="RVH436" s="32"/>
      <c r="RVI436" s="32"/>
      <c r="RVJ436" s="32"/>
      <c r="RVK436" s="32"/>
      <c r="RVL436" s="32"/>
      <c r="RVM436" s="32"/>
      <c r="RVN436" s="32"/>
      <c r="RVO436" s="32"/>
      <c r="RVP436" s="32"/>
      <c r="RVQ436" s="32"/>
      <c r="RVR436" s="32"/>
      <c r="RVS436" s="32"/>
      <c r="RVT436" s="32"/>
      <c r="RVU436" s="32"/>
      <c r="RVV436" s="32"/>
      <c r="RVW436" s="32"/>
      <c r="RVX436" s="32"/>
      <c r="RVY436" s="32"/>
      <c r="RVZ436" s="32"/>
      <c r="RWA436" s="32"/>
      <c r="RWB436" s="32"/>
      <c r="RWC436" s="32"/>
      <c r="RWD436" s="32"/>
      <c r="RWE436" s="32"/>
      <c r="RWF436" s="32"/>
      <c r="RWG436" s="32"/>
      <c r="RWH436" s="32"/>
      <c r="RWI436" s="32"/>
      <c r="RWJ436" s="32"/>
      <c r="RWK436" s="32"/>
      <c r="RWL436" s="32"/>
      <c r="RWM436" s="32"/>
      <c r="RWN436" s="32"/>
      <c r="RWO436" s="32"/>
      <c r="RWP436" s="32"/>
      <c r="RWQ436" s="32"/>
      <c r="RWR436" s="32"/>
      <c r="RWS436" s="32"/>
      <c r="RWT436" s="32"/>
      <c r="RWU436" s="32"/>
      <c r="RWV436" s="32"/>
      <c r="RWW436" s="32"/>
      <c r="RWX436" s="32"/>
      <c r="RWY436" s="32"/>
      <c r="RWZ436" s="32"/>
      <c r="RXA436" s="32"/>
      <c r="RXB436" s="32"/>
      <c r="RXC436" s="32"/>
      <c r="RXD436" s="32"/>
      <c r="RXE436" s="32"/>
      <c r="RXF436" s="32"/>
      <c r="RXG436" s="32"/>
      <c r="RXH436" s="32"/>
      <c r="RXI436" s="32"/>
      <c r="RXJ436" s="32"/>
      <c r="RXK436" s="32"/>
      <c r="RXL436" s="32"/>
      <c r="RXM436" s="32"/>
      <c r="RXN436" s="32"/>
      <c r="RXO436" s="32"/>
      <c r="RXP436" s="32"/>
      <c r="RXQ436" s="32"/>
      <c r="RXR436" s="32"/>
      <c r="RXS436" s="32"/>
      <c r="RXT436" s="32"/>
      <c r="RXU436" s="32"/>
      <c r="RXV436" s="32"/>
      <c r="RXW436" s="32"/>
      <c r="RXX436" s="32"/>
      <c r="RXY436" s="32"/>
      <c r="RXZ436" s="32"/>
      <c r="RYA436" s="32"/>
      <c r="RYB436" s="32"/>
      <c r="RYC436" s="32"/>
      <c r="RYD436" s="32"/>
      <c r="RYE436" s="32"/>
      <c r="RYF436" s="32"/>
      <c r="RYG436" s="32"/>
      <c r="RYH436" s="32"/>
      <c r="RYI436" s="32"/>
      <c r="RYJ436" s="32"/>
      <c r="RYK436" s="32"/>
      <c r="RYL436" s="32"/>
      <c r="RYM436" s="32"/>
      <c r="RYN436" s="32"/>
      <c r="RYO436" s="32"/>
      <c r="RYP436" s="32"/>
      <c r="RYQ436" s="32"/>
      <c r="RYR436" s="32"/>
      <c r="RYS436" s="32"/>
      <c r="RYT436" s="32"/>
      <c r="RYU436" s="32"/>
      <c r="RYV436" s="32"/>
      <c r="RYW436" s="32"/>
      <c r="RYX436" s="32"/>
      <c r="RYY436" s="32"/>
      <c r="RYZ436" s="32"/>
      <c r="RZA436" s="32"/>
      <c r="RZB436" s="32"/>
      <c r="RZC436" s="32"/>
      <c r="RZD436" s="32"/>
      <c r="RZE436" s="32"/>
      <c r="RZF436" s="32"/>
      <c r="RZG436" s="32"/>
      <c r="RZH436" s="32"/>
      <c r="RZI436" s="32"/>
      <c r="RZJ436" s="32"/>
      <c r="RZK436" s="32"/>
      <c r="RZL436" s="32"/>
      <c r="RZM436" s="32"/>
      <c r="RZN436" s="32"/>
      <c r="RZO436" s="32"/>
      <c r="RZP436" s="32"/>
      <c r="RZQ436" s="32"/>
      <c r="RZR436" s="32"/>
      <c r="RZS436" s="32"/>
      <c r="RZT436" s="32"/>
      <c r="RZU436" s="32"/>
      <c r="RZV436" s="32"/>
      <c r="RZW436" s="32"/>
      <c r="RZX436" s="32"/>
      <c r="RZY436" s="32"/>
      <c r="RZZ436" s="32"/>
      <c r="SAA436" s="32"/>
      <c r="SAB436" s="32"/>
      <c r="SAC436" s="32"/>
      <c r="SAD436" s="32"/>
      <c r="SAE436" s="32"/>
      <c r="SAF436" s="32"/>
      <c r="SAG436" s="32"/>
      <c r="SAH436" s="32"/>
      <c r="SAI436" s="32"/>
      <c r="SAJ436" s="32"/>
      <c r="SAK436" s="32"/>
      <c r="SAL436" s="32"/>
      <c r="SAM436" s="32"/>
      <c r="SAN436" s="32"/>
      <c r="SAO436" s="32"/>
      <c r="SAP436" s="32"/>
      <c r="SAQ436" s="32"/>
      <c r="SAR436" s="32"/>
      <c r="SAS436" s="32"/>
      <c r="SAT436" s="32"/>
      <c r="SAU436" s="32"/>
      <c r="SAV436" s="32"/>
      <c r="SAW436" s="32"/>
      <c r="SAX436" s="32"/>
      <c r="SAY436" s="32"/>
      <c r="SAZ436" s="32"/>
      <c r="SBA436" s="32"/>
      <c r="SBB436" s="32"/>
      <c r="SBC436" s="32"/>
      <c r="SBD436" s="32"/>
      <c r="SBE436" s="32"/>
      <c r="SBF436" s="32"/>
      <c r="SBG436" s="32"/>
      <c r="SBH436" s="32"/>
      <c r="SBI436" s="32"/>
      <c r="SBJ436" s="32"/>
      <c r="SBK436" s="32"/>
      <c r="SBL436" s="32"/>
      <c r="SBM436" s="32"/>
      <c r="SBN436" s="32"/>
      <c r="SBO436" s="32"/>
      <c r="SBP436" s="32"/>
      <c r="SBQ436" s="32"/>
      <c r="SBR436" s="32"/>
      <c r="SBS436" s="32"/>
      <c r="SBT436" s="32"/>
      <c r="SBU436" s="32"/>
      <c r="SBV436" s="32"/>
      <c r="SBW436" s="32"/>
      <c r="SBX436" s="32"/>
      <c r="SBY436" s="32"/>
      <c r="SBZ436" s="32"/>
      <c r="SCA436" s="32"/>
      <c r="SCB436" s="32"/>
      <c r="SCC436" s="32"/>
      <c r="SCD436" s="32"/>
      <c r="SCE436" s="32"/>
      <c r="SCF436" s="32"/>
      <c r="SCG436" s="32"/>
      <c r="SCH436" s="32"/>
      <c r="SCI436" s="32"/>
      <c r="SCJ436" s="32"/>
      <c r="SCK436" s="32"/>
      <c r="SCL436" s="32"/>
      <c r="SCM436" s="32"/>
      <c r="SCN436" s="32"/>
      <c r="SCO436" s="32"/>
      <c r="SCP436" s="32"/>
      <c r="SCQ436" s="32"/>
      <c r="SCR436" s="32"/>
      <c r="SCS436" s="32"/>
      <c r="SCT436" s="32"/>
      <c r="SCU436" s="32"/>
      <c r="SCV436" s="32"/>
      <c r="SCW436" s="32"/>
      <c r="SCX436" s="32"/>
      <c r="SCY436" s="32"/>
      <c r="SCZ436" s="32"/>
      <c r="SDA436" s="32"/>
      <c r="SDB436" s="32"/>
      <c r="SDC436" s="32"/>
      <c r="SDD436" s="32"/>
      <c r="SDE436" s="32"/>
      <c r="SDF436" s="32"/>
      <c r="SDG436" s="32"/>
      <c r="SDH436" s="32"/>
      <c r="SDI436" s="32"/>
      <c r="SDJ436" s="32"/>
      <c r="SDK436" s="32"/>
      <c r="SDL436" s="32"/>
      <c r="SDM436" s="32"/>
      <c r="SDN436" s="32"/>
      <c r="SDO436" s="32"/>
      <c r="SDP436" s="32"/>
      <c r="SDQ436" s="32"/>
      <c r="SDR436" s="32"/>
      <c r="SDS436" s="32"/>
      <c r="SDT436" s="32"/>
      <c r="SDU436" s="32"/>
      <c r="SDV436" s="32"/>
      <c r="SDW436" s="32"/>
      <c r="SDX436" s="32"/>
      <c r="SDY436" s="32"/>
      <c r="SDZ436" s="32"/>
      <c r="SEA436" s="32"/>
      <c r="SEB436" s="32"/>
      <c r="SEC436" s="32"/>
      <c r="SED436" s="32"/>
      <c r="SEE436" s="32"/>
      <c r="SEF436" s="32"/>
      <c r="SEG436" s="32"/>
      <c r="SEH436" s="32"/>
      <c r="SEI436" s="32"/>
      <c r="SEJ436" s="32"/>
      <c r="SEK436" s="32"/>
      <c r="SEL436" s="32"/>
      <c r="SEM436" s="32"/>
      <c r="SEN436" s="32"/>
      <c r="SEO436" s="32"/>
      <c r="SEP436" s="32"/>
      <c r="SEQ436" s="32"/>
      <c r="SER436" s="32"/>
      <c r="SES436" s="32"/>
      <c r="SET436" s="32"/>
      <c r="SEU436" s="32"/>
      <c r="SEV436" s="32"/>
      <c r="SEW436" s="32"/>
      <c r="SEX436" s="32"/>
      <c r="SEY436" s="32"/>
      <c r="SEZ436" s="32"/>
      <c r="SFA436" s="32"/>
      <c r="SFB436" s="32"/>
      <c r="SFC436" s="32"/>
      <c r="SFD436" s="32"/>
      <c r="SFE436" s="32"/>
      <c r="SFF436" s="32"/>
      <c r="SFG436" s="32"/>
      <c r="SFH436" s="32"/>
      <c r="SFI436" s="32"/>
      <c r="SFJ436" s="32"/>
      <c r="SFK436" s="32"/>
      <c r="SFL436" s="32"/>
      <c r="SFM436" s="32"/>
      <c r="SFN436" s="32"/>
      <c r="SFO436" s="32"/>
      <c r="SFP436" s="32"/>
      <c r="SFQ436" s="32"/>
      <c r="SFR436" s="32"/>
      <c r="SFS436" s="32"/>
      <c r="SFT436" s="32"/>
      <c r="SFU436" s="32"/>
      <c r="SFV436" s="32"/>
      <c r="SFW436" s="32"/>
      <c r="SFX436" s="32"/>
      <c r="SFY436" s="32"/>
      <c r="SFZ436" s="32"/>
      <c r="SGA436" s="32"/>
      <c r="SGB436" s="32"/>
      <c r="SGC436" s="32"/>
      <c r="SGD436" s="32"/>
      <c r="SGE436" s="32"/>
      <c r="SGF436" s="32"/>
      <c r="SGG436" s="32"/>
      <c r="SGH436" s="32"/>
      <c r="SGI436" s="32"/>
      <c r="SGJ436" s="32"/>
      <c r="SGK436" s="32"/>
      <c r="SGL436" s="32"/>
      <c r="SGM436" s="32"/>
      <c r="SGN436" s="32"/>
      <c r="SGO436" s="32"/>
      <c r="SGP436" s="32"/>
      <c r="SGQ436" s="32"/>
      <c r="SGR436" s="32"/>
      <c r="SGS436" s="32"/>
      <c r="SGT436" s="32"/>
      <c r="SGU436" s="32"/>
      <c r="SGV436" s="32"/>
      <c r="SGW436" s="32"/>
      <c r="SGX436" s="32"/>
      <c r="SGY436" s="32"/>
      <c r="SGZ436" s="32"/>
      <c r="SHA436" s="32"/>
      <c r="SHB436" s="32"/>
      <c r="SHC436" s="32"/>
      <c r="SHD436" s="32"/>
      <c r="SHE436" s="32"/>
      <c r="SHF436" s="32"/>
      <c r="SHG436" s="32"/>
      <c r="SHH436" s="32"/>
      <c r="SHI436" s="32"/>
      <c r="SHJ436" s="32"/>
      <c r="SHK436" s="32"/>
      <c r="SHL436" s="32"/>
      <c r="SHM436" s="32"/>
      <c r="SHN436" s="32"/>
      <c r="SHO436" s="32"/>
      <c r="SHP436" s="32"/>
      <c r="SHQ436" s="32"/>
      <c r="SHR436" s="32"/>
      <c r="SHS436" s="32"/>
      <c r="SHT436" s="32"/>
      <c r="SHU436" s="32"/>
      <c r="SHV436" s="32"/>
      <c r="SHW436" s="32"/>
      <c r="SHX436" s="32"/>
      <c r="SHY436" s="32"/>
      <c r="SHZ436" s="32"/>
      <c r="SIA436" s="32"/>
      <c r="SIB436" s="32"/>
      <c r="SIC436" s="32"/>
      <c r="SID436" s="32"/>
      <c r="SIE436" s="32"/>
      <c r="SIF436" s="32"/>
      <c r="SIG436" s="32"/>
      <c r="SIH436" s="32"/>
      <c r="SII436" s="32"/>
      <c r="SIJ436" s="32"/>
      <c r="SIK436" s="32"/>
      <c r="SIL436" s="32"/>
      <c r="SIM436" s="32"/>
      <c r="SIN436" s="32"/>
      <c r="SIO436" s="32"/>
      <c r="SIP436" s="32"/>
      <c r="SIQ436" s="32"/>
      <c r="SIR436" s="32"/>
      <c r="SIS436" s="32"/>
      <c r="SIT436" s="32"/>
      <c r="SIU436" s="32"/>
      <c r="SIV436" s="32"/>
      <c r="SIW436" s="32"/>
      <c r="SIX436" s="32"/>
      <c r="SIY436" s="32"/>
      <c r="SIZ436" s="32"/>
      <c r="SJA436" s="32"/>
      <c r="SJB436" s="32"/>
      <c r="SJC436" s="32"/>
      <c r="SJD436" s="32"/>
      <c r="SJE436" s="32"/>
      <c r="SJF436" s="32"/>
      <c r="SJG436" s="32"/>
      <c r="SJH436" s="32"/>
      <c r="SJI436" s="32"/>
      <c r="SJJ436" s="32"/>
      <c r="SJK436" s="32"/>
      <c r="SJL436" s="32"/>
      <c r="SJM436" s="32"/>
      <c r="SJN436" s="32"/>
      <c r="SJO436" s="32"/>
      <c r="SJP436" s="32"/>
      <c r="SJQ436" s="32"/>
      <c r="SJR436" s="32"/>
      <c r="SJS436" s="32"/>
      <c r="SJT436" s="32"/>
      <c r="SJU436" s="32"/>
      <c r="SJV436" s="32"/>
      <c r="SJW436" s="32"/>
      <c r="SJX436" s="32"/>
      <c r="SJY436" s="32"/>
      <c r="SJZ436" s="32"/>
      <c r="SKA436" s="32"/>
      <c r="SKB436" s="32"/>
      <c r="SKC436" s="32"/>
      <c r="SKD436" s="32"/>
      <c r="SKE436" s="32"/>
      <c r="SKF436" s="32"/>
      <c r="SKG436" s="32"/>
      <c r="SKH436" s="32"/>
      <c r="SKI436" s="32"/>
      <c r="SKJ436" s="32"/>
      <c r="SKK436" s="32"/>
      <c r="SKL436" s="32"/>
      <c r="SKM436" s="32"/>
      <c r="SKN436" s="32"/>
      <c r="SKO436" s="32"/>
      <c r="SKP436" s="32"/>
      <c r="SKQ436" s="32"/>
      <c r="SKR436" s="32"/>
      <c r="SKS436" s="32"/>
      <c r="SKT436" s="32"/>
      <c r="SKU436" s="32"/>
      <c r="SKV436" s="32"/>
      <c r="SKW436" s="32"/>
      <c r="SKX436" s="32"/>
      <c r="SKY436" s="32"/>
      <c r="SKZ436" s="32"/>
      <c r="SLA436" s="32"/>
      <c r="SLB436" s="32"/>
      <c r="SLC436" s="32"/>
      <c r="SLD436" s="32"/>
      <c r="SLE436" s="32"/>
      <c r="SLF436" s="32"/>
      <c r="SLG436" s="32"/>
      <c r="SLH436" s="32"/>
      <c r="SLI436" s="32"/>
      <c r="SLJ436" s="32"/>
      <c r="SLK436" s="32"/>
      <c r="SLL436" s="32"/>
      <c r="SLM436" s="32"/>
      <c r="SLN436" s="32"/>
      <c r="SLO436" s="32"/>
      <c r="SLP436" s="32"/>
      <c r="SLQ436" s="32"/>
      <c r="SLR436" s="32"/>
      <c r="SLS436" s="32"/>
      <c r="SLT436" s="32"/>
      <c r="SLU436" s="32"/>
      <c r="SLV436" s="32"/>
      <c r="SLW436" s="32"/>
      <c r="SLX436" s="32"/>
      <c r="SLY436" s="32"/>
      <c r="SLZ436" s="32"/>
      <c r="SMA436" s="32"/>
      <c r="SMB436" s="32"/>
      <c r="SMC436" s="32"/>
      <c r="SMD436" s="32"/>
      <c r="SME436" s="32"/>
      <c r="SMF436" s="32"/>
      <c r="SMG436" s="32"/>
      <c r="SMH436" s="32"/>
      <c r="SMI436" s="32"/>
      <c r="SMJ436" s="32"/>
      <c r="SMK436" s="32"/>
      <c r="SML436" s="32"/>
      <c r="SMM436" s="32"/>
      <c r="SMN436" s="32"/>
      <c r="SMO436" s="32"/>
      <c r="SMP436" s="32"/>
      <c r="SMQ436" s="32"/>
      <c r="SMR436" s="32"/>
      <c r="SMS436" s="32"/>
      <c r="SMT436" s="32"/>
      <c r="SMU436" s="32"/>
      <c r="SMV436" s="32"/>
      <c r="SMW436" s="32"/>
      <c r="SMX436" s="32"/>
      <c r="SMY436" s="32"/>
      <c r="SMZ436" s="32"/>
      <c r="SNA436" s="32"/>
      <c r="SNB436" s="32"/>
      <c r="SNC436" s="32"/>
      <c r="SND436" s="32"/>
      <c r="SNE436" s="32"/>
      <c r="SNF436" s="32"/>
      <c r="SNG436" s="32"/>
      <c r="SNH436" s="32"/>
      <c r="SNI436" s="32"/>
      <c r="SNJ436" s="32"/>
      <c r="SNK436" s="32"/>
      <c r="SNL436" s="32"/>
      <c r="SNM436" s="32"/>
      <c r="SNN436" s="32"/>
      <c r="SNO436" s="32"/>
      <c r="SNP436" s="32"/>
      <c r="SNQ436" s="32"/>
      <c r="SNR436" s="32"/>
      <c r="SNS436" s="32"/>
      <c r="SNT436" s="32"/>
      <c r="SNU436" s="32"/>
      <c r="SNV436" s="32"/>
      <c r="SNW436" s="32"/>
      <c r="SNX436" s="32"/>
      <c r="SNY436" s="32"/>
      <c r="SNZ436" s="32"/>
      <c r="SOA436" s="32"/>
      <c r="SOB436" s="32"/>
      <c r="SOC436" s="32"/>
      <c r="SOD436" s="32"/>
      <c r="SOE436" s="32"/>
      <c r="SOF436" s="32"/>
      <c r="SOG436" s="32"/>
      <c r="SOH436" s="32"/>
      <c r="SOI436" s="32"/>
      <c r="SOJ436" s="32"/>
      <c r="SOK436" s="32"/>
      <c r="SOL436" s="32"/>
      <c r="SOM436" s="32"/>
      <c r="SON436" s="32"/>
      <c r="SOO436" s="32"/>
      <c r="SOP436" s="32"/>
      <c r="SOQ436" s="32"/>
      <c r="SOR436" s="32"/>
      <c r="SOS436" s="32"/>
      <c r="SOT436" s="32"/>
      <c r="SOU436" s="32"/>
      <c r="SOV436" s="32"/>
      <c r="SOW436" s="32"/>
      <c r="SOX436" s="32"/>
      <c r="SOY436" s="32"/>
      <c r="SOZ436" s="32"/>
      <c r="SPA436" s="32"/>
      <c r="SPB436" s="32"/>
      <c r="SPC436" s="32"/>
      <c r="SPD436" s="32"/>
      <c r="SPE436" s="32"/>
      <c r="SPF436" s="32"/>
      <c r="SPG436" s="32"/>
      <c r="SPH436" s="32"/>
      <c r="SPI436" s="32"/>
      <c r="SPJ436" s="32"/>
      <c r="SPK436" s="32"/>
      <c r="SPL436" s="32"/>
      <c r="SPM436" s="32"/>
      <c r="SPN436" s="32"/>
      <c r="SPO436" s="32"/>
      <c r="SPP436" s="32"/>
      <c r="SPQ436" s="32"/>
      <c r="SPR436" s="32"/>
      <c r="SPS436" s="32"/>
      <c r="SPT436" s="32"/>
      <c r="SPU436" s="32"/>
      <c r="SPV436" s="32"/>
      <c r="SPW436" s="32"/>
      <c r="SPX436" s="32"/>
      <c r="SPY436" s="32"/>
      <c r="SPZ436" s="32"/>
      <c r="SQA436" s="32"/>
      <c r="SQB436" s="32"/>
      <c r="SQC436" s="32"/>
      <c r="SQD436" s="32"/>
      <c r="SQE436" s="32"/>
      <c r="SQF436" s="32"/>
      <c r="SQG436" s="32"/>
      <c r="SQH436" s="32"/>
      <c r="SQI436" s="32"/>
      <c r="SQJ436" s="32"/>
      <c r="SQK436" s="32"/>
      <c r="SQL436" s="32"/>
      <c r="SQM436" s="32"/>
      <c r="SQN436" s="32"/>
      <c r="SQO436" s="32"/>
      <c r="SQP436" s="32"/>
      <c r="SQQ436" s="32"/>
      <c r="SQR436" s="32"/>
      <c r="SQS436" s="32"/>
      <c r="SQT436" s="32"/>
      <c r="SQU436" s="32"/>
      <c r="SQV436" s="32"/>
      <c r="SQW436" s="32"/>
      <c r="SQX436" s="32"/>
      <c r="SQY436" s="32"/>
      <c r="SQZ436" s="32"/>
      <c r="SRA436" s="32"/>
      <c r="SRB436" s="32"/>
      <c r="SRC436" s="32"/>
      <c r="SRD436" s="32"/>
      <c r="SRE436" s="32"/>
      <c r="SRF436" s="32"/>
      <c r="SRG436" s="32"/>
      <c r="SRH436" s="32"/>
      <c r="SRI436" s="32"/>
      <c r="SRJ436" s="32"/>
      <c r="SRK436" s="32"/>
      <c r="SRL436" s="32"/>
      <c r="SRM436" s="32"/>
      <c r="SRN436" s="32"/>
      <c r="SRO436" s="32"/>
      <c r="SRP436" s="32"/>
      <c r="SRQ436" s="32"/>
      <c r="SRR436" s="32"/>
      <c r="SRS436" s="32"/>
      <c r="SRT436" s="32"/>
      <c r="SRU436" s="32"/>
      <c r="SRV436" s="32"/>
      <c r="SRW436" s="32"/>
      <c r="SRX436" s="32"/>
      <c r="SRY436" s="32"/>
      <c r="SRZ436" s="32"/>
      <c r="SSA436" s="32"/>
      <c r="SSB436" s="32"/>
      <c r="SSC436" s="32"/>
      <c r="SSD436" s="32"/>
      <c r="SSE436" s="32"/>
      <c r="SSF436" s="32"/>
      <c r="SSG436" s="32"/>
      <c r="SSH436" s="32"/>
      <c r="SSI436" s="32"/>
      <c r="SSJ436" s="32"/>
      <c r="SSK436" s="32"/>
      <c r="SSL436" s="32"/>
      <c r="SSM436" s="32"/>
      <c r="SSN436" s="32"/>
      <c r="SSO436" s="32"/>
      <c r="SSP436" s="32"/>
      <c r="SSQ436" s="32"/>
      <c r="SSR436" s="32"/>
      <c r="SSS436" s="32"/>
      <c r="SST436" s="32"/>
      <c r="SSU436" s="32"/>
      <c r="SSV436" s="32"/>
      <c r="SSW436" s="32"/>
      <c r="SSX436" s="32"/>
      <c r="SSY436" s="32"/>
      <c r="SSZ436" s="32"/>
      <c r="STA436" s="32"/>
      <c r="STB436" s="32"/>
      <c r="STC436" s="32"/>
      <c r="STD436" s="32"/>
      <c r="STE436" s="32"/>
      <c r="STF436" s="32"/>
      <c r="STG436" s="32"/>
      <c r="STH436" s="32"/>
      <c r="STI436" s="32"/>
      <c r="STJ436" s="32"/>
      <c r="STK436" s="32"/>
      <c r="STL436" s="32"/>
      <c r="STM436" s="32"/>
      <c r="STN436" s="32"/>
      <c r="STO436" s="32"/>
      <c r="STP436" s="32"/>
      <c r="STQ436" s="32"/>
      <c r="STR436" s="32"/>
      <c r="STS436" s="32"/>
      <c r="STT436" s="32"/>
      <c r="STU436" s="32"/>
      <c r="STV436" s="32"/>
      <c r="STW436" s="32"/>
      <c r="STX436" s="32"/>
      <c r="STY436" s="32"/>
      <c r="STZ436" s="32"/>
      <c r="SUA436" s="32"/>
      <c r="SUB436" s="32"/>
      <c r="SUC436" s="32"/>
      <c r="SUD436" s="32"/>
      <c r="SUE436" s="32"/>
      <c r="SUF436" s="32"/>
      <c r="SUG436" s="32"/>
      <c r="SUH436" s="32"/>
      <c r="SUI436" s="32"/>
      <c r="SUJ436" s="32"/>
      <c r="SUK436" s="32"/>
      <c r="SUL436" s="32"/>
      <c r="SUM436" s="32"/>
      <c r="SUN436" s="32"/>
      <c r="SUO436" s="32"/>
      <c r="SUP436" s="32"/>
      <c r="SUQ436" s="32"/>
      <c r="SUR436" s="32"/>
      <c r="SUS436" s="32"/>
      <c r="SUT436" s="32"/>
      <c r="SUU436" s="32"/>
      <c r="SUV436" s="32"/>
      <c r="SUW436" s="32"/>
      <c r="SUX436" s="32"/>
      <c r="SUY436" s="32"/>
      <c r="SUZ436" s="32"/>
      <c r="SVA436" s="32"/>
      <c r="SVB436" s="32"/>
      <c r="SVC436" s="32"/>
      <c r="SVD436" s="32"/>
      <c r="SVE436" s="32"/>
      <c r="SVF436" s="32"/>
      <c r="SVG436" s="32"/>
      <c r="SVH436" s="32"/>
      <c r="SVI436" s="32"/>
      <c r="SVJ436" s="32"/>
      <c r="SVK436" s="32"/>
      <c r="SVL436" s="32"/>
      <c r="SVM436" s="32"/>
      <c r="SVN436" s="32"/>
      <c r="SVO436" s="32"/>
      <c r="SVP436" s="32"/>
      <c r="SVQ436" s="32"/>
      <c r="SVR436" s="32"/>
      <c r="SVS436" s="32"/>
      <c r="SVT436" s="32"/>
      <c r="SVU436" s="32"/>
      <c r="SVV436" s="32"/>
      <c r="SVW436" s="32"/>
      <c r="SVX436" s="32"/>
      <c r="SVY436" s="32"/>
      <c r="SVZ436" s="32"/>
      <c r="SWA436" s="32"/>
      <c r="SWB436" s="32"/>
      <c r="SWC436" s="32"/>
      <c r="SWD436" s="32"/>
      <c r="SWE436" s="32"/>
      <c r="SWF436" s="32"/>
      <c r="SWG436" s="32"/>
      <c r="SWH436" s="32"/>
      <c r="SWI436" s="32"/>
      <c r="SWJ436" s="32"/>
      <c r="SWK436" s="32"/>
      <c r="SWL436" s="32"/>
      <c r="SWM436" s="32"/>
      <c r="SWN436" s="32"/>
      <c r="SWO436" s="32"/>
      <c r="SWP436" s="32"/>
      <c r="SWQ436" s="32"/>
      <c r="SWR436" s="32"/>
      <c r="SWS436" s="32"/>
      <c r="SWT436" s="32"/>
      <c r="SWU436" s="32"/>
      <c r="SWV436" s="32"/>
      <c r="SWW436" s="32"/>
      <c r="SWX436" s="32"/>
      <c r="SWY436" s="32"/>
      <c r="SWZ436" s="32"/>
      <c r="SXA436" s="32"/>
      <c r="SXB436" s="32"/>
      <c r="SXC436" s="32"/>
      <c r="SXD436" s="32"/>
      <c r="SXE436" s="32"/>
      <c r="SXF436" s="32"/>
      <c r="SXG436" s="32"/>
      <c r="SXH436" s="32"/>
      <c r="SXI436" s="32"/>
      <c r="SXJ436" s="32"/>
      <c r="SXK436" s="32"/>
      <c r="SXL436" s="32"/>
      <c r="SXM436" s="32"/>
      <c r="SXN436" s="32"/>
      <c r="SXO436" s="32"/>
      <c r="SXP436" s="32"/>
      <c r="SXQ436" s="32"/>
      <c r="SXR436" s="32"/>
      <c r="SXS436" s="32"/>
      <c r="SXT436" s="32"/>
      <c r="SXU436" s="32"/>
      <c r="SXV436" s="32"/>
      <c r="SXW436" s="32"/>
      <c r="SXX436" s="32"/>
      <c r="SXY436" s="32"/>
      <c r="SXZ436" s="32"/>
      <c r="SYA436" s="32"/>
      <c r="SYB436" s="32"/>
      <c r="SYC436" s="32"/>
      <c r="SYD436" s="32"/>
      <c r="SYE436" s="32"/>
      <c r="SYF436" s="32"/>
      <c r="SYG436" s="32"/>
      <c r="SYH436" s="32"/>
      <c r="SYI436" s="32"/>
      <c r="SYJ436" s="32"/>
      <c r="SYK436" s="32"/>
      <c r="SYL436" s="32"/>
      <c r="SYM436" s="32"/>
      <c r="SYN436" s="32"/>
      <c r="SYO436" s="32"/>
      <c r="SYP436" s="32"/>
      <c r="SYQ436" s="32"/>
      <c r="SYR436" s="32"/>
      <c r="SYS436" s="32"/>
      <c r="SYT436" s="32"/>
      <c r="SYU436" s="32"/>
      <c r="SYV436" s="32"/>
      <c r="SYW436" s="32"/>
      <c r="SYX436" s="32"/>
      <c r="SYY436" s="32"/>
      <c r="SYZ436" s="32"/>
      <c r="SZA436" s="32"/>
      <c r="SZB436" s="32"/>
      <c r="SZC436" s="32"/>
      <c r="SZD436" s="32"/>
      <c r="SZE436" s="32"/>
      <c r="SZF436" s="32"/>
      <c r="SZG436" s="32"/>
      <c r="SZH436" s="32"/>
      <c r="SZI436" s="32"/>
      <c r="SZJ436" s="32"/>
      <c r="SZK436" s="32"/>
      <c r="SZL436" s="32"/>
      <c r="SZM436" s="32"/>
      <c r="SZN436" s="32"/>
      <c r="SZO436" s="32"/>
      <c r="SZP436" s="32"/>
      <c r="SZQ436" s="32"/>
      <c r="SZR436" s="32"/>
      <c r="SZS436" s="32"/>
      <c r="SZT436" s="32"/>
      <c r="SZU436" s="32"/>
      <c r="SZV436" s="32"/>
      <c r="SZW436" s="32"/>
      <c r="SZX436" s="32"/>
      <c r="SZY436" s="32"/>
      <c r="SZZ436" s="32"/>
      <c r="TAA436" s="32"/>
      <c r="TAB436" s="32"/>
      <c r="TAC436" s="32"/>
      <c r="TAD436" s="32"/>
      <c r="TAE436" s="32"/>
      <c r="TAF436" s="32"/>
      <c r="TAG436" s="32"/>
      <c r="TAH436" s="32"/>
      <c r="TAI436" s="32"/>
      <c r="TAJ436" s="32"/>
      <c r="TAK436" s="32"/>
      <c r="TAL436" s="32"/>
      <c r="TAM436" s="32"/>
      <c r="TAN436" s="32"/>
      <c r="TAO436" s="32"/>
      <c r="TAP436" s="32"/>
      <c r="TAQ436" s="32"/>
      <c r="TAR436" s="32"/>
      <c r="TAS436" s="32"/>
      <c r="TAT436" s="32"/>
      <c r="TAU436" s="32"/>
      <c r="TAV436" s="32"/>
      <c r="TAW436" s="32"/>
      <c r="TAX436" s="32"/>
      <c r="TAY436" s="32"/>
      <c r="TAZ436" s="32"/>
      <c r="TBA436" s="32"/>
      <c r="TBB436" s="32"/>
      <c r="TBC436" s="32"/>
      <c r="TBD436" s="32"/>
      <c r="TBE436" s="32"/>
      <c r="TBF436" s="32"/>
      <c r="TBG436" s="32"/>
      <c r="TBH436" s="32"/>
      <c r="TBI436" s="32"/>
      <c r="TBJ436" s="32"/>
      <c r="TBK436" s="32"/>
      <c r="TBL436" s="32"/>
      <c r="TBM436" s="32"/>
      <c r="TBN436" s="32"/>
      <c r="TBO436" s="32"/>
      <c r="TBP436" s="32"/>
      <c r="TBQ436" s="32"/>
      <c r="TBR436" s="32"/>
      <c r="TBS436" s="32"/>
      <c r="TBT436" s="32"/>
      <c r="TBU436" s="32"/>
      <c r="TBV436" s="32"/>
      <c r="TBW436" s="32"/>
      <c r="TBX436" s="32"/>
      <c r="TBY436" s="32"/>
      <c r="TBZ436" s="32"/>
      <c r="TCA436" s="32"/>
      <c r="TCB436" s="32"/>
      <c r="TCC436" s="32"/>
      <c r="TCD436" s="32"/>
      <c r="TCE436" s="32"/>
      <c r="TCF436" s="32"/>
      <c r="TCG436" s="32"/>
      <c r="TCH436" s="32"/>
      <c r="TCI436" s="32"/>
      <c r="TCJ436" s="32"/>
      <c r="TCK436" s="32"/>
      <c r="TCL436" s="32"/>
      <c r="TCM436" s="32"/>
      <c r="TCN436" s="32"/>
      <c r="TCO436" s="32"/>
      <c r="TCP436" s="32"/>
      <c r="TCQ436" s="32"/>
      <c r="TCR436" s="32"/>
      <c r="TCS436" s="32"/>
      <c r="TCT436" s="32"/>
      <c r="TCU436" s="32"/>
      <c r="TCV436" s="32"/>
      <c r="TCW436" s="32"/>
      <c r="TCX436" s="32"/>
      <c r="TCY436" s="32"/>
      <c r="TCZ436" s="32"/>
      <c r="TDA436" s="32"/>
      <c r="TDB436" s="32"/>
      <c r="TDC436" s="32"/>
      <c r="TDD436" s="32"/>
      <c r="TDE436" s="32"/>
      <c r="TDF436" s="32"/>
      <c r="TDG436" s="32"/>
      <c r="TDH436" s="32"/>
      <c r="TDI436" s="32"/>
      <c r="TDJ436" s="32"/>
      <c r="TDK436" s="32"/>
      <c r="TDL436" s="32"/>
      <c r="TDM436" s="32"/>
      <c r="TDN436" s="32"/>
      <c r="TDO436" s="32"/>
      <c r="TDP436" s="32"/>
      <c r="TDQ436" s="32"/>
      <c r="TDR436" s="32"/>
      <c r="TDS436" s="32"/>
      <c r="TDT436" s="32"/>
      <c r="TDU436" s="32"/>
      <c r="TDV436" s="32"/>
      <c r="TDW436" s="32"/>
      <c r="TDX436" s="32"/>
      <c r="TDY436" s="32"/>
      <c r="TDZ436" s="32"/>
      <c r="TEA436" s="32"/>
      <c r="TEB436" s="32"/>
      <c r="TEC436" s="32"/>
      <c r="TED436" s="32"/>
      <c r="TEE436" s="32"/>
      <c r="TEF436" s="32"/>
      <c r="TEG436" s="32"/>
      <c r="TEH436" s="32"/>
      <c r="TEI436" s="32"/>
      <c r="TEJ436" s="32"/>
      <c r="TEK436" s="32"/>
      <c r="TEL436" s="32"/>
      <c r="TEM436" s="32"/>
      <c r="TEN436" s="32"/>
      <c r="TEO436" s="32"/>
      <c r="TEP436" s="32"/>
      <c r="TEQ436" s="32"/>
      <c r="TER436" s="32"/>
      <c r="TES436" s="32"/>
      <c r="TET436" s="32"/>
      <c r="TEU436" s="32"/>
      <c r="TEV436" s="32"/>
      <c r="TEW436" s="32"/>
      <c r="TEX436" s="32"/>
      <c r="TEY436" s="32"/>
      <c r="TEZ436" s="32"/>
      <c r="TFA436" s="32"/>
      <c r="TFB436" s="32"/>
      <c r="TFC436" s="32"/>
      <c r="TFD436" s="32"/>
      <c r="TFE436" s="32"/>
      <c r="TFF436" s="32"/>
      <c r="TFG436" s="32"/>
      <c r="TFH436" s="32"/>
      <c r="TFI436" s="32"/>
      <c r="TFJ436" s="32"/>
      <c r="TFK436" s="32"/>
      <c r="TFL436" s="32"/>
      <c r="TFM436" s="32"/>
      <c r="TFN436" s="32"/>
      <c r="TFO436" s="32"/>
      <c r="TFP436" s="32"/>
      <c r="TFQ436" s="32"/>
      <c r="TFR436" s="32"/>
      <c r="TFS436" s="32"/>
      <c r="TFT436" s="32"/>
      <c r="TFU436" s="32"/>
      <c r="TFV436" s="32"/>
      <c r="TFW436" s="32"/>
      <c r="TFX436" s="32"/>
      <c r="TFY436" s="32"/>
      <c r="TFZ436" s="32"/>
      <c r="TGA436" s="32"/>
      <c r="TGB436" s="32"/>
      <c r="TGC436" s="32"/>
      <c r="TGD436" s="32"/>
      <c r="TGE436" s="32"/>
      <c r="TGF436" s="32"/>
      <c r="TGG436" s="32"/>
      <c r="TGH436" s="32"/>
      <c r="TGI436" s="32"/>
      <c r="TGJ436" s="32"/>
      <c r="TGK436" s="32"/>
      <c r="TGL436" s="32"/>
      <c r="TGM436" s="32"/>
      <c r="TGN436" s="32"/>
      <c r="TGO436" s="32"/>
      <c r="TGP436" s="32"/>
      <c r="TGQ436" s="32"/>
      <c r="TGR436" s="32"/>
      <c r="TGS436" s="32"/>
      <c r="TGT436" s="32"/>
      <c r="TGU436" s="32"/>
      <c r="TGV436" s="32"/>
      <c r="TGW436" s="32"/>
      <c r="TGX436" s="32"/>
      <c r="TGY436" s="32"/>
      <c r="TGZ436" s="32"/>
      <c r="THA436" s="32"/>
      <c r="THB436" s="32"/>
      <c r="THC436" s="32"/>
      <c r="THD436" s="32"/>
      <c r="THE436" s="32"/>
      <c r="THF436" s="32"/>
      <c r="THG436" s="32"/>
      <c r="THH436" s="32"/>
      <c r="THI436" s="32"/>
      <c r="THJ436" s="32"/>
      <c r="THK436" s="32"/>
      <c r="THL436" s="32"/>
      <c r="THM436" s="32"/>
      <c r="THN436" s="32"/>
      <c r="THO436" s="32"/>
      <c r="THP436" s="32"/>
      <c r="THQ436" s="32"/>
      <c r="THR436" s="32"/>
      <c r="THS436" s="32"/>
      <c r="THT436" s="32"/>
      <c r="THU436" s="32"/>
      <c r="THV436" s="32"/>
      <c r="THW436" s="32"/>
      <c r="THX436" s="32"/>
      <c r="THY436" s="32"/>
      <c r="THZ436" s="32"/>
      <c r="TIA436" s="32"/>
      <c r="TIB436" s="32"/>
      <c r="TIC436" s="32"/>
      <c r="TID436" s="32"/>
      <c r="TIE436" s="32"/>
      <c r="TIF436" s="32"/>
      <c r="TIG436" s="32"/>
      <c r="TIH436" s="32"/>
      <c r="TII436" s="32"/>
      <c r="TIJ436" s="32"/>
      <c r="TIK436" s="32"/>
      <c r="TIL436" s="32"/>
      <c r="TIM436" s="32"/>
      <c r="TIN436" s="32"/>
      <c r="TIO436" s="32"/>
      <c r="TIP436" s="32"/>
      <c r="TIQ436" s="32"/>
      <c r="TIR436" s="32"/>
      <c r="TIS436" s="32"/>
      <c r="TIT436" s="32"/>
      <c r="TIU436" s="32"/>
      <c r="TIV436" s="32"/>
      <c r="TIW436" s="32"/>
      <c r="TIX436" s="32"/>
      <c r="TIY436" s="32"/>
      <c r="TIZ436" s="32"/>
      <c r="TJA436" s="32"/>
      <c r="TJB436" s="32"/>
      <c r="TJC436" s="32"/>
      <c r="TJD436" s="32"/>
      <c r="TJE436" s="32"/>
      <c r="TJF436" s="32"/>
      <c r="TJG436" s="32"/>
      <c r="TJH436" s="32"/>
      <c r="TJI436" s="32"/>
      <c r="TJJ436" s="32"/>
      <c r="TJK436" s="32"/>
      <c r="TJL436" s="32"/>
      <c r="TJM436" s="32"/>
      <c r="TJN436" s="32"/>
      <c r="TJO436" s="32"/>
      <c r="TJP436" s="32"/>
      <c r="TJQ436" s="32"/>
      <c r="TJR436" s="32"/>
      <c r="TJS436" s="32"/>
      <c r="TJT436" s="32"/>
      <c r="TJU436" s="32"/>
      <c r="TJV436" s="32"/>
      <c r="TJW436" s="32"/>
      <c r="TJX436" s="32"/>
      <c r="TJY436" s="32"/>
      <c r="TJZ436" s="32"/>
      <c r="TKA436" s="32"/>
      <c r="TKB436" s="32"/>
      <c r="TKC436" s="32"/>
      <c r="TKD436" s="32"/>
      <c r="TKE436" s="32"/>
      <c r="TKF436" s="32"/>
      <c r="TKG436" s="32"/>
      <c r="TKH436" s="32"/>
      <c r="TKI436" s="32"/>
      <c r="TKJ436" s="32"/>
      <c r="TKK436" s="32"/>
      <c r="TKL436" s="32"/>
      <c r="TKM436" s="32"/>
      <c r="TKN436" s="32"/>
      <c r="TKO436" s="32"/>
      <c r="TKP436" s="32"/>
      <c r="TKQ436" s="32"/>
      <c r="TKR436" s="32"/>
      <c r="TKS436" s="32"/>
      <c r="TKT436" s="32"/>
      <c r="TKU436" s="32"/>
      <c r="TKV436" s="32"/>
      <c r="TKW436" s="32"/>
      <c r="TKX436" s="32"/>
      <c r="TKY436" s="32"/>
      <c r="TKZ436" s="32"/>
      <c r="TLA436" s="32"/>
      <c r="TLB436" s="32"/>
      <c r="TLC436" s="32"/>
      <c r="TLD436" s="32"/>
      <c r="TLE436" s="32"/>
      <c r="TLF436" s="32"/>
      <c r="TLG436" s="32"/>
      <c r="TLH436" s="32"/>
      <c r="TLI436" s="32"/>
      <c r="TLJ436" s="32"/>
      <c r="TLK436" s="32"/>
      <c r="TLL436" s="32"/>
      <c r="TLM436" s="32"/>
      <c r="TLN436" s="32"/>
      <c r="TLO436" s="32"/>
      <c r="TLP436" s="32"/>
      <c r="TLQ436" s="32"/>
      <c r="TLR436" s="32"/>
      <c r="TLS436" s="32"/>
      <c r="TLT436" s="32"/>
      <c r="TLU436" s="32"/>
      <c r="TLV436" s="32"/>
      <c r="TLW436" s="32"/>
      <c r="TLX436" s="32"/>
      <c r="TLY436" s="32"/>
      <c r="TLZ436" s="32"/>
      <c r="TMA436" s="32"/>
      <c r="TMB436" s="32"/>
      <c r="TMC436" s="32"/>
      <c r="TMD436" s="32"/>
      <c r="TME436" s="32"/>
      <c r="TMF436" s="32"/>
      <c r="TMG436" s="32"/>
      <c r="TMH436" s="32"/>
      <c r="TMI436" s="32"/>
      <c r="TMJ436" s="32"/>
      <c r="TMK436" s="32"/>
      <c r="TML436" s="32"/>
      <c r="TMM436" s="32"/>
      <c r="TMN436" s="32"/>
      <c r="TMO436" s="32"/>
      <c r="TMP436" s="32"/>
      <c r="TMQ436" s="32"/>
      <c r="TMR436" s="32"/>
      <c r="TMS436" s="32"/>
      <c r="TMT436" s="32"/>
      <c r="TMU436" s="32"/>
      <c r="TMV436" s="32"/>
      <c r="TMW436" s="32"/>
      <c r="TMX436" s="32"/>
      <c r="TMY436" s="32"/>
      <c r="TMZ436" s="32"/>
      <c r="TNA436" s="32"/>
      <c r="TNB436" s="32"/>
      <c r="TNC436" s="32"/>
      <c r="TND436" s="32"/>
      <c r="TNE436" s="32"/>
      <c r="TNF436" s="32"/>
      <c r="TNG436" s="32"/>
      <c r="TNH436" s="32"/>
      <c r="TNI436" s="32"/>
      <c r="TNJ436" s="32"/>
      <c r="TNK436" s="32"/>
      <c r="TNL436" s="32"/>
      <c r="TNM436" s="32"/>
      <c r="TNN436" s="32"/>
      <c r="TNO436" s="32"/>
      <c r="TNP436" s="32"/>
      <c r="TNQ436" s="32"/>
      <c r="TNR436" s="32"/>
      <c r="TNS436" s="32"/>
      <c r="TNT436" s="32"/>
      <c r="TNU436" s="32"/>
      <c r="TNV436" s="32"/>
      <c r="TNW436" s="32"/>
      <c r="TNX436" s="32"/>
      <c r="TNY436" s="32"/>
      <c r="TNZ436" s="32"/>
      <c r="TOA436" s="32"/>
      <c r="TOB436" s="32"/>
      <c r="TOC436" s="32"/>
      <c r="TOD436" s="32"/>
      <c r="TOE436" s="32"/>
      <c r="TOF436" s="32"/>
      <c r="TOG436" s="32"/>
      <c r="TOH436" s="32"/>
      <c r="TOI436" s="32"/>
      <c r="TOJ436" s="32"/>
      <c r="TOK436" s="32"/>
      <c r="TOL436" s="32"/>
      <c r="TOM436" s="32"/>
      <c r="TON436" s="32"/>
      <c r="TOO436" s="32"/>
      <c r="TOP436" s="32"/>
      <c r="TOQ436" s="32"/>
      <c r="TOR436" s="32"/>
      <c r="TOS436" s="32"/>
      <c r="TOT436" s="32"/>
      <c r="TOU436" s="32"/>
      <c r="TOV436" s="32"/>
      <c r="TOW436" s="32"/>
      <c r="TOX436" s="32"/>
      <c r="TOY436" s="32"/>
      <c r="TOZ436" s="32"/>
      <c r="TPA436" s="32"/>
      <c r="TPB436" s="32"/>
      <c r="TPC436" s="32"/>
      <c r="TPD436" s="32"/>
      <c r="TPE436" s="32"/>
      <c r="TPF436" s="32"/>
      <c r="TPG436" s="32"/>
      <c r="TPH436" s="32"/>
      <c r="TPI436" s="32"/>
      <c r="TPJ436" s="32"/>
      <c r="TPK436" s="32"/>
      <c r="TPL436" s="32"/>
      <c r="TPM436" s="32"/>
      <c r="TPN436" s="32"/>
      <c r="TPO436" s="32"/>
      <c r="TPP436" s="32"/>
      <c r="TPQ436" s="32"/>
      <c r="TPR436" s="32"/>
      <c r="TPS436" s="32"/>
      <c r="TPT436" s="32"/>
      <c r="TPU436" s="32"/>
      <c r="TPV436" s="32"/>
      <c r="TPW436" s="32"/>
      <c r="TPX436" s="32"/>
      <c r="TPY436" s="32"/>
      <c r="TPZ436" s="32"/>
      <c r="TQA436" s="32"/>
      <c r="TQB436" s="32"/>
      <c r="TQC436" s="32"/>
      <c r="TQD436" s="32"/>
      <c r="TQE436" s="32"/>
      <c r="TQF436" s="32"/>
      <c r="TQG436" s="32"/>
      <c r="TQH436" s="32"/>
      <c r="TQI436" s="32"/>
      <c r="TQJ436" s="32"/>
      <c r="TQK436" s="32"/>
      <c r="TQL436" s="32"/>
      <c r="TQM436" s="32"/>
      <c r="TQN436" s="32"/>
      <c r="TQO436" s="32"/>
      <c r="TQP436" s="32"/>
      <c r="TQQ436" s="32"/>
      <c r="TQR436" s="32"/>
      <c r="TQS436" s="32"/>
      <c r="TQT436" s="32"/>
      <c r="TQU436" s="32"/>
      <c r="TQV436" s="32"/>
      <c r="TQW436" s="32"/>
      <c r="TQX436" s="32"/>
      <c r="TQY436" s="32"/>
      <c r="TQZ436" s="32"/>
      <c r="TRA436" s="32"/>
      <c r="TRB436" s="32"/>
      <c r="TRC436" s="32"/>
      <c r="TRD436" s="32"/>
      <c r="TRE436" s="32"/>
      <c r="TRF436" s="32"/>
      <c r="TRG436" s="32"/>
      <c r="TRH436" s="32"/>
      <c r="TRI436" s="32"/>
      <c r="TRJ436" s="32"/>
      <c r="TRK436" s="32"/>
      <c r="TRL436" s="32"/>
      <c r="TRM436" s="32"/>
      <c r="TRN436" s="32"/>
      <c r="TRO436" s="32"/>
      <c r="TRP436" s="32"/>
      <c r="TRQ436" s="32"/>
      <c r="TRR436" s="32"/>
      <c r="TRS436" s="32"/>
      <c r="TRT436" s="32"/>
      <c r="TRU436" s="32"/>
      <c r="TRV436" s="32"/>
      <c r="TRW436" s="32"/>
      <c r="TRX436" s="32"/>
      <c r="TRY436" s="32"/>
      <c r="TRZ436" s="32"/>
      <c r="TSA436" s="32"/>
      <c r="TSB436" s="32"/>
      <c r="TSC436" s="32"/>
      <c r="TSD436" s="32"/>
      <c r="TSE436" s="32"/>
      <c r="TSF436" s="32"/>
      <c r="TSG436" s="32"/>
      <c r="TSH436" s="32"/>
      <c r="TSI436" s="32"/>
      <c r="TSJ436" s="32"/>
      <c r="TSK436" s="32"/>
      <c r="TSL436" s="32"/>
      <c r="TSM436" s="32"/>
      <c r="TSN436" s="32"/>
      <c r="TSO436" s="32"/>
      <c r="TSP436" s="32"/>
      <c r="TSQ436" s="32"/>
      <c r="TSR436" s="32"/>
      <c r="TSS436" s="32"/>
      <c r="TST436" s="32"/>
      <c r="TSU436" s="32"/>
      <c r="TSV436" s="32"/>
      <c r="TSW436" s="32"/>
      <c r="TSX436" s="32"/>
      <c r="TSY436" s="32"/>
      <c r="TSZ436" s="32"/>
      <c r="TTA436" s="32"/>
      <c r="TTB436" s="32"/>
      <c r="TTC436" s="32"/>
      <c r="TTD436" s="32"/>
      <c r="TTE436" s="32"/>
      <c r="TTF436" s="32"/>
      <c r="TTG436" s="32"/>
      <c r="TTH436" s="32"/>
      <c r="TTI436" s="32"/>
      <c r="TTJ436" s="32"/>
      <c r="TTK436" s="32"/>
      <c r="TTL436" s="32"/>
      <c r="TTM436" s="32"/>
      <c r="TTN436" s="32"/>
      <c r="TTO436" s="32"/>
      <c r="TTP436" s="32"/>
      <c r="TTQ436" s="32"/>
      <c r="TTR436" s="32"/>
      <c r="TTS436" s="32"/>
      <c r="TTT436" s="32"/>
      <c r="TTU436" s="32"/>
      <c r="TTV436" s="32"/>
      <c r="TTW436" s="32"/>
      <c r="TTX436" s="32"/>
      <c r="TTY436" s="32"/>
      <c r="TTZ436" s="32"/>
      <c r="TUA436" s="32"/>
      <c r="TUB436" s="32"/>
      <c r="TUC436" s="32"/>
      <c r="TUD436" s="32"/>
      <c r="TUE436" s="32"/>
      <c r="TUF436" s="32"/>
      <c r="TUG436" s="32"/>
      <c r="TUH436" s="32"/>
      <c r="TUI436" s="32"/>
      <c r="TUJ436" s="32"/>
      <c r="TUK436" s="32"/>
      <c r="TUL436" s="32"/>
      <c r="TUM436" s="32"/>
      <c r="TUN436" s="32"/>
      <c r="TUO436" s="32"/>
      <c r="TUP436" s="32"/>
      <c r="TUQ436" s="32"/>
      <c r="TUR436" s="32"/>
      <c r="TUS436" s="32"/>
      <c r="TUT436" s="32"/>
      <c r="TUU436" s="32"/>
      <c r="TUV436" s="32"/>
      <c r="TUW436" s="32"/>
      <c r="TUX436" s="32"/>
      <c r="TUY436" s="32"/>
      <c r="TUZ436" s="32"/>
      <c r="TVA436" s="32"/>
      <c r="TVB436" s="32"/>
      <c r="TVC436" s="32"/>
      <c r="TVD436" s="32"/>
      <c r="TVE436" s="32"/>
      <c r="TVF436" s="32"/>
      <c r="TVG436" s="32"/>
      <c r="TVH436" s="32"/>
      <c r="TVI436" s="32"/>
      <c r="TVJ436" s="32"/>
      <c r="TVK436" s="32"/>
      <c r="TVL436" s="32"/>
      <c r="TVM436" s="32"/>
      <c r="TVN436" s="32"/>
      <c r="TVO436" s="32"/>
      <c r="TVP436" s="32"/>
      <c r="TVQ436" s="32"/>
      <c r="TVR436" s="32"/>
      <c r="TVS436" s="32"/>
      <c r="TVT436" s="32"/>
      <c r="TVU436" s="32"/>
      <c r="TVV436" s="32"/>
      <c r="TVW436" s="32"/>
      <c r="TVX436" s="32"/>
      <c r="TVY436" s="32"/>
      <c r="TVZ436" s="32"/>
      <c r="TWA436" s="32"/>
      <c r="TWB436" s="32"/>
      <c r="TWC436" s="32"/>
      <c r="TWD436" s="32"/>
      <c r="TWE436" s="32"/>
      <c r="TWF436" s="32"/>
      <c r="TWG436" s="32"/>
      <c r="TWH436" s="32"/>
      <c r="TWI436" s="32"/>
      <c r="TWJ436" s="32"/>
      <c r="TWK436" s="32"/>
      <c r="TWL436" s="32"/>
      <c r="TWM436" s="32"/>
      <c r="TWN436" s="32"/>
      <c r="TWO436" s="32"/>
      <c r="TWP436" s="32"/>
      <c r="TWQ436" s="32"/>
      <c r="TWR436" s="32"/>
      <c r="TWS436" s="32"/>
      <c r="TWT436" s="32"/>
      <c r="TWU436" s="32"/>
      <c r="TWV436" s="32"/>
      <c r="TWW436" s="32"/>
      <c r="TWX436" s="32"/>
      <c r="TWY436" s="32"/>
      <c r="TWZ436" s="32"/>
      <c r="TXA436" s="32"/>
      <c r="TXB436" s="32"/>
      <c r="TXC436" s="32"/>
      <c r="TXD436" s="32"/>
      <c r="TXE436" s="32"/>
      <c r="TXF436" s="32"/>
      <c r="TXG436" s="32"/>
      <c r="TXH436" s="32"/>
      <c r="TXI436" s="32"/>
      <c r="TXJ436" s="32"/>
      <c r="TXK436" s="32"/>
      <c r="TXL436" s="32"/>
      <c r="TXM436" s="32"/>
      <c r="TXN436" s="32"/>
      <c r="TXO436" s="32"/>
      <c r="TXP436" s="32"/>
      <c r="TXQ436" s="32"/>
      <c r="TXR436" s="32"/>
      <c r="TXS436" s="32"/>
      <c r="TXT436" s="32"/>
      <c r="TXU436" s="32"/>
      <c r="TXV436" s="32"/>
      <c r="TXW436" s="32"/>
      <c r="TXX436" s="32"/>
      <c r="TXY436" s="32"/>
      <c r="TXZ436" s="32"/>
      <c r="TYA436" s="32"/>
      <c r="TYB436" s="32"/>
      <c r="TYC436" s="32"/>
      <c r="TYD436" s="32"/>
      <c r="TYE436" s="32"/>
      <c r="TYF436" s="32"/>
      <c r="TYG436" s="32"/>
      <c r="TYH436" s="32"/>
      <c r="TYI436" s="32"/>
      <c r="TYJ436" s="32"/>
      <c r="TYK436" s="32"/>
      <c r="TYL436" s="32"/>
      <c r="TYM436" s="32"/>
      <c r="TYN436" s="32"/>
      <c r="TYO436" s="32"/>
      <c r="TYP436" s="32"/>
      <c r="TYQ436" s="32"/>
      <c r="TYR436" s="32"/>
      <c r="TYS436" s="32"/>
      <c r="TYT436" s="32"/>
      <c r="TYU436" s="32"/>
      <c r="TYV436" s="32"/>
      <c r="TYW436" s="32"/>
      <c r="TYX436" s="32"/>
      <c r="TYY436" s="32"/>
      <c r="TYZ436" s="32"/>
      <c r="TZA436" s="32"/>
      <c r="TZB436" s="32"/>
      <c r="TZC436" s="32"/>
      <c r="TZD436" s="32"/>
      <c r="TZE436" s="32"/>
      <c r="TZF436" s="32"/>
      <c r="TZG436" s="32"/>
      <c r="TZH436" s="32"/>
      <c r="TZI436" s="32"/>
      <c r="TZJ436" s="32"/>
      <c r="TZK436" s="32"/>
      <c r="TZL436" s="32"/>
      <c r="TZM436" s="32"/>
      <c r="TZN436" s="32"/>
      <c r="TZO436" s="32"/>
      <c r="TZP436" s="32"/>
      <c r="TZQ436" s="32"/>
      <c r="TZR436" s="32"/>
      <c r="TZS436" s="32"/>
      <c r="TZT436" s="32"/>
      <c r="TZU436" s="32"/>
      <c r="TZV436" s="32"/>
      <c r="TZW436" s="32"/>
      <c r="TZX436" s="32"/>
      <c r="TZY436" s="32"/>
      <c r="TZZ436" s="32"/>
      <c r="UAA436" s="32"/>
      <c r="UAB436" s="32"/>
      <c r="UAC436" s="32"/>
      <c r="UAD436" s="32"/>
      <c r="UAE436" s="32"/>
      <c r="UAF436" s="32"/>
      <c r="UAG436" s="32"/>
      <c r="UAH436" s="32"/>
      <c r="UAI436" s="32"/>
      <c r="UAJ436" s="32"/>
      <c r="UAK436" s="32"/>
      <c r="UAL436" s="32"/>
      <c r="UAM436" s="32"/>
      <c r="UAN436" s="32"/>
      <c r="UAO436" s="32"/>
      <c r="UAP436" s="32"/>
      <c r="UAQ436" s="32"/>
      <c r="UAR436" s="32"/>
      <c r="UAS436" s="32"/>
      <c r="UAT436" s="32"/>
      <c r="UAU436" s="32"/>
      <c r="UAV436" s="32"/>
      <c r="UAW436" s="32"/>
      <c r="UAX436" s="32"/>
      <c r="UAY436" s="32"/>
      <c r="UAZ436" s="32"/>
      <c r="UBA436" s="32"/>
      <c r="UBB436" s="32"/>
      <c r="UBC436" s="32"/>
      <c r="UBD436" s="32"/>
      <c r="UBE436" s="32"/>
      <c r="UBF436" s="32"/>
      <c r="UBG436" s="32"/>
      <c r="UBH436" s="32"/>
      <c r="UBI436" s="32"/>
      <c r="UBJ436" s="32"/>
      <c r="UBK436" s="32"/>
      <c r="UBL436" s="32"/>
      <c r="UBM436" s="32"/>
      <c r="UBN436" s="32"/>
      <c r="UBO436" s="32"/>
      <c r="UBP436" s="32"/>
      <c r="UBQ436" s="32"/>
      <c r="UBR436" s="32"/>
      <c r="UBS436" s="32"/>
      <c r="UBT436" s="32"/>
      <c r="UBU436" s="32"/>
      <c r="UBV436" s="32"/>
      <c r="UBW436" s="32"/>
      <c r="UBX436" s="32"/>
      <c r="UBY436" s="32"/>
      <c r="UBZ436" s="32"/>
      <c r="UCA436" s="32"/>
      <c r="UCB436" s="32"/>
      <c r="UCC436" s="32"/>
      <c r="UCD436" s="32"/>
      <c r="UCE436" s="32"/>
      <c r="UCF436" s="32"/>
      <c r="UCG436" s="32"/>
      <c r="UCH436" s="32"/>
      <c r="UCI436" s="32"/>
      <c r="UCJ436" s="32"/>
      <c r="UCK436" s="32"/>
      <c r="UCL436" s="32"/>
      <c r="UCM436" s="32"/>
      <c r="UCN436" s="32"/>
      <c r="UCO436" s="32"/>
      <c r="UCP436" s="32"/>
      <c r="UCQ436" s="32"/>
      <c r="UCR436" s="32"/>
      <c r="UCS436" s="32"/>
      <c r="UCT436" s="32"/>
      <c r="UCU436" s="32"/>
      <c r="UCV436" s="32"/>
      <c r="UCW436" s="32"/>
      <c r="UCX436" s="32"/>
      <c r="UCY436" s="32"/>
      <c r="UCZ436" s="32"/>
      <c r="UDA436" s="32"/>
      <c r="UDB436" s="32"/>
      <c r="UDC436" s="32"/>
      <c r="UDD436" s="32"/>
      <c r="UDE436" s="32"/>
      <c r="UDF436" s="32"/>
      <c r="UDG436" s="32"/>
      <c r="UDH436" s="32"/>
      <c r="UDI436" s="32"/>
      <c r="UDJ436" s="32"/>
      <c r="UDK436" s="32"/>
      <c r="UDL436" s="32"/>
      <c r="UDM436" s="32"/>
      <c r="UDN436" s="32"/>
      <c r="UDO436" s="32"/>
      <c r="UDP436" s="32"/>
      <c r="UDQ436" s="32"/>
      <c r="UDR436" s="32"/>
      <c r="UDS436" s="32"/>
      <c r="UDT436" s="32"/>
      <c r="UDU436" s="32"/>
      <c r="UDV436" s="32"/>
      <c r="UDW436" s="32"/>
      <c r="UDX436" s="32"/>
      <c r="UDY436" s="32"/>
      <c r="UDZ436" s="32"/>
      <c r="UEA436" s="32"/>
      <c r="UEB436" s="32"/>
      <c r="UEC436" s="32"/>
      <c r="UED436" s="32"/>
      <c r="UEE436" s="32"/>
      <c r="UEF436" s="32"/>
      <c r="UEG436" s="32"/>
      <c r="UEH436" s="32"/>
      <c r="UEI436" s="32"/>
      <c r="UEJ436" s="32"/>
      <c r="UEK436" s="32"/>
      <c r="UEL436" s="32"/>
      <c r="UEM436" s="32"/>
      <c r="UEN436" s="32"/>
      <c r="UEO436" s="32"/>
      <c r="UEP436" s="32"/>
      <c r="UEQ436" s="32"/>
      <c r="UER436" s="32"/>
      <c r="UES436" s="32"/>
      <c r="UET436" s="32"/>
      <c r="UEU436" s="32"/>
      <c r="UEV436" s="32"/>
      <c r="UEW436" s="32"/>
      <c r="UEX436" s="32"/>
      <c r="UEY436" s="32"/>
      <c r="UEZ436" s="32"/>
      <c r="UFA436" s="32"/>
      <c r="UFB436" s="32"/>
      <c r="UFC436" s="32"/>
      <c r="UFD436" s="32"/>
      <c r="UFE436" s="32"/>
      <c r="UFF436" s="32"/>
      <c r="UFG436" s="32"/>
      <c r="UFH436" s="32"/>
      <c r="UFI436" s="32"/>
      <c r="UFJ436" s="32"/>
      <c r="UFK436" s="32"/>
      <c r="UFL436" s="32"/>
      <c r="UFM436" s="32"/>
      <c r="UFN436" s="32"/>
      <c r="UFO436" s="32"/>
      <c r="UFP436" s="32"/>
      <c r="UFQ436" s="32"/>
      <c r="UFR436" s="32"/>
      <c r="UFS436" s="32"/>
      <c r="UFT436" s="32"/>
      <c r="UFU436" s="32"/>
      <c r="UFV436" s="32"/>
      <c r="UFW436" s="32"/>
      <c r="UFX436" s="32"/>
      <c r="UFY436" s="32"/>
      <c r="UFZ436" s="32"/>
      <c r="UGA436" s="32"/>
      <c r="UGB436" s="32"/>
      <c r="UGC436" s="32"/>
      <c r="UGD436" s="32"/>
      <c r="UGE436" s="32"/>
      <c r="UGF436" s="32"/>
      <c r="UGG436" s="32"/>
      <c r="UGH436" s="32"/>
      <c r="UGI436" s="32"/>
      <c r="UGJ436" s="32"/>
      <c r="UGK436" s="32"/>
      <c r="UGL436" s="32"/>
      <c r="UGM436" s="32"/>
      <c r="UGN436" s="32"/>
      <c r="UGO436" s="32"/>
      <c r="UGP436" s="32"/>
      <c r="UGQ436" s="32"/>
      <c r="UGR436" s="32"/>
      <c r="UGS436" s="32"/>
      <c r="UGT436" s="32"/>
      <c r="UGU436" s="32"/>
      <c r="UGV436" s="32"/>
      <c r="UGW436" s="32"/>
      <c r="UGX436" s="32"/>
      <c r="UGY436" s="32"/>
      <c r="UGZ436" s="32"/>
      <c r="UHA436" s="32"/>
      <c r="UHB436" s="32"/>
      <c r="UHC436" s="32"/>
      <c r="UHD436" s="32"/>
      <c r="UHE436" s="32"/>
      <c r="UHF436" s="32"/>
      <c r="UHG436" s="32"/>
      <c r="UHH436" s="32"/>
      <c r="UHI436" s="32"/>
      <c r="UHJ436" s="32"/>
      <c r="UHK436" s="32"/>
      <c r="UHL436" s="32"/>
      <c r="UHM436" s="32"/>
      <c r="UHN436" s="32"/>
      <c r="UHO436" s="32"/>
      <c r="UHP436" s="32"/>
      <c r="UHQ436" s="32"/>
      <c r="UHR436" s="32"/>
      <c r="UHS436" s="32"/>
      <c r="UHT436" s="32"/>
      <c r="UHU436" s="32"/>
      <c r="UHV436" s="32"/>
      <c r="UHW436" s="32"/>
      <c r="UHX436" s="32"/>
      <c r="UHY436" s="32"/>
      <c r="UHZ436" s="32"/>
      <c r="UIA436" s="32"/>
      <c r="UIB436" s="32"/>
      <c r="UIC436" s="32"/>
      <c r="UID436" s="32"/>
      <c r="UIE436" s="32"/>
      <c r="UIF436" s="32"/>
      <c r="UIG436" s="32"/>
      <c r="UIH436" s="32"/>
      <c r="UII436" s="32"/>
      <c r="UIJ436" s="32"/>
      <c r="UIK436" s="32"/>
      <c r="UIL436" s="32"/>
      <c r="UIM436" s="32"/>
      <c r="UIN436" s="32"/>
      <c r="UIO436" s="32"/>
      <c r="UIP436" s="32"/>
      <c r="UIQ436" s="32"/>
      <c r="UIR436" s="32"/>
      <c r="UIS436" s="32"/>
      <c r="UIT436" s="32"/>
      <c r="UIU436" s="32"/>
      <c r="UIV436" s="32"/>
      <c r="UIW436" s="32"/>
      <c r="UIX436" s="32"/>
      <c r="UIY436" s="32"/>
      <c r="UIZ436" s="32"/>
      <c r="UJA436" s="32"/>
      <c r="UJB436" s="32"/>
      <c r="UJC436" s="32"/>
      <c r="UJD436" s="32"/>
      <c r="UJE436" s="32"/>
      <c r="UJF436" s="32"/>
      <c r="UJG436" s="32"/>
      <c r="UJH436" s="32"/>
      <c r="UJI436" s="32"/>
      <c r="UJJ436" s="32"/>
      <c r="UJK436" s="32"/>
      <c r="UJL436" s="32"/>
      <c r="UJM436" s="32"/>
      <c r="UJN436" s="32"/>
      <c r="UJO436" s="32"/>
      <c r="UJP436" s="32"/>
      <c r="UJQ436" s="32"/>
      <c r="UJR436" s="32"/>
      <c r="UJS436" s="32"/>
      <c r="UJT436" s="32"/>
      <c r="UJU436" s="32"/>
      <c r="UJV436" s="32"/>
      <c r="UJW436" s="32"/>
      <c r="UJX436" s="32"/>
      <c r="UJY436" s="32"/>
      <c r="UJZ436" s="32"/>
      <c r="UKA436" s="32"/>
      <c r="UKB436" s="32"/>
      <c r="UKC436" s="32"/>
      <c r="UKD436" s="32"/>
      <c r="UKE436" s="32"/>
      <c r="UKF436" s="32"/>
      <c r="UKG436" s="32"/>
      <c r="UKH436" s="32"/>
      <c r="UKI436" s="32"/>
      <c r="UKJ436" s="32"/>
      <c r="UKK436" s="32"/>
      <c r="UKL436" s="32"/>
      <c r="UKM436" s="32"/>
      <c r="UKN436" s="32"/>
      <c r="UKO436" s="32"/>
      <c r="UKP436" s="32"/>
      <c r="UKQ436" s="32"/>
      <c r="UKR436" s="32"/>
      <c r="UKS436" s="32"/>
      <c r="UKT436" s="32"/>
      <c r="UKU436" s="32"/>
      <c r="UKV436" s="32"/>
      <c r="UKW436" s="32"/>
      <c r="UKX436" s="32"/>
      <c r="UKY436" s="32"/>
      <c r="UKZ436" s="32"/>
      <c r="ULA436" s="32"/>
      <c r="ULB436" s="32"/>
      <c r="ULC436" s="32"/>
      <c r="ULD436" s="32"/>
      <c r="ULE436" s="32"/>
      <c r="ULF436" s="32"/>
      <c r="ULG436" s="32"/>
      <c r="ULH436" s="32"/>
      <c r="ULI436" s="32"/>
      <c r="ULJ436" s="32"/>
      <c r="ULK436" s="32"/>
      <c r="ULL436" s="32"/>
      <c r="ULM436" s="32"/>
      <c r="ULN436" s="32"/>
      <c r="ULO436" s="32"/>
      <c r="ULP436" s="32"/>
      <c r="ULQ436" s="32"/>
      <c r="ULR436" s="32"/>
      <c r="ULS436" s="32"/>
      <c r="ULT436" s="32"/>
      <c r="ULU436" s="32"/>
      <c r="ULV436" s="32"/>
      <c r="ULW436" s="32"/>
      <c r="ULX436" s="32"/>
      <c r="ULY436" s="32"/>
      <c r="ULZ436" s="32"/>
      <c r="UMA436" s="32"/>
      <c r="UMB436" s="32"/>
      <c r="UMC436" s="32"/>
      <c r="UMD436" s="32"/>
      <c r="UME436" s="32"/>
      <c r="UMF436" s="32"/>
      <c r="UMG436" s="32"/>
      <c r="UMH436" s="32"/>
      <c r="UMI436" s="32"/>
      <c r="UMJ436" s="32"/>
      <c r="UMK436" s="32"/>
      <c r="UML436" s="32"/>
      <c r="UMM436" s="32"/>
      <c r="UMN436" s="32"/>
      <c r="UMO436" s="32"/>
      <c r="UMP436" s="32"/>
      <c r="UMQ436" s="32"/>
      <c r="UMR436" s="32"/>
      <c r="UMS436" s="32"/>
      <c r="UMT436" s="32"/>
      <c r="UMU436" s="32"/>
      <c r="UMV436" s="32"/>
      <c r="UMW436" s="32"/>
      <c r="UMX436" s="32"/>
      <c r="UMY436" s="32"/>
      <c r="UMZ436" s="32"/>
      <c r="UNA436" s="32"/>
      <c r="UNB436" s="32"/>
      <c r="UNC436" s="32"/>
      <c r="UND436" s="32"/>
      <c r="UNE436" s="32"/>
      <c r="UNF436" s="32"/>
      <c r="UNG436" s="32"/>
      <c r="UNH436" s="32"/>
      <c r="UNI436" s="32"/>
      <c r="UNJ436" s="32"/>
      <c r="UNK436" s="32"/>
      <c r="UNL436" s="32"/>
      <c r="UNM436" s="32"/>
      <c r="UNN436" s="32"/>
      <c r="UNO436" s="32"/>
      <c r="UNP436" s="32"/>
      <c r="UNQ436" s="32"/>
      <c r="UNR436" s="32"/>
      <c r="UNS436" s="32"/>
      <c r="UNT436" s="32"/>
      <c r="UNU436" s="32"/>
      <c r="UNV436" s="32"/>
      <c r="UNW436" s="32"/>
      <c r="UNX436" s="32"/>
      <c r="UNY436" s="32"/>
      <c r="UNZ436" s="32"/>
      <c r="UOA436" s="32"/>
      <c r="UOB436" s="32"/>
      <c r="UOC436" s="32"/>
      <c r="UOD436" s="32"/>
      <c r="UOE436" s="32"/>
      <c r="UOF436" s="32"/>
      <c r="UOG436" s="32"/>
      <c r="UOH436" s="32"/>
      <c r="UOI436" s="32"/>
      <c r="UOJ436" s="32"/>
      <c r="UOK436" s="32"/>
      <c r="UOL436" s="32"/>
      <c r="UOM436" s="32"/>
      <c r="UON436" s="32"/>
      <c r="UOO436" s="32"/>
      <c r="UOP436" s="32"/>
      <c r="UOQ436" s="32"/>
      <c r="UOR436" s="32"/>
      <c r="UOS436" s="32"/>
      <c r="UOT436" s="32"/>
      <c r="UOU436" s="32"/>
      <c r="UOV436" s="32"/>
      <c r="UOW436" s="32"/>
      <c r="UOX436" s="32"/>
      <c r="UOY436" s="32"/>
      <c r="UOZ436" s="32"/>
      <c r="UPA436" s="32"/>
      <c r="UPB436" s="32"/>
      <c r="UPC436" s="32"/>
      <c r="UPD436" s="32"/>
      <c r="UPE436" s="32"/>
      <c r="UPF436" s="32"/>
      <c r="UPG436" s="32"/>
      <c r="UPH436" s="32"/>
      <c r="UPI436" s="32"/>
      <c r="UPJ436" s="32"/>
      <c r="UPK436" s="32"/>
      <c r="UPL436" s="32"/>
      <c r="UPM436" s="32"/>
      <c r="UPN436" s="32"/>
      <c r="UPO436" s="32"/>
      <c r="UPP436" s="32"/>
      <c r="UPQ436" s="32"/>
      <c r="UPR436" s="32"/>
      <c r="UPS436" s="32"/>
      <c r="UPT436" s="32"/>
      <c r="UPU436" s="32"/>
      <c r="UPV436" s="32"/>
      <c r="UPW436" s="32"/>
      <c r="UPX436" s="32"/>
      <c r="UPY436" s="32"/>
      <c r="UPZ436" s="32"/>
      <c r="UQA436" s="32"/>
      <c r="UQB436" s="32"/>
      <c r="UQC436" s="32"/>
      <c r="UQD436" s="32"/>
      <c r="UQE436" s="32"/>
      <c r="UQF436" s="32"/>
      <c r="UQG436" s="32"/>
      <c r="UQH436" s="32"/>
      <c r="UQI436" s="32"/>
      <c r="UQJ436" s="32"/>
      <c r="UQK436" s="32"/>
      <c r="UQL436" s="32"/>
      <c r="UQM436" s="32"/>
      <c r="UQN436" s="32"/>
      <c r="UQO436" s="32"/>
      <c r="UQP436" s="32"/>
      <c r="UQQ436" s="32"/>
      <c r="UQR436" s="32"/>
      <c r="UQS436" s="32"/>
      <c r="UQT436" s="32"/>
      <c r="UQU436" s="32"/>
      <c r="UQV436" s="32"/>
      <c r="UQW436" s="32"/>
      <c r="UQX436" s="32"/>
      <c r="UQY436" s="32"/>
      <c r="UQZ436" s="32"/>
      <c r="URA436" s="32"/>
      <c r="URB436" s="32"/>
      <c r="URC436" s="32"/>
      <c r="URD436" s="32"/>
      <c r="URE436" s="32"/>
      <c r="URF436" s="32"/>
      <c r="URG436" s="32"/>
      <c r="URH436" s="32"/>
      <c r="URI436" s="32"/>
      <c r="URJ436" s="32"/>
      <c r="URK436" s="32"/>
      <c r="URL436" s="32"/>
      <c r="URM436" s="32"/>
      <c r="URN436" s="32"/>
      <c r="URO436" s="32"/>
      <c r="URP436" s="32"/>
      <c r="URQ436" s="32"/>
      <c r="URR436" s="32"/>
      <c r="URS436" s="32"/>
      <c r="URT436" s="32"/>
      <c r="URU436" s="32"/>
      <c r="URV436" s="32"/>
      <c r="URW436" s="32"/>
      <c r="URX436" s="32"/>
      <c r="URY436" s="32"/>
      <c r="URZ436" s="32"/>
      <c r="USA436" s="32"/>
      <c r="USB436" s="32"/>
      <c r="USC436" s="32"/>
      <c r="USD436" s="32"/>
      <c r="USE436" s="32"/>
      <c r="USF436" s="32"/>
      <c r="USG436" s="32"/>
      <c r="USH436" s="32"/>
      <c r="USI436" s="32"/>
      <c r="USJ436" s="32"/>
      <c r="USK436" s="32"/>
      <c r="USL436" s="32"/>
      <c r="USM436" s="32"/>
      <c r="USN436" s="32"/>
      <c r="USO436" s="32"/>
      <c r="USP436" s="32"/>
      <c r="USQ436" s="32"/>
      <c r="USR436" s="32"/>
      <c r="USS436" s="32"/>
      <c r="UST436" s="32"/>
      <c r="USU436" s="32"/>
      <c r="USV436" s="32"/>
      <c r="USW436" s="32"/>
      <c r="USX436" s="32"/>
      <c r="USY436" s="32"/>
      <c r="USZ436" s="32"/>
      <c r="UTA436" s="32"/>
      <c r="UTB436" s="32"/>
      <c r="UTC436" s="32"/>
      <c r="UTD436" s="32"/>
      <c r="UTE436" s="32"/>
      <c r="UTF436" s="32"/>
      <c r="UTG436" s="32"/>
      <c r="UTH436" s="32"/>
      <c r="UTI436" s="32"/>
      <c r="UTJ436" s="32"/>
      <c r="UTK436" s="32"/>
      <c r="UTL436" s="32"/>
      <c r="UTM436" s="32"/>
      <c r="UTN436" s="32"/>
      <c r="UTO436" s="32"/>
      <c r="UTP436" s="32"/>
      <c r="UTQ436" s="32"/>
      <c r="UTR436" s="32"/>
      <c r="UTS436" s="32"/>
      <c r="UTT436" s="32"/>
      <c r="UTU436" s="32"/>
      <c r="UTV436" s="32"/>
      <c r="UTW436" s="32"/>
      <c r="UTX436" s="32"/>
      <c r="UTY436" s="32"/>
      <c r="UTZ436" s="32"/>
      <c r="UUA436" s="32"/>
      <c r="UUB436" s="32"/>
      <c r="UUC436" s="32"/>
      <c r="UUD436" s="32"/>
      <c r="UUE436" s="32"/>
      <c r="UUF436" s="32"/>
      <c r="UUG436" s="32"/>
      <c r="UUH436" s="32"/>
      <c r="UUI436" s="32"/>
      <c r="UUJ436" s="32"/>
      <c r="UUK436" s="32"/>
      <c r="UUL436" s="32"/>
      <c r="UUM436" s="32"/>
      <c r="UUN436" s="32"/>
      <c r="UUO436" s="32"/>
      <c r="UUP436" s="32"/>
      <c r="UUQ436" s="32"/>
      <c r="UUR436" s="32"/>
      <c r="UUS436" s="32"/>
      <c r="UUT436" s="32"/>
      <c r="UUU436" s="32"/>
      <c r="UUV436" s="32"/>
      <c r="UUW436" s="32"/>
      <c r="UUX436" s="32"/>
      <c r="UUY436" s="32"/>
      <c r="UUZ436" s="32"/>
      <c r="UVA436" s="32"/>
      <c r="UVB436" s="32"/>
      <c r="UVC436" s="32"/>
      <c r="UVD436" s="32"/>
      <c r="UVE436" s="32"/>
      <c r="UVF436" s="32"/>
      <c r="UVG436" s="32"/>
      <c r="UVH436" s="32"/>
      <c r="UVI436" s="32"/>
      <c r="UVJ436" s="32"/>
      <c r="UVK436" s="32"/>
      <c r="UVL436" s="32"/>
      <c r="UVM436" s="32"/>
      <c r="UVN436" s="32"/>
      <c r="UVO436" s="32"/>
      <c r="UVP436" s="32"/>
      <c r="UVQ436" s="32"/>
      <c r="UVR436" s="32"/>
      <c r="UVS436" s="32"/>
      <c r="UVT436" s="32"/>
      <c r="UVU436" s="32"/>
      <c r="UVV436" s="32"/>
      <c r="UVW436" s="32"/>
      <c r="UVX436" s="32"/>
      <c r="UVY436" s="32"/>
      <c r="UVZ436" s="32"/>
      <c r="UWA436" s="32"/>
      <c r="UWB436" s="32"/>
      <c r="UWC436" s="32"/>
      <c r="UWD436" s="32"/>
      <c r="UWE436" s="32"/>
      <c r="UWF436" s="32"/>
      <c r="UWG436" s="32"/>
      <c r="UWH436" s="32"/>
      <c r="UWI436" s="32"/>
      <c r="UWJ436" s="32"/>
      <c r="UWK436" s="32"/>
      <c r="UWL436" s="32"/>
      <c r="UWM436" s="32"/>
      <c r="UWN436" s="32"/>
      <c r="UWO436" s="32"/>
      <c r="UWP436" s="32"/>
      <c r="UWQ436" s="32"/>
      <c r="UWR436" s="32"/>
      <c r="UWS436" s="32"/>
      <c r="UWT436" s="32"/>
      <c r="UWU436" s="32"/>
      <c r="UWV436" s="32"/>
      <c r="UWW436" s="32"/>
      <c r="UWX436" s="32"/>
      <c r="UWY436" s="32"/>
      <c r="UWZ436" s="32"/>
      <c r="UXA436" s="32"/>
      <c r="UXB436" s="32"/>
      <c r="UXC436" s="32"/>
      <c r="UXD436" s="32"/>
      <c r="UXE436" s="32"/>
      <c r="UXF436" s="32"/>
      <c r="UXG436" s="32"/>
      <c r="UXH436" s="32"/>
      <c r="UXI436" s="32"/>
      <c r="UXJ436" s="32"/>
      <c r="UXK436" s="32"/>
      <c r="UXL436" s="32"/>
      <c r="UXM436" s="32"/>
      <c r="UXN436" s="32"/>
      <c r="UXO436" s="32"/>
      <c r="UXP436" s="32"/>
      <c r="UXQ436" s="32"/>
      <c r="UXR436" s="32"/>
      <c r="UXS436" s="32"/>
      <c r="UXT436" s="32"/>
      <c r="UXU436" s="32"/>
      <c r="UXV436" s="32"/>
      <c r="UXW436" s="32"/>
      <c r="UXX436" s="32"/>
      <c r="UXY436" s="32"/>
      <c r="UXZ436" s="32"/>
      <c r="UYA436" s="32"/>
      <c r="UYB436" s="32"/>
      <c r="UYC436" s="32"/>
      <c r="UYD436" s="32"/>
      <c r="UYE436" s="32"/>
      <c r="UYF436" s="32"/>
      <c r="UYG436" s="32"/>
      <c r="UYH436" s="32"/>
      <c r="UYI436" s="32"/>
      <c r="UYJ436" s="32"/>
      <c r="UYK436" s="32"/>
      <c r="UYL436" s="32"/>
      <c r="UYM436" s="32"/>
      <c r="UYN436" s="32"/>
      <c r="UYO436" s="32"/>
      <c r="UYP436" s="32"/>
      <c r="UYQ436" s="32"/>
      <c r="UYR436" s="32"/>
      <c r="UYS436" s="32"/>
      <c r="UYT436" s="32"/>
      <c r="UYU436" s="32"/>
      <c r="UYV436" s="32"/>
      <c r="UYW436" s="32"/>
      <c r="UYX436" s="32"/>
      <c r="UYY436" s="32"/>
      <c r="UYZ436" s="32"/>
      <c r="UZA436" s="32"/>
      <c r="UZB436" s="32"/>
      <c r="UZC436" s="32"/>
      <c r="UZD436" s="32"/>
      <c r="UZE436" s="32"/>
      <c r="UZF436" s="32"/>
      <c r="UZG436" s="32"/>
      <c r="UZH436" s="32"/>
      <c r="UZI436" s="32"/>
      <c r="UZJ436" s="32"/>
      <c r="UZK436" s="32"/>
      <c r="UZL436" s="32"/>
      <c r="UZM436" s="32"/>
      <c r="UZN436" s="32"/>
      <c r="UZO436" s="32"/>
      <c r="UZP436" s="32"/>
      <c r="UZQ436" s="32"/>
      <c r="UZR436" s="32"/>
      <c r="UZS436" s="32"/>
      <c r="UZT436" s="32"/>
      <c r="UZU436" s="32"/>
      <c r="UZV436" s="32"/>
      <c r="UZW436" s="32"/>
      <c r="UZX436" s="32"/>
      <c r="UZY436" s="32"/>
      <c r="UZZ436" s="32"/>
      <c r="VAA436" s="32"/>
      <c r="VAB436" s="32"/>
      <c r="VAC436" s="32"/>
      <c r="VAD436" s="32"/>
      <c r="VAE436" s="32"/>
      <c r="VAF436" s="32"/>
      <c r="VAG436" s="32"/>
      <c r="VAH436" s="32"/>
      <c r="VAI436" s="32"/>
      <c r="VAJ436" s="32"/>
      <c r="VAK436" s="32"/>
      <c r="VAL436" s="32"/>
      <c r="VAM436" s="32"/>
      <c r="VAN436" s="32"/>
      <c r="VAO436" s="32"/>
      <c r="VAP436" s="32"/>
      <c r="VAQ436" s="32"/>
      <c r="VAR436" s="32"/>
      <c r="VAS436" s="32"/>
      <c r="VAT436" s="32"/>
      <c r="VAU436" s="32"/>
      <c r="VAV436" s="32"/>
      <c r="VAW436" s="32"/>
      <c r="VAX436" s="32"/>
      <c r="VAY436" s="32"/>
      <c r="VAZ436" s="32"/>
      <c r="VBA436" s="32"/>
      <c r="VBB436" s="32"/>
      <c r="VBC436" s="32"/>
      <c r="VBD436" s="32"/>
      <c r="VBE436" s="32"/>
      <c r="VBF436" s="32"/>
      <c r="VBG436" s="32"/>
      <c r="VBH436" s="32"/>
      <c r="VBI436" s="32"/>
      <c r="VBJ436" s="32"/>
      <c r="VBK436" s="32"/>
      <c r="VBL436" s="32"/>
      <c r="VBM436" s="32"/>
      <c r="VBN436" s="32"/>
      <c r="VBO436" s="32"/>
      <c r="VBP436" s="32"/>
      <c r="VBQ436" s="32"/>
      <c r="VBR436" s="32"/>
      <c r="VBS436" s="32"/>
      <c r="VBT436" s="32"/>
      <c r="VBU436" s="32"/>
      <c r="VBV436" s="32"/>
      <c r="VBW436" s="32"/>
      <c r="VBX436" s="32"/>
      <c r="VBY436" s="32"/>
      <c r="VBZ436" s="32"/>
      <c r="VCA436" s="32"/>
      <c r="VCB436" s="32"/>
      <c r="VCC436" s="32"/>
      <c r="VCD436" s="32"/>
      <c r="VCE436" s="32"/>
      <c r="VCF436" s="32"/>
      <c r="VCG436" s="32"/>
      <c r="VCH436" s="32"/>
      <c r="VCI436" s="32"/>
      <c r="VCJ436" s="32"/>
      <c r="VCK436" s="32"/>
      <c r="VCL436" s="32"/>
      <c r="VCM436" s="32"/>
      <c r="VCN436" s="32"/>
      <c r="VCO436" s="32"/>
      <c r="VCP436" s="32"/>
      <c r="VCQ436" s="32"/>
      <c r="VCR436" s="32"/>
      <c r="VCS436" s="32"/>
      <c r="VCT436" s="32"/>
      <c r="VCU436" s="32"/>
      <c r="VCV436" s="32"/>
      <c r="VCW436" s="32"/>
      <c r="VCX436" s="32"/>
      <c r="VCY436" s="32"/>
      <c r="VCZ436" s="32"/>
      <c r="VDA436" s="32"/>
      <c r="VDB436" s="32"/>
      <c r="VDC436" s="32"/>
      <c r="VDD436" s="32"/>
      <c r="VDE436" s="32"/>
      <c r="VDF436" s="32"/>
      <c r="VDG436" s="32"/>
      <c r="VDH436" s="32"/>
      <c r="VDI436" s="32"/>
      <c r="VDJ436" s="32"/>
      <c r="VDK436" s="32"/>
      <c r="VDL436" s="32"/>
      <c r="VDM436" s="32"/>
      <c r="VDN436" s="32"/>
      <c r="VDO436" s="32"/>
      <c r="VDP436" s="32"/>
      <c r="VDQ436" s="32"/>
      <c r="VDR436" s="32"/>
      <c r="VDS436" s="32"/>
      <c r="VDT436" s="32"/>
      <c r="VDU436" s="32"/>
      <c r="VDV436" s="32"/>
      <c r="VDW436" s="32"/>
      <c r="VDX436" s="32"/>
      <c r="VDY436" s="32"/>
      <c r="VDZ436" s="32"/>
      <c r="VEA436" s="32"/>
      <c r="VEB436" s="32"/>
      <c r="VEC436" s="32"/>
      <c r="VED436" s="32"/>
      <c r="VEE436" s="32"/>
      <c r="VEF436" s="32"/>
      <c r="VEG436" s="32"/>
      <c r="VEH436" s="32"/>
      <c r="VEI436" s="32"/>
      <c r="VEJ436" s="32"/>
      <c r="VEK436" s="32"/>
      <c r="VEL436" s="32"/>
      <c r="VEM436" s="32"/>
      <c r="VEN436" s="32"/>
      <c r="VEO436" s="32"/>
      <c r="VEP436" s="32"/>
      <c r="VEQ436" s="32"/>
      <c r="VER436" s="32"/>
      <c r="VES436" s="32"/>
      <c r="VET436" s="32"/>
      <c r="VEU436" s="32"/>
      <c r="VEV436" s="32"/>
      <c r="VEW436" s="32"/>
      <c r="VEX436" s="32"/>
      <c r="VEY436" s="32"/>
      <c r="VEZ436" s="32"/>
      <c r="VFA436" s="32"/>
      <c r="VFB436" s="32"/>
      <c r="VFC436" s="32"/>
      <c r="VFD436" s="32"/>
      <c r="VFE436" s="32"/>
      <c r="VFF436" s="32"/>
      <c r="VFG436" s="32"/>
      <c r="VFH436" s="32"/>
      <c r="VFI436" s="32"/>
      <c r="VFJ436" s="32"/>
      <c r="VFK436" s="32"/>
      <c r="VFL436" s="32"/>
      <c r="VFM436" s="32"/>
      <c r="VFN436" s="32"/>
      <c r="VFO436" s="32"/>
      <c r="VFP436" s="32"/>
      <c r="VFQ436" s="32"/>
      <c r="VFR436" s="32"/>
      <c r="VFS436" s="32"/>
      <c r="VFT436" s="32"/>
      <c r="VFU436" s="32"/>
      <c r="VFV436" s="32"/>
      <c r="VFW436" s="32"/>
      <c r="VFX436" s="32"/>
      <c r="VFY436" s="32"/>
      <c r="VFZ436" s="32"/>
      <c r="VGA436" s="32"/>
      <c r="VGB436" s="32"/>
      <c r="VGC436" s="32"/>
      <c r="VGD436" s="32"/>
      <c r="VGE436" s="32"/>
      <c r="VGF436" s="32"/>
      <c r="VGG436" s="32"/>
      <c r="VGH436" s="32"/>
      <c r="VGI436" s="32"/>
      <c r="VGJ436" s="32"/>
      <c r="VGK436" s="32"/>
      <c r="VGL436" s="32"/>
      <c r="VGM436" s="32"/>
      <c r="VGN436" s="32"/>
      <c r="VGO436" s="32"/>
      <c r="VGP436" s="32"/>
      <c r="VGQ436" s="32"/>
      <c r="VGR436" s="32"/>
      <c r="VGS436" s="32"/>
      <c r="VGT436" s="32"/>
      <c r="VGU436" s="32"/>
      <c r="VGV436" s="32"/>
      <c r="VGW436" s="32"/>
      <c r="VGX436" s="32"/>
      <c r="VGY436" s="32"/>
      <c r="VGZ436" s="32"/>
      <c r="VHA436" s="32"/>
      <c r="VHB436" s="32"/>
      <c r="VHC436" s="32"/>
      <c r="VHD436" s="32"/>
      <c r="VHE436" s="32"/>
      <c r="VHF436" s="32"/>
      <c r="VHG436" s="32"/>
      <c r="VHH436" s="32"/>
      <c r="VHI436" s="32"/>
      <c r="VHJ436" s="32"/>
      <c r="VHK436" s="32"/>
      <c r="VHL436" s="32"/>
      <c r="VHM436" s="32"/>
      <c r="VHN436" s="32"/>
      <c r="VHO436" s="32"/>
      <c r="VHP436" s="32"/>
      <c r="VHQ436" s="32"/>
      <c r="VHR436" s="32"/>
      <c r="VHS436" s="32"/>
      <c r="VHT436" s="32"/>
      <c r="VHU436" s="32"/>
      <c r="VHV436" s="32"/>
      <c r="VHW436" s="32"/>
      <c r="VHX436" s="32"/>
      <c r="VHY436" s="32"/>
      <c r="VHZ436" s="32"/>
      <c r="VIA436" s="32"/>
      <c r="VIB436" s="32"/>
      <c r="VIC436" s="32"/>
      <c r="VID436" s="32"/>
      <c r="VIE436" s="32"/>
      <c r="VIF436" s="32"/>
      <c r="VIG436" s="32"/>
      <c r="VIH436" s="32"/>
      <c r="VII436" s="32"/>
      <c r="VIJ436" s="32"/>
      <c r="VIK436" s="32"/>
      <c r="VIL436" s="32"/>
      <c r="VIM436" s="32"/>
      <c r="VIN436" s="32"/>
      <c r="VIO436" s="32"/>
      <c r="VIP436" s="32"/>
      <c r="VIQ436" s="32"/>
      <c r="VIR436" s="32"/>
      <c r="VIS436" s="32"/>
      <c r="VIT436" s="32"/>
      <c r="VIU436" s="32"/>
      <c r="VIV436" s="32"/>
      <c r="VIW436" s="32"/>
      <c r="VIX436" s="32"/>
      <c r="VIY436" s="32"/>
      <c r="VIZ436" s="32"/>
      <c r="VJA436" s="32"/>
      <c r="VJB436" s="32"/>
      <c r="VJC436" s="32"/>
      <c r="VJD436" s="32"/>
      <c r="VJE436" s="32"/>
      <c r="VJF436" s="32"/>
      <c r="VJG436" s="32"/>
      <c r="VJH436" s="32"/>
      <c r="VJI436" s="32"/>
      <c r="VJJ436" s="32"/>
      <c r="VJK436" s="32"/>
      <c r="VJL436" s="32"/>
      <c r="VJM436" s="32"/>
      <c r="VJN436" s="32"/>
      <c r="VJO436" s="32"/>
      <c r="VJP436" s="32"/>
      <c r="VJQ436" s="32"/>
      <c r="VJR436" s="32"/>
      <c r="VJS436" s="32"/>
      <c r="VJT436" s="32"/>
      <c r="VJU436" s="32"/>
      <c r="VJV436" s="32"/>
      <c r="VJW436" s="32"/>
      <c r="VJX436" s="32"/>
      <c r="VJY436" s="32"/>
      <c r="VJZ436" s="32"/>
      <c r="VKA436" s="32"/>
      <c r="VKB436" s="32"/>
      <c r="VKC436" s="32"/>
      <c r="VKD436" s="32"/>
      <c r="VKE436" s="32"/>
      <c r="VKF436" s="32"/>
      <c r="VKG436" s="32"/>
      <c r="VKH436" s="32"/>
      <c r="VKI436" s="32"/>
      <c r="VKJ436" s="32"/>
      <c r="VKK436" s="32"/>
      <c r="VKL436" s="32"/>
      <c r="VKM436" s="32"/>
      <c r="VKN436" s="32"/>
      <c r="VKO436" s="32"/>
      <c r="VKP436" s="32"/>
      <c r="VKQ436" s="32"/>
      <c r="VKR436" s="32"/>
      <c r="VKS436" s="32"/>
      <c r="VKT436" s="32"/>
      <c r="VKU436" s="32"/>
      <c r="VKV436" s="32"/>
      <c r="VKW436" s="32"/>
      <c r="VKX436" s="32"/>
      <c r="VKY436" s="32"/>
      <c r="VKZ436" s="32"/>
      <c r="VLA436" s="32"/>
      <c r="VLB436" s="32"/>
      <c r="VLC436" s="32"/>
      <c r="VLD436" s="32"/>
      <c r="VLE436" s="32"/>
      <c r="VLF436" s="32"/>
      <c r="VLG436" s="32"/>
      <c r="VLH436" s="32"/>
      <c r="VLI436" s="32"/>
      <c r="VLJ436" s="32"/>
      <c r="VLK436" s="32"/>
      <c r="VLL436" s="32"/>
      <c r="VLM436" s="32"/>
      <c r="VLN436" s="32"/>
      <c r="VLO436" s="32"/>
      <c r="VLP436" s="32"/>
      <c r="VLQ436" s="32"/>
      <c r="VLR436" s="32"/>
      <c r="VLS436" s="32"/>
      <c r="VLT436" s="32"/>
      <c r="VLU436" s="32"/>
      <c r="VLV436" s="32"/>
      <c r="VLW436" s="32"/>
      <c r="VLX436" s="32"/>
      <c r="VLY436" s="32"/>
      <c r="VLZ436" s="32"/>
      <c r="VMA436" s="32"/>
      <c r="VMB436" s="32"/>
      <c r="VMC436" s="32"/>
      <c r="VMD436" s="32"/>
      <c r="VME436" s="32"/>
      <c r="VMF436" s="32"/>
      <c r="VMG436" s="32"/>
      <c r="VMH436" s="32"/>
      <c r="VMI436" s="32"/>
      <c r="VMJ436" s="32"/>
      <c r="VMK436" s="32"/>
      <c r="VML436" s="32"/>
      <c r="VMM436" s="32"/>
      <c r="VMN436" s="32"/>
      <c r="VMO436" s="32"/>
      <c r="VMP436" s="32"/>
      <c r="VMQ436" s="32"/>
      <c r="VMR436" s="32"/>
      <c r="VMS436" s="32"/>
      <c r="VMT436" s="32"/>
      <c r="VMU436" s="32"/>
      <c r="VMV436" s="32"/>
      <c r="VMW436" s="32"/>
      <c r="VMX436" s="32"/>
      <c r="VMY436" s="32"/>
      <c r="VMZ436" s="32"/>
      <c r="VNA436" s="32"/>
      <c r="VNB436" s="32"/>
      <c r="VNC436" s="32"/>
      <c r="VND436" s="32"/>
      <c r="VNE436" s="32"/>
      <c r="VNF436" s="32"/>
      <c r="VNG436" s="32"/>
      <c r="VNH436" s="32"/>
      <c r="VNI436" s="32"/>
      <c r="VNJ436" s="32"/>
      <c r="VNK436" s="32"/>
      <c r="VNL436" s="32"/>
      <c r="VNM436" s="32"/>
      <c r="VNN436" s="32"/>
      <c r="VNO436" s="32"/>
      <c r="VNP436" s="32"/>
      <c r="VNQ436" s="32"/>
      <c r="VNR436" s="32"/>
      <c r="VNS436" s="32"/>
      <c r="VNT436" s="32"/>
      <c r="VNU436" s="32"/>
      <c r="VNV436" s="32"/>
      <c r="VNW436" s="32"/>
      <c r="VNX436" s="32"/>
      <c r="VNY436" s="32"/>
      <c r="VNZ436" s="32"/>
      <c r="VOA436" s="32"/>
      <c r="VOB436" s="32"/>
      <c r="VOC436" s="32"/>
      <c r="VOD436" s="32"/>
      <c r="VOE436" s="32"/>
      <c r="VOF436" s="32"/>
      <c r="VOG436" s="32"/>
      <c r="VOH436" s="32"/>
      <c r="VOI436" s="32"/>
      <c r="VOJ436" s="32"/>
      <c r="VOK436" s="32"/>
      <c r="VOL436" s="32"/>
      <c r="VOM436" s="32"/>
      <c r="VON436" s="32"/>
      <c r="VOO436" s="32"/>
      <c r="VOP436" s="32"/>
      <c r="VOQ436" s="32"/>
      <c r="VOR436" s="32"/>
      <c r="VOS436" s="32"/>
      <c r="VOT436" s="32"/>
      <c r="VOU436" s="32"/>
      <c r="VOV436" s="32"/>
      <c r="VOW436" s="32"/>
      <c r="VOX436" s="32"/>
      <c r="VOY436" s="32"/>
      <c r="VOZ436" s="32"/>
      <c r="VPA436" s="32"/>
      <c r="VPB436" s="32"/>
      <c r="VPC436" s="32"/>
      <c r="VPD436" s="32"/>
      <c r="VPE436" s="32"/>
      <c r="VPF436" s="32"/>
      <c r="VPG436" s="32"/>
      <c r="VPH436" s="32"/>
      <c r="VPI436" s="32"/>
      <c r="VPJ436" s="32"/>
      <c r="VPK436" s="32"/>
      <c r="VPL436" s="32"/>
      <c r="VPM436" s="32"/>
      <c r="VPN436" s="32"/>
      <c r="VPO436" s="32"/>
      <c r="VPP436" s="32"/>
      <c r="VPQ436" s="32"/>
      <c r="VPR436" s="32"/>
      <c r="VPS436" s="32"/>
      <c r="VPT436" s="32"/>
      <c r="VPU436" s="32"/>
      <c r="VPV436" s="32"/>
      <c r="VPW436" s="32"/>
      <c r="VPX436" s="32"/>
      <c r="VPY436" s="32"/>
      <c r="VPZ436" s="32"/>
      <c r="VQA436" s="32"/>
      <c r="VQB436" s="32"/>
      <c r="VQC436" s="32"/>
      <c r="VQD436" s="32"/>
      <c r="VQE436" s="32"/>
      <c r="VQF436" s="32"/>
      <c r="VQG436" s="32"/>
      <c r="VQH436" s="32"/>
      <c r="VQI436" s="32"/>
      <c r="VQJ436" s="32"/>
      <c r="VQK436" s="32"/>
      <c r="VQL436" s="32"/>
      <c r="VQM436" s="32"/>
      <c r="VQN436" s="32"/>
      <c r="VQO436" s="32"/>
      <c r="VQP436" s="32"/>
      <c r="VQQ436" s="32"/>
      <c r="VQR436" s="32"/>
      <c r="VQS436" s="32"/>
      <c r="VQT436" s="32"/>
      <c r="VQU436" s="32"/>
      <c r="VQV436" s="32"/>
      <c r="VQW436" s="32"/>
      <c r="VQX436" s="32"/>
      <c r="VQY436" s="32"/>
      <c r="VQZ436" s="32"/>
      <c r="VRA436" s="32"/>
      <c r="VRB436" s="32"/>
      <c r="VRC436" s="32"/>
      <c r="VRD436" s="32"/>
      <c r="VRE436" s="32"/>
      <c r="VRF436" s="32"/>
      <c r="VRG436" s="32"/>
      <c r="VRH436" s="32"/>
      <c r="VRI436" s="32"/>
      <c r="VRJ436" s="32"/>
      <c r="VRK436" s="32"/>
      <c r="VRL436" s="32"/>
      <c r="VRM436" s="32"/>
      <c r="VRN436" s="32"/>
      <c r="VRO436" s="32"/>
      <c r="VRP436" s="32"/>
      <c r="VRQ436" s="32"/>
      <c r="VRR436" s="32"/>
      <c r="VRS436" s="32"/>
      <c r="VRT436" s="32"/>
      <c r="VRU436" s="32"/>
      <c r="VRV436" s="32"/>
      <c r="VRW436" s="32"/>
      <c r="VRX436" s="32"/>
      <c r="VRY436" s="32"/>
      <c r="VRZ436" s="32"/>
      <c r="VSA436" s="32"/>
      <c r="VSB436" s="32"/>
      <c r="VSC436" s="32"/>
      <c r="VSD436" s="32"/>
      <c r="VSE436" s="32"/>
      <c r="VSF436" s="32"/>
      <c r="VSG436" s="32"/>
      <c r="VSH436" s="32"/>
      <c r="VSI436" s="32"/>
      <c r="VSJ436" s="32"/>
      <c r="VSK436" s="32"/>
      <c r="VSL436" s="32"/>
      <c r="VSM436" s="32"/>
      <c r="VSN436" s="32"/>
      <c r="VSO436" s="32"/>
      <c r="VSP436" s="32"/>
      <c r="VSQ436" s="32"/>
      <c r="VSR436" s="32"/>
      <c r="VSS436" s="32"/>
      <c r="VST436" s="32"/>
      <c r="VSU436" s="32"/>
      <c r="VSV436" s="32"/>
      <c r="VSW436" s="32"/>
      <c r="VSX436" s="32"/>
      <c r="VSY436" s="32"/>
      <c r="VSZ436" s="32"/>
      <c r="VTA436" s="32"/>
      <c r="VTB436" s="32"/>
      <c r="VTC436" s="32"/>
      <c r="VTD436" s="32"/>
      <c r="VTE436" s="32"/>
      <c r="VTF436" s="32"/>
      <c r="VTG436" s="32"/>
      <c r="VTH436" s="32"/>
      <c r="VTI436" s="32"/>
      <c r="VTJ436" s="32"/>
      <c r="VTK436" s="32"/>
      <c r="VTL436" s="32"/>
      <c r="VTM436" s="32"/>
      <c r="VTN436" s="32"/>
      <c r="VTO436" s="32"/>
      <c r="VTP436" s="32"/>
      <c r="VTQ436" s="32"/>
      <c r="VTR436" s="32"/>
      <c r="VTS436" s="32"/>
      <c r="VTT436" s="32"/>
      <c r="VTU436" s="32"/>
      <c r="VTV436" s="32"/>
      <c r="VTW436" s="32"/>
      <c r="VTX436" s="32"/>
      <c r="VTY436" s="32"/>
      <c r="VTZ436" s="32"/>
      <c r="VUA436" s="32"/>
      <c r="VUB436" s="32"/>
      <c r="VUC436" s="32"/>
      <c r="VUD436" s="32"/>
      <c r="VUE436" s="32"/>
      <c r="VUF436" s="32"/>
      <c r="VUG436" s="32"/>
      <c r="VUH436" s="32"/>
      <c r="VUI436" s="32"/>
      <c r="VUJ436" s="32"/>
      <c r="VUK436" s="32"/>
      <c r="VUL436" s="32"/>
      <c r="VUM436" s="32"/>
      <c r="VUN436" s="32"/>
      <c r="VUO436" s="32"/>
      <c r="VUP436" s="32"/>
      <c r="VUQ436" s="32"/>
      <c r="VUR436" s="32"/>
      <c r="VUS436" s="32"/>
      <c r="VUT436" s="32"/>
      <c r="VUU436" s="32"/>
      <c r="VUV436" s="32"/>
      <c r="VUW436" s="32"/>
      <c r="VUX436" s="32"/>
      <c r="VUY436" s="32"/>
      <c r="VUZ436" s="32"/>
      <c r="VVA436" s="32"/>
      <c r="VVB436" s="32"/>
      <c r="VVC436" s="32"/>
      <c r="VVD436" s="32"/>
      <c r="VVE436" s="32"/>
      <c r="VVF436" s="32"/>
      <c r="VVG436" s="32"/>
      <c r="VVH436" s="32"/>
      <c r="VVI436" s="32"/>
      <c r="VVJ436" s="32"/>
      <c r="VVK436" s="32"/>
      <c r="VVL436" s="32"/>
      <c r="VVM436" s="32"/>
      <c r="VVN436" s="32"/>
      <c r="VVO436" s="32"/>
      <c r="VVP436" s="32"/>
      <c r="VVQ436" s="32"/>
      <c r="VVR436" s="32"/>
      <c r="VVS436" s="32"/>
      <c r="VVT436" s="32"/>
      <c r="VVU436" s="32"/>
      <c r="VVV436" s="32"/>
      <c r="VVW436" s="32"/>
      <c r="VVX436" s="32"/>
      <c r="VVY436" s="32"/>
      <c r="VVZ436" s="32"/>
      <c r="VWA436" s="32"/>
      <c r="VWB436" s="32"/>
      <c r="VWC436" s="32"/>
      <c r="VWD436" s="32"/>
      <c r="VWE436" s="32"/>
      <c r="VWF436" s="32"/>
      <c r="VWG436" s="32"/>
      <c r="VWH436" s="32"/>
      <c r="VWI436" s="32"/>
      <c r="VWJ436" s="32"/>
      <c r="VWK436" s="32"/>
      <c r="VWL436" s="32"/>
      <c r="VWM436" s="32"/>
      <c r="VWN436" s="32"/>
      <c r="VWO436" s="32"/>
      <c r="VWP436" s="32"/>
      <c r="VWQ436" s="32"/>
      <c r="VWR436" s="32"/>
      <c r="VWS436" s="32"/>
      <c r="VWT436" s="32"/>
      <c r="VWU436" s="32"/>
      <c r="VWV436" s="32"/>
      <c r="VWW436" s="32"/>
      <c r="VWX436" s="32"/>
      <c r="VWY436" s="32"/>
      <c r="VWZ436" s="32"/>
      <c r="VXA436" s="32"/>
      <c r="VXB436" s="32"/>
      <c r="VXC436" s="32"/>
      <c r="VXD436" s="32"/>
      <c r="VXE436" s="32"/>
      <c r="VXF436" s="32"/>
      <c r="VXG436" s="32"/>
      <c r="VXH436" s="32"/>
      <c r="VXI436" s="32"/>
      <c r="VXJ436" s="32"/>
      <c r="VXK436" s="32"/>
      <c r="VXL436" s="32"/>
      <c r="VXM436" s="32"/>
      <c r="VXN436" s="32"/>
      <c r="VXO436" s="32"/>
      <c r="VXP436" s="32"/>
      <c r="VXQ436" s="32"/>
      <c r="VXR436" s="32"/>
      <c r="VXS436" s="32"/>
      <c r="VXT436" s="32"/>
      <c r="VXU436" s="32"/>
      <c r="VXV436" s="32"/>
      <c r="VXW436" s="32"/>
      <c r="VXX436" s="32"/>
      <c r="VXY436" s="32"/>
      <c r="VXZ436" s="32"/>
      <c r="VYA436" s="32"/>
      <c r="VYB436" s="32"/>
      <c r="VYC436" s="32"/>
      <c r="VYD436" s="32"/>
      <c r="VYE436" s="32"/>
      <c r="VYF436" s="32"/>
      <c r="VYG436" s="32"/>
      <c r="VYH436" s="32"/>
      <c r="VYI436" s="32"/>
      <c r="VYJ436" s="32"/>
      <c r="VYK436" s="32"/>
      <c r="VYL436" s="32"/>
      <c r="VYM436" s="32"/>
      <c r="VYN436" s="32"/>
      <c r="VYO436" s="32"/>
      <c r="VYP436" s="32"/>
      <c r="VYQ436" s="32"/>
      <c r="VYR436" s="32"/>
      <c r="VYS436" s="32"/>
      <c r="VYT436" s="32"/>
      <c r="VYU436" s="32"/>
      <c r="VYV436" s="32"/>
      <c r="VYW436" s="32"/>
      <c r="VYX436" s="32"/>
      <c r="VYY436" s="32"/>
      <c r="VYZ436" s="32"/>
      <c r="VZA436" s="32"/>
      <c r="VZB436" s="32"/>
      <c r="VZC436" s="32"/>
      <c r="VZD436" s="32"/>
      <c r="VZE436" s="32"/>
      <c r="VZF436" s="32"/>
      <c r="VZG436" s="32"/>
      <c r="VZH436" s="32"/>
      <c r="VZI436" s="32"/>
      <c r="VZJ436" s="32"/>
      <c r="VZK436" s="32"/>
      <c r="VZL436" s="32"/>
      <c r="VZM436" s="32"/>
      <c r="VZN436" s="32"/>
      <c r="VZO436" s="32"/>
      <c r="VZP436" s="32"/>
      <c r="VZQ436" s="32"/>
      <c r="VZR436" s="32"/>
      <c r="VZS436" s="32"/>
      <c r="VZT436" s="32"/>
      <c r="VZU436" s="32"/>
      <c r="VZV436" s="32"/>
      <c r="VZW436" s="32"/>
      <c r="VZX436" s="32"/>
      <c r="VZY436" s="32"/>
      <c r="VZZ436" s="32"/>
      <c r="WAA436" s="32"/>
      <c r="WAB436" s="32"/>
      <c r="WAC436" s="32"/>
      <c r="WAD436" s="32"/>
      <c r="WAE436" s="32"/>
      <c r="WAF436" s="32"/>
      <c r="WAG436" s="32"/>
      <c r="WAH436" s="32"/>
      <c r="WAI436" s="32"/>
      <c r="WAJ436" s="32"/>
      <c r="WAK436" s="32"/>
      <c r="WAL436" s="32"/>
      <c r="WAM436" s="32"/>
      <c r="WAN436" s="32"/>
      <c r="WAO436" s="32"/>
      <c r="WAP436" s="32"/>
      <c r="WAQ436" s="32"/>
      <c r="WAR436" s="32"/>
      <c r="WAS436" s="32"/>
      <c r="WAT436" s="32"/>
      <c r="WAU436" s="32"/>
      <c r="WAV436" s="32"/>
      <c r="WAW436" s="32"/>
      <c r="WAX436" s="32"/>
      <c r="WAY436" s="32"/>
      <c r="WAZ436" s="32"/>
      <c r="WBA436" s="32"/>
      <c r="WBB436" s="32"/>
      <c r="WBC436" s="32"/>
      <c r="WBD436" s="32"/>
      <c r="WBE436" s="32"/>
      <c r="WBF436" s="32"/>
      <c r="WBG436" s="32"/>
      <c r="WBH436" s="32"/>
      <c r="WBI436" s="32"/>
      <c r="WBJ436" s="32"/>
      <c r="WBK436" s="32"/>
      <c r="WBL436" s="32"/>
      <c r="WBM436" s="32"/>
      <c r="WBN436" s="32"/>
      <c r="WBO436" s="32"/>
      <c r="WBP436" s="32"/>
      <c r="WBQ436" s="32"/>
      <c r="WBR436" s="32"/>
      <c r="WBS436" s="32"/>
      <c r="WBT436" s="32"/>
      <c r="WBU436" s="32"/>
      <c r="WBV436" s="32"/>
      <c r="WBW436" s="32"/>
      <c r="WBX436" s="32"/>
      <c r="WBY436" s="32"/>
      <c r="WBZ436" s="32"/>
      <c r="WCA436" s="32"/>
      <c r="WCB436" s="32"/>
      <c r="WCC436" s="32"/>
      <c r="WCD436" s="32"/>
      <c r="WCE436" s="32"/>
      <c r="WCF436" s="32"/>
      <c r="WCG436" s="32"/>
      <c r="WCH436" s="32"/>
      <c r="WCI436" s="32"/>
      <c r="WCJ436" s="32"/>
      <c r="WCK436" s="32"/>
      <c r="WCL436" s="32"/>
      <c r="WCM436" s="32"/>
      <c r="WCN436" s="32"/>
      <c r="WCO436" s="32"/>
      <c r="WCP436" s="32"/>
      <c r="WCQ436" s="32"/>
      <c r="WCR436" s="32"/>
      <c r="WCS436" s="32"/>
      <c r="WCT436" s="32"/>
      <c r="WCU436" s="32"/>
      <c r="WCV436" s="32"/>
      <c r="WCW436" s="32"/>
      <c r="WCX436" s="32"/>
      <c r="WCY436" s="32"/>
      <c r="WCZ436" s="32"/>
      <c r="WDA436" s="32"/>
      <c r="WDB436" s="32"/>
      <c r="WDC436" s="32"/>
      <c r="WDD436" s="32"/>
      <c r="WDE436" s="32"/>
      <c r="WDF436" s="32"/>
      <c r="WDG436" s="32"/>
      <c r="WDH436" s="32"/>
      <c r="WDI436" s="32"/>
      <c r="WDJ436" s="32"/>
      <c r="WDK436" s="32"/>
      <c r="WDL436" s="32"/>
      <c r="WDM436" s="32"/>
      <c r="WDN436" s="32"/>
      <c r="WDO436" s="32"/>
      <c r="WDP436" s="32"/>
      <c r="WDQ436" s="32"/>
      <c r="WDR436" s="32"/>
      <c r="WDS436" s="32"/>
      <c r="WDT436" s="32"/>
      <c r="WDU436" s="32"/>
      <c r="WDV436" s="32"/>
      <c r="WDW436" s="32"/>
      <c r="WDX436" s="32"/>
      <c r="WDY436" s="32"/>
      <c r="WDZ436" s="32"/>
      <c r="WEA436" s="32"/>
      <c r="WEB436" s="32"/>
      <c r="WEC436" s="32"/>
      <c r="WED436" s="32"/>
      <c r="WEE436" s="32"/>
      <c r="WEF436" s="32"/>
      <c r="WEG436" s="32"/>
      <c r="WEH436" s="32"/>
      <c r="WEI436" s="32"/>
      <c r="WEJ436" s="32"/>
      <c r="WEK436" s="32"/>
      <c r="WEL436" s="32"/>
      <c r="WEM436" s="32"/>
      <c r="WEN436" s="32"/>
      <c r="WEO436" s="32"/>
      <c r="WEP436" s="32"/>
      <c r="WEQ436" s="32"/>
      <c r="WER436" s="32"/>
      <c r="WES436" s="32"/>
      <c r="WET436" s="32"/>
      <c r="WEU436" s="32"/>
      <c r="WEV436" s="32"/>
      <c r="WEW436" s="32"/>
      <c r="WEX436" s="32"/>
      <c r="WEY436" s="32"/>
      <c r="WEZ436" s="32"/>
      <c r="WFA436" s="32"/>
      <c r="WFB436" s="32"/>
      <c r="WFC436" s="32"/>
      <c r="WFD436" s="32"/>
      <c r="WFE436" s="32"/>
      <c r="WFF436" s="32"/>
      <c r="WFG436" s="32"/>
      <c r="WFH436" s="32"/>
      <c r="WFI436" s="32"/>
      <c r="WFJ436" s="32"/>
      <c r="WFK436" s="32"/>
      <c r="WFL436" s="32"/>
      <c r="WFM436" s="32"/>
      <c r="WFN436" s="32"/>
      <c r="WFO436" s="32"/>
      <c r="WFP436" s="32"/>
      <c r="WFQ436" s="32"/>
      <c r="WFR436" s="32"/>
      <c r="WFS436" s="32"/>
      <c r="WFT436" s="32"/>
      <c r="WFU436" s="32"/>
      <c r="WFV436" s="32"/>
      <c r="WFW436" s="32"/>
      <c r="WFX436" s="32"/>
      <c r="WFY436" s="32"/>
      <c r="WFZ436" s="32"/>
      <c r="WGA436" s="32"/>
      <c r="WGB436" s="32"/>
      <c r="WGC436" s="32"/>
      <c r="WGD436" s="32"/>
      <c r="WGE436" s="32"/>
      <c r="WGF436" s="32"/>
      <c r="WGG436" s="32"/>
      <c r="WGH436" s="32"/>
      <c r="WGI436" s="32"/>
      <c r="WGJ436" s="32"/>
      <c r="WGK436" s="32"/>
      <c r="WGL436" s="32"/>
      <c r="WGM436" s="32"/>
      <c r="WGN436" s="32"/>
      <c r="WGO436" s="32"/>
      <c r="WGP436" s="32"/>
      <c r="WGQ436" s="32"/>
      <c r="WGR436" s="32"/>
      <c r="WGS436" s="32"/>
      <c r="WGT436" s="32"/>
      <c r="WGU436" s="32"/>
      <c r="WGV436" s="32"/>
      <c r="WGW436" s="32"/>
      <c r="WGX436" s="32"/>
      <c r="WGY436" s="32"/>
      <c r="WGZ436" s="32"/>
      <c r="WHA436" s="32"/>
      <c r="WHB436" s="32"/>
      <c r="WHC436" s="32"/>
      <c r="WHD436" s="32"/>
      <c r="WHE436" s="32"/>
      <c r="WHF436" s="32"/>
      <c r="WHG436" s="32"/>
      <c r="WHH436" s="32"/>
      <c r="WHI436" s="32"/>
      <c r="WHJ436" s="32"/>
      <c r="WHK436" s="32"/>
      <c r="WHL436" s="32"/>
      <c r="WHM436" s="32"/>
      <c r="WHN436" s="32"/>
      <c r="WHO436" s="32"/>
      <c r="WHP436" s="32"/>
      <c r="WHQ436" s="32"/>
      <c r="WHR436" s="32"/>
      <c r="WHS436" s="32"/>
      <c r="WHT436" s="32"/>
      <c r="WHU436" s="32"/>
      <c r="WHV436" s="32"/>
      <c r="WHW436" s="32"/>
      <c r="WHX436" s="32"/>
      <c r="WHY436" s="32"/>
      <c r="WHZ436" s="32"/>
      <c r="WIA436" s="32"/>
      <c r="WIB436" s="32"/>
      <c r="WIC436" s="32"/>
      <c r="WID436" s="32"/>
      <c r="WIE436" s="32"/>
      <c r="WIF436" s="32"/>
      <c r="WIG436" s="32"/>
      <c r="WIH436" s="32"/>
      <c r="WII436" s="32"/>
      <c r="WIJ436" s="32"/>
      <c r="WIK436" s="32"/>
      <c r="WIL436" s="32"/>
      <c r="WIM436" s="32"/>
      <c r="WIN436" s="32"/>
      <c r="WIO436" s="32"/>
      <c r="WIP436" s="32"/>
      <c r="WIQ436" s="32"/>
      <c r="WIR436" s="32"/>
      <c r="WIS436" s="32"/>
      <c r="WIT436" s="32"/>
      <c r="WIU436" s="32"/>
      <c r="WIV436" s="32"/>
      <c r="WIW436" s="32"/>
      <c r="WIX436" s="32"/>
      <c r="WIY436" s="32"/>
      <c r="WIZ436" s="32"/>
      <c r="WJA436" s="32"/>
      <c r="WJB436" s="32"/>
      <c r="WJC436" s="32"/>
      <c r="WJD436" s="32"/>
      <c r="WJE436" s="32"/>
      <c r="WJF436" s="32"/>
      <c r="WJG436" s="32"/>
      <c r="WJH436" s="32"/>
      <c r="WJI436" s="32"/>
      <c r="WJJ436" s="32"/>
      <c r="WJK436" s="32"/>
      <c r="WJL436" s="32"/>
      <c r="WJM436" s="32"/>
      <c r="WJN436" s="32"/>
      <c r="WJO436" s="32"/>
      <c r="WJP436" s="32"/>
      <c r="WJQ436" s="32"/>
      <c r="WJR436" s="32"/>
      <c r="WJS436" s="32"/>
      <c r="WJT436" s="32"/>
      <c r="WJU436" s="32"/>
      <c r="WJV436" s="32"/>
      <c r="WJW436" s="32"/>
      <c r="WJX436" s="32"/>
      <c r="WJY436" s="32"/>
      <c r="WJZ436" s="32"/>
      <c r="WKA436" s="32"/>
      <c r="WKB436" s="32"/>
      <c r="WKC436" s="32"/>
      <c r="WKD436" s="32"/>
      <c r="WKE436" s="32"/>
      <c r="WKF436" s="32"/>
      <c r="WKG436" s="32"/>
      <c r="WKH436" s="32"/>
      <c r="WKI436" s="32"/>
      <c r="WKJ436" s="32"/>
      <c r="WKK436" s="32"/>
      <c r="WKL436" s="32"/>
      <c r="WKM436" s="32"/>
      <c r="WKN436" s="32"/>
      <c r="WKO436" s="32"/>
      <c r="WKP436" s="32"/>
      <c r="WKQ436" s="32"/>
      <c r="WKR436" s="32"/>
      <c r="WKS436" s="32"/>
      <c r="WKT436" s="32"/>
      <c r="WKU436" s="32"/>
      <c r="WKV436" s="32"/>
      <c r="WKW436" s="32"/>
      <c r="WKX436" s="32"/>
      <c r="WKY436" s="32"/>
      <c r="WKZ436" s="32"/>
      <c r="WLA436" s="32"/>
      <c r="WLB436" s="32"/>
      <c r="WLC436" s="32"/>
      <c r="WLD436" s="32"/>
      <c r="WLE436" s="32"/>
      <c r="WLF436" s="32"/>
      <c r="WLG436" s="32"/>
      <c r="WLH436" s="32"/>
      <c r="WLI436" s="32"/>
      <c r="WLJ436" s="32"/>
      <c r="WLK436" s="32"/>
      <c r="WLL436" s="32"/>
      <c r="WLM436" s="32"/>
      <c r="WLN436" s="32"/>
      <c r="WLO436" s="32"/>
      <c r="WLP436" s="32"/>
      <c r="WLQ436" s="32"/>
      <c r="WLR436" s="32"/>
      <c r="WLS436" s="32"/>
      <c r="WLT436" s="32"/>
      <c r="WLU436" s="32"/>
      <c r="WLV436" s="32"/>
      <c r="WLW436" s="32"/>
      <c r="WLX436" s="32"/>
      <c r="WLY436" s="32"/>
      <c r="WLZ436" s="32"/>
      <c r="WMA436" s="32"/>
      <c r="WMB436" s="32"/>
      <c r="WMC436" s="32"/>
      <c r="WMD436" s="32"/>
      <c r="WME436" s="32"/>
      <c r="WMF436" s="32"/>
      <c r="WMG436" s="32"/>
      <c r="WMH436" s="32"/>
      <c r="WMI436" s="32"/>
      <c r="WMJ436" s="32"/>
      <c r="WMK436" s="32"/>
      <c r="WML436" s="32"/>
      <c r="WMM436" s="32"/>
      <c r="WMN436" s="32"/>
      <c r="WMO436" s="32"/>
      <c r="WMP436" s="32"/>
      <c r="WMQ436" s="32"/>
      <c r="WMR436" s="32"/>
      <c r="WMS436" s="32"/>
      <c r="WMT436" s="32"/>
      <c r="WMU436" s="32"/>
      <c r="WMV436" s="32"/>
      <c r="WMW436" s="32"/>
      <c r="WMX436" s="32"/>
      <c r="WMY436" s="32"/>
      <c r="WMZ436" s="32"/>
      <c r="WNA436" s="32"/>
      <c r="WNB436" s="32"/>
      <c r="WNC436" s="32"/>
      <c r="WND436" s="32"/>
      <c r="WNE436" s="32"/>
      <c r="WNF436" s="32"/>
      <c r="WNG436" s="32"/>
      <c r="WNH436" s="32"/>
      <c r="WNI436" s="32"/>
      <c r="WNJ436" s="32"/>
      <c r="WNK436" s="32"/>
      <c r="WNL436" s="32"/>
      <c r="WNM436" s="32"/>
      <c r="WNN436" s="32"/>
      <c r="WNO436" s="32"/>
      <c r="WNP436" s="32"/>
      <c r="WNQ436" s="32"/>
      <c r="WNR436" s="32"/>
      <c r="WNS436" s="32"/>
      <c r="WNT436" s="32"/>
      <c r="WNU436" s="32"/>
      <c r="WNV436" s="32"/>
      <c r="WNW436" s="32"/>
      <c r="WNX436" s="32"/>
      <c r="WNY436" s="32"/>
      <c r="WNZ436" s="32"/>
      <c r="WOA436" s="32"/>
      <c r="WOB436" s="32"/>
      <c r="WOC436" s="32"/>
      <c r="WOD436" s="32"/>
      <c r="WOE436" s="32"/>
      <c r="WOF436" s="32"/>
      <c r="WOG436" s="32"/>
      <c r="WOH436" s="32"/>
      <c r="WOI436" s="32"/>
      <c r="WOJ436" s="32"/>
      <c r="WOK436" s="32"/>
      <c r="WOL436" s="32"/>
      <c r="WOM436" s="32"/>
      <c r="WON436" s="32"/>
      <c r="WOO436" s="32"/>
      <c r="WOP436" s="32"/>
      <c r="WOQ436" s="32"/>
      <c r="WOR436" s="32"/>
      <c r="WOS436" s="32"/>
      <c r="WOT436" s="32"/>
      <c r="WOU436" s="32"/>
      <c r="WOV436" s="32"/>
      <c r="WOW436" s="32"/>
      <c r="WOX436" s="32"/>
      <c r="WOY436" s="32"/>
      <c r="WOZ436" s="32"/>
      <c r="WPA436" s="32"/>
      <c r="WPB436" s="32"/>
      <c r="WPC436" s="32"/>
      <c r="WPD436" s="32"/>
      <c r="WPE436" s="32"/>
      <c r="WPF436" s="32"/>
      <c r="WPG436" s="32"/>
      <c r="WPH436" s="32"/>
      <c r="WPI436" s="32"/>
      <c r="WPJ436" s="32"/>
      <c r="WPK436" s="32"/>
      <c r="WPL436" s="32"/>
      <c r="WPM436" s="32"/>
      <c r="WPN436" s="32"/>
      <c r="WPO436" s="32"/>
      <c r="WPP436" s="32"/>
      <c r="WPQ436" s="32"/>
      <c r="WPR436" s="32"/>
      <c r="WPS436" s="32"/>
      <c r="WPT436" s="32"/>
      <c r="WPU436" s="32"/>
      <c r="WPV436" s="32"/>
      <c r="WPW436" s="32"/>
      <c r="WPX436" s="32"/>
      <c r="WPY436" s="32"/>
      <c r="WPZ436" s="32"/>
      <c r="WQA436" s="32"/>
      <c r="WQB436" s="32"/>
      <c r="WQC436" s="32"/>
      <c r="WQD436" s="32"/>
      <c r="WQE436" s="32"/>
      <c r="WQF436" s="32"/>
      <c r="WQG436" s="32"/>
      <c r="WQH436" s="32"/>
      <c r="WQI436" s="32"/>
      <c r="WQJ436" s="32"/>
      <c r="WQK436" s="32"/>
      <c r="WQL436" s="32"/>
      <c r="WQM436" s="32"/>
      <c r="WQN436" s="32"/>
      <c r="WQO436" s="32"/>
      <c r="WQP436" s="32"/>
      <c r="WQQ436" s="32"/>
      <c r="WQR436" s="32"/>
      <c r="WQS436" s="32"/>
      <c r="WQT436" s="32"/>
      <c r="WQU436" s="32"/>
      <c r="WQV436" s="32"/>
      <c r="WQW436" s="32"/>
      <c r="WQX436" s="32"/>
      <c r="WQY436" s="32"/>
      <c r="WQZ436" s="32"/>
      <c r="WRA436" s="32"/>
      <c r="WRB436" s="32"/>
      <c r="WRC436" s="32"/>
      <c r="WRD436" s="32"/>
      <c r="WRE436" s="32"/>
      <c r="WRF436" s="32"/>
      <c r="WRG436" s="32"/>
      <c r="WRH436" s="32"/>
      <c r="WRI436" s="32"/>
      <c r="WRJ436" s="32"/>
      <c r="WRK436" s="32"/>
      <c r="WRL436" s="32"/>
      <c r="WRM436" s="32"/>
      <c r="WRN436" s="32"/>
      <c r="WRO436" s="32"/>
      <c r="WRP436" s="32"/>
      <c r="WRQ436" s="32"/>
      <c r="WRR436" s="32"/>
      <c r="WRS436" s="32"/>
      <c r="WRT436" s="32"/>
      <c r="WRU436" s="32"/>
      <c r="WRV436" s="32"/>
      <c r="WRW436" s="32"/>
      <c r="WRX436" s="32"/>
      <c r="WRY436" s="32"/>
      <c r="WRZ436" s="32"/>
      <c r="WSA436" s="32"/>
      <c r="WSB436" s="32"/>
      <c r="WSC436" s="32"/>
      <c r="WSD436" s="32"/>
      <c r="WSE436" s="32"/>
      <c r="WSF436" s="32"/>
      <c r="WSG436" s="32"/>
      <c r="WSH436" s="32"/>
      <c r="WSI436" s="32"/>
      <c r="WSJ436" s="32"/>
      <c r="WSK436" s="32"/>
      <c r="WSL436" s="32"/>
      <c r="WSM436" s="32"/>
      <c r="WSN436" s="32"/>
      <c r="WSO436" s="32"/>
      <c r="WSP436" s="32"/>
      <c r="WSQ436" s="32"/>
      <c r="WSR436" s="32"/>
      <c r="WSS436" s="32"/>
      <c r="WST436" s="32"/>
      <c r="WSU436" s="32"/>
      <c r="WSV436" s="32"/>
      <c r="WSW436" s="32"/>
      <c r="WSX436" s="32"/>
      <c r="WSY436" s="32"/>
      <c r="WSZ436" s="32"/>
      <c r="WTA436" s="32"/>
      <c r="WTB436" s="32"/>
      <c r="WTC436" s="32"/>
      <c r="WTD436" s="32"/>
      <c r="WTE436" s="32"/>
      <c r="WTF436" s="32"/>
      <c r="WTG436" s="32"/>
      <c r="WTH436" s="32"/>
      <c r="WTI436" s="32"/>
      <c r="WTJ436" s="32"/>
      <c r="WTK436" s="32"/>
      <c r="WTL436" s="32"/>
      <c r="WTM436" s="32"/>
      <c r="WTN436" s="32"/>
      <c r="WTO436" s="32"/>
      <c r="WTP436" s="32"/>
      <c r="WTQ436" s="32"/>
      <c r="WTR436" s="32"/>
      <c r="WTS436" s="32"/>
      <c r="WTT436" s="32"/>
      <c r="WTU436" s="32"/>
      <c r="WTV436" s="32"/>
      <c r="WTW436" s="32"/>
      <c r="WTX436" s="32"/>
      <c r="WTY436" s="32"/>
      <c r="WTZ436" s="32"/>
      <c r="WUA436" s="32"/>
      <c r="WUB436" s="32"/>
      <c r="WUC436" s="32"/>
      <c r="WUD436" s="32"/>
      <c r="WUE436" s="32"/>
      <c r="WUF436" s="32"/>
      <c r="WUG436" s="32"/>
      <c r="WUH436" s="32"/>
      <c r="WUI436" s="32"/>
      <c r="WUJ436" s="32"/>
      <c r="WUK436" s="32"/>
      <c r="WUL436" s="32"/>
      <c r="WUM436" s="32"/>
      <c r="WUN436" s="32"/>
      <c r="WUO436" s="32"/>
      <c r="WUP436" s="32"/>
      <c r="WUQ436" s="32"/>
      <c r="WUR436" s="32"/>
      <c r="WUS436" s="32"/>
      <c r="WUT436" s="32"/>
      <c r="WUU436" s="32"/>
      <c r="WUV436" s="32"/>
      <c r="WUW436" s="32"/>
      <c r="WUX436" s="32"/>
      <c r="WUY436" s="32"/>
      <c r="WUZ436" s="32"/>
      <c r="WVA436" s="32"/>
      <c r="WVB436" s="32"/>
      <c r="WVC436" s="32"/>
      <c r="WVD436" s="32"/>
      <c r="WVE436" s="32"/>
      <c r="WVF436" s="32"/>
      <c r="WVG436" s="32"/>
      <c r="WVH436" s="32"/>
      <c r="WVI436" s="32"/>
      <c r="WVJ436" s="32"/>
      <c r="WVK436" s="32"/>
      <c r="WVL436" s="32"/>
      <c r="WVM436" s="32"/>
      <c r="WVN436" s="32"/>
      <c r="WVO436" s="32"/>
      <c r="WVP436" s="32"/>
      <c r="WVQ436" s="32"/>
      <c r="WVR436" s="32"/>
      <c r="WVS436" s="32"/>
      <c r="WVT436" s="32"/>
      <c r="WVU436" s="32"/>
      <c r="WVV436" s="32"/>
      <c r="WVW436" s="32"/>
      <c r="WVX436" s="32"/>
      <c r="WVY436" s="32"/>
      <c r="WVZ436" s="32"/>
      <c r="WWA436" s="32"/>
      <c r="WWB436" s="32"/>
      <c r="WWC436" s="32"/>
      <c r="WWD436" s="32"/>
      <c r="WWE436" s="32"/>
      <c r="WWF436" s="32"/>
      <c r="WWG436" s="32"/>
      <c r="WWH436" s="32"/>
      <c r="WWI436" s="32"/>
      <c r="WWJ436" s="32"/>
      <c r="WWK436" s="32"/>
      <c r="WWL436" s="32"/>
      <c r="WWM436" s="32"/>
      <c r="WWN436" s="32"/>
      <c r="WWO436" s="32"/>
      <c r="WWP436" s="32"/>
      <c r="WWQ436" s="32"/>
      <c r="WWR436" s="32"/>
      <c r="WWS436" s="32"/>
      <c r="WWT436" s="32"/>
      <c r="WWU436" s="32"/>
      <c r="WWV436" s="32"/>
      <c r="WWW436" s="32"/>
      <c r="WWX436" s="32"/>
      <c r="WWY436" s="32"/>
      <c r="WWZ436" s="32"/>
      <c r="WXA436" s="32"/>
      <c r="WXB436" s="32"/>
      <c r="WXC436" s="32"/>
      <c r="WXD436" s="32"/>
      <c r="WXE436" s="32"/>
      <c r="WXF436" s="32"/>
      <c r="WXG436" s="32"/>
      <c r="WXH436" s="32"/>
      <c r="WXI436" s="32"/>
      <c r="WXJ436" s="32"/>
      <c r="WXK436" s="32"/>
      <c r="WXL436" s="32"/>
      <c r="WXM436" s="32"/>
      <c r="WXN436" s="32"/>
      <c r="WXO436" s="32"/>
      <c r="WXP436" s="32"/>
      <c r="WXQ436" s="32"/>
      <c r="WXR436" s="32"/>
      <c r="WXS436" s="32"/>
      <c r="WXT436" s="32"/>
      <c r="WXU436" s="32"/>
      <c r="WXV436" s="32"/>
      <c r="WXW436" s="32"/>
      <c r="WXX436" s="32"/>
      <c r="WXY436" s="32"/>
      <c r="WXZ436" s="32"/>
      <c r="WYA436" s="32"/>
      <c r="WYB436" s="32"/>
      <c r="WYC436" s="32"/>
      <c r="WYD436" s="32"/>
      <c r="WYE436" s="32"/>
      <c r="WYF436" s="32"/>
      <c r="WYG436" s="32"/>
      <c r="WYH436" s="32"/>
      <c r="WYI436" s="32"/>
      <c r="WYJ436" s="32"/>
      <c r="WYK436" s="32"/>
      <c r="WYL436" s="32"/>
      <c r="WYM436" s="32"/>
      <c r="WYN436" s="32"/>
      <c r="WYO436" s="32"/>
      <c r="WYP436" s="32"/>
      <c r="WYQ436" s="32"/>
      <c r="WYR436" s="32"/>
      <c r="WYS436" s="32"/>
      <c r="WYT436" s="32"/>
      <c r="WYU436" s="32"/>
      <c r="WYV436" s="32"/>
      <c r="WYW436" s="32"/>
      <c r="WYX436" s="32"/>
      <c r="WYY436" s="32"/>
      <c r="WYZ436" s="32"/>
      <c r="WZA436" s="32"/>
      <c r="WZB436" s="32"/>
      <c r="WZC436" s="32"/>
      <c r="WZD436" s="32"/>
      <c r="WZE436" s="32"/>
      <c r="WZF436" s="32"/>
      <c r="WZG436" s="32"/>
      <c r="WZH436" s="32"/>
      <c r="WZI436" s="32"/>
      <c r="WZJ436" s="32"/>
      <c r="WZK436" s="32"/>
      <c r="WZL436" s="32"/>
      <c r="WZM436" s="32"/>
      <c r="WZN436" s="32"/>
      <c r="WZO436" s="32"/>
      <c r="WZP436" s="32"/>
      <c r="WZQ436" s="32"/>
      <c r="WZR436" s="32"/>
      <c r="WZS436" s="32"/>
      <c r="WZT436" s="32"/>
      <c r="WZU436" s="32"/>
      <c r="WZV436" s="32"/>
      <c r="WZW436" s="32"/>
      <c r="WZX436" s="32"/>
      <c r="WZY436" s="32"/>
      <c r="WZZ436" s="32"/>
      <c r="XAA436" s="32"/>
      <c r="XAB436" s="32"/>
      <c r="XAC436" s="32"/>
      <c r="XAD436" s="32"/>
      <c r="XAE436" s="32"/>
      <c r="XAF436" s="32"/>
      <c r="XAG436" s="32"/>
      <c r="XAH436" s="32"/>
      <c r="XAI436" s="32"/>
      <c r="XAJ436" s="32"/>
      <c r="XAK436" s="32"/>
      <c r="XAL436" s="32"/>
      <c r="XAM436" s="32"/>
      <c r="XAN436" s="32"/>
      <c r="XAO436" s="32"/>
      <c r="XAP436" s="32"/>
      <c r="XAQ436" s="32"/>
      <c r="XAR436" s="32"/>
      <c r="XAS436" s="32"/>
      <c r="XAT436" s="32"/>
      <c r="XAU436" s="32"/>
      <c r="XAV436" s="32"/>
      <c r="XAW436" s="32"/>
      <c r="XAX436" s="32"/>
      <c r="XAY436" s="32"/>
      <c r="XAZ436" s="32"/>
      <c r="XBA436" s="32"/>
      <c r="XBB436" s="32"/>
      <c r="XBC436" s="32"/>
      <c r="XBD436" s="32"/>
      <c r="XBE436" s="32"/>
      <c r="XBF436" s="32"/>
      <c r="XBG436" s="32"/>
      <c r="XBH436" s="32"/>
      <c r="XBI436" s="32"/>
      <c r="XBJ436" s="32"/>
      <c r="XBK436" s="32"/>
      <c r="XBL436" s="32"/>
      <c r="XBM436" s="32"/>
      <c r="XBN436" s="32"/>
      <c r="XBO436" s="32"/>
      <c r="XBP436" s="32"/>
      <c r="XBQ436" s="32"/>
      <c r="XBR436" s="32"/>
      <c r="XBS436" s="32"/>
      <c r="XBT436" s="32"/>
      <c r="XBU436" s="32"/>
      <c r="XBV436" s="32"/>
      <c r="XBW436" s="32"/>
      <c r="XBX436" s="32"/>
      <c r="XBY436" s="32"/>
      <c r="XBZ436" s="32"/>
      <c r="XCA436" s="32"/>
      <c r="XCB436" s="32"/>
      <c r="XCC436" s="32"/>
      <c r="XCD436" s="32"/>
      <c r="XCE436" s="32"/>
      <c r="XCF436" s="32"/>
      <c r="XCG436" s="32"/>
      <c r="XCH436" s="32"/>
      <c r="XCI436" s="32"/>
      <c r="XCJ436" s="32"/>
      <c r="XCK436" s="32"/>
      <c r="XCL436" s="32"/>
      <c r="XCM436" s="32"/>
      <c r="XCN436" s="32"/>
      <c r="XCO436" s="32"/>
      <c r="XCP436" s="32"/>
      <c r="XCQ436" s="32"/>
      <c r="XCR436" s="32"/>
      <c r="XCS436" s="32"/>
      <c r="XCT436" s="32"/>
      <c r="XCU436" s="32"/>
      <c r="XCV436" s="32"/>
      <c r="XCW436" s="32"/>
      <c r="XCX436" s="32"/>
      <c r="XCY436" s="32"/>
      <c r="XCZ436" s="32"/>
      <c r="XDA436" s="32"/>
      <c r="XDB436" s="32"/>
      <c r="XDC436" s="32"/>
      <c r="XDD436" s="32"/>
      <c r="XDE436" s="32"/>
      <c r="XDF436" s="32"/>
      <c r="XDG436" s="32"/>
      <c r="XDH436" s="32"/>
      <c r="XDI436" s="32"/>
      <c r="XDJ436" s="32"/>
      <c r="XDK436" s="32"/>
      <c r="XDL436" s="32"/>
      <c r="XDM436" s="32"/>
      <c r="XDN436" s="32"/>
      <c r="XDO436" s="32"/>
      <c r="XDP436" s="32"/>
      <c r="XDQ436" s="32"/>
      <c r="XDR436" s="32"/>
      <c r="XDS436" s="32"/>
      <c r="XDT436" s="32"/>
      <c r="XDU436" s="32"/>
      <c r="XDV436" s="32"/>
      <c r="XDW436" s="32"/>
      <c r="XDX436" s="32"/>
      <c r="XDY436" s="32"/>
      <c r="XDZ436" s="32"/>
      <c r="XEA436" s="32"/>
      <c r="XEB436" s="32"/>
      <c r="XEC436" s="32"/>
      <c r="XED436" s="32"/>
      <c r="XEE436" s="32"/>
      <c r="XEF436" s="32"/>
      <c r="XEG436" s="32"/>
      <c r="XEH436" s="32"/>
      <c r="XEI436" s="32"/>
      <c r="XEJ436" s="32"/>
      <c r="XEK436" s="32"/>
      <c r="XEL436" s="32"/>
      <c r="XEM436" s="32"/>
      <c r="XEN436" s="32"/>
      <c r="XEO436" s="32"/>
      <c r="XEP436" s="32"/>
      <c r="XEQ436" s="32"/>
      <c r="XER436" s="32"/>
      <c r="XES436" s="32"/>
      <c r="XET436" s="32"/>
      <c r="XEU436" s="32"/>
      <c r="XEV436" s="32"/>
      <c r="XEW436" s="32"/>
      <c r="XEX436" s="32"/>
      <c r="XEY436" s="32"/>
      <c r="XEZ436" s="32"/>
      <c r="XFA436" s="32"/>
      <c r="XFB436" s="32"/>
      <c r="XFC436" s="32"/>
      <c r="XFD436" s="32"/>
    </row>
    <row r="437" spans="1:16384" s="29" customFormat="1" ht="15" customHeight="1" x14ac:dyDescent="0.25">
      <c r="A437" s="9" t="s">
        <v>1962</v>
      </c>
      <c r="B437" s="304" t="s">
        <v>3885</v>
      </c>
      <c r="C437" s="212"/>
      <c r="D437" s="149" t="s">
        <v>3548</v>
      </c>
      <c r="E437" s="78" t="s">
        <v>3549</v>
      </c>
      <c r="F437" s="32"/>
      <c r="G437" s="32"/>
      <c r="H437" s="225">
        <v>0</v>
      </c>
      <c r="I437" s="225">
        <v>0</v>
      </c>
      <c r="J437" s="225">
        <v>43.188889000000003</v>
      </c>
      <c r="K437" s="225" t="e">
        <v>#N/A</v>
      </c>
      <c r="L437" s="189"/>
      <c r="M437" s="19"/>
      <c r="N437" s="31"/>
      <c r="O437" s="19"/>
      <c r="P437" s="179"/>
      <c r="Q437" s="19"/>
      <c r="R437" s="179"/>
      <c r="S437" s="19"/>
      <c r="T437" s="179"/>
      <c r="U437" s="1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</row>
    <row r="438" spans="1:16384" ht="15.75" customHeight="1" x14ac:dyDescent="0.25">
      <c r="A438" s="9" t="s">
        <v>1962</v>
      </c>
      <c r="B438" s="304" t="s">
        <v>3886</v>
      </c>
      <c r="D438" s="149" t="s">
        <v>551</v>
      </c>
      <c r="E438" s="283" t="s">
        <v>1037</v>
      </c>
      <c r="F438" s="283" t="e">
        <v>#N/A</v>
      </c>
      <c r="G438" s="283"/>
      <c r="H438" s="225">
        <v>0</v>
      </c>
      <c r="I438" s="225">
        <v>0</v>
      </c>
      <c r="J438" s="225">
        <v>23.228000000000002</v>
      </c>
      <c r="K438" s="225">
        <v>22.5</v>
      </c>
      <c r="L438" s="190"/>
      <c r="M438" s="17"/>
      <c r="N438" s="18"/>
      <c r="O438" s="17"/>
      <c r="P438" s="31"/>
      <c r="Q438" s="17"/>
      <c r="R438" s="18"/>
      <c r="S438" s="17"/>
      <c r="T438" s="5"/>
      <c r="U438" s="230"/>
      <c r="V438" s="5"/>
      <c r="W438" s="6"/>
      <c r="X438" s="5"/>
      <c r="Y438" s="6"/>
      <c r="Z438" s="5"/>
      <c r="AA438" s="6"/>
      <c r="AB438" s="5"/>
      <c r="AC438" s="6"/>
      <c r="AD438" s="5"/>
      <c r="AE438" s="6"/>
      <c r="AF438" s="5"/>
      <c r="AG438" s="6"/>
      <c r="AH438" s="5"/>
      <c r="AI438" s="6"/>
    </row>
    <row r="439" spans="1:16384" ht="15.75" customHeight="1" x14ac:dyDescent="0.25">
      <c r="A439" s="9" t="s">
        <v>1962</v>
      </c>
      <c r="B439" s="304" t="s">
        <v>3887</v>
      </c>
      <c r="D439" s="149" t="s">
        <v>552</v>
      </c>
      <c r="E439" s="283" t="s">
        <v>1038</v>
      </c>
      <c r="F439" s="283" t="e">
        <v>#N/A</v>
      </c>
      <c r="G439" s="284">
        <v>1</v>
      </c>
      <c r="H439" s="225">
        <v>48</v>
      </c>
      <c r="I439" s="225">
        <v>48</v>
      </c>
      <c r="J439" s="225">
        <v>23.227</v>
      </c>
      <c r="K439" s="225">
        <v>22.57</v>
      </c>
      <c r="L439" s="190">
        <v>40.5</v>
      </c>
      <c r="M439" s="17">
        <f>((((((L439*L$2))-((L439*L$2)*0.12+0.035)+4-13)-($J439*L$2))/($J439*L$2)))</f>
        <v>0.14543419296508389</v>
      </c>
      <c r="N439" s="31">
        <v>34.9</v>
      </c>
      <c r="O439" s="17">
        <f>((((((N439*N$2))-((N439*N$2)*0.12+0.035)+4-13)-($J439*N$2))/($J439*N$2)))</f>
        <v>0.12776079562578024</v>
      </c>
      <c r="P439" s="18"/>
      <c r="Q439" s="17"/>
      <c r="R439" s="18"/>
      <c r="S439" s="17"/>
      <c r="T439" s="5"/>
      <c r="U439" s="230"/>
      <c r="V439" s="5"/>
      <c r="W439" s="6"/>
      <c r="X439" s="5"/>
      <c r="Y439" s="6"/>
      <c r="Z439" s="5"/>
      <c r="AA439" s="6"/>
      <c r="AB439" s="5"/>
      <c r="AC439" s="6"/>
      <c r="AD439" s="5"/>
      <c r="AE439" s="6"/>
      <c r="AF439" s="5"/>
      <c r="AG439" s="6"/>
      <c r="AH439" s="5"/>
      <c r="AI439" s="6"/>
    </row>
    <row r="440" spans="1:16384" s="76" customFormat="1" ht="15.75" customHeight="1" x14ac:dyDescent="0.25">
      <c r="A440" s="9" t="s">
        <v>1962</v>
      </c>
      <c r="B440" s="304" t="s">
        <v>3888</v>
      </c>
      <c r="C440" s="212"/>
      <c r="D440" s="198" t="s">
        <v>2202</v>
      </c>
      <c r="E440" s="7" t="s">
        <v>2203</v>
      </c>
      <c r="F440" s="7"/>
      <c r="G440" s="128">
        <v>1</v>
      </c>
      <c r="H440" s="225">
        <v>26</v>
      </c>
      <c r="I440" s="225">
        <v>26</v>
      </c>
      <c r="J440" s="225">
        <v>23.228000000000002</v>
      </c>
      <c r="K440" s="225">
        <v>23.23</v>
      </c>
      <c r="L440" s="190">
        <v>42</v>
      </c>
      <c r="M440" s="17">
        <f>((((((L440*L$2))-((L440*L$2)*0.12+0.035)+4-13)-($J440*L$2))/($J440*L$2)))</f>
        <v>0.20221284656449093</v>
      </c>
      <c r="N440" s="31">
        <v>32.9</v>
      </c>
      <c r="O440" s="17">
        <f>((((((N440*N$2))-((N440*N$2)*0.12+0.035)+4-13)-($J440*N$2))/($J440*N$2)))</f>
        <v>5.1941622180127357E-2</v>
      </c>
      <c r="P440" s="18">
        <v>33.6</v>
      </c>
      <c r="Q440" s="17">
        <f>((((((P440*P$2))-((P440*P$2)*0.12+0.035)+4-13)-($J440*P$2))/($J440*P$2)))</f>
        <v>0.14328970782389092</v>
      </c>
      <c r="R440" s="388">
        <v>30.99</v>
      </c>
      <c r="S440" s="17">
        <f>((((((R440*R$2))-((R440*R$2)*0.12+0.035)+4-13)-($J440*R$2))/($J440*R$2)))</f>
        <v>7.6823230583778032E-2</v>
      </c>
      <c r="T440" s="5"/>
      <c r="U440" s="66"/>
      <c r="V440" s="5"/>
      <c r="W440" s="6"/>
      <c r="X440" s="5"/>
      <c r="Y440" s="6"/>
      <c r="Z440" s="5"/>
      <c r="AA440" s="6"/>
      <c r="AB440" s="5"/>
      <c r="AC440" s="6"/>
      <c r="AD440" s="5"/>
      <c r="AE440" s="6"/>
      <c r="AF440" s="5"/>
      <c r="AG440" s="6"/>
      <c r="AH440" s="5"/>
      <c r="AI440" s="6"/>
    </row>
    <row r="441" spans="1:16384" ht="15.75" customHeight="1" thickBot="1" x14ac:dyDescent="0.3">
      <c r="A441" s="9" t="s">
        <v>1962</v>
      </c>
      <c r="B441" s="304" t="s">
        <v>3889</v>
      </c>
      <c r="D441" s="198" t="s">
        <v>553</v>
      </c>
      <c r="E441" s="7" t="s">
        <v>1039</v>
      </c>
      <c r="F441" s="7" t="e">
        <v>#N/A</v>
      </c>
      <c r="G441" s="7"/>
      <c r="H441" s="225">
        <v>67</v>
      </c>
      <c r="I441" s="225">
        <v>67</v>
      </c>
      <c r="J441" s="225">
        <v>22.8154</v>
      </c>
      <c r="K441" s="225">
        <v>22.82</v>
      </c>
      <c r="L441" s="220">
        <v>39.99</v>
      </c>
      <c r="M441" s="221">
        <f>((((((L441*L$2))-((L441*L$2)*0.12+0.035)+4-13)-($J441*L$2))/($J441*L$2)))</f>
        <v>0.14642741306310642</v>
      </c>
      <c r="N441" s="90"/>
      <c r="O441" s="221"/>
      <c r="P441" s="68">
        <v>30.99</v>
      </c>
      <c r="Q441" s="221">
        <f>((((((P441*P$2))-((P441*P$2)*0.12+0.035)+4-13)-($J441*P$2))/($J441*P$2)))</f>
        <v>6.3296428435764038E-2</v>
      </c>
      <c r="R441" s="55"/>
      <c r="S441" s="221"/>
      <c r="T441" s="55"/>
      <c r="U441" s="49"/>
      <c r="V441" s="5"/>
      <c r="W441" s="6"/>
      <c r="X441" s="5"/>
      <c r="Y441" s="6"/>
      <c r="Z441" s="5"/>
      <c r="AA441" s="6"/>
      <c r="AB441" s="5"/>
      <c r="AC441" s="6"/>
      <c r="AD441" s="5"/>
      <c r="AE441" s="6"/>
      <c r="AF441" s="5"/>
      <c r="AG441" s="6"/>
      <c r="AH441" s="5"/>
      <c r="AI441" s="6"/>
    </row>
    <row r="442" spans="1:16384" ht="15" customHeight="1" x14ac:dyDescent="0.25">
      <c r="A442" s="9" t="s">
        <v>1962</v>
      </c>
      <c r="B442" s="304" t="s">
        <v>3890</v>
      </c>
      <c r="D442" s="149" t="s">
        <v>320</v>
      </c>
      <c r="E442" s="283" t="s">
        <v>1040</v>
      </c>
      <c r="F442" s="283" t="s">
        <v>1778</v>
      </c>
      <c r="G442" s="283"/>
      <c r="H442" s="225">
        <v>3</v>
      </c>
      <c r="I442" s="225">
        <v>3</v>
      </c>
      <c r="J442" s="225">
        <v>43.584667000000003</v>
      </c>
      <c r="K442" s="225">
        <v>43.58</v>
      </c>
      <c r="L442" s="191">
        <v>73.5</v>
      </c>
      <c r="M442" s="221">
        <f>((((((L442*L$2))-((L442*L$2)*0.12+0.035)+4-13)-($J442*L$2))/($J442*L$2)))</f>
        <v>0.27671045416040446</v>
      </c>
      <c r="N442" s="55"/>
      <c r="O442" s="221"/>
      <c r="P442" s="18"/>
      <c r="Q442" s="221"/>
      <c r="R442" s="5"/>
      <c r="S442" s="221"/>
      <c r="T442" s="5"/>
      <c r="U442" s="230"/>
      <c r="V442" s="5"/>
      <c r="W442" s="6"/>
      <c r="X442" s="5"/>
      <c r="Y442" s="6"/>
      <c r="Z442" s="5"/>
      <c r="AA442" s="6"/>
      <c r="AB442" s="5"/>
      <c r="AC442" s="6"/>
      <c r="AD442" s="5"/>
      <c r="AE442" s="6"/>
      <c r="AF442" s="5"/>
      <c r="AG442" s="6"/>
      <c r="AH442" s="5"/>
      <c r="AI442" s="6"/>
    </row>
    <row r="443" spans="1:16384" ht="15" customHeight="1" x14ac:dyDescent="0.25">
      <c r="A443" s="9" t="s">
        <v>1962</v>
      </c>
      <c r="B443" s="304" t="s">
        <v>3891</v>
      </c>
      <c r="D443" s="149" t="s">
        <v>735</v>
      </c>
      <c r="E443" s="283" t="s">
        <v>1041</v>
      </c>
      <c r="F443" s="283" t="e">
        <v>#N/A</v>
      </c>
      <c r="G443" s="283"/>
      <c r="H443" s="225">
        <v>0</v>
      </c>
      <c r="I443" s="225">
        <v>0</v>
      </c>
      <c r="J443" s="225">
        <v>43.584499999999998</v>
      </c>
      <c r="K443" s="225">
        <v>43.58</v>
      </c>
      <c r="L443" s="190"/>
      <c r="M443" s="17"/>
      <c r="N443" s="18"/>
      <c r="O443" s="17"/>
      <c r="P443" s="31"/>
      <c r="Q443" s="17"/>
      <c r="R443" s="18"/>
      <c r="S443" s="17"/>
      <c r="T443" s="18"/>
      <c r="U443" s="17"/>
      <c r="V443" s="5"/>
      <c r="W443" s="6"/>
      <c r="X443" s="5"/>
      <c r="Y443" s="6"/>
      <c r="Z443" s="5"/>
      <c r="AA443" s="6"/>
      <c r="AB443" s="5"/>
      <c r="AC443" s="6"/>
      <c r="AD443" s="5"/>
      <c r="AE443" s="6"/>
      <c r="AF443" s="5"/>
      <c r="AG443" s="6"/>
      <c r="AH443" s="5"/>
      <c r="AI443" s="6"/>
    </row>
    <row r="444" spans="1:16384" ht="15" customHeight="1" x14ac:dyDescent="0.25">
      <c r="A444" s="9" t="s">
        <v>1962</v>
      </c>
      <c r="B444" s="304" t="s">
        <v>3892</v>
      </c>
      <c r="D444" s="149" t="s">
        <v>321</v>
      </c>
      <c r="E444" s="283" t="s">
        <v>1042</v>
      </c>
      <c r="F444" s="283" t="s">
        <v>1748</v>
      </c>
      <c r="G444" s="283"/>
      <c r="H444" s="225">
        <v>0</v>
      </c>
      <c r="I444" s="225">
        <v>0</v>
      </c>
      <c r="J444" s="225">
        <v>43.186667</v>
      </c>
      <c r="K444" s="225">
        <v>0</v>
      </c>
      <c r="L444" s="190"/>
      <c r="M444" s="17"/>
      <c r="N444" s="18"/>
      <c r="O444" s="17"/>
      <c r="P444" s="5"/>
      <c r="Q444" s="17"/>
      <c r="R444" s="80"/>
      <c r="S444" s="17"/>
      <c r="T444" s="5"/>
      <c r="U444" s="17"/>
      <c r="V444" s="5"/>
      <c r="W444" s="6"/>
      <c r="X444" s="5"/>
      <c r="Y444" s="6"/>
      <c r="Z444" s="5"/>
      <c r="AA444" s="6"/>
      <c r="AB444" s="5"/>
      <c r="AC444" s="6"/>
      <c r="AD444" s="5"/>
      <c r="AE444" s="6"/>
      <c r="AF444" s="5"/>
      <c r="AG444" s="6"/>
      <c r="AH444" s="5"/>
      <c r="AI444" s="6"/>
    </row>
    <row r="445" spans="1:16384" ht="15" customHeight="1" x14ac:dyDescent="0.25">
      <c r="A445" s="9" t="s">
        <v>1962</v>
      </c>
      <c r="B445" s="304" t="s">
        <v>3893</v>
      </c>
      <c r="D445" s="149" t="s">
        <v>736</v>
      </c>
      <c r="E445" s="283" t="s">
        <v>1043</v>
      </c>
      <c r="F445" s="283" t="e">
        <v>#N/A</v>
      </c>
      <c r="G445" s="283"/>
      <c r="H445" s="225">
        <v>0</v>
      </c>
      <c r="I445" s="225">
        <v>0</v>
      </c>
      <c r="J445" s="225">
        <v>42.176000000000002</v>
      </c>
      <c r="K445" s="225">
        <v>41.13</v>
      </c>
      <c r="L445" s="190"/>
      <c r="M445" s="17"/>
      <c r="N445" s="18"/>
      <c r="O445" s="17"/>
      <c r="P445" s="18"/>
      <c r="Q445" s="17"/>
      <c r="R445" s="5"/>
      <c r="S445" s="230"/>
      <c r="T445" s="5"/>
      <c r="U445" s="230"/>
      <c r="V445" s="5"/>
      <c r="W445" s="6"/>
      <c r="X445" s="5"/>
      <c r="Y445" s="6"/>
      <c r="Z445" s="5"/>
      <c r="AA445" s="6"/>
      <c r="AB445" s="5"/>
      <c r="AC445" s="6"/>
      <c r="AD445" s="5"/>
      <c r="AE445" s="6"/>
      <c r="AF445" s="5"/>
      <c r="AG445" s="6"/>
      <c r="AH445" s="5"/>
      <c r="AI445" s="6"/>
    </row>
    <row r="446" spans="1:16384" ht="15" customHeight="1" x14ac:dyDescent="0.25">
      <c r="A446" s="9" t="s">
        <v>1962</v>
      </c>
      <c r="B446" s="304" t="s">
        <v>3894</v>
      </c>
      <c r="D446" s="149" t="s">
        <v>190</v>
      </c>
      <c r="E446" s="283" t="s">
        <v>1044</v>
      </c>
      <c r="F446" s="283" t="s">
        <v>1779</v>
      </c>
      <c r="G446" s="283"/>
      <c r="H446" s="225">
        <v>0</v>
      </c>
      <c r="I446" s="225">
        <v>0</v>
      </c>
      <c r="J446" s="225">
        <v>33.701000000000001</v>
      </c>
      <c r="K446" s="225" t="e">
        <v>#N/A</v>
      </c>
      <c r="L446" s="190"/>
      <c r="M446" s="17"/>
      <c r="N446" s="5"/>
      <c r="O446" s="17"/>
      <c r="P446" s="31"/>
      <c r="Q446" s="17"/>
      <c r="R446" s="376"/>
      <c r="S446" s="17"/>
      <c r="T446" s="5"/>
      <c r="U446" s="230"/>
      <c r="V446" s="5"/>
      <c r="W446" s="6"/>
      <c r="X446" s="5"/>
      <c r="Y446" s="6"/>
      <c r="Z446" s="5"/>
      <c r="AA446" s="6"/>
      <c r="AB446" s="5"/>
      <c r="AC446" s="6"/>
      <c r="AD446" s="5"/>
      <c r="AE446" s="6"/>
      <c r="AF446" s="5"/>
      <c r="AG446" s="6"/>
      <c r="AH446" s="5"/>
      <c r="AI446" s="6"/>
    </row>
    <row r="447" spans="1:16384" ht="15" customHeight="1" x14ac:dyDescent="0.25">
      <c r="A447" s="9" t="s">
        <v>1962</v>
      </c>
      <c r="B447" s="304" t="s">
        <v>3895</v>
      </c>
      <c r="D447" s="149" t="s">
        <v>737</v>
      </c>
      <c r="E447" s="283" t="s">
        <v>1045</v>
      </c>
      <c r="F447" s="283" t="e">
        <v>#N/A</v>
      </c>
      <c r="G447" s="283"/>
      <c r="H447" s="225">
        <v>0</v>
      </c>
      <c r="I447" s="225">
        <v>0</v>
      </c>
      <c r="J447" s="225">
        <v>169.97666699999999</v>
      </c>
      <c r="K447" s="225" t="e">
        <v>#N/A</v>
      </c>
      <c r="L447" s="190"/>
      <c r="M447" s="17"/>
      <c r="N447" s="5"/>
      <c r="O447" s="230"/>
      <c r="P447" s="18"/>
      <c r="Q447" s="20"/>
      <c r="R447" s="5"/>
      <c r="S447" s="230"/>
      <c r="T447" s="5"/>
      <c r="U447" s="230"/>
      <c r="V447" s="5"/>
      <c r="W447" s="6"/>
      <c r="X447" s="5"/>
      <c r="Y447" s="6"/>
      <c r="Z447" s="5"/>
      <c r="AA447" s="6"/>
      <c r="AB447" s="5"/>
      <c r="AC447" s="6"/>
      <c r="AD447" s="5"/>
      <c r="AE447" s="6"/>
      <c r="AF447" s="5"/>
      <c r="AG447" s="6"/>
      <c r="AH447" s="5"/>
      <c r="AI447" s="6"/>
    </row>
    <row r="448" spans="1:16384" ht="15" customHeight="1" x14ac:dyDescent="0.25">
      <c r="A448" s="9" t="s">
        <v>1962</v>
      </c>
      <c r="B448" s="304" t="s">
        <v>3896</v>
      </c>
      <c r="D448" s="32" t="s">
        <v>322</v>
      </c>
      <c r="E448" s="283" t="s">
        <v>1046</v>
      </c>
      <c r="F448" s="283" t="s">
        <v>1780</v>
      </c>
      <c r="G448" s="283"/>
      <c r="H448" s="225">
        <v>1</v>
      </c>
      <c r="I448" s="225">
        <v>1</v>
      </c>
      <c r="J448" s="225">
        <v>44.53</v>
      </c>
      <c r="K448" s="225">
        <v>48.36</v>
      </c>
      <c r="L448" s="191">
        <v>79.989999999999995</v>
      </c>
      <c r="M448" s="17">
        <f>((((((L448*L$2))-((L448*L$2)*0.12+0.035)+4-13)-($J448*L$2))/($J448*L$2)))</f>
        <v>0.37786211542780146</v>
      </c>
      <c r="N448" s="18"/>
      <c r="O448" s="17"/>
      <c r="P448" s="18"/>
      <c r="Q448" s="17"/>
      <c r="R448" s="18"/>
      <c r="S448" s="17"/>
      <c r="T448" s="5"/>
      <c r="U448" s="230"/>
      <c r="V448" s="5"/>
      <c r="W448" s="6"/>
      <c r="X448" s="5"/>
      <c r="Y448" s="6"/>
      <c r="Z448" s="5"/>
      <c r="AA448" s="6"/>
      <c r="AB448" s="5"/>
      <c r="AC448" s="6"/>
      <c r="AD448" s="5"/>
      <c r="AE448" s="6"/>
      <c r="AF448" s="5"/>
      <c r="AG448" s="6"/>
      <c r="AH448" s="5"/>
      <c r="AI448" s="6"/>
    </row>
    <row r="449" spans="1:35" ht="15" customHeight="1" x14ac:dyDescent="0.25">
      <c r="A449" s="9" t="s">
        <v>1962</v>
      </c>
      <c r="B449" s="304" t="s">
        <v>3897</v>
      </c>
      <c r="D449" s="149" t="s">
        <v>323</v>
      </c>
      <c r="E449" s="283" t="s">
        <v>1047</v>
      </c>
      <c r="F449" s="283" t="s">
        <v>1748</v>
      </c>
      <c r="G449" s="283"/>
      <c r="H449" s="225">
        <v>0</v>
      </c>
      <c r="I449" s="225">
        <v>-48</v>
      </c>
      <c r="J449" s="225">
        <v>46.171579000000001</v>
      </c>
      <c r="K449" s="225">
        <v>48.32</v>
      </c>
      <c r="L449" s="190"/>
      <c r="M449" s="17"/>
      <c r="N449" s="18"/>
      <c r="O449" s="17"/>
      <c r="P449" s="18"/>
      <c r="Q449" s="19"/>
      <c r="R449" s="5"/>
      <c r="S449" s="230"/>
      <c r="T449" s="5"/>
      <c r="U449" s="230"/>
      <c r="V449" s="5"/>
      <c r="W449" s="6"/>
      <c r="X449" s="5"/>
      <c r="Y449" s="6"/>
      <c r="Z449" s="5"/>
      <c r="AA449" s="6"/>
      <c r="AB449" s="5"/>
      <c r="AC449" s="6"/>
      <c r="AD449" s="5"/>
      <c r="AE449" s="6"/>
      <c r="AF449" s="5"/>
      <c r="AG449" s="6"/>
      <c r="AH449" s="5"/>
      <c r="AI449" s="6"/>
    </row>
    <row r="450" spans="1:35" ht="15" customHeight="1" x14ac:dyDescent="0.25">
      <c r="A450" s="9" t="s">
        <v>1962</v>
      </c>
      <c r="B450" s="304" t="s">
        <v>3898</v>
      </c>
      <c r="D450" s="149" t="s">
        <v>324</v>
      </c>
      <c r="E450" s="283" t="s">
        <v>1048</v>
      </c>
      <c r="F450" s="283" t="s">
        <v>1781</v>
      </c>
      <c r="G450" s="283"/>
      <c r="H450" s="225">
        <v>0</v>
      </c>
      <c r="I450" s="225">
        <v>0</v>
      </c>
      <c r="J450" s="225">
        <v>44.53</v>
      </c>
      <c r="K450" s="225">
        <v>46.82</v>
      </c>
      <c r="L450" s="191"/>
      <c r="M450" s="17"/>
      <c r="N450" s="18"/>
      <c r="O450" s="17"/>
      <c r="P450" s="18"/>
      <c r="Q450" s="20"/>
      <c r="R450" s="5"/>
      <c r="S450" s="230"/>
      <c r="T450" s="5"/>
      <c r="U450" s="230"/>
      <c r="V450" s="5"/>
      <c r="W450" s="6"/>
      <c r="X450" s="5"/>
      <c r="Y450" s="6"/>
      <c r="Z450" s="5"/>
      <c r="AA450" s="6"/>
      <c r="AB450" s="5"/>
      <c r="AC450" s="6"/>
      <c r="AD450" s="5"/>
      <c r="AE450" s="6"/>
      <c r="AF450" s="5"/>
      <c r="AG450" s="6"/>
      <c r="AH450" s="5"/>
      <c r="AI450" s="6"/>
    </row>
    <row r="451" spans="1:35" ht="15" customHeight="1" x14ac:dyDescent="0.25">
      <c r="A451" s="9" t="s">
        <v>1962</v>
      </c>
      <c r="B451" s="304" t="s">
        <v>3899</v>
      </c>
      <c r="D451" s="149" t="s">
        <v>325</v>
      </c>
      <c r="E451" s="283" t="s">
        <v>1049</v>
      </c>
      <c r="F451" s="183" t="s">
        <v>1782</v>
      </c>
      <c r="G451" s="183"/>
      <c r="H451" s="225">
        <v>0</v>
      </c>
      <c r="I451" s="225">
        <v>0</v>
      </c>
      <c r="J451" s="225">
        <v>46.172857</v>
      </c>
      <c r="K451" s="225">
        <v>44.53</v>
      </c>
      <c r="L451" s="191"/>
      <c r="M451" s="17"/>
      <c r="N451" s="18"/>
      <c r="O451" s="17"/>
      <c r="P451" s="18"/>
      <c r="Q451" s="17"/>
      <c r="R451" s="5"/>
      <c r="S451" s="230"/>
      <c r="T451" s="5"/>
      <c r="U451" s="230"/>
      <c r="V451" s="5"/>
      <c r="W451" s="6"/>
      <c r="X451" s="5"/>
      <c r="Y451" s="6"/>
      <c r="Z451" s="5"/>
      <c r="AA451" s="6"/>
      <c r="AB451" s="5"/>
      <c r="AC451" s="6"/>
      <c r="AD451" s="5"/>
      <c r="AE451" s="6"/>
      <c r="AF451" s="5"/>
      <c r="AG451" s="6"/>
      <c r="AH451" s="5"/>
      <c r="AI451" s="6"/>
    </row>
    <row r="452" spans="1:35" ht="15" customHeight="1" x14ac:dyDescent="0.25">
      <c r="A452" s="9" t="s">
        <v>1962</v>
      </c>
      <c r="B452" s="304" t="s">
        <v>3900</v>
      </c>
      <c r="D452" s="149" t="s">
        <v>738</v>
      </c>
      <c r="E452" s="283" t="s">
        <v>1050</v>
      </c>
      <c r="F452" s="283" t="e">
        <v>#N/A</v>
      </c>
      <c r="G452" s="283"/>
      <c r="H452" s="225">
        <v>0</v>
      </c>
      <c r="I452" s="225">
        <v>0</v>
      </c>
      <c r="J452" s="225">
        <v>35.85</v>
      </c>
      <c r="K452" s="225" t="e">
        <v>#N/A</v>
      </c>
      <c r="L452" s="190"/>
      <c r="M452" s="17"/>
      <c r="N452" s="5"/>
      <c r="O452" s="230"/>
      <c r="P452" s="5"/>
      <c r="Q452" s="230"/>
      <c r="R452" s="5"/>
      <c r="S452" s="230"/>
      <c r="T452" s="5"/>
      <c r="U452" s="230"/>
      <c r="V452" s="5"/>
      <c r="W452" s="6"/>
      <c r="X452" s="5"/>
      <c r="Y452" s="6"/>
      <c r="Z452" s="5"/>
      <c r="AA452" s="6"/>
      <c r="AB452" s="5"/>
      <c r="AC452" s="6"/>
      <c r="AD452" s="5"/>
      <c r="AE452" s="6"/>
      <c r="AF452" s="5"/>
      <c r="AG452" s="6"/>
      <c r="AH452" s="5"/>
      <c r="AI452" s="6"/>
    </row>
    <row r="453" spans="1:35" ht="15" customHeight="1" x14ac:dyDescent="0.25">
      <c r="A453" s="9" t="s">
        <v>1962</v>
      </c>
      <c r="B453" s="304" t="s">
        <v>3901</v>
      </c>
      <c r="D453" s="149" t="s">
        <v>2024</v>
      </c>
      <c r="E453" s="283" t="s">
        <v>1051</v>
      </c>
      <c r="F453" s="283" t="e">
        <v>#N/A</v>
      </c>
      <c r="G453" s="283"/>
      <c r="H453" s="225">
        <v>0</v>
      </c>
      <c r="I453" s="225">
        <v>0</v>
      </c>
      <c r="J453" s="225">
        <v>45.484400000000001</v>
      </c>
      <c r="K453" s="225">
        <v>48.73</v>
      </c>
      <c r="L453" s="189"/>
      <c r="M453" s="17"/>
      <c r="N453" s="18"/>
      <c r="O453" s="17"/>
      <c r="P453" s="5"/>
      <c r="Q453" s="230"/>
      <c r="R453" s="5"/>
      <c r="S453" s="230"/>
      <c r="T453" s="5"/>
      <c r="U453" s="230"/>
      <c r="V453" s="5"/>
      <c r="W453" s="6"/>
      <c r="X453" s="5"/>
      <c r="Y453" s="6"/>
      <c r="Z453" s="5"/>
      <c r="AA453" s="6"/>
      <c r="AB453" s="5"/>
      <c r="AC453" s="6"/>
      <c r="AD453" s="5"/>
      <c r="AE453" s="6"/>
      <c r="AF453" s="5"/>
      <c r="AG453" s="6"/>
      <c r="AH453" s="5"/>
      <c r="AI453" s="6"/>
    </row>
    <row r="454" spans="1:35" ht="15" customHeight="1" x14ac:dyDescent="0.25">
      <c r="A454" s="9" t="s">
        <v>1962</v>
      </c>
      <c r="B454" s="304" t="s">
        <v>3902</v>
      </c>
      <c r="D454" s="149" t="s">
        <v>2023</v>
      </c>
      <c r="E454" s="283" t="s">
        <v>1052</v>
      </c>
      <c r="F454" s="283" t="e">
        <v>#N/A</v>
      </c>
      <c r="G454" s="283"/>
      <c r="H454" s="225">
        <v>0</v>
      </c>
      <c r="I454" s="225">
        <v>0</v>
      </c>
      <c r="J454" s="225">
        <v>45.484999999999999</v>
      </c>
      <c r="K454" s="225">
        <v>48.75</v>
      </c>
      <c r="L454" s="189"/>
      <c r="M454" s="17"/>
      <c r="N454" s="18"/>
      <c r="O454" s="17"/>
      <c r="P454" s="5"/>
      <c r="Q454" s="230"/>
      <c r="R454" s="5"/>
      <c r="S454" s="230"/>
      <c r="T454" s="5"/>
      <c r="U454" s="230"/>
      <c r="V454" s="5"/>
      <c r="W454" s="6"/>
      <c r="X454" s="5"/>
      <c r="Y454" s="6"/>
      <c r="Z454" s="5"/>
      <c r="AA454" s="6"/>
      <c r="AB454" s="5"/>
      <c r="AC454" s="6"/>
      <c r="AD454" s="5"/>
      <c r="AE454" s="6"/>
      <c r="AF454" s="5"/>
      <c r="AG454" s="6"/>
      <c r="AH454" s="5"/>
      <c r="AI454" s="6"/>
    </row>
    <row r="455" spans="1:35" ht="15" customHeight="1" x14ac:dyDescent="0.25">
      <c r="A455" s="9" t="s">
        <v>1962</v>
      </c>
      <c r="B455" s="304" t="s">
        <v>3903</v>
      </c>
      <c r="D455" s="149" t="s">
        <v>2022</v>
      </c>
      <c r="E455" s="283" t="s">
        <v>1053</v>
      </c>
      <c r="F455" s="283" t="e">
        <v>#N/A</v>
      </c>
      <c r="G455" s="283"/>
      <c r="H455" s="225">
        <v>0</v>
      </c>
      <c r="I455" s="225">
        <v>0</v>
      </c>
      <c r="J455" s="225">
        <v>48.747999999999998</v>
      </c>
      <c r="K455" s="225">
        <v>48.75</v>
      </c>
      <c r="L455" s="190"/>
      <c r="M455" s="17"/>
      <c r="N455" s="31"/>
      <c r="O455" s="17"/>
      <c r="P455" s="5"/>
      <c r="Q455" s="17"/>
      <c r="R455" s="5"/>
      <c r="S455" s="230"/>
      <c r="T455" s="5"/>
      <c r="U455" s="230"/>
      <c r="V455" s="5"/>
      <c r="W455" s="6"/>
      <c r="X455" s="5"/>
      <c r="Y455" s="6"/>
      <c r="Z455" s="5"/>
      <c r="AA455" s="6"/>
      <c r="AB455" s="5"/>
      <c r="AC455" s="6"/>
      <c r="AD455" s="5"/>
      <c r="AE455" s="6"/>
      <c r="AF455" s="5"/>
      <c r="AG455" s="6"/>
      <c r="AH455" s="5"/>
      <c r="AI455" s="6"/>
    </row>
    <row r="456" spans="1:35" s="15" customFormat="1" ht="15" customHeight="1" x14ac:dyDescent="0.25">
      <c r="A456" s="9" t="s">
        <v>1962</v>
      </c>
      <c r="B456" s="304" t="s">
        <v>3904</v>
      </c>
      <c r="C456" s="212"/>
      <c r="D456" s="32" t="s">
        <v>2032</v>
      </c>
      <c r="E456" s="33" t="s">
        <v>3127</v>
      </c>
      <c r="F456" s="166"/>
      <c r="G456" s="166"/>
      <c r="H456" s="225">
        <v>0</v>
      </c>
      <c r="I456" s="225">
        <v>0</v>
      </c>
      <c r="J456" s="225">
        <v>23.12</v>
      </c>
      <c r="K456" s="225" t="e">
        <v>#N/A</v>
      </c>
      <c r="L456" s="190"/>
      <c r="M456" s="17"/>
      <c r="N456" s="5"/>
      <c r="O456" s="17"/>
      <c r="P456" s="5"/>
      <c r="Q456" s="230"/>
      <c r="R456" s="5"/>
      <c r="S456" s="230"/>
      <c r="T456" s="5"/>
      <c r="U456" s="230"/>
      <c r="V456" s="5"/>
      <c r="W456" s="6"/>
      <c r="X456" s="5"/>
      <c r="Y456" s="6"/>
      <c r="Z456" s="5"/>
      <c r="AA456" s="6"/>
      <c r="AB456" s="5"/>
      <c r="AC456" s="6"/>
      <c r="AD456" s="5"/>
      <c r="AE456" s="6"/>
      <c r="AF456" s="5"/>
      <c r="AG456" s="6"/>
      <c r="AH456" s="5"/>
      <c r="AI456" s="6"/>
    </row>
    <row r="457" spans="1:35" s="15" customFormat="1" ht="15" customHeight="1" thickBot="1" x14ac:dyDescent="0.3">
      <c r="A457" s="9" t="s">
        <v>1962</v>
      </c>
      <c r="B457" s="304" t="s">
        <v>3905</v>
      </c>
      <c r="C457" s="212"/>
      <c r="D457" s="149" t="s">
        <v>739</v>
      </c>
      <c r="E457" s="283" t="s">
        <v>1054</v>
      </c>
      <c r="F457" s="283" t="e">
        <v>#N/A</v>
      </c>
      <c r="G457" s="283"/>
      <c r="H457" s="225">
        <v>23</v>
      </c>
      <c r="I457" s="225">
        <v>23</v>
      </c>
      <c r="J457" s="225">
        <v>27.65</v>
      </c>
      <c r="K457" s="225">
        <v>26.33</v>
      </c>
      <c r="L457" s="191">
        <v>48.5</v>
      </c>
      <c r="M457" s="17">
        <f>((((((L457*L$2))-((L457*L$2)*0.12+0.035)+4-13)-($J457*L$2))/($J457*L$2)))</f>
        <v>0.21681735985533471</v>
      </c>
      <c r="N457" s="75"/>
      <c r="O457" s="17"/>
      <c r="P457" s="18">
        <v>36.799999999999997</v>
      </c>
      <c r="Q457" s="17">
        <f>((((((P457*P$2))-((P457*P$2)*0.12+0.035)+4-13)-($J457*P$2))/($J457*P$2)))</f>
        <v>6.2290536467751685E-2</v>
      </c>
      <c r="R457" s="5"/>
      <c r="S457" s="230"/>
      <c r="T457" s="18"/>
      <c r="U457" s="17"/>
      <c r="V457" s="5"/>
      <c r="W457" s="6"/>
      <c r="X457" s="5"/>
      <c r="Y457" s="6"/>
      <c r="Z457" s="5"/>
      <c r="AA457" s="6"/>
      <c r="AB457" s="5"/>
      <c r="AC457" s="6"/>
      <c r="AD457" s="5"/>
      <c r="AE457" s="6"/>
      <c r="AF457" s="5"/>
      <c r="AG457" s="6"/>
      <c r="AH457" s="5"/>
      <c r="AI457" s="6"/>
    </row>
    <row r="458" spans="1:35" ht="15.75" customHeight="1" thickBot="1" x14ac:dyDescent="0.3">
      <c r="A458" s="9" t="s">
        <v>1962</v>
      </c>
      <c r="B458" s="304" t="s">
        <v>3906</v>
      </c>
      <c r="D458" s="198" t="s">
        <v>740</v>
      </c>
      <c r="E458" s="283" t="s">
        <v>1055</v>
      </c>
      <c r="F458" s="283" t="e">
        <v>#N/A</v>
      </c>
      <c r="G458" s="283"/>
      <c r="H458" s="225">
        <v>49</v>
      </c>
      <c r="I458" s="225">
        <v>49</v>
      </c>
      <c r="J458" s="225">
        <v>27.85</v>
      </c>
      <c r="K458" s="225">
        <v>26.35</v>
      </c>
      <c r="L458" s="190">
        <v>49.5</v>
      </c>
      <c r="M458" s="17">
        <f>((((((L458*L$2))-((L458*L$2)*0.12+0.035)+4-13)-($J458*L$2))/($J458*L$2)))</f>
        <v>0.23967684021543975</v>
      </c>
      <c r="N458" s="56"/>
      <c r="O458" s="17"/>
      <c r="P458" s="31"/>
      <c r="Q458" s="17"/>
      <c r="R458" s="5"/>
      <c r="S458" s="17"/>
      <c r="T458" s="5"/>
      <c r="U458" s="17"/>
      <c r="V458" s="5"/>
      <c r="W458" s="6"/>
      <c r="X458" s="5"/>
      <c r="Y458" s="6"/>
      <c r="Z458" s="5"/>
      <c r="AA458" s="6"/>
      <c r="AB458" s="5"/>
      <c r="AC458" s="6"/>
      <c r="AD458" s="5"/>
      <c r="AE458" s="6"/>
      <c r="AF458" s="5"/>
      <c r="AG458" s="6"/>
      <c r="AH458" s="5"/>
      <c r="AI458" s="6"/>
    </row>
    <row r="459" spans="1:35" s="183" customFormat="1" ht="15.75" customHeight="1" x14ac:dyDescent="0.25">
      <c r="A459" s="9" t="s">
        <v>1962</v>
      </c>
      <c r="B459" s="304" t="s">
        <v>5428</v>
      </c>
      <c r="C459" s="212"/>
      <c r="D459" s="198" t="s">
        <v>4416</v>
      </c>
      <c r="E459" s="283" t="s">
        <v>4417</v>
      </c>
      <c r="F459" s="283"/>
      <c r="G459" s="283"/>
      <c r="H459" s="225">
        <v>0</v>
      </c>
      <c r="I459" s="225">
        <v>0</v>
      </c>
      <c r="J459" s="225">
        <v>28.786999999999999</v>
      </c>
      <c r="K459" s="225" t="e">
        <v>#N/A</v>
      </c>
      <c r="L459" s="190"/>
      <c r="M459" s="17"/>
      <c r="N459" s="79"/>
      <c r="O459" s="17"/>
      <c r="P459" s="31"/>
      <c r="Q459" s="17"/>
      <c r="R459" s="5"/>
      <c r="S459" s="17"/>
      <c r="T459" s="5"/>
      <c r="U459" s="230"/>
      <c r="V459" s="5"/>
      <c r="W459" s="6"/>
      <c r="X459" s="5"/>
      <c r="Y459" s="6"/>
      <c r="Z459" s="5"/>
      <c r="AA459" s="6"/>
      <c r="AB459" s="5"/>
      <c r="AC459" s="6"/>
      <c r="AD459" s="5"/>
      <c r="AE459" s="6"/>
      <c r="AF459" s="5"/>
      <c r="AG459" s="6"/>
      <c r="AH459" s="5"/>
      <c r="AI459" s="6"/>
    </row>
    <row r="460" spans="1:35" s="29" customFormat="1" ht="15" customHeight="1" x14ac:dyDescent="0.25">
      <c r="A460" s="9" t="s">
        <v>1962</v>
      </c>
      <c r="B460" s="304" t="s">
        <v>3907</v>
      </c>
      <c r="C460" s="212"/>
      <c r="D460" s="149" t="s">
        <v>2085</v>
      </c>
      <c r="E460" s="283" t="s">
        <v>2086</v>
      </c>
      <c r="F460" s="283"/>
      <c r="G460" s="283"/>
      <c r="H460" s="225">
        <v>0</v>
      </c>
      <c r="I460" s="225">
        <v>-24</v>
      </c>
      <c r="J460" s="225">
        <v>27.375699999999998</v>
      </c>
      <c r="K460" s="225">
        <v>26.85</v>
      </c>
      <c r="L460" s="190"/>
      <c r="M460" s="17"/>
      <c r="N460" s="55"/>
      <c r="O460" s="17"/>
      <c r="P460" s="31"/>
      <c r="Q460" s="17"/>
      <c r="R460" s="18"/>
      <c r="S460" s="17"/>
      <c r="T460" s="5"/>
      <c r="U460" s="17"/>
      <c r="V460" s="5"/>
      <c r="W460" s="6"/>
      <c r="X460" s="5"/>
      <c r="Y460" s="6"/>
      <c r="Z460" s="5"/>
      <c r="AA460" s="6"/>
      <c r="AB460" s="5"/>
      <c r="AC460" s="6"/>
      <c r="AD460" s="5"/>
      <c r="AE460" s="6"/>
      <c r="AF460" s="5"/>
      <c r="AG460" s="6"/>
      <c r="AH460" s="5"/>
      <c r="AI460" s="6"/>
    </row>
    <row r="461" spans="1:35" ht="15" customHeight="1" x14ac:dyDescent="0.25">
      <c r="A461" s="9" t="s">
        <v>1962</v>
      </c>
      <c r="B461" s="304" t="s">
        <v>3908</v>
      </c>
      <c r="D461" s="32" t="s">
        <v>741</v>
      </c>
      <c r="E461" s="283" t="s">
        <v>1056</v>
      </c>
      <c r="F461" s="283" t="e">
        <v>#N/A</v>
      </c>
      <c r="G461" s="283"/>
      <c r="H461" s="225">
        <v>0</v>
      </c>
      <c r="I461" s="225">
        <v>-23</v>
      </c>
      <c r="J461" s="225">
        <v>27.375800000000002</v>
      </c>
      <c r="K461" s="225">
        <v>27.38</v>
      </c>
      <c r="L461" s="191"/>
      <c r="M461" s="17"/>
      <c r="N461" s="31"/>
      <c r="O461" s="17"/>
      <c r="P461" s="31"/>
      <c r="Q461" s="17"/>
      <c r="R461" s="18"/>
      <c r="S461" s="17"/>
      <c r="T461" s="18"/>
      <c r="U461" s="17"/>
      <c r="V461" s="5"/>
      <c r="W461" s="6"/>
      <c r="X461" s="5"/>
      <c r="Y461" s="6"/>
      <c r="Z461" s="5"/>
      <c r="AA461" s="6"/>
      <c r="AB461" s="5"/>
      <c r="AC461" s="6"/>
      <c r="AD461" s="5"/>
      <c r="AE461" s="6"/>
      <c r="AF461" s="5"/>
      <c r="AG461" s="6"/>
      <c r="AH461" s="5"/>
      <c r="AI461" s="6"/>
    </row>
    <row r="462" spans="1:35" ht="15" customHeight="1" x14ac:dyDescent="0.25">
      <c r="A462" s="9" t="s">
        <v>1962</v>
      </c>
      <c r="B462" s="304" t="s">
        <v>3909</v>
      </c>
      <c r="D462" s="149" t="s">
        <v>2020</v>
      </c>
      <c r="E462" s="283" t="s">
        <v>1057</v>
      </c>
      <c r="F462" s="266" t="e">
        <v>#N/A</v>
      </c>
      <c r="G462" s="266"/>
      <c r="H462" s="225">
        <v>0</v>
      </c>
      <c r="I462" s="225">
        <v>-12</v>
      </c>
      <c r="J462" s="225">
        <v>27.375416999999999</v>
      </c>
      <c r="K462" s="225">
        <v>24.48</v>
      </c>
      <c r="L462" s="191"/>
      <c r="M462" s="17"/>
      <c r="N462" s="31"/>
      <c r="O462" s="17"/>
      <c r="P462" s="31"/>
      <c r="Q462" s="17"/>
      <c r="R462" s="18"/>
      <c r="S462" s="17"/>
      <c r="T462" s="18"/>
      <c r="U462" s="17"/>
      <c r="V462" s="5"/>
      <c r="W462" s="6"/>
      <c r="X462" s="5"/>
      <c r="Y462" s="6"/>
      <c r="Z462" s="5"/>
      <c r="AA462" s="6"/>
      <c r="AB462" s="5"/>
      <c r="AC462" s="6"/>
      <c r="AD462" s="5"/>
      <c r="AE462" s="6"/>
      <c r="AF462" s="5"/>
      <c r="AG462" s="6"/>
      <c r="AH462" s="5"/>
      <c r="AI462" s="6"/>
    </row>
    <row r="463" spans="1:35" s="167" customFormat="1" ht="15" customHeight="1" x14ac:dyDescent="0.25">
      <c r="A463" s="9" t="s">
        <v>1962</v>
      </c>
      <c r="B463" s="304" t="s">
        <v>3910</v>
      </c>
      <c r="C463" s="212"/>
      <c r="D463" s="32" t="s">
        <v>742</v>
      </c>
      <c r="E463" s="284" t="s">
        <v>1058</v>
      </c>
      <c r="F463" s="284" t="e">
        <v>#N/A</v>
      </c>
      <c r="G463" s="284"/>
      <c r="H463" s="225">
        <v>0</v>
      </c>
      <c r="I463" s="225">
        <v>-22</v>
      </c>
      <c r="J463" s="225">
        <v>27.375667</v>
      </c>
      <c r="K463" s="225">
        <v>27.38</v>
      </c>
      <c r="L463" s="191"/>
      <c r="M463" s="17"/>
      <c r="N463" s="18"/>
      <c r="O463" s="17"/>
      <c r="P463" s="18"/>
      <c r="Q463" s="17"/>
      <c r="R463" s="18"/>
      <c r="S463" s="19"/>
      <c r="T463" s="18"/>
      <c r="U463" s="19"/>
      <c r="V463" s="18"/>
      <c r="W463" s="21"/>
      <c r="X463" s="18"/>
      <c r="Y463" s="21"/>
      <c r="Z463" s="18"/>
      <c r="AA463" s="21"/>
      <c r="AB463" s="18"/>
      <c r="AC463" s="21"/>
      <c r="AD463" s="18"/>
      <c r="AE463" s="21"/>
      <c r="AF463" s="18"/>
      <c r="AG463" s="21"/>
      <c r="AH463" s="18"/>
      <c r="AI463" s="21"/>
    </row>
    <row r="464" spans="1:35" s="167" customFormat="1" ht="15" customHeight="1" x14ac:dyDescent="0.25">
      <c r="A464" s="9" t="s">
        <v>1962</v>
      </c>
      <c r="B464" s="304" t="s">
        <v>3874</v>
      </c>
      <c r="C464" s="212"/>
      <c r="D464" s="32" t="s">
        <v>3555</v>
      </c>
      <c r="E464" s="284" t="s">
        <v>3556</v>
      </c>
      <c r="F464" s="284"/>
      <c r="G464" s="284"/>
      <c r="H464" s="225">
        <v>0</v>
      </c>
      <c r="I464" s="225">
        <v>-40</v>
      </c>
      <c r="J464" s="225">
        <v>27.376332999999999</v>
      </c>
      <c r="K464" s="225">
        <v>24.48</v>
      </c>
      <c r="L464" s="191"/>
      <c r="M464" s="17"/>
      <c r="N464" s="18"/>
      <c r="O464" s="17"/>
      <c r="P464" s="18"/>
      <c r="Q464" s="17"/>
      <c r="R464" s="18"/>
      <c r="S464" s="19"/>
      <c r="T464" s="18"/>
      <c r="U464" s="19"/>
      <c r="V464" s="18"/>
      <c r="W464" s="21"/>
      <c r="X464" s="18"/>
      <c r="Y464" s="21"/>
      <c r="Z464" s="18"/>
      <c r="AA464" s="21"/>
      <c r="AB464" s="18"/>
      <c r="AC464" s="21"/>
      <c r="AD464" s="18"/>
      <c r="AE464" s="21"/>
      <c r="AF464" s="18"/>
      <c r="AG464" s="21"/>
      <c r="AH464" s="18"/>
      <c r="AI464" s="21"/>
    </row>
    <row r="465" spans="1:35" s="167" customFormat="1" ht="15" customHeight="1" x14ac:dyDescent="0.25">
      <c r="A465" s="9" t="s">
        <v>1962</v>
      </c>
      <c r="B465" s="304" t="s">
        <v>3874</v>
      </c>
      <c r="C465" s="212"/>
      <c r="D465" s="32" t="s">
        <v>3557</v>
      </c>
      <c r="E465" s="284" t="s">
        <v>3558</v>
      </c>
      <c r="F465" s="284"/>
      <c r="G465" s="284"/>
      <c r="H465" s="225">
        <v>0</v>
      </c>
      <c r="I465" s="225">
        <v>0</v>
      </c>
      <c r="J465" s="225">
        <v>27.375</v>
      </c>
      <c r="K465" s="225">
        <v>24.48</v>
      </c>
      <c r="L465" s="191"/>
      <c r="M465" s="17"/>
      <c r="N465" s="18"/>
      <c r="O465" s="17"/>
      <c r="P465" s="18"/>
      <c r="Q465" s="19"/>
      <c r="R465" s="18"/>
      <c r="S465" s="19"/>
      <c r="T465" s="18"/>
      <c r="U465" s="19"/>
      <c r="V465" s="18"/>
      <c r="W465" s="21"/>
      <c r="X465" s="18"/>
      <c r="Y465" s="21"/>
      <c r="Z465" s="18"/>
      <c r="AA465" s="21"/>
      <c r="AB465" s="18"/>
      <c r="AC465" s="21"/>
      <c r="AD465" s="18"/>
      <c r="AE465" s="21"/>
      <c r="AF465" s="18"/>
      <c r="AG465" s="21"/>
      <c r="AH465" s="18"/>
      <c r="AI465" s="21"/>
    </row>
    <row r="466" spans="1:35" ht="15" customHeight="1" x14ac:dyDescent="0.25">
      <c r="A466" s="9" t="s">
        <v>1962</v>
      </c>
      <c r="B466" s="304" t="s">
        <v>3911</v>
      </c>
      <c r="D466" s="149" t="s">
        <v>2033</v>
      </c>
      <c r="E466" s="283" t="s">
        <v>1059</v>
      </c>
      <c r="F466" s="283" t="e">
        <v>#N/A</v>
      </c>
      <c r="G466" s="283"/>
      <c r="H466" s="225">
        <v>0</v>
      </c>
      <c r="I466" s="225">
        <v>0</v>
      </c>
      <c r="J466" s="225">
        <v>111.02800000000001</v>
      </c>
      <c r="K466" s="225">
        <v>111.03</v>
      </c>
      <c r="L466" s="189"/>
      <c r="M466" s="17"/>
      <c r="N466" s="18"/>
      <c r="O466" s="17"/>
      <c r="P466" s="18"/>
      <c r="Q466" s="17"/>
      <c r="R466" s="5"/>
      <c r="S466" s="230"/>
      <c r="T466" s="5"/>
      <c r="U466" s="230"/>
      <c r="V466" s="5"/>
      <c r="W466" s="6"/>
      <c r="X466" s="5"/>
      <c r="Y466" s="6"/>
      <c r="Z466" s="5"/>
      <c r="AA466" s="6"/>
      <c r="AB466" s="5"/>
      <c r="AC466" s="6"/>
      <c r="AD466" s="5"/>
      <c r="AE466" s="6"/>
      <c r="AF466" s="5"/>
      <c r="AG466" s="6"/>
      <c r="AH466" s="5"/>
      <c r="AI466" s="6"/>
    </row>
    <row r="467" spans="1:35" ht="15" customHeight="1" x14ac:dyDescent="0.25">
      <c r="A467" s="9" t="s">
        <v>1962</v>
      </c>
      <c r="B467" s="304" t="s">
        <v>3912</v>
      </c>
      <c r="D467" s="149" t="s">
        <v>2021</v>
      </c>
      <c r="E467" s="283" t="s">
        <v>1060</v>
      </c>
      <c r="F467" s="283" t="e">
        <v>#N/A</v>
      </c>
      <c r="G467" s="283"/>
      <c r="H467" s="225">
        <v>0</v>
      </c>
      <c r="I467" s="225">
        <v>-10</v>
      </c>
      <c r="J467" s="225">
        <v>27.375667</v>
      </c>
      <c r="K467" s="225">
        <v>24.48</v>
      </c>
      <c r="L467" s="190"/>
      <c r="M467" s="17"/>
      <c r="N467" s="5"/>
      <c r="O467" s="230"/>
      <c r="P467" s="5"/>
      <c r="Q467" s="17"/>
      <c r="R467" s="5"/>
      <c r="S467" s="230"/>
      <c r="T467" s="5"/>
      <c r="U467" s="17"/>
      <c r="V467" s="5"/>
      <c r="W467" s="6"/>
      <c r="X467" s="5"/>
      <c r="Y467" s="6"/>
      <c r="Z467" s="5"/>
      <c r="AA467" s="6"/>
      <c r="AB467" s="5"/>
      <c r="AC467" s="6"/>
      <c r="AD467" s="5"/>
      <c r="AE467" s="6"/>
      <c r="AF467" s="5"/>
      <c r="AG467" s="6"/>
      <c r="AH467" s="5"/>
      <c r="AI467" s="6"/>
    </row>
    <row r="468" spans="1:35" ht="15" customHeight="1" x14ac:dyDescent="0.25">
      <c r="A468" s="9" t="s">
        <v>1962</v>
      </c>
      <c r="B468" s="304" t="s">
        <v>3913</v>
      </c>
      <c r="D468" s="149" t="s">
        <v>743</v>
      </c>
      <c r="E468" s="266" t="s">
        <v>1061</v>
      </c>
      <c r="F468" s="266" t="e">
        <v>#N/A</v>
      </c>
      <c r="G468" s="266"/>
      <c r="H468" s="225">
        <v>0</v>
      </c>
      <c r="I468" s="225">
        <v>-10</v>
      </c>
      <c r="J468" s="225">
        <v>24.48</v>
      </c>
      <c r="K468" s="225" t="e">
        <v>#N/A</v>
      </c>
      <c r="L468" s="190"/>
      <c r="M468" s="17"/>
      <c r="N468" s="5"/>
      <c r="O468" s="17"/>
      <c r="P468" s="5"/>
      <c r="Q468" s="17"/>
      <c r="R468" s="5"/>
      <c r="S468" s="17"/>
      <c r="T468" s="5"/>
      <c r="U468" s="17"/>
      <c r="V468" s="5"/>
      <c r="W468" s="17"/>
      <c r="X468" s="5"/>
      <c r="Y468" s="17"/>
      <c r="Z468" s="5"/>
      <c r="AA468" s="17"/>
      <c r="AB468" s="5"/>
      <c r="AC468" s="17"/>
      <c r="AD468" s="5"/>
      <c r="AE468" s="17"/>
      <c r="AF468" s="5"/>
      <c r="AG468" s="17"/>
      <c r="AH468" s="5"/>
      <c r="AI468" s="17"/>
    </row>
    <row r="469" spans="1:35" s="29" customFormat="1" ht="15" customHeight="1" x14ac:dyDescent="0.25">
      <c r="A469" s="9" t="s">
        <v>1962</v>
      </c>
      <c r="B469" s="304" t="s">
        <v>3914</v>
      </c>
      <c r="C469" s="212"/>
      <c r="D469" s="149" t="s">
        <v>2087</v>
      </c>
      <c r="E469" s="183" t="s">
        <v>2088</v>
      </c>
      <c r="F469" s="183"/>
      <c r="G469" s="183"/>
      <c r="H469" s="225">
        <v>0</v>
      </c>
      <c r="I469" s="225">
        <v>-140</v>
      </c>
      <c r="J469" s="225">
        <v>13.952332999999999</v>
      </c>
      <c r="K469" s="225">
        <v>13.95</v>
      </c>
      <c r="L469" s="190"/>
      <c r="M469" s="17"/>
      <c r="N469" s="5"/>
      <c r="O469" s="17"/>
      <c r="P469" s="31"/>
      <c r="Q469" s="17"/>
      <c r="R469" s="18"/>
      <c r="S469" s="17"/>
      <c r="T469" s="18"/>
      <c r="U469" s="17"/>
      <c r="V469" s="18"/>
      <c r="W469" s="17"/>
      <c r="X469" s="5"/>
      <c r="Y469" s="17"/>
      <c r="Z469" s="18"/>
      <c r="AA469" s="17"/>
      <c r="AB469" s="5"/>
      <c r="AC469" s="17"/>
      <c r="AD469" s="5"/>
      <c r="AE469" s="17"/>
      <c r="AF469" s="5"/>
      <c r="AG469" s="17"/>
      <c r="AH469" s="5"/>
      <c r="AI469" s="17"/>
    </row>
    <row r="470" spans="1:35" s="29" customFormat="1" ht="15" customHeight="1" x14ac:dyDescent="0.25">
      <c r="A470" s="9" t="s">
        <v>1962</v>
      </c>
      <c r="B470" s="304" t="s">
        <v>3915</v>
      </c>
      <c r="C470" s="212"/>
      <c r="D470" s="198" t="s">
        <v>2089</v>
      </c>
      <c r="E470" s="7" t="s">
        <v>2090</v>
      </c>
      <c r="F470" s="7"/>
      <c r="G470" s="7"/>
      <c r="H470" s="225">
        <v>465</v>
      </c>
      <c r="I470" s="225">
        <v>465</v>
      </c>
      <c r="J470" s="225">
        <v>20.540586999999999</v>
      </c>
      <c r="K470" s="225" t="e">
        <v>#N/A</v>
      </c>
      <c r="L470" s="190">
        <v>38</v>
      </c>
      <c r="M470" s="17">
        <f>((((((L470*L$2))-((L470*L$2)*0.12+0.035)+4-13)-($J470*L$2))/($J470*L$2)))</f>
        <v>0.18813547051990301</v>
      </c>
      <c r="N470" s="5"/>
      <c r="O470" s="17"/>
      <c r="P470" s="31"/>
      <c r="Q470" s="17"/>
      <c r="R470" s="18"/>
      <c r="S470" s="17"/>
      <c r="T470" s="18"/>
      <c r="U470" s="17"/>
      <c r="V470" s="5"/>
      <c r="W470" s="17"/>
      <c r="X470" s="5"/>
      <c r="Y470" s="17"/>
      <c r="Z470" s="5"/>
      <c r="AA470" s="17"/>
      <c r="AB470" s="5"/>
      <c r="AC470" s="17"/>
      <c r="AD470" s="5"/>
      <c r="AE470" s="17"/>
      <c r="AF470" s="5"/>
      <c r="AG470" s="17"/>
      <c r="AH470" s="5"/>
      <c r="AI470" s="17"/>
    </row>
    <row r="471" spans="1:35" ht="15" customHeight="1" x14ac:dyDescent="0.25">
      <c r="A471" s="9" t="s">
        <v>1962</v>
      </c>
      <c r="B471" s="304" t="s">
        <v>3916</v>
      </c>
      <c r="D471" s="149" t="s">
        <v>848</v>
      </c>
      <c r="E471" s="283" t="s">
        <v>1062</v>
      </c>
      <c r="F471" s="283" t="e">
        <v>#N/A</v>
      </c>
      <c r="G471" s="283"/>
      <c r="H471" s="225">
        <v>6</v>
      </c>
      <c r="I471" s="225">
        <v>6</v>
      </c>
      <c r="J471" s="225">
        <v>14.0855</v>
      </c>
      <c r="K471" s="225">
        <v>14.08</v>
      </c>
      <c r="L471" s="190">
        <v>27.99</v>
      </c>
      <c r="M471" s="17">
        <f>((((((L471*L$2))-((L471*L$2)*0.12+0.035)+4-13)-($J471*L$2))/($J471*L$2)))</f>
        <v>0.10725213872421994</v>
      </c>
      <c r="N471" s="18">
        <v>22.9</v>
      </c>
      <c r="O471" s="17">
        <f>((((((N471*N$2))-((N471*N$2)*0.12+0.035)+4-13)-($J471*N$2))/($J471*N$2)))</f>
        <v>0.10997124702708455</v>
      </c>
      <c r="P471" s="18"/>
      <c r="Q471" s="17"/>
      <c r="R471" s="18"/>
      <c r="S471" s="17"/>
      <c r="T471" s="18"/>
      <c r="U471" s="17"/>
      <c r="V471" s="5"/>
      <c r="W471" s="6"/>
      <c r="X471" s="5"/>
      <c r="Y471" s="6"/>
      <c r="Z471" s="5"/>
      <c r="AA471" s="6"/>
      <c r="AB471" s="5"/>
      <c r="AC471" s="6"/>
      <c r="AD471" s="5"/>
      <c r="AE471" s="6"/>
      <c r="AF471" s="5"/>
      <c r="AG471" s="6"/>
      <c r="AH471" s="5"/>
      <c r="AI471" s="6"/>
    </row>
    <row r="472" spans="1:35" s="29" customFormat="1" ht="15" customHeight="1" x14ac:dyDescent="0.25">
      <c r="A472" s="9" t="s">
        <v>1962</v>
      </c>
      <c r="B472" s="304" t="s">
        <v>3917</v>
      </c>
      <c r="C472" s="212"/>
      <c r="D472" s="149" t="s">
        <v>2091</v>
      </c>
      <c r="E472" s="283" t="s">
        <v>2092</v>
      </c>
      <c r="F472" s="283"/>
      <c r="G472" s="283"/>
      <c r="H472" s="225">
        <v>0</v>
      </c>
      <c r="I472" s="225">
        <v>0</v>
      </c>
      <c r="J472" s="225">
        <v>13.953666999999999</v>
      </c>
      <c r="K472" s="225">
        <v>13.35</v>
      </c>
      <c r="L472" s="190"/>
      <c r="M472" s="17"/>
      <c r="N472" s="18"/>
      <c r="O472" s="17"/>
      <c r="P472" s="224"/>
      <c r="Q472" s="17"/>
      <c r="R472" s="31"/>
      <c r="S472" s="17"/>
      <c r="T472" s="5"/>
      <c r="U472" s="230"/>
      <c r="V472" s="5"/>
      <c r="W472" s="6"/>
      <c r="X472" s="5"/>
      <c r="Y472" s="6"/>
      <c r="Z472" s="5"/>
      <c r="AA472" s="6"/>
      <c r="AB472" s="5"/>
      <c r="AC472" s="6"/>
      <c r="AD472" s="5"/>
      <c r="AE472" s="6"/>
      <c r="AF472" s="5"/>
      <c r="AG472" s="6"/>
      <c r="AH472" s="5"/>
      <c r="AI472" s="6"/>
    </row>
    <row r="473" spans="1:35" s="73" customFormat="1" ht="15" customHeight="1" x14ac:dyDescent="0.25">
      <c r="A473" s="9" t="s">
        <v>1959</v>
      </c>
      <c r="B473" s="304">
        <v>15201</v>
      </c>
      <c r="C473" s="212"/>
      <c r="D473" s="198" t="s">
        <v>2169</v>
      </c>
      <c r="E473" s="7" t="s">
        <v>2170</v>
      </c>
      <c r="F473" s="7"/>
      <c r="G473" s="7"/>
      <c r="H473" s="225">
        <v>100</v>
      </c>
      <c r="I473" s="225">
        <v>100</v>
      </c>
      <c r="J473" s="225">
        <v>6.1538000000000004</v>
      </c>
      <c r="K473" s="225">
        <v>6.35</v>
      </c>
      <c r="L473" s="191">
        <v>19</v>
      </c>
      <c r="M473" s="17">
        <f>((((((L473*L$2))-((L473*L$2)*0.12+0.035)+4-13)-($J473*L$2))/($J473*L$2)))</f>
        <v>0.24882186616399596</v>
      </c>
      <c r="N473" s="50">
        <v>14</v>
      </c>
      <c r="O473" s="17">
        <f>((((((N473*N$2))-((N473*N$2)*0.12+0.035)+4-13)-($J473*N$2))/($J473*N$2)))</f>
        <v>0.26791575936819523</v>
      </c>
      <c r="P473" s="31">
        <v>12.1</v>
      </c>
      <c r="Q473" s="17">
        <f>((((((P473*P$2))-((P473*P$2)*0.12+0.035)+4-13)-($J473*P$2))/($J473*P$2)))</f>
        <v>0.24091347351771791</v>
      </c>
      <c r="R473" s="31">
        <v>10.5</v>
      </c>
      <c r="S473" s="17">
        <f>((((((R473*R$2))-((R473*R$2)*0.12+0.035)+4-13)-($J473*R$2))/($J473*R$2)))</f>
        <v>0.13446163346225079</v>
      </c>
      <c r="T473" s="5"/>
      <c r="U473" s="17"/>
      <c r="V473" s="5"/>
      <c r="W473" s="6"/>
      <c r="X473" s="18"/>
      <c r="Y473" s="17"/>
      <c r="Z473" s="5"/>
      <c r="AA473" s="6"/>
      <c r="AB473" s="5"/>
      <c r="AC473" s="6"/>
      <c r="AD473" s="18"/>
      <c r="AE473" s="17"/>
      <c r="AF473" s="5"/>
      <c r="AG473" s="6"/>
      <c r="AH473" s="5"/>
      <c r="AI473" s="6"/>
    </row>
    <row r="474" spans="1:35" s="73" customFormat="1" ht="15" customHeight="1" x14ac:dyDescent="0.25">
      <c r="A474" s="9" t="s">
        <v>1959</v>
      </c>
      <c r="B474" s="304">
        <v>15301</v>
      </c>
      <c r="C474" s="212"/>
      <c r="D474" s="149" t="s">
        <v>2171</v>
      </c>
      <c r="E474" s="283" t="s">
        <v>2172</v>
      </c>
      <c r="F474" s="283"/>
      <c r="G474" s="283"/>
      <c r="H474" s="225">
        <v>64</v>
      </c>
      <c r="I474" s="225">
        <v>64</v>
      </c>
      <c r="J474" s="225">
        <v>6.1539000000000001</v>
      </c>
      <c r="K474" s="225">
        <v>6.1</v>
      </c>
      <c r="L474" s="190">
        <v>19</v>
      </c>
      <c r="M474" s="17">
        <f>((((((L474*L$2))-((L474*L$2)*0.12+0.035)+4-13)-($J474*L$2))/($J474*L$2)))</f>
        <v>0.24880157298623612</v>
      </c>
      <c r="N474" s="50">
        <v>15</v>
      </c>
      <c r="O474" s="17">
        <f>((((((N474*N$2))-((N474*N$2)*0.12+0.035)+4-13)-($J474*N$2))/($J474*N$2)))</f>
        <v>0.4108939046783342</v>
      </c>
      <c r="P474" s="18">
        <v>12.5</v>
      </c>
      <c r="Q474" s="17">
        <f>((((((P474*P$2))-((P474*P$2)*0.12+0.035)+4-13)-($J474*P$2))/($J474*P$2)))</f>
        <v>0.29809280835459373</v>
      </c>
      <c r="R474" s="31">
        <v>10.5</v>
      </c>
      <c r="S474" s="17">
        <f>((((((R474*R$2))-((R474*R$2)*0.12+0.035)+4-13)-($J474*R$2))/($J474*R$2)))</f>
        <v>0.13444319862201193</v>
      </c>
      <c r="T474" s="18"/>
      <c r="U474" s="17"/>
      <c r="V474" s="5"/>
      <c r="W474" s="17"/>
      <c r="X474" s="18"/>
      <c r="Y474" s="17"/>
      <c r="Z474" s="5"/>
      <c r="AA474" s="6"/>
      <c r="AB474" s="5"/>
      <c r="AC474" s="6"/>
      <c r="AD474" s="5"/>
      <c r="AE474" s="6"/>
      <c r="AF474" s="5"/>
      <c r="AG474" s="6"/>
      <c r="AH474" s="5"/>
      <c r="AI474" s="6"/>
    </row>
    <row r="475" spans="1:35" s="1" customFormat="1" ht="15" customHeight="1" thickBot="1" x14ac:dyDescent="0.3">
      <c r="A475" s="9" t="s">
        <v>1959</v>
      </c>
      <c r="B475" s="304" t="s">
        <v>3918</v>
      </c>
      <c r="C475" s="212"/>
      <c r="D475" s="149" t="s">
        <v>38</v>
      </c>
      <c r="E475" s="283" t="s">
        <v>1063</v>
      </c>
      <c r="F475" s="283" t="s">
        <v>1783</v>
      </c>
      <c r="G475" s="283"/>
      <c r="H475" s="225">
        <v>3</v>
      </c>
      <c r="I475" s="225">
        <v>3</v>
      </c>
      <c r="J475" s="225">
        <v>107.69199999999999</v>
      </c>
      <c r="K475" s="225">
        <v>106.74</v>
      </c>
      <c r="L475" s="191">
        <v>143.44999999999999</v>
      </c>
      <c r="M475" s="17">
        <f>((((((L475*L$2))-((L475*L$2)*0.12+0.035)+4-13)-($J475*L$2))/($J475*L$2)))</f>
        <v>8.829810942316979E-2</v>
      </c>
      <c r="N475" s="72">
        <v>142.99</v>
      </c>
      <c r="O475" s="17">
        <f>((((((N475*N$2))-((N475*N$2)*0.12+0.035)+4-13)-($J475*N$2))/($J475*N$2)))</f>
        <v>0.12648757567878782</v>
      </c>
      <c r="P475" s="5"/>
      <c r="Q475" s="230"/>
      <c r="R475" s="5"/>
      <c r="S475" s="230"/>
      <c r="T475" s="5"/>
      <c r="U475" s="230"/>
      <c r="V475" s="5"/>
      <c r="W475" s="6"/>
      <c r="X475" s="5"/>
      <c r="Y475" s="6"/>
      <c r="Z475" s="5"/>
      <c r="AA475" s="6"/>
      <c r="AB475" s="5"/>
      <c r="AC475" s="6"/>
      <c r="AD475" s="5"/>
      <c r="AE475" s="6"/>
      <c r="AF475" s="5"/>
      <c r="AG475" s="6"/>
      <c r="AH475" s="5"/>
      <c r="AI475" s="6"/>
    </row>
    <row r="476" spans="1:35" ht="15.75" customHeight="1" thickBot="1" x14ac:dyDescent="0.3">
      <c r="A476" s="9" t="s">
        <v>1959</v>
      </c>
      <c r="B476" s="304">
        <v>85051</v>
      </c>
      <c r="D476" s="198" t="s">
        <v>502</v>
      </c>
      <c r="E476" s="7" t="s">
        <v>1064</v>
      </c>
      <c r="F476" s="7" t="e">
        <v>#N/A</v>
      </c>
      <c r="G476" s="7"/>
      <c r="H476" s="225">
        <v>0</v>
      </c>
      <c r="I476" s="225">
        <v>0</v>
      </c>
      <c r="J476" s="225">
        <v>19.486999999999998</v>
      </c>
      <c r="K476" s="225">
        <v>19.32</v>
      </c>
      <c r="L476" s="190"/>
      <c r="M476" s="17"/>
      <c r="N476" s="57"/>
      <c r="O476" s="17"/>
      <c r="P476" s="18"/>
      <c r="Q476" s="17"/>
      <c r="R476" s="18"/>
      <c r="S476" s="17"/>
      <c r="T476" s="5"/>
      <c r="U476" s="17"/>
      <c r="V476" s="5"/>
      <c r="W476" s="17"/>
      <c r="X476" s="5"/>
      <c r="Y476" s="17"/>
      <c r="Z476" s="5"/>
      <c r="AA476" s="17"/>
      <c r="AB476" s="5"/>
      <c r="AC476" s="17"/>
      <c r="AD476" s="5"/>
      <c r="AE476" s="17"/>
      <c r="AF476" s="5"/>
      <c r="AG476" s="17"/>
      <c r="AH476" s="5"/>
      <c r="AI476" s="17"/>
    </row>
    <row r="477" spans="1:35" ht="15" customHeight="1" x14ac:dyDescent="0.25">
      <c r="A477" s="9" t="s">
        <v>1959</v>
      </c>
      <c r="B477" s="304">
        <v>85052</v>
      </c>
      <c r="D477" s="198" t="s">
        <v>158</v>
      </c>
      <c r="E477" s="7" t="s">
        <v>1065</v>
      </c>
      <c r="F477" s="7" t="s">
        <v>1784</v>
      </c>
      <c r="G477" s="7"/>
      <c r="H477" s="225">
        <v>0</v>
      </c>
      <c r="I477" s="225">
        <v>0</v>
      </c>
      <c r="J477" s="225">
        <v>19.486999999999998</v>
      </c>
      <c r="K477" s="225">
        <v>19.57</v>
      </c>
      <c r="L477" s="190"/>
      <c r="M477" s="17"/>
      <c r="N477" s="68"/>
      <c r="O477" s="17"/>
      <c r="P477" s="31"/>
      <c r="Q477" s="17"/>
      <c r="R477" s="18"/>
      <c r="S477" s="17"/>
      <c r="T477" s="18"/>
      <c r="U477" s="17"/>
      <c r="V477" s="5"/>
      <c r="W477" s="6"/>
      <c r="X477" s="18"/>
      <c r="Y477" s="17"/>
      <c r="Z477" s="5"/>
      <c r="AA477" s="6"/>
      <c r="AB477" s="5"/>
      <c r="AC477" s="6"/>
      <c r="AD477" s="5"/>
      <c r="AE477" s="6"/>
      <c r="AF477" s="5"/>
      <c r="AG477" s="6"/>
      <c r="AH477" s="5"/>
      <c r="AI477" s="6"/>
    </row>
    <row r="478" spans="1:35" s="73" customFormat="1" ht="15" customHeight="1" x14ac:dyDescent="0.25">
      <c r="A478" s="9" t="s">
        <v>1959</v>
      </c>
      <c r="B478" s="304">
        <v>87001</v>
      </c>
      <c r="C478" s="212"/>
      <c r="D478" s="149" t="s">
        <v>2177</v>
      </c>
      <c r="E478" s="283" t="s">
        <v>2178</v>
      </c>
      <c r="F478" s="283"/>
      <c r="G478" s="283"/>
      <c r="H478" s="225">
        <v>11</v>
      </c>
      <c r="I478" s="225">
        <v>11</v>
      </c>
      <c r="J478" s="225">
        <v>25.400600000000001</v>
      </c>
      <c r="K478" s="225">
        <v>25.4</v>
      </c>
      <c r="L478" s="190">
        <v>43.5</v>
      </c>
      <c r="M478" s="17">
        <f>((((((L478*L$2))-((L478*L$2)*0.12+0.035)+4-13)-($J478*L$2))/($J478*L$2)))</f>
        <v>0.15135075549396457</v>
      </c>
      <c r="N478" s="68"/>
      <c r="O478" s="17"/>
      <c r="P478" s="31">
        <v>33.6</v>
      </c>
      <c r="Q478" s="17">
        <f>((((((P478*P$2))-((P478*P$2)*0.12+0.035)+4-13)-($J478*P$2))/($J478*P$2)))</f>
        <v>4.550023752719759E-2</v>
      </c>
      <c r="R478" s="31"/>
      <c r="S478" s="17"/>
      <c r="T478" s="5"/>
      <c r="U478" s="17"/>
      <c r="V478" s="5"/>
      <c r="W478" s="6"/>
      <c r="X478" s="5"/>
      <c r="Y478" s="6"/>
      <c r="Z478" s="5"/>
      <c r="AA478" s="6"/>
      <c r="AB478" s="5"/>
      <c r="AC478" s="6"/>
      <c r="AD478" s="5"/>
      <c r="AE478" s="6"/>
      <c r="AF478" s="5"/>
      <c r="AG478" s="6"/>
      <c r="AH478" s="5"/>
      <c r="AI478" s="6"/>
    </row>
    <row r="479" spans="1:35" ht="15" customHeight="1" x14ac:dyDescent="0.25">
      <c r="A479" s="9" t="s">
        <v>1959</v>
      </c>
      <c r="B479" s="304">
        <v>89432</v>
      </c>
      <c r="D479" s="149" t="s">
        <v>2015</v>
      </c>
      <c r="E479" s="283" t="s">
        <v>1654</v>
      </c>
      <c r="F479" s="283"/>
      <c r="G479" s="283"/>
      <c r="H479" s="225">
        <v>4</v>
      </c>
      <c r="I479" s="225">
        <v>4</v>
      </c>
      <c r="J479" s="225">
        <v>18.460999999999999</v>
      </c>
      <c r="K479" s="225">
        <v>18.54</v>
      </c>
      <c r="L479" s="191">
        <v>31.9</v>
      </c>
      <c r="M479" s="17">
        <f>((((((L479*L$2))-((L479*L$2)*0.12+0.035)+4-13)-($J479*L$2))/($J479*L$2)))</f>
        <v>3.1200910026542471E-2</v>
      </c>
      <c r="N479" s="18"/>
      <c r="O479" s="17"/>
      <c r="P479" s="18">
        <v>26.75</v>
      </c>
      <c r="Q479" s="17">
        <f>((((((P479*P$2))-((P479*P$2)*0.12+0.035)+4-13)-($J479*P$2))/($J479*P$2)))</f>
        <v>0.11198382175035684</v>
      </c>
      <c r="R479" s="18"/>
      <c r="S479" s="17"/>
      <c r="T479" s="18"/>
      <c r="U479" s="17"/>
      <c r="V479" s="5"/>
      <c r="W479" s="6"/>
      <c r="X479" s="5"/>
      <c r="Y479" s="6"/>
      <c r="Z479" s="5"/>
      <c r="AA479" s="6"/>
      <c r="AB479" s="5"/>
      <c r="AC479" s="6"/>
      <c r="AD479" s="5"/>
      <c r="AE479" s="6"/>
      <c r="AF479" s="5"/>
      <c r="AG479" s="6"/>
      <c r="AH479" s="5"/>
      <c r="AI479" s="6"/>
    </row>
    <row r="480" spans="1:35" ht="15" customHeight="1" x14ac:dyDescent="0.25">
      <c r="A480" s="9" t="s">
        <v>1959</v>
      </c>
      <c r="B480" s="304">
        <v>89434</v>
      </c>
      <c r="D480" s="198" t="s">
        <v>2016</v>
      </c>
      <c r="E480" s="7" t="s">
        <v>1654</v>
      </c>
      <c r="F480" s="7"/>
      <c r="G480" s="7"/>
      <c r="H480" s="225">
        <v>12</v>
      </c>
      <c r="I480" s="225">
        <v>12</v>
      </c>
      <c r="J480" s="225">
        <v>18.298999999999999</v>
      </c>
      <c r="K480" s="225">
        <v>18.22</v>
      </c>
      <c r="L480" s="190">
        <v>35</v>
      </c>
      <c r="M480" s="17">
        <f>((((((L480*L$2))-((L480*L$2)*0.12+0.035)+4-13)-($J480*L$2))/($J480*L$2)))</f>
        <v>0.18940925733646655</v>
      </c>
      <c r="N480" s="31"/>
      <c r="O480" s="17"/>
      <c r="P480" s="18">
        <v>25.45</v>
      </c>
      <c r="Q480" s="17">
        <f>((((((P480*P$2))-((P480*P$2)*0.12+0.035)+4-13)-($J480*P$2))/($J480*P$2)))</f>
        <v>5.9311073464852239E-2</v>
      </c>
      <c r="R480" s="5"/>
      <c r="T480" s="391">
        <v>24.55</v>
      </c>
      <c r="U480" s="17">
        <f>((((((T480*T$2))-((T480*T$2)*0.12+0.035)+4-13)-($J480*T$2))/($J480*T$2)))</f>
        <v>8.1862396852286953E-2</v>
      </c>
      <c r="V480" s="5"/>
      <c r="W480" s="17"/>
      <c r="X480" s="5"/>
      <c r="Y480" s="6"/>
      <c r="Z480" s="18"/>
      <c r="AA480" s="17"/>
      <c r="AB480" s="5"/>
      <c r="AC480" s="6"/>
      <c r="AD480" s="5"/>
      <c r="AE480" s="6"/>
      <c r="AF480" s="5"/>
      <c r="AG480" s="6"/>
      <c r="AH480" s="5"/>
      <c r="AI480" s="6"/>
    </row>
    <row r="481" spans="1:35" s="284" customFormat="1" ht="15" customHeight="1" x14ac:dyDescent="0.25">
      <c r="A481" s="9" t="s">
        <v>1959</v>
      </c>
      <c r="B481" s="304">
        <v>90157</v>
      </c>
      <c r="C481" s="212"/>
      <c r="D481" s="237" t="s">
        <v>5567</v>
      </c>
      <c r="E481" s="128" t="s">
        <v>5511</v>
      </c>
      <c r="F481" s="128"/>
      <c r="G481" s="128"/>
      <c r="H481" s="225">
        <v>0</v>
      </c>
      <c r="I481" s="225">
        <v>0</v>
      </c>
      <c r="J481" s="225">
        <v>53.332999999999998</v>
      </c>
      <c r="K481" s="225">
        <v>53.56</v>
      </c>
      <c r="L481" s="191"/>
      <c r="M481" s="19"/>
      <c r="N481" s="31"/>
      <c r="O481" s="19"/>
      <c r="P481" s="18"/>
      <c r="Q481" s="19"/>
      <c r="R481" s="18"/>
      <c r="S481" s="19"/>
      <c r="T481" s="31"/>
      <c r="U481" s="19"/>
      <c r="V481" s="18"/>
      <c r="W481" s="19"/>
      <c r="X481" s="18"/>
      <c r="Y481" s="21"/>
      <c r="Z481" s="18"/>
      <c r="AA481" s="19"/>
      <c r="AB481" s="18"/>
      <c r="AC481" s="21"/>
      <c r="AD481" s="18"/>
      <c r="AE481" s="21"/>
      <c r="AF481" s="18"/>
      <c r="AG481" s="21"/>
      <c r="AH481" s="18"/>
      <c r="AI481" s="21"/>
    </row>
    <row r="482" spans="1:35" ht="15" customHeight="1" x14ac:dyDescent="0.25">
      <c r="A482" s="9" t="s">
        <v>1959</v>
      </c>
      <c r="B482" s="304">
        <v>90471</v>
      </c>
      <c r="D482" s="149" t="s">
        <v>159</v>
      </c>
      <c r="E482" s="283" t="s">
        <v>1066</v>
      </c>
      <c r="F482" s="283" t="s">
        <v>1785</v>
      </c>
      <c r="G482" s="283">
        <v>1</v>
      </c>
      <c r="H482" s="225">
        <v>0</v>
      </c>
      <c r="I482" s="225">
        <v>0</v>
      </c>
      <c r="J482" s="225">
        <v>19.497</v>
      </c>
      <c r="K482" s="225">
        <v>19.5</v>
      </c>
      <c r="L482" s="216"/>
      <c r="M482" s="17"/>
      <c r="N482" s="5"/>
      <c r="O482" s="17"/>
      <c r="P482" s="5"/>
      <c r="Q482" s="17"/>
      <c r="R482" s="5"/>
      <c r="S482" s="17"/>
      <c r="T482" s="5"/>
      <c r="U482" s="17"/>
      <c r="V482" s="5"/>
      <c r="W482" s="17"/>
      <c r="X482" s="5"/>
      <c r="Y482" s="17"/>
      <c r="Z482" s="5"/>
      <c r="AA482" s="17"/>
      <c r="AB482" s="5"/>
      <c r="AC482" s="17"/>
      <c r="AD482" s="5"/>
      <c r="AE482" s="17"/>
      <c r="AF482" s="5"/>
      <c r="AG482" s="17"/>
      <c r="AH482" s="5"/>
      <c r="AI482" s="17"/>
    </row>
    <row r="483" spans="1:35" ht="15" customHeight="1" x14ac:dyDescent="0.25">
      <c r="A483" s="9" t="s">
        <v>1959</v>
      </c>
      <c r="B483" s="304">
        <v>90814</v>
      </c>
      <c r="D483" s="149" t="s">
        <v>548</v>
      </c>
      <c r="E483" s="283" t="s">
        <v>1067</v>
      </c>
      <c r="F483" s="283" t="e">
        <v>#N/A</v>
      </c>
      <c r="G483" s="283"/>
      <c r="H483" s="225">
        <v>0</v>
      </c>
      <c r="I483" s="225">
        <v>0</v>
      </c>
      <c r="J483" s="225">
        <v>28.465125</v>
      </c>
      <c r="K483" s="225">
        <v>28</v>
      </c>
      <c r="L483" s="190"/>
      <c r="M483" s="17"/>
      <c r="N483" s="5"/>
      <c r="O483" s="17"/>
      <c r="P483" s="5"/>
      <c r="Q483" s="17"/>
      <c r="R483" s="5"/>
      <c r="S483" s="17"/>
      <c r="T483" s="5"/>
      <c r="U483" s="17"/>
      <c r="V483" s="5"/>
      <c r="W483" s="6"/>
      <c r="X483" s="5"/>
      <c r="Y483" s="6"/>
      <c r="Z483" s="5"/>
      <c r="AA483" s="6"/>
      <c r="AB483" s="5"/>
      <c r="AC483" s="17"/>
      <c r="AD483" s="5"/>
      <c r="AE483" s="17"/>
      <c r="AF483" s="5"/>
      <c r="AG483" s="6"/>
      <c r="AH483" s="5"/>
      <c r="AI483" s="6"/>
    </row>
    <row r="484" spans="1:35" s="283" customFormat="1" ht="15" customHeight="1" x14ac:dyDescent="0.25">
      <c r="A484" s="9" t="s">
        <v>1959</v>
      </c>
      <c r="B484" s="304">
        <v>90974</v>
      </c>
      <c r="C484" s="212"/>
      <c r="D484" s="283" t="s">
        <v>5653</v>
      </c>
      <c r="E484" s="283" t="s">
        <v>5501</v>
      </c>
      <c r="H484" s="225">
        <v>28</v>
      </c>
      <c r="I484" s="225">
        <v>28</v>
      </c>
      <c r="J484" s="225">
        <v>22.564</v>
      </c>
      <c r="K484" s="225">
        <v>22.66</v>
      </c>
      <c r="L484" s="190">
        <v>39.99</v>
      </c>
      <c r="M484" s="17">
        <f>((((((L484*L$2))-((L484*L$2)*0.12+0.035)+4-13)-($J484*L$2))/($J484*L$2)))</f>
        <v>0.15920049636589251</v>
      </c>
      <c r="N484" s="388">
        <v>32.700000000000003</v>
      </c>
      <c r="O484" s="17">
        <f>((((((N484*N$2))-((N484*N$2)*0.12+0.035)+4-13)-($J484*N$2))/($J484*N$2)))</f>
        <v>7.509750044318389E-2</v>
      </c>
      <c r="P484" s="5"/>
      <c r="Q484" s="17"/>
      <c r="R484" s="18"/>
      <c r="S484" s="17"/>
      <c r="T484" s="5"/>
      <c r="U484" s="17"/>
      <c r="V484" s="5"/>
      <c r="W484" s="6"/>
      <c r="X484" s="5"/>
      <c r="Y484" s="6"/>
      <c r="Z484" s="5"/>
      <c r="AA484" s="6"/>
      <c r="AB484" s="5"/>
      <c r="AC484" s="17"/>
      <c r="AD484" s="5"/>
      <c r="AE484" s="17"/>
      <c r="AF484" s="5"/>
      <c r="AG484" s="6"/>
      <c r="AH484" s="5"/>
      <c r="AI484" s="6"/>
    </row>
    <row r="485" spans="1:35" ht="15" customHeight="1" x14ac:dyDescent="0.25">
      <c r="A485" s="9" t="s">
        <v>1959</v>
      </c>
      <c r="B485" s="304">
        <v>91024</v>
      </c>
      <c r="D485" s="149" t="s">
        <v>86</v>
      </c>
      <c r="E485" s="283" t="s">
        <v>1068</v>
      </c>
      <c r="F485" s="283" t="s">
        <v>1786</v>
      </c>
      <c r="G485" s="283"/>
      <c r="H485" s="225">
        <v>53</v>
      </c>
      <c r="I485" s="225">
        <v>53</v>
      </c>
      <c r="J485" s="225">
        <v>51.281832999999999</v>
      </c>
      <c r="K485" s="225">
        <v>51.31</v>
      </c>
      <c r="L485" s="191">
        <v>95</v>
      </c>
      <c r="M485" s="17">
        <f>((((((L485*L$2))-((L485*L$2)*0.12+0.035)+4-13)-($J485*L$2))/($J485*L$2)))</f>
        <v>0.45402368905183244</v>
      </c>
      <c r="N485" s="18">
        <v>68.900000000000006</v>
      </c>
      <c r="O485" s="17">
        <f>((((((N485*N$2))-((N485*N$2)*0.12+0.035)+4-13)-($J485*N$2))/($J485*N$2)))</f>
        <v>9.4237407621525701E-2</v>
      </c>
      <c r="P485" s="18">
        <v>68.45</v>
      </c>
      <c r="Q485" s="17">
        <f>((((((P485*P$2))-((P485*P$2)*0.12+0.035)+4-13)-($J485*P$2))/($J485*P$2)))</f>
        <v>0.11587924974002679</v>
      </c>
      <c r="R485" s="18"/>
      <c r="S485" s="17"/>
      <c r="T485" s="5"/>
      <c r="U485" s="17"/>
      <c r="V485" s="5"/>
      <c r="W485" s="17"/>
      <c r="X485" s="5"/>
      <c r="Y485" s="17"/>
      <c r="Z485" s="5"/>
      <c r="AA485" s="17"/>
      <c r="AB485" s="5"/>
      <c r="AC485" s="17"/>
      <c r="AD485" s="5"/>
      <c r="AE485" s="17"/>
      <c r="AF485" s="5"/>
      <c r="AG485" s="17"/>
      <c r="AH485" s="5"/>
      <c r="AI485" s="17"/>
    </row>
    <row r="486" spans="1:35" s="73" customFormat="1" ht="15" customHeight="1" x14ac:dyDescent="0.25">
      <c r="A486" s="9" t="s">
        <v>1959</v>
      </c>
      <c r="B486" s="304">
        <v>91074</v>
      </c>
      <c r="C486" s="212"/>
      <c r="D486" s="198" t="s">
        <v>2173</v>
      </c>
      <c r="E486" s="7" t="s">
        <v>2174</v>
      </c>
      <c r="F486" s="7"/>
      <c r="G486" s="7"/>
      <c r="H486" s="225">
        <v>62</v>
      </c>
      <c r="I486" s="225">
        <v>62</v>
      </c>
      <c r="J486" s="225">
        <v>22.2255</v>
      </c>
      <c r="K486" s="225">
        <v>22.22</v>
      </c>
      <c r="L486" s="191">
        <v>38.99</v>
      </c>
      <c r="M486" s="17">
        <f>((((((L486*L$2))-((L486*L$2)*0.12+0.035)+4-13)-($J486*L$2))/($J486*L$2)))</f>
        <v>0.13726125396504027</v>
      </c>
      <c r="N486" s="18">
        <v>34.4</v>
      </c>
      <c r="O486" s="17">
        <f>((((((N486*N$2))-((N486*N$2)*0.12+0.035)+4-13)-($J486*N$2))/($J486*N$2)))</f>
        <v>0.15878157971699175</v>
      </c>
      <c r="P486" s="18"/>
      <c r="Q486" s="17"/>
      <c r="R486" s="18"/>
      <c r="S486" s="17"/>
      <c r="T486" s="18"/>
      <c r="U486" s="17"/>
      <c r="V486" s="5"/>
      <c r="W486" s="17"/>
      <c r="X486" s="5"/>
      <c r="Y486" s="17"/>
      <c r="Z486" s="5"/>
      <c r="AA486" s="17"/>
      <c r="AB486" s="5"/>
      <c r="AC486" s="17"/>
      <c r="AD486" s="5"/>
      <c r="AE486" s="17"/>
      <c r="AF486" s="5"/>
      <c r="AG486" s="17"/>
      <c r="AH486" s="5"/>
      <c r="AI486" s="17"/>
    </row>
    <row r="487" spans="1:35" s="73" customFormat="1" ht="15" customHeight="1" x14ac:dyDescent="0.25">
      <c r="A487" s="9" t="s">
        <v>1959</v>
      </c>
      <c r="B487" s="304">
        <v>91139</v>
      </c>
      <c r="C487" s="212"/>
      <c r="D487" s="149" t="s">
        <v>2175</v>
      </c>
      <c r="E487" s="283" t="s">
        <v>2176</v>
      </c>
      <c r="F487" s="283"/>
      <c r="G487" s="283"/>
      <c r="H487" s="225">
        <v>79</v>
      </c>
      <c r="I487" s="225">
        <v>79</v>
      </c>
      <c r="J487" s="225">
        <v>22.2255</v>
      </c>
      <c r="K487" s="225">
        <v>23.23</v>
      </c>
      <c r="L487" s="191">
        <v>42.5</v>
      </c>
      <c r="M487" s="17">
        <f>((((((L487*L$2))-((L487*L$2)*0.12+0.035)+4-13)-($J487*L$2))/($J487*L$2)))</f>
        <v>0.276236755078626</v>
      </c>
      <c r="N487" s="18">
        <v>35</v>
      </c>
      <c r="O487" s="17">
        <f>((((((N487*N$2))-((N487*N$2)*0.12+0.035)+4-13)-($J487*N$2))/($J487*N$2)))</f>
        <v>0.18253807563384394</v>
      </c>
      <c r="P487" s="18"/>
      <c r="Q487" s="17"/>
      <c r="R487" s="5"/>
      <c r="S487" s="17"/>
      <c r="T487" s="5"/>
      <c r="U487" s="17"/>
      <c r="V487" s="5"/>
      <c r="W487" s="17"/>
      <c r="X487" s="5"/>
      <c r="Y487" s="17"/>
      <c r="Z487" s="5"/>
      <c r="AA487" s="17"/>
      <c r="AB487" s="5"/>
      <c r="AC487" s="17"/>
      <c r="AD487" s="5"/>
      <c r="AE487" s="17"/>
      <c r="AF487" s="5"/>
      <c r="AG487" s="17"/>
      <c r="AH487" s="5"/>
      <c r="AI487" s="17"/>
    </row>
    <row r="488" spans="1:35" ht="15" customHeight="1" x14ac:dyDescent="0.25">
      <c r="A488" s="9" t="s">
        <v>1959</v>
      </c>
      <c r="B488" s="304">
        <v>92964</v>
      </c>
      <c r="D488" s="149" t="s">
        <v>366</v>
      </c>
      <c r="E488" s="283" t="s">
        <v>1069</v>
      </c>
      <c r="F488" s="45" t="s">
        <v>1787</v>
      </c>
      <c r="G488" s="45"/>
      <c r="H488" s="225">
        <v>5</v>
      </c>
      <c r="I488" s="225">
        <v>5</v>
      </c>
      <c r="J488" s="225">
        <v>53.333333000000003</v>
      </c>
      <c r="K488" s="225">
        <v>53.56</v>
      </c>
      <c r="L488" s="189">
        <v>79.989999999999995</v>
      </c>
      <c r="M488" s="17">
        <f>((((((L488*L$2))-((L488*L$2)*0.12+0.035)+4-13)-($J488*L$2))/($J488*L$2)))</f>
        <v>0.15042875719017967</v>
      </c>
      <c r="N488" s="31"/>
      <c r="O488" s="17"/>
      <c r="P488" s="18"/>
      <c r="Q488" s="17"/>
      <c r="R488" s="235">
        <v>68.150000000000006</v>
      </c>
      <c r="S488" s="17">
        <f>((((((R488*R$2))-((R488*R$2)*0.12+0.035)+4-13)-($J488*R$2))/($J488*R$2)))</f>
        <v>8.2123444263271506E-2</v>
      </c>
      <c r="T488" s="5"/>
      <c r="U488" s="230"/>
      <c r="V488" s="5"/>
      <c r="W488" s="6"/>
      <c r="X488" s="5"/>
      <c r="Y488" s="6"/>
      <c r="Z488" s="5"/>
      <c r="AA488" s="6"/>
      <c r="AB488" s="5"/>
      <c r="AC488" s="6"/>
      <c r="AD488" s="5"/>
      <c r="AE488" s="6"/>
      <c r="AF488" s="5"/>
      <c r="AG488" s="6"/>
      <c r="AH488" s="5"/>
      <c r="AI488" s="6"/>
    </row>
    <row r="489" spans="1:35" ht="15" customHeight="1" x14ac:dyDescent="0.25">
      <c r="A489" s="9" t="s">
        <v>1959</v>
      </c>
      <c r="B489" s="304">
        <v>93323</v>
      </c>
      <c r="D489" s="149" t="s">
        <v>367</v>
      </c>
      <c r="E489" s="283" t="s">
        <v>1070</v>
      </c>
      <c r="F489" s="283" t="s">
        <v>1788</v>
      </c>
      <c r="G489" s="283"/>
      <c r="H489" s="225">
        <v>0</v>
      </c>
      <c r="I489" s="225">
        <v>0</v>
      </c>
      <c r="J489" s="225">
        <v>52.863500000000002</v>
      </c>
      <c r="K489" s="225" t="e">
        <v>#N/A</v>
      </c>
      <c r="L489" s="191"/>
      <c r="M489" s="17"/>
      <c r="N489" s="31"/>
      <c r="O489" s="17"/>
      <c r="P489" s="18"/>
      <c r="Q489" s="17"/>
      <c r="R489" s="5"/>
      <c r="S489" s="17"/>
      <c r="T489" s="5"/>
      <c r="U489" s="17"/>
      <c r="V489" s="5"/>
      <c r="W489" s="17"/>
      <c r="X489" s="5"/>
      <c r="Y489" s="17"/>
      <c r="Z489" s="5"/>
      <c r="AA489" s="17"/>
      <c r="AB489" s="5"/>
      <c r="AC489" s="17"/>
      <c r="AD489" s="5"/>
      <c r="AE489" s="17"/>
      <c r="AF489" s="5"/>
      <c r="AG489" s="17"/>
      <c r="AH489" s="5"/>
      <c r="AI489" s="17"/>
    </row>
    <row r="490" spans="1:35" s="283" customFormat="1" ht="15" customHeight="1" x14ac:dyDescent="0.25">
      <c r="A490" s="9" t="s">
        <v>1959</v>
      </c>
      <c r="B490" s="304">
        <v>93324</v>
      </c>
      <c r="C490" s="212"/>
      <c r="D490" s="149" t="s">
        <v>5520</v>
      </c>
      <c r="E490" s="283" t="s">
        <v>5515</v>
      </c>
      <c r="H490" s="225">
        <v>14</v>
      </c>
      <c r="I490" s="225">
        <v>14</v>
      </c>
      <c r="J490" s="225">
        <v>53.332999999999998</v>
      </c>
      <c r="K490" s="225">
        <v>53.56</v>
      </c>
      <c r="L490" s="191">
        <v>85.9</v>
      </c>
      <c r="M490" s="17">
        <f>((((((L490*L$2))-((L490*L$2)*0.12+0.035)+4-13)-($J490*L$2))/($J490*L$2)))</f>
        <v>0.24795154969718569</v>
      </c>
      <c r="N490" s="31">
        <v>68.900000000000006</v>
      </c>
      <c r="O490" s="17">
        <f>((((((N490*N$2))-((N490*N$2)*0.12+0.035)+4-13)-($J490*N$2))/($J490*N$2)))</f>
        <v>5.2153450959068648E-2</v>
      </c>
      <c r="P490" s="18"/>
      <c r="Q490" s="17"/>
      <c r="R490" s="5"/>
      <c r="S490" s="17"/>
      <c r="T490" s="5"/>
      <c r="U490" s="17"/>
      <c r="V490" s="5"/>
      <c r="W490" s="17"/>
      <c r="X490" s="5"/>
      <c r="Y490" s="17"/>
      <c r="Z490" s="5"/>
      <c r="AA490" s="17"/>
      <c r="AB490" s="5"/>
      <c r="AC490" s="17"/>
      <c r="AD490" s="5"/>
      <c r="AE490" s="17"/>
      <c r="AF490" s="5"/>
      <c r="AG490" s="17"/>
      <c r="AH490" s="5"/>
      <c r="AI490" s="17"/>
    </row>
    <row r="491" spans="1:35" ht="15" customHeight="1" x14ac:dyDescent="0.25">
      <c r="A491" s="22" t="s">
        <v>1655</v>
      </c>
      <c r="B491" s="304">
        <v>122210</v>
      </c>
      <c r="D491" s="32" t="s">
        <v>4364</v>
      </c>
      <c r="E491" s="284" t="s">
        <v>1071</v>
      </c>
      <c r="F491" s="283" t="e">
        <v>#N/A</v>
      </c>
      <c r="G491" s="283"/>
      <c r="H491" s="225">
        <v>106</v>
      </c>
      <c r="I491" s="225">
        <v>106</v>
      </c>
      <c r="J491" s="225">
        <v>39.744286000000002</v>
      </c>
      <c r="K491" s="225">
        <v>39.74</v>
      </c>
      <c r="L491" s="389">
        <v>62.5</v>
      </c>
      <c r="M491" s="17">
        <f>((((((L491*L$2))-((L491*L$2)*0.12+0.035)+4-13)-($J491*L$2))/($J491*L$2)))</f>
        <v>0.15651844896647535</v>
      </c>
      <c r="N491" s="18"/>
      <c r="O491" s="19"/>
      <c r="P491" s="18"/>
      <c r="Q491" s="17"/>
      <c r="R491" s="5"/>
      <c r="S491" s="17"/>
      <c r="T491" s="5"/>
      <c r="U491" s="17"/>
      <c r="V491" s="5"/>
      <c r="W491" s="17"/>
      <c r="X491" s="5"/>
      <c r="Y491" s="17"/>
      <c r="Z491" s="5"/>
      <c r="AA491" s="17"/>
      <c r="AB491" s="5"/>
      <c r="AC491" s="17"/>
      <c r="AD491" s="5"/>
      <c r="AE491" s="17"/>
      <c r="AF491" s="5"/>
      <c r="AG491" s="17"/>
      <c r="AH491" s="5"/>
      <c r="AI491" s="17"/>
    </row>
    <row r="492" spans="1:35" s="29" customFormat="1" ht="15" customHeight="1" x14ac:dyDescent="0.25">
      <c r="A492" s="22" t="s">
        <v>1655</v>
      </c>
      <c r="B492" s="304">
        <v>122215</v>
      </c>
      <c r="C492" s="212"/>
      <c r="D492" s="149" t="s">
        <v>412</v>
      </c>
      <c r="E492" s="283" t="s">
        <v>1072</v>
      </c>
      <c r="F492" s="283" t="e">
        <v>#N/A</v>
      </c>
      <c r="G492" s="283"/>
      <c r="H492" s="225">
        <v>0</v>
      </c>
      <c r="I492" s="225">
        <v>0</v>
      </c>
      <c r="J492" s="225">
        <v>237.01</v>
      </c>
      <c r="K492" s="225">
        <v>237.01</v>
      </c>
      <c r="L492" s="217"/>
      <c r="M492" s="17"/>
      <c r="N492" s="369"/>
      <c r="O492" s="19"/>
      <c r="P492" s="18"/>
      <c r="Q492" s="17"/>
      <c r="R492" s="5"/>
      <c r="S492" s="17"/>
      <c r="T492" s="5"/>
      <c r="U492" s="17"/>
      <c r="V492" s="5"/>
      <c r="W492" s="17"/>
      <c r="X492" s="5"/>
      <c r="Y492" s="17"/>
      <c r="Z492" s="5"/>
      <c r="AA492" s="17"/>
      <c r="AB492" s="5"/>
      <c r="AC492" s="17"/>
      <c r="AD492" s="5"/>
      <c r="AE492" s="17"/>
      <c r="AF492" s="5"/>
      <c r="AG492" s="17"/>
      <c r="AH492" s="5"/>
      <c r="AI492" s="17"/>
    </row>
    <row r="493" spans="1:35" s="29" customFormat="1" ht="15" customHeight="1" x14ac:dyDescent="0.25">
      <c r="A493" s="22" t="s">
        <v>1655</v>
      </c>
      <c r="B493" s="304" t="e">
        <v>#N/A</v>
      </c>
      <c r="C493" s="212"/>
      <c r="D493" s="149" t="s">
        <v>413</v>
      </c>
      <c r="E493" s="283" t="s">
        <v>1072</v>
      </c>
      <c r="F493" s="283" t="e">
        <v>#N/A</v>
      </c>
      <c r="G493" s="283"/>
      <c r="H493" s="225" t="e">
        <v>#N/A</v>
      </c>
      <c r="I493" s="225" t="e">
        <v>#N/A</v>
      </c>
      <c r="J493" s="225" t="e">
        <v>#N/A</v>
      </c>
      <c r="K493" s="225">
        <v>41.83</v>
      </c>
      <c r="L493" s="190"/>
      <c r="M493" s="17"/>
      <c r="N493" s="5"/>
      <c r="O493" s="230"/>
      <c r="P493" s="5"/>
      <c r="Q493" s="230"/>
      <c r="R493" s="5"/>
      <c r="S493" s="230"/>
      <c r="T493" s="5"/>
      <c r="U493" s="230"/>
      <c r="V493" s="5"/>
      <c r="W493" s="6"/>
      <c r="X493" s="5"/>
      <c r="Y493" s="6"/>
      <c r="Z493" s="5"/>
      <c r="AA493" s="6"/>
      <c r="AB493" s="5"/>
      <c r="AC493" s="6"/>
      <c r="AD493" s="5"/>
      <c r="AE493" s="6"/>
      <c r="AF493" s="5"/>
      <c r="AG493" s="6"/>
      <c r="AH493" s="5"/>
      <c r="AI493" s="6"/>
    </row>
    <row r="494" spans="1:35" s="266" customFormat="1" ht="15" customHeight="1" x14ac:dyDescent="0.25">
      <c r="A494" s="22" t="s">
        <v>1655</v>
      </c>
      <c r="B494" s="304">
        <v>226180</v>
      </c>
      <c r="C494" s="212"/>
      <c r="D494" s="149" t="s">
        <v>4793</v>
      </c>
      <c r="E494" s="283" t="s">
        <v>4794</v>
      </c>
      <c r="F494" s="283"/>
      <c r="G494" s="283"/>
      <c r="H494" s="225">
        <v>20</v>
      </c>
      <c r="I494" s="225">
        <v>20</v>
      </c>
      <c r="J494" s="225">
        <v>51.482632000000002</v>
      </c>
      <c r="K494" s="225">
        <v>51.95</v>
      </c>
      <c r="L494" s="191">
        <v>75</v>
      </c>
      <c r="M494" s="17">
        <f t="shared" ref="M494:M508" si="6">((((((L494*L$2))-((L494*L$2)*0.12+0.035)+4-13)-($J494*L$2))/($J494*L$2)))</f>
        <v>0.10648966043538724</v>
      </c>
      <c r="N494" s="18">
        <v>72</v>
      </c>
      <c r="O494" s="17">
        <f>((((((N494*N$2))-((N494*N$2)*0.12+0.035)+4-13)-($J494*N$2))/($J494*N$2)))</f>
        <v>0.1429582698879886</v>
      </c>
      <c r="P494" s="18"/>
      <c r="Q494" s="17"/>
      <c r="R494" s="5"/>
      <c r="S494" s="230"/>
      <c r="T494" s="5"/>
      <c r="U494" s="230"/>
      <c r="V494" s="5"/>
      <c r="W494" s="6"/>
      <c r="X494" s="5"/>
      <c r="Y494" s="6"/>
      <c r="Z494" s="5"/>
      <c r="AA494" s="6"/>
      <c r="AB494" s="5"/>
      <c r="AC494" s="6"/>
      <c r="AD494" s="5"/>
      <c r="AE494" s="6"/>
      <c r="AF494" s="5"/>
      <c r="AG494" s="6"/>
      <c r="AH494" s="5"/>
      <c r="AI494" s="6"/>
    </row>
    <row r="495" spans="1:35" s="266" customFormat="1" ht="15" customHeight="1" x14ac:dyDescent="0.25">
      <c r="A495" s="22" t="s">
        <v>1655</v>
      </c>
      <c r="B495" s="304">
        <v>540200</v>
      </c>
      <c r="C495" s="212"/>
      <c r="D495" s="149" t="s">
        <v>4795</v>
      </c>
      <c r="E495" s="283" t="s">
        <v>4796</v>
      </c>
      <c r="F495" s="283"/>
      <c r="G495" s="283"/>
      <c r="H495" s="225">
        <v>73</v>
      </c>
      <c r="I495" s="225">
        <v>73</v>
      </c>
      <c r="J495" s="225">
        <v>18.023499999999999</v>
      </c>
      <c r="K495" s="225" t="e">
        <v>#N/A</v>
      </c>
      <c r="L495" s="190">
        <v>35</v>
      </c>
      <c r="M495" s="17">
        <f t="shared" si="6"/>
        <v>0.20759009071490012</v>
      </c>
      <c r="N495" s="18">
        <v>28.5</v>
      </c>
      <c r="O495" s="17">
        <f>((((((N495*N$2))-((N495*N$2)*0.12+0.035)+4-13)-($J495*N$2))/($J495*N$2)))</f>
        <v>0.14087163980358985</v>
      </c>
      <c r="P495" s="18">
        <v>26.5</v>
      </c>
      <c r="Q495" s="17">
        <f>((((((P495*P$2))-((P495*P$2)*0.12+0.035)+4-13)-($J495*P$2))/($J495*P$2)))</f>
        <v>0.12676968032476124</v>
      </c>
      <c r="R495" s="18"/>
      <c r="S495" s="17"/>
      <c r="T495" s="18"/>
      <c r="U495" s="17"/>
      <c r="V495" s="5"/>
      <c r="W495" s="6"/>
      <c r="X495" s="5"/>
      <c r="Y495" s="6"/>
      <c r="Z495" s="5"/>
      <c r="AA495" s="6"/>
      <c r="AB495" s="5"/>
      <c r="AC495" s="6"/>
      <c r="AD495" s="5"/>
      <c r="AE495" s="6"/>
      <c r="AF495" s="5"/>
      <c r="AG495" s="6"/>
      <c r="AH495" s="5"/>
      <c r="AI495" s="6"/>
    </row>
    <row r="496" spans="1:35" s="266" customFormat="1" ht="15" customHeight="1" x14ac:dyDescent="0.25">
      <c r="A496" s="22" t="s">
        <v>1655</v>
      </c>
      <c r="B496" s="304">
        <v>540293</v>
      </c>
      <c r="C496" s="212"/>
      <c r="D496" s="149" t="s">
        <v>4797</v>
      </c>
      <c r="E496" s="283" t="s">
        <v>4798</v>
      </c>
      <c r="F496" s="283"/>
      <c r="G496" s="283"/>
      <c r="H496" s="225">
        <v>24</v>
      </c>
      <c r="I496" s="225">
        <v>24</v>
      </c>
      <c r="J496" s="225">
        <v>6.8526670000000003</v>
      </c>
      <c r="K496" s="225" t="e">
        <v>#N/A</v>
      </c>
      <c r="L496" s="191">
        <v>20</v>
      </c>
      <c r="M496" s="17">
        <f t="shared" si="6"/>
        <v>0.24987833204210871</v>
      </c>
      <c r="N496" s="18"/>
      <c r="O496" s="17"/>
      <c r="P496" s="18"/>
      <c r="Q496" s="17"/>
      <c r="R496" s="18"/>
      <c r="S496" s="17"/>
      <c r="T496" s="5"/>
      <c r="U496" s="230"/>
      <c r="V496" s="388">
        <v>10.6</v>
      </c>
      <c r="W496" s="17">
        <f>((((((V496*V$2))-((V496*V$2)*0.12+0.035)+4-13)-($J496*V$2))/($J496*V$2)))</f>
        <v>0.14147771468636447</v>
      </c>
      <c r="X496" s="5"/>
      <c r="Y496" s="6"/>
      <c r="Z496" s="5"/>
      <c r="AA496" s="6"/>
      <c r="AB496" s="5"/>
      <c r="AC496" s="6"/>
      <c r="AD496" s="5"/>
      <c r="AE496" s="6"/>
      <c r="AF496" s="5"/>
      <c r="AG496" s="6"/>
      <c r="AH496" s="5"/>
      <c r="AI496" s="6"/>
    </row>
    <row r="497" spans="1:35" s="266" customFormat="1" ht="15" customHeight="1" x14ac:dyDescent="0.25">
      <c r="A497" s="22" t="s">
        <v>1655</v>
      </c>
      <c r="B497" s="304">
        <v>540857</v>
      </c>
      <c r="C497" s="212"/>
      <c r="D497" s="198" t="s">
        <v>4799</v>
      </c>
      <c r="E497" s="7" t="s">
        <v>4800</v>
      </c>
      <c r="F497" s="7"/>
      <c r="G497" s="7"/>
      <c r="H497" s="225">
        <v>36</v>
      </c>
      <c r="I497" s="225">
        <v>36</v>
      </c>
      <c r="J497" s="225">
        <v>22.495699999999999</v>
      </c>
      <c r="K497" s="225" t="e">
        <v>#N/A</v>
      </c>
      <c r="L497" s="190">
        <v>40</v>
      </c>
      <c r="M497" s="17">
        <f t="shared" si="6"/>
        <v>0.16311117235738384</v>
      </c>
      <c r="N497" s="5">
        <v>33.799999999999997</v>
      </c>
      <c r="O497" s="17">
        <f>((((((N497*N$2))-((N497*N$2)*0.12+0.035)+4-13)-($J497*N$2))/($J497*N$2)))</f>
        <v>0.1213920882657574</v>
      </c>
      <c r="P497" s="5"/>
      <c r="Q497" s="17"/>
      <c r="R497" s="18"/>
      <c r="S497" s="17"/>
      <c r="T497" s="18"/>
      <c r="U497" s="17"/>
      <c r="V497" s="5"/>
      <c r="W497" s="6"/>
      <c r="X497" s="5"/>
      <c r="Y497" s="6"/>
      <c r="Z497" s="5"/>
      <c r="AA497" s="6"/>
      <c r="AB497" s="5"/>
      <c r="AC497" s="6"/>
      <c r="AD497" s="5"/>
      <c r="AE497" s="6"/>
      <c r="AF497" s="5"/>
      <c r="AG497" s="6"/>
      <c r="AH497" s="5"/>
      <c r="AI497" s="6"/>
    </row>
    <row r="498" spans="1:35" s="266" customFormat="1" ht="15" customHeight="1" x14ac:dyDescent="0.25">
      <c r="A498" s="22" t="s">
        <v>1655</v>
      </c>
      <c r="B498" s="304">
        <v>540858</v>
      </c>
      <c r="C498" s="212"/>
      <c r="D498" s="149" t="s">
        <v>4801</v>
      </c>
      <c r="E498" s="283" t="s">
        <v>4802</v>
      </c>
      <c r="F498" s="283"/>
      <c r="G498" s="283"/>
      <c r="H498" s="225">
        <v>130</v>
      </c>
      <c r="I498" s="225">
        <v>130</v>
      </c>
      <c r="J498" s="225">
        <v>22.495467000000001</v>
      </c>
      <c r="K498" s="225">
        <v>22.49</v>
      </c>
      <c r="L498" s="191">
        <v>40</v>
      </c>
      <c r="M498" s="17">
        <f t="shared" si="6"/>
        <v>0.16312321944683333</v>
      </c>
      <c r="N498" s="5"/>
      <c r="O498" s="17"/>
      <c r="P498" s="18">
        <v>33</v>
      </c>
      <c r="Q498" s="17">
        <f>((((((P498*P$2))-((P498*P$2)*0.12+0.035)+4-13)-($J498*P$2))/($J498*P$2)))</f>
        <v>0.15704792140271351</v>
      </c>
      <c r="R498" s="5"/>
      <c r="S498" s="230"/>
      <c r="T498" s="5"/>
      <c r="U498" s="230"/>
      <c r="V498" s="5"/>
      <c r="W498" s="6"/>
      <c r="X498" s="5"/>
      <c r="Y498" s="6"/>
      <c r="Z498" s="5"/>
      <c r="AA498" s="6"/>
      <c r="AB498" s="5"/>
      <c r="AC498" s="6"/>
      <c r="AD498" s="5"/>
      <c r="AE498" s="6"/>
      <c r="AF498" s="5"/>
      <c r="AG498" s="6"/>
      <c r="AH498" s="5"/>
      <c r="AI498" s="6"/>
    </row>
    <row r="499" spans="1:35" s="266" customFormat="1" ht="15" customHeight="1" x14ac:dyDescent="0.25">
      <c r="A499" s="22" t="s">
        <v>1655</v>
      </c>
      <c r="B499" s="304">
        <v>540860</v>
      </c>
      <c r="C499" s="212"/>
      <c r="D499" s="149" t="s">
        <v>4803</v>
      </c>
      <c r="E499" s="283" t="s">
        <v>4804</v>
      </c>
      <c r="F499" s="283"/>
      <c r="G499" s="283"/>
      <c r="H499" s="225">
        <v>128</v>
      </c>
      <c r="I499" s="225">
        <v>128</v>
      </c>
      <c r="J499" s="225">
        <v>5.4660500000000001</v>
      </c>
      <c r="K499" s="225">
        <v>5.47</v>
      </c>
      <c r="L499" s="190">
        <v>18</v>
      </c>
      <c r="M499" s="17">
        <f t="shared" si="6"/>
        <v>0.24495751045087397</v>
      </c>
      <c r="N499" s="18">
        <v>12.25</v>
      </c>
      <c r="O499" s="17">
        <f>((((((N499*N$2))-((N499*N$2)*0.12+0.035)+4-13)-($J499*N$2))/($J499*N$2)))</f>
        <v>0.14570850980141037</v>
      </c>
      <c r="P499" s="18">
        <v>10.5</v>
      </c>
      <c r="Q499" s="17">
        <f>((((((P499*P$2))-((P499*P$2)*0.12+0.035)+4-13)-($J499*P$2))/($J499*P$2)))</f>
        <v>0.13945780469138272</v>
      </c>
      <c r="R499" s="18">
        <v>9.4</v>
      </c>
      <c r="S499" s="17">
        <f>((((((R499*R$2))-((R499*R$2)*0.12+0.035)+4-13)-($J499*R$2))/($J499*R$2)))</f>
        <v>0.10010885374264798</v>
      </c>
      <c r="T499" s="18"/>
      <c r="U499" s="17"/>
      <c r="V499" s="18"/>
      <c r="W499" s="17"/>
      <c r="X499" s="18"/>
      <c r="Y499" s="17"/>
      <c r="Z499" s="5"/>
      <c r="AA499" s="6"/>
      <c r="AB499" s="5"/>
      <c r="AC499" s="6"/>
      <c r="AD499" s="385">
        <v>8</v>
      </c>
      <c r="AE499" s="17">
        <f>((((((AD499*AD$2))-((AD499*AD$2)*0.12+0.035)+4-13)-($J499*AD$2))/($J499*AD$2)))</f>
        <v>0.12265712900540603</v>
      </c>
      <c r="AF499" s="5"/>
      <c r="AG499" s="6"/>
      <c r="AH499" s="5"/>
      <c r="AI499" s="6"/>
    </row>
    <row r="500" spans="1:35" s="266" customFormat="1" ht="15" customHeight="1" x14ac:dyDescent="0.25">
      <c r="A500" s="22" t="s">
        <v>1655</v>
      </c>
      <c r="B500" s="304">
        <v>540861</v>
      </c>
      <c r="C500" s="212"/>
      <c r="D500" s="149" t="s">
        <v>4805</v>
      </c>
      <c r="E500" s="283" t="s">
        <v>4806</v>
      </c>
      <c r="F500" s="283"/>
      <c r="G500" s="283"/>
      <c r="H500" s="225">
        <v>35</v>
      </c>
      <c r="I500" s="225">
        <v>35</v>
      </c>
      <c r="J500" s="225">
        <v>15.103999999999999</v>
      </c>
      <c r="K500" s="225" t="e">
        <v>#N/A</v>
      </c>
      <c r="L500" s="190">
        <v>32</v>
      </c>
      <c r="M500" s="17">
        <f t="shared" si="6"/>
        <v>0.26622086864406785</v>
      </c>
      <c r="N500" s="18">
        <v>24.2</v>
      </c>
      <c r="O500" s="17">
        <f>((((((N500*N$2))-((N500*N$2)*0.12+0.035)+4-13)-($J500*N$2))/($J500*N$2)))</f>
        <v>0.11086467161016962</v>
      </c>
      <c r="P500" s="5"/>
      <c r="Q500" s="17"/>
      <c r="R500" s="5"/>
      <c r="S500" s="17"/>
      <c r="T500" s="5"/>
      <c r="U500" s="230"/>
      <c r="V500" s="5"/>
      <c r="W500" s="6"/>
      <c r="X500" s="5"/>
      <c r="Y500" s="6"/>
      <c r="Z500" s="5"/>
      <c r="AA500" s="6"/>
      <c r="AB500" s="5"/>
      <c r="AC500" s="6"/>
      <c r="AD500" s="5"/>
      <c r="AE500" s="6"/>
      <c r="AF500" s="5"/>
      <c r="AG500" s="6"/>
      <c r="AH500" s="5"/>
      <c r="AI500" s="6"/>
    </row>
    <row r="501" spans="1:35" s="266" customFormat="1" ht="15" customHeight="1" x14ac:dyDescent="0.25">
      <c r="A501" s="22" t="s">
        <v>1655</v>
      </c>
      <c r="B501" s="304">
        <v>540865</v>
      </c>
      <c r="C501" s="212"/>
      <c r="D501" s="149" t="s">
        <v>4807</v>
      </c>
      <c r="E501" s="283" t="s">
        <v>4808</v>
      </c>
      <c r="F501" s="283"/>
      <c r="G501" s="283"/>
      <c r="H501" s="225">
        <v>181</v>
      </c>
      <c r="I501" s="225">
        <v>181</v>
      </c>
      <c r="J501" s="225">
        <v>5.4660500000000001</v>
      </c>
      <c r="K501" s="225" t="e">
        <v>#N/A</v>
      </c>
      <c r="L501" s="190">
        <v>18</v>
      </c>
      <c r="M501" s="17">
        <f t="shared" si="6"/>
        <v>0.24495751045087397</v>
      </c>
      <c r="N501" s="5"/>
      <c r="O501" s="230"/>
      <c r="P501" s="5"/>
      <c r="Q501" s="230"/>
      <c r="R501" s="5"/>
      <c r="S501" s="230"/>
      <c r="T501" s="5"/>
      <c r="U501" s="17"/>
      <c r="V501" s="5"/>
      <c r="W501" s="6"/>
      <c r="X501" s="5"/>
      <c r="Y501" s="17"/>
      <c r="Z501" s="5"/>
      <c r="AA501" s="6"/>
      <c r="AB501" s="5"/>
      <c r="AC501" s="6"/>
      <c r="AD501" s="31">
        <v>8.75</v>
      </c>
      <c r="AE501" s="17">
        <f>((((((AD501*AD$2))-((AD501*AD$2)*0.12+0.035)+4-13)-($J501*AD$2))/($J501*AD$2)))</f>
        <v>0.24340245698447699</v>
      </c>
      <c r="AF501" s="5"/>
      <c r="AG501" s="6"/>
      <c r="AH501" s="5"/>
      <c r="AI501" s="6"/>
    </row>
    <row r="502" spans="1:35" s="266" customFormat="1" ht="15" customHeight="1" x14ac:dyDescent="0.25">
      <c r="A502" s="22" t="s">
        <v>1655</v>
      </c>
      <c r="B502" s="304">
        <v>540927</v>
      </c>
      <c r="C502" s="212"/>
      <c r="D502" s="149" t="s">
        <v>4809</v>
      </c>
      <c r="E502" s="266" t="s">
        <v>4810</v>
      </c>
      <c r="F502" s="283"/>
      <c r="G502" s="283"/>
      <c r="H502" s="225">
        <v>98</v>
      </c>
      <c r="I502" s="225">
        <v>98</v>
      </c>
      <c r="J502" s="225">
        <v>22.495532999999998</v>
      </c>
      <c r="K502" s="225">
        <v>22.5</v>
      </c>
      <c r="L502" s="191">
        <v>42</v>
      </c>
      <c r="M502" s="17">
        <f t="shared" si="6"/>
        <v>0.24135756196574668</v>
      </c>
      <c r="N502" s="18">
        <v>32.1</v>
      </c>
      <c r="O502" s="17">
        <f>((((((N502*N$2))-((N502*N$2)*0.12+0.035)+4-13)-($J502*N$2))/($J502*N$2)))</f>
        <v>5.4898321368958211E-2</v>
      </c>
      <c r="P502" s="5"/>
      <c r="Q502" s="17"/>
      <c r="R502" s="18"/>
      <c r="S502" s="17"/>
      <c r="T502" s="5"/>
      <c r="U502" s="230"/>
      <c r="V502" s="5"/>
      <c r="W502" s="6"/>
      <c r="X502" s="5"/>
      <c r="Y502" s="6"/>
      <c r="Z502" s="5"/>
      <c r="AA502" s="6"/>
      <c r="AB502" s="5"/>
      <c r="AC502" s="6"/>
      <c r="AD502" s="5"/>
      <c r="AE502" s="6"/>
      <c r="AF502" s="5"/>
      <c r="AG502" s="6"/>
      <c r="AH502" s="5"/>
      <c r="AI502" s="6"/>
    </row>
    <row r="503" spans="1:35" s="266" customFormat="1" ht="15" customHeight="1" x14ac:dyDescent="0.25">
      <c r="A503" s="22" t="s">
        <v>1655</v>
      </c>
      <c r="B503" s="304">
        <v>540929</v>
      </c>
      <c r="C503" s="212"/>
      <c r="D503" s="149" t="s">
        <v>4811</v>
      </c>
      <c r="E503" s="283" t="s">
        <v>4812</v>
      </c>
      <c r="F503" s="283"/>
      <c r="G503" s="283"/>
      <c r="H503" s="225">
        <v>82</v>
      </c>
      <c r="I503" s="225">
        <v>82</v>
      </c>
      <c r="J503" s="225">
        <v>9.8451000000000004</v>
      </c>
      <c r="K503" s="225" t="e">
        <v>#N/A</v>
      </c>
      <c r="L503" s="190">
        <v>25</v>
      </c>
      <c r="M503" s="17">
        <f t="shared" si="6"/>
        <v>0.31689876182060106</v>
      </c>
      <c r="N503" s="5"/>
      <c r="O503" s="17"/>
      <c r="P503" s="5"/>
      <c r="Q503" s="17"/>
      <c r="R503" s="18">
        <v>15.15</v>
      </c>
      <c r="S503" s="17">
        <f>((((((R503*R$2))-((R503*R$2)*0.12+0.035)+4-13)-($J503*R$2))/($J503*R$2)))</f>
        <v>0.12474733623833169</v>
      </c>
      <c r="T503" s="5"/>
      <c r="U503" s="230"/>
      <c r="V503" s="18">
        <v>14.2</v>
      </c>
      <c r="W503" s="17">
        <f>((((((V503*V$2))-((V503*V$2)*0.12+0.035)+4-13)-($J503*V$2))/($J503*V$2)))</f>
        <v>0.11630828195413606</v>
      </c>
      <c r="X503" s="5"/>
      <c r="Y503" s="6"/>
      <c r="Z503" s="5"/>
      <c r="AA503" s="6"/>
      <c r="AB503" s="5"/>
      <c r="AC503" s="6"/>
      <c r="AD503" s="5"/>
      <c r="AE503" s="6"/>
      <c r="AF503" s="5"/>
      <c r="AG503" s="6"/>
      <c r="AH503" s="5"/>
      <c r="AI503" s="6"/>
    </row>
    <row r="504" spans="1:35" s="266" customFormat="1" ht="15" customHeight="1" x14ac:dyDescent="0.25">
      <c r="A504" s="22" t="s">
        <v>1655</v>
      </c>
      <c r="B504" s="304">
        <v>540933</v>
      </c>
      <c r="C504" s="212"/>
      <c r="D504" s="149" t="s">
        <v>4813</v>
      </c>
      <c r="E504" s="283" t="s">
        <v>4814</v>
      </c>
      <c r="F504" s="283"/>
      <c r="G504" s="283"/>
      <c r="H504" s="225">
        <v>9</v>
      </c>
      <c r="I504" s="225">
        <v>9</v>
      </c>
      <c r="J504" s="225">
        <v>9.8450000000000006</v>
      </c>
      <c r="K504" s="225" t="e">
        <v>#N/A</v>
      </c>
      <c r="L504" s="190">
        <v>25</v>
      </c>
      <c r="M504" s="17">
        <f t="shared" si="6"/>
        <v>0.31691213814118829</v>
      </c>
      <c r="N504" s="5"/>
      <c r="O504" s="230"/>
      <c r="P504" s="5"/>
      <c r="Q504" s="17"/>
      <c r="R504" s="31">
        <v>15.5</v>
      </c>
      <c r="S504" s="17">
        <f>((((((R504*R$2))-((R504*R$2)*0.12+0.035)+4-13)-($J504*R$2))/($J504*R$2)))</f>
        <v>0.15604367699339755</v>
      </c>
      <c r="T504" s="18">
        <v>14</v>
      </c>
      <c r="U504" s="17">
        <f>((((((T504*T$2))-((T504*T$2)*0.12+0.035)+4-13)-($J504*T$2))/($J504*T$2)))</f>
        <v>6.7851701371254361E-2</v>
      </c>
      <c r="V504" s="5"/>
      <c r="W504" s="6"/>
      <c r="X504" s="5"/>
      <c r="Y504" s="6"/>
      <c r="Z504" s="5"/>
      <c r="AA504" s="6"/>
      <c r="AB504" s="5"/>
      <c r="AC504" s="6"/>
      <c r="AD504" s="5"/>
      <c r="AE504" s="6"/>
      <c r="AF504" s="5"/>
      <c r="AG504" s="6"/>
      <c r="AH504" s="5"/>
      <c r="AI504" s="6"/>
    </row>
    <row r="505" spans="1:35" s="284" customFormat="1" ht="15.75" customHeight="1" x14ac:dyDescent="0.25">
      <c r="A505" s="22" t="s">
        <v>1655</v>
      </c>
      <c r="B505" s="304">
        <v>540934</v>
      </c>
      <c r="C505" s="212"/>
      <c r="D505" s="380" t="s">
        <v>4815</v>
      </c>
      <c r="E505" s="284" t="s">
        <v>4816</v>
      </c>
      <c r="H505" s="225">
        <v>137</v>
      </c>
      <c r="I505" s="225">
        <v>137</v>
      </c>
      <c r="J505" s="225">
        <v>5.4660500000000001</v>
      </c>
      <c r="K505" s="225">
        <v>5.46</v>
      </c>
      <c r="L505" s="191">
        <v>18</v>
      </c>
      <c r="M505" s="19">
        <f t="shared" si="6"/>
        <v>0.24495751045087397</v>
      </c>
      <c r="N505" s="18">
        <v>12.25</v>
      </c>
      <c r="O505" s="19">
        <f>((((((N505*N$2))-((N505*N$2)*0.12+0.035)+4-13)-($J505*N$2))/($J505*N$2)))</f>
        <v>0.14570850980141037</v>
      </c>
      <c r="P505" s="18"/>
      <c r="Q505" s="20"/>
      <c r="R505" s="18"/>
      <c r="S505" s="19"/>
      <c r="T505" s="388">
        <v>9.1</v>
      </c>
      <c r="U505" s="19">
        <f>((((((T505*T$2))-((T505*T$2)*0.12+0.035)+4-13)-($J505*T$2))/($J505*T$2)))</f>
        <v>0.13445724060336087</v>
      </c>
      <c r="V505" s="18"/>
      <c r="W505" s="21"/>
      <c r="X505" s="80"/>
      <c r="Y505" s="19"/>
      <c r="Z505" s="18"/>
      <c r="AA505" s="21"/>
      <c r="AB505" s="18"/>
      <c r="AC505" s="19"/>
      <c r="AD505" s="18"/>
      <c r="AE505" s="21"/>
      <c r="AF505" s="18"/>
      <c r="AG505" s="21"/>
      <c r="AH505" s="18"/>
      <c r="AI505" s="21"/>
    </row>
    <row r="506" spans="1:35" s="284" customFormat="1" ht="15.75" customHeight="1" x14ac:dyDescent="0.25">
      <c r="A506" s="22" t="s">
        <v>1655</v>
      </c>
      <c r="B506" s="304">
        <v>550294</v>
      </c>
      <c r="C506" s="212"/>
      <c r="D506" s="32" t="s">
        <v>5479</v>
      </c>
      <c r="E506" s="284" t="s">
        <v>5480</v>
      </c>
      <c r="H506" s="225" t="e">
        <v>#N/A</v>
      </c>
      <c r="I506" s="225" t="e">
        <v>#N/A</v>
      </c>
      <c r="J506" s="225" t="e">
        <v>#N/A</v>
      </c>
      <c r="K506" s="225"/>
      <c r="L506" s="191">
        <v>75</v>
      </c>
      <c r="M506" s="19" t="e">
        <f t="shared" si="6"/>
        <v>#N/A</v>
      </c>
      <c r="N506" s="18"/>
      <c r="O506" s="19"/>
      <c r="P506" s="18"/>
      <c r="Q506" s="20"/>
      <c r="R506" s="18"/>
      <c r="S506" s="19"/>
      <c r="T506" s="18"/>
      <c r="U506" s="19"/>
      <c r="V506" s="18"/>
      <c r="W506" s="21"/>
      <c r="X506" s="18"/>
      <c r="Y506" s="19"/>
      <c r="Z506" s="18"/>
      <c r="AA506" s="21"/>
      <c r="AB506" s="18"/>
      <c r="AC506" s="21"/>
      <c r="AD506" s="18"/>
      <c r="AE506" s="21"/>
      <c r="AF506" s="18"/>
      <c r="AG506" s="21"/>
      <c r="AH506" s="18"/>
      <c r="AI506" s="21"/>
    </row>
    <row r="507" spans="1:35" s="284" customFormat="1" ht="15.75" customHeight="1" x14ac:dyDescent="0.25">
      <c r="A507" s="22" t="s">
        <v>1655</v>
      </c>
      <c r="B507" s="304">
        <v>550773</v>
      </c>
      <c r="C507" s="212"/>
      <c r="D507" s="32" t="s">
        <v>5481</v>
      </c>
      <c r="E507" s="284" t="s">
        <v>5482</v>
      </c>
      <c r="H507" s="225" t="e">
        <v>#N/A</v>
      </c>
      <c r="I507" s="225" t="e">
        <v>#N/A</v>
      </c>
      <c r="J507" s="225" t="e">
        <v>#N/A</v>
      </c>
      <c r="K507" s="225"/>
      <c r="L507" s="191">
        <v>50</v>
      </c>
      <c r="M507" s="19" t="e">
        <f t="shared" si="6"/>
        <v>#N/A</v>
      </c>
      <c r="N507" s="18"/>
      <c r="O507" s="19"/>
      <c r="P507" s="18"/>
      <c r="Q507" s="20"/>
      <c r="R507" s="18"/>
      <c r="S507" s="19"/>
      <c r="T507" s="18"/>
      <c r="U507" s="19"/>
      <c r="V507" s="18"/>
      <c r="W507" s="21"/>
      <c r="X507" s="18"/>
      <c r="Y507" s="19"/>
      <c r="Z507" s="18"/>
      <c r="AA507" s="21"/>
      <c r="AB507" s="18"/>
      <c r="AC507" s="21"/>
      <c r="AD507" s="18"/>
      <c r="AE507" s="21"/>
      <c r="AF507" s="18"/>
      <c r="AG507" s="21"/>
      <c r="AH507" s="18"/>
      <c r="AI507" s="21"/>
    </row>
    <row r="508" spans="1:35" s="284" customFormat="1" ht="15.75" customHeight="1" x14ac:dyDescent="0.25">
      <c r="A508" s="22" t="s">
        <v>1655</v>
      </c>
      <c r="B508" s="304">
        <v>550774</v>
      </c>
      <c r="C508" s="212"/>
      <c r="D508" s="32" t="s">
        <v>5483</v>
      </c>
      <c r="E508" s="284" t="s">
        <v>5484</v>
      </c>
      <c r="H508" s="225" t="e">
        <v>#N/A</v>
      </c>
      <c r="I508" s="225" t="e">
        <v>#N/A</v>
      </c>
      <c r="J508" s="225" t="e">
        <v>#N/A</v>
      </c>
      <c r="K508" s="225"/>
      <c r="L508" s="191">
        <v>75</v>
      </c>
      <c r="M508" s="19" t="e">
        <f t="shared" si="6"/>
        <v>#N/A</v>
      </c>
      <c r="N508" s="18"/>
      <c r="O508" s="19"/>
      <c r="P508" s="18"/>
      <c r="Q508" s="20"/>
      <c r="R508" s="18"/>
      <c r="S508" s="19"/>
      <c r="T508" s="18"/>
      <c r="U508" s="19"/>
      <c r="V508" s="18"/>
      <c r="W508" s="21"/>
      <c r="X508" s="18"/>
      <c r="Y508" s="19"/>
      <c r="Z508" s="18"/>
      <c r="AA508" s="21"/>
      <c r="AB508" s="18"/>
      <c r="AC508" s="21"/>
      <c r="AD508" s="18"/>
      <c r="AE508" s="21"/>
      <c r="AF508" s="18"/>
      <c r="AG508" s="21"/>
      <c r="AH508" s="18"/>
      <c r="AI508" s="21"/>
    </row>
    <row r="509" spans="1:35" s="104" customFormat="1" ht="15" customHeight="1" x14ac:dyDescent="0.25">
      <c r="A509" s="22" t="s">
        <v>1655</v>
      </c>
      <c r="B509" s="304">
        <v>605602</v>
      </c>
      <c r="C509" s="212"/>
      <c r="D509" s="149" t="s">
        <v>2432</v>
      </c>
      <c r="E509" s="7" t="s">
        <v>2433</v>
      </c>
      <c r="F509" s="283"/>
      <c r="G509" s="283"/>
      <c r="H509" s="225">
        <v>18</v>
      </c>
      <c r="I509" s="225">
        <v>18</v>
      </c>
      <c r="J509" s="225">
        <v>73.992599999999996</v>
      </c>
      <c r="K509" s="225">
        <v>8.2200000000000006</v>
      </c>
      <c r="L509" s="189"/>
      <c r="M509" s="17"/>
      <c r="N509" s="18"/>
      <c r="O509" s="17"/>
      <c r="P509" s="5"/>
      <c r="Q509" s="230"/>
      <c r="R509" s="5"/>
      <c r="S509" s="230"/>
      <c r="T509" s="5"/>
      <c r="U509" s="230"/>
      <c r="V509" s="18"/>
      <c r="W509" s="17"/>
      <c r="X509" s="5"/>
      <c r="Y509" s="6"/>
      <c r="Z509" s="5"/>
      <c r="AA509" s="6"/>
      <c r="AB509" s="18"/>
      <c r="AC509" s="17"/>
      <c r="AD509" s="5"/>
      <c r="AE509" s="6"/>
      <c r="AF509" s="5"/>
      <c r="AG509" s="6"/>
      <c r="AH509" s="5"/>
      <c r="AI509" s="6"/>
    </row>
    <row r="510" spans="1:35" s="183" customFormat="1" ht="15" customHeight="1" x14ac:dyDescent="0.25">
      <c r="A510" s="22" t="s">
        <v>1655</v>
      </c>
      <c r="B510" s="304">
        <v>60578320</v>
      </c>
      <c r="C510" s="212"/>
      <c r="D510" s="149" t="s">
        <v>3384</v>
      </c>
      <c r="E510" s="7" t="s">
        <v>3385</v>
      </c>
      <c r="F510" s="283"/>
      <c r="G510" s="283"/>
      <c r="H510" s="225">
        <v>0</v>
      </c>
      <c r="I510" s="225">
        <v>0</v>
      </c>
      <c r="J510" s="225">
        <v>44.667000000000002</v>
      </c>
      <c r="K510" s="225">
        <v>44.67</v>
      </c>
      <c r="L510" s="189"/>
      <c r="M510" s="17"/>
      <c r="N510" s="18"/>
      <c r="O510" s="17"/>
      <c r="P510" s="5"/>
      <c r="Q510" s="230"/>
      <c r="R510" s="5"/>
      <c r="S510" s="230"/>
      <c r="T510" s="5"/>
      <c r="U510" s="230"/>
      <c r="V510" s="5"/>
      <c r="W510" s="6"/>
      <c r="X510" s="5"/>
      <c r="Y510" s="6"/>
      <c r="Z510" s="5"/>
      <c r="AA510" s="6"/>
      <c r="AB510" s="18"/>
      <c r="AC510" s="17"/>
      <c r="AD510" s="5"/>
      <c r="AE510" s="6"/>
      <c r="AF510" s="5"/>
      <c r="AG510" s="6"/>
      <c r="AH510" s="5"/>
      <c r="AI510" s="6"/>
    </row>
    <row r="511" spans="1:35" s="104" customFormat="1" ht="15" customHeight="1" x14ac:dyDescent="0.25">
      <c r="A511" s="22" t="s">
        <v>1655</v>
      </c>
      <c r="B511" s="304">
        <v>608522</v>
      </c>
      <c r="C511" s="212"/>
      <c r="D511" s="149" t="s">
        <v>2429</v>
      </c>
      <c r="E511" s="7" t="s">
        <v>2430</v>
      </c>
      <c r="F511" s="283"/>
      <c r="G511" s="283"/>
      <c r="H511" s="225">
        <v>0</v>
      </c>
      <c r="I511" s="225">
        <v>0</v>
      </c>
      <c r="J511" s="225">
        <v>8.0466999999999995</v>
      </c>
      <c r="K511" s="225">
        <v>8.0500000000000007</v>
      </c>
      <c r="L511" s="191">
        <v>28</v>
      </c>
      <c r="M511" s="48">
        <f>((((((L511*L$2))-((L511*L$2)*0.12+0.035)+4-13)-($J511*L$2))/($J511*L$2)))</f>
        <v>0.93930431108404699</v>
      </c>
      <c r="N511" s="5"/>
      <c r="O511" s="17"/>
      <c r="P511" s="5"/>
      <c r="Q511" s="230"/>
      <c r="R511" s="5"/>
      <c r="S511" s="230"/>
      <c r="T511" s="5"/>
      <c r="U511" s="230"/>
      <c r="V511" s="5"/>
      <c r="W511" s="6"/>
      <c r="X511" s="5"/>
      <c r="Y511" s="6"/>
      <c r="Z511" s="5"/>
      <c r="AA511" s="6"/>
      <c r="AB511" s="5"/>
      <c r="AC511" s="6"/>
      <c r="AD511" s="5"/>
      <c r="AE511" s="6"/>
      <c r="AF511" s="5"/>
      <c r="AG511" s="6"/>
      <c r="AH511" s="5"/>
      <c r="AI511" s="6"/>
    </row>
    <row r="512" spans="1:35" s="183" customFormat="1" ht="15" customHeight="1" x14ac:dyDescent="0.25">
      <c r="A512" s="22" t="s">
        <v>1655</v>
      </c>
      <c r="B512" s="304">
        <v>609001</v>
      </c>
      <c r="C512" s="212"/>
      <c r="D512" s="149" t="s">
        <v>4356</v>
      </c>
      <c r="E512" s="7" t="s">
        <v>4357</v>
      </c>
      <c r="F512" s="283"/>
      <c r="G512" s="283"/>
      <c r="H512" s="225">
        <v>0</v>
      </c>
      <c r="I512" s="225">
        <v>0</v>
      </c>
      <c r="J512" s="225">
        <v>46.660800000000002</v>
      </c>
      <c r="K512" s="225">
        <v>46.66</v>
      </c>
      <c r="L512" s="191"/>
      <c r="M512" s="17"/>
      <c r="N512" s="18"/>
      <c r="O512" s="17"/>
      <c r="P512" s="5"/>
      <c r="Q512" s="230"/>
      <c r="R512" s="5"/>
      <c r="S512" s="230"/>
      <c r="T512" s="5"/>
      <c r="U512" s="230"/>
      <c r="V512" s="5"/>
      <c r="W512" s="6"/>
      <c r="X512" s="5"/>
      <c r="Y512" s="6"/>
      <c r="Z512" s="5"/>
      <c r="AA512" s="6"/>
      <c r="AB512" s="5"/>
      <c r="AC512" s="6"/>
      <c r="AD512" s="5"/>
      <c r="AE512" s="6"/>
      <c r="AF512" s="5"/>
      <c r="AG512" s="6"/>
      <c r="AH512" s="5"/>
      <c r="AI512" s="6"/>
    </row>
    <row r="513" spans="1:35" s="283" customFormat="1" ht="15" customHeight="1" x14ac:dyDescent="0.25">
      <c r="A513" s="22" t="s">
        <v>1655</v>
      </c>
      <c r="B513" s="304">
        <v>610007</v>
      </c>
      <c r="C513" s="212"/>
      <c r="D513" s="149" t="s">
        <v>841</v>
      </c>
      <c r="E513" s="283" t="s">
        <v>1073</v>
      </c>
      <c r="F513" s="283" t="e">
        <v>#N/A</v>
      </c>
      <c r="H513" s="225">
        <v>500</v>
      </c>
      <c r="I513" s="225">
        <v>500</v>
      </c>
      <c r="J513" s="225">
        <v>23</v>
      </c>
      <c r="K513" s="225">
        <v>24.25</v>
      </c>
      <c r="L513" s="392">
        <v>44.99</v>
      </c>
      <c r="M513" s="48">
        <f>((((((L513*L$2))-((L513*L$2)*0.12+0.035)+4-13)-($J513*L$2))/($J513*L$2)))</f>
        <v>0.32853043478260885</v>
      </c>
      <c r="N513" s="31"/>
      <c r="O513" s="48"/>
      <c r="P513" s="18"/>
      <c r="Q513" s="17"/>
      <c r="R513" s="18"/>
      <c r="S513" s="17"/>
      <c r="T513" s="5"/>
      <c r="U513" s="230"/>
      <c r="V513" s="5"/>
      <c r="W513" s="6"/>
      <c r="X513" s="5"/>
      <c r="Y513" s="6"/>
      <c r="Z513" s="5"/>
      <c r="AA513" s="6"/>
      <c r="AB513" s="5"/>
      <c r="AC513" s="6"/>
      <c r="AD513" s="5"/>
      <c r="AE513" s="6"/>
      <c r="AF513" s="5"/>
      <c r="AG513" s="6"/>
      <c r="AH513" s="5"/>
      <c r="AI513" s="6"/>
    </row>
    <row r="514" spans="1:35" s="29" customFormat="1" ht="15" customHeight="1" x14ac:dyDescent="0.25">
      <c r="A514" s="22" t="s">
        <v>1655</v>
      </c>
      <c r="B514" s="304">
        <v>610103</v>
      </c>
      <c r="C514" s="212" t="s">
        <v>5049</v>
      </c>
      <c r="D514" s="198" t="s">
        <v>368</v>
      </c>
      <c r="E514" s="7" t="s">
        <v>1074</v>
      </c>
      <c r="F514" s="7" t="s">
        <v>1789</v>
      </c>
      <c r="G514" s="199">
        <v>1</v>
      </c>
      <c r="H514" s="225">
        <v>54</v>
      </c>
      <c r="I514" s="225">
        <v>53</v>
      </c>
      <c r="J514" s="225">
        <v>44.666400000000003</v>
      </c>
      <c r="K514" s="225">
        <v>45.08</v>
      </c>
      <c r="L514" s="191">
        <v>75</v>
      </c>
      <c r="M514" s="17">
        <f>((((((L514*L$2))-((L514*L$2)*0.12+0.035)+4-13)-($J514*L$2))/($J514*L$2)))</f>
        <v>0.27534343488617841</v>
      </c>
      <c r="N514" s="18">
        <v>62</v>
      </c>
      <c r="O514" s="17">
        <f>((((((N514*N$2))-((N514*N$2)*0.12+0.035)+4-13)-($J514*N$2))/($J514*N$2)))</f>
        <v>0.12036116633532142</v>
      </c>
      <c r="P514" s="18"/>
      <c r="Q514" s="17"/>
      <c r="R514" s="5"/>
      <c r="S514" s="17"/>
      <c r="T514" s="5"/>
      <c r="U514" s="230"/>
      <c r="V514" s="5"/>
      <c r="W514" s="6"/>
      <c r="X514" s="5"/>
      <c r="Y514" s="6"/>
      <c r="Z514" s="5"/>
      <c r="AA514" s="6"/>
      <c r="AB514" s="5"/>
      <c r="AC514" s="6"/>
      <c r="AD514" s="5"/>
      <c r="AE514" s="6"/>
      <c r="AF514" s="5"/>
      <c r="AG514" s="6"/>
      <c r="AH514" s="5"/>
      <c r="AI514" s="6"/>
    </row>
    <row r="515" spans="1:35" s="1" customFormat="1" ht="15" customHeight="1" x14ac:dyDescent="0.25">
      <c r="A515" s="22" t="s">
        <v>1655</v>
      </c>
      <c r="B515" s="304">
        <v>610200</v>
      </c>
      <c r="C515" s="212"/>
      <c r="D515" s="198" t="s">
        <v>842</v>
      </c>
      <c r="E515" s="7" t="s">
        <v>1075</v>
      </c>
      <c r="F515" s="7" t="e">
        <v>#N/A</v>
      </c>
      <c r="G515" s="7"/>
      <c r="H515" s="225">
        <v>0</v>
      </c>
      <c r="I515" s="225">
        <v>0</v>
      </c>
      <c r="J515" s="225">
        <v>55.04</v>
      </c>
      <c r="K515" s="225">
        <v>55.04</v>
      </c>
      <c r="L515" s="191"/>
      <c r="M515" s="17"/>
      <c r="N515" s="18"/>
      <c r="O515" s="17"/>
      <c r="P515" s="18"/>
      <c r="Q515" s="17"/>
      <c r="R515" s="5"/>
      <c r="S515" s="230"/>
      <c r="T515" s="5"/>
      <c r="U515" s="230"/>
      <c r="V515" s="5"/>
      <c r="W515" s="6"/>
      <c r="X515" s="5"/>
      <c r="Y515" s="6"/>
      <c r="Z515" s="5"/>
      <c r="AA515" s="6"/>
      <c r="AB515" s="5"/>
      <c r="AC515" s="6"/>
      <c r="AD515" s="5"/>
      <c r="AE515" s="6"/>
      <c r="AF515" s="5"/>
      <c r="AG515" s="6"/>
      <c r="AH515" s="5"/>
      <c r="AI515" s="6"/>
    </row>
    <row r="516" spans="1:35" ht="15" customHeight="1" x14ac:dyDescent="0.25">
      <c r="A516" s="22" t="s">
        <v>1655</v>
      </c>
      <c r="B516" s="304">
        <v>61605002</v>
      </c>
      <c r="D516" s="149" t="s">
        <v>3401</v>
      </c>
      <c r="E516" s="283" t="s">
        <v>3402</v>
      </c>
      <c r="F516" s="283"/>
      <c r="G516" s="283"/>
      <c r="H516" s="225">
        <v>0</v>
      </c>
      <c r="I516" s="225">
        <v>0</v>
      </c>
      <c r="J516" s="225">
        <v>47.264000000000003</v>
      </c>
      <c r="K516" s="225">
        <v>47.26</v>
      </c>
      <c r="L516" s="191"/>
      <c r="M516" s="17"/>
      <c r="N516" s="18"/>
      <c r="O516" s="17"/>
      <c r="P516" s="18"/>
      <c r="Q516" s="17"/>
      <c r="R516" s="5"/>
      <c r="S516" s="230"/>
      <c r="T516" s="5"/>
      <c r="U516" s="230"/>
      <c r="V516" s="5"/>
      <c r="W516" s="6"/>
      <c r="X516" s="5"/>
      <c r="Y516" s="6"/>
      <c r="Z516" s="5"/>
      <c r="AA516" s="6"/>
      <c r="AB516" s="5"/>
      <c r="AC516" s="6"/>
      <c r="AD516" s="5"/>
      <c r="AE516" s="6"/>
      <c r="AF516" s="5"/>
      <c r="AG516" s="6"/>
      <c r="AH516" s="5"/>
      <c r="AI516" s="6"/>
    </row>
    <row r="517" spans="1:35" s="183" customFormat="1" ht="15" customHeight="1" x14ac:dyDescent="0.25">
      <c r="A517" s="22" t="s">
        <v>1655</v>
      </c>
      <c r="B517" s="304">
        <v>619500</v>
      </c>
      <c r="C517" s="212" t="s">
        <v>5049</v>
      </c>
      <c r="D517" s="149" t="s">
        <v>428</v>
      </c>
      <c r="E517" s="283" t="s">
        <v>1076</v>
      </c>
      <c r="F517" s="283" t="e">
        <v>#N/A</v>
      </c>
      <c r="G517" s="283"/>
      <c r="H517" s="225">
        <v>108</v>
      </c>
      <c r="I517" s="225">
        <v>108</v>
      </c>
      <c r="J517" s="225">
        <v>56.68</v>
      </c>
      <c r="K517" s="225">
        <v>56.68</v>
      </c>
      <c r="L517" s="191">
        <v>85</v>
      </c>
      <c r="M517" s="17">
        <f>((((((L517*L$2))-((L517*L$2)*0.12+0.035)+4-13)-($J517*L$2))/($J517*L$2)))</f>
        <v>0.16028581510232889</v>
      </c>
      <c r="N517" s="18">
        <v>78</v>
      </c>
      <c r="O517" s="17">
        <f>((((((N517*N$2))-((N517*N$2)*0.12+0.035)+4-13)-($J517*N$2))/($J517*N$2)))</f>
        <v>0.13130733944954134</v>
      </c>
      <c r="P517" s="18">
        <v>74</v>
      </c>
      <c r="Q517" s="17">
        <f>((((((P517*P$2))-((P517*P$2)*0.12+0.035)+4-13)-($J517*P$2))/($J517*P$2)))</f>
        <v>9.5771583156904247E-2</v>
      </c>
      <c r="R517" s="18"/>
      <c r="S517" s="17"/>
      <c r="T517" s="5"/>
      <c r="U517" s="230"/>
      <c r="V517" s="5"/>
      <c r="W517" s="6"/>
      <c r="X517" s="5"/>
      <c r="Y517" s="6"/>
      <c r="Z517" s="5"/>
      <c r="AA517" s="6"/>
      <c r="AB517" s="5"/>
      <c r="AC517" s="6"/>
      <c r="AD517" s="5"/>
      <c r="AE517" s="6"/>
      <c r="AF517" s="5"/>
      <c r="AG517" s="6"/>
      <c r="AH517" s="5"/>
      <c r="AI517" s="6"/>
    </row>
    <row r="518" spans="1:35" ht="15" customHeight="1" x14ac:dyDescent="0.25">
      <c r="A518" s="22"/>
      <c r="B518" s="304" t="s">
        <v>5429</v>
      </c>
      <c r="D518" s="149" t="s">
        <v>5209</v>
      </c>
      <c r="E518" s="7" t="s">
        <v>5162</v>
      </c>
      <c r="F518" s="283"/>
      <c r="G518" s="283"/>
      <c r="H518" s="225">
        <v>0</v>
      </c>
      <c r="I518" s="225">
        <v>0</v>
      </c>
      <c r="J518" s="225">
        <v>45.875</v>
      </c>
      <c r="K518" s="225">
        <v>45.88</v>
      </c>
      <c r="L518" s="191"/>
      <c r="M518" s="17"/>
      <c r="N518" s="18"/>
      <c r="O518" s="17"/>
      <c r="P518" s="31"/>
      <c r="Q518" s="17"/>
      <c r="R518" s="18"/>
      <c r="S518" s="17"/>
      <c r="T518" s="5"/>
      <c r="U518" s="230"/>
      <c r="V518" s="5"/>
      <c r="W518" s="6"/>
      <c r="X518" s="5"/>
      <c r="Y518" s="6"/>
      <c r="Z518" s="5"/>
      <c r="AA518" s="6"/>
      <c r="AB518" s="5"/>
      <c r="AC518" s="6"/>
      <c r="AD518" s="5"/>
      <c r="AE518" s="6"/>
      <c r="AF518" s="5"/>
      <c r="AG518" s="6"/>
      <c r="AH518" s="5"/>
      <c r="AI518" s="6"/>
    </row>
    <row r="519" spans="1:35" ht="15" customHeight="1" x14ac:dyDescent="0.25">
      <c r="A519" s="22" t="s">
        <v>1655</v>
      </c>
      <c r="B519" s="304" t="s">
        <v>3919</v>
      </c>
      <c r="D519" s="219" t="s">
        <v>2041</v>
      </c>
      <c r="E519" s="284" t="s">
        <v>2038</v>
      </c>
      <c r="F519" s="9"/>
      <c r="G519" s="9"/>
      <c r="H519" s="225">
        <v>93</v>
      </c>
      <c r="I519" s="225">
        <v>89</v>
      </c>
      <c r="J519" s="225">
        <v>30</v>
      </c>
      <c r="K519" s="225">
        <v>31.28</v>
      </c>
      <c r="L519" s="191"/>
      <c r="M519" s="17"/>
      <c r="N519" s="18"/>
      <c r="O519" s="19"/>
      <c r="P519" s="18"/>
      <c r="Q519" s="20"/>
      <c r="R519" s="18"/>
      <c r="S519" s="20"/>
      <c r="T519" s="18"/>
      <c r="U519" s="20"/>
      <c r="V519" s="18"/>
      <c r="W519" s="21"/>
      <c r="X519" s="18"/>
      <c r="Y519" s="21"/>
      <c r="Z519" s="18"/>
      <c r="AA519" s="21"/>
      <c r="AB519" s="18"/>
      <c r="AC519" s="21"/>
      <c r="AD519" s="18"/>
      <c r="AE519" s="21"/>
      <c r="AF519" s="18"/>
      <c r="AG519" s="21"/>
      <c r="AH519" s="18"/>
      <c r="AI519" s="21"/>
    </row>
    <row r="520" spans="1:35" ht="15" customHeight="1" x14ac:dyDescent="0.25">
      <c r="A520" s="22" t="s">
        <v>1655</v>
      </c>
      <c r="B520" s="304" t="s">
        <v>3920</v>
      </c>
      <c r="D520" s="219" t="s">
        <v>2040</v>
      </c>
      <c r="E520" s="283" t="s">
        <v>2037</v>
      </c>
      <c r="F520" s="16"/>
      <c r="G520" s="16"/>
      <c r="H520" s="225">
        <v>177</v>
      </c>
      <c r="I520" s="225">
        <v>176</v>
      </c>
      <c r="J520" s="225">
        <v>33</v>
      </c>
      <c r="K520" s="225">
        <v>34.42</v>
      </c>
      <c r="L520" s="190"/>
      <c r="M520" s="17"/>
      <c r="N520" s="5"/>
      <c r="O520" s="17"/>
      <c r="P520" s="18"/>
      <c r="Q520" s="20"/>
      <c r="R520" s="18"/>
      <c r="S520" s="230"/>
      <c r="T520" s="5"/>
      <c r="U520" s="230"/>
      <c r="V520" s="5"/>
      <c r="W520" s="6"/>
      <c r="X520" s="5"/>
      <c r="Y520" s="6"/>
      <c r="Z520" s="5"/>
      <c r="AA520" s="6"/>
      <c r="AB520" s="5"/>
      <c r="AC520" s="6"/>
      <c r="AD520" s="5"/>
      <c r="AE520" s="6"/>
      <c r="AF520" s="5"/>
      <c r="AG520" s="6"/>
      <c r="AH520" s="5"/>
      <c r="AI520" s="6"/>
    </row>
    <row r="521" spans="1:35" ht="15" customHeight="1" x14ac:dyDescent="0.25">
      <c r="A521" s="22" t="s">
        <v>1655</v>
      </c>
      <c r="B521" s="304" t="s">
        <v>3921</v>
      </c>
      <c r="D521" s="219" t="s">
        <v>2042</v>
      </c>
      <c r="E521" s="283" t="s">
        <v>2039</v>
      </c>
      <c r="F521" s="16"/>
      <c r="G521" s="16"/>
      <c r="H521" s="225">
        <v>171</v>
      </c>
      <c r="I521" s="225">
        <v>170</v>
      </c>
      <c r="J521" s="225">
        <v>30</v>
      </c>
      <c r="K521" s="225" t="e">
        <v>#N/A</v>
      </c>
      <c r="L521" s="190"/>
      <c r="M521" s="17"/>
      <c r="N521" s="5"/>
      <c r="O521" s="230"/>
      <c r="P521" s="18"/>
      <c r="Q521" s="20"/>
      <c r="R521" s="18"/>
      <c r="S521" s="230"/>
      <c r="T521" s="5"/>
      <c r="U521" s="230"/>
      <c r="V521" s="5"/>
      <c r="W521" s="6"/>
      <c r="X521" s="5"/>
      <c r="Y521" s="6"/>
      <c r="Z521" s="5"/>
      <c r="AA521" s="6"/>
      <c r="AB521" s="5"/>
      <c r="AC521" s="6"/>
      <c r="AD521" s="5"/>
      <c r="AE521" s="6"/>
      <c r="AF521" s="5"/>
      <c r="AG521" s="6"/>
      <c r="AH521" s="5"/>
      <c r="AI521" s="6"/>
    </row>
    <row r="522" spans="1:35" s="283" customFormat="1" ht="15" customHeight="1" x14ac:dyDescent="0.25">
      <c r="A522" s="22"/>
      <c r="B522" s="304"/>
      <c r="C522" s="212"/>
      <c r="D522" s="219" t="s">
        <v>2265</v>
      </c>
      <c r="F522" s="16"/>
      <c r="G522" s="16"/>
      <c r="H522" s="225">
        <v>259</v>
      </c>
      <c r="I522" s="225">
        <v>249</v>
      </c>
      <c r="J522" s="225">
        <v>13.764167</v>
      </c>
      <c r="K522" s="225"/>
      <c r="L522" s="190"/>
      <c r="M522" s="17"/>
      <c r="N522" s="5"/>
      <c r="O522" s="230"/>
      <c r="P522" s="18"/>
      <c r="Q522" s="20"/>
      <c r="R522" s="18"/>
      <c r="S522" s="230"/>
      <c r="T522" s="5"/>
      <c r="U522" s="230"/>
      <c r="V522" s="5"/>
      <c r="W522" s="6"/>
      <c r="X522" s="5"/>
      <c r="Y522" s="6"/>
      <c r="Z522" s="5"/>
      <c r="AA522" s="6"/>
      <c r="AB522" s="5"/>
      <c r="AC522" s="6"/>
      <c r="AD522" s="5"/>
      <c r="AE522" s="6"/>
      <c r="AF522" s="5"/>
      <c r="AG522" s="6"/>
      <c r="AH522" s="5"/>
      <c r="AI522" s="6"/>
    </row>
    <row r="523" spans="1:35" s="283" customFormat="1" ht="15" customHeight="1" x14ac:dyDescent="0.25">
      <c r="A523" s="22"/>
      <c r="B523" s="304"/>
      <c r="C523" s="212"/>
      <c r="D523" s="219" t="s">
        <v>5697</v>
      </c>
      <c r="E523" s="283" t="s">
        <v>5698</v>
      </c>
      <c r="F523" s="16"/>
      <c r="G523" s="16"/>
      <c r="H523" s="225">
        <v>70</v>
      </c>
      <c r="I523" s="225">
        <v>70</v>
      </c>
      <c r="J523" s="225">
        <v>0</v>
      </c>
      <c r="K523" s="225">
        <v>0</v>
      </c>
      <c r="L523" s="190"/>
      <c r="M523" s="17"/>
      <c r="N523" s="5"/>
      <c r="O523" s="230"/>
      <c r="P523" s="18"/>
      <c r="Q523" s="20"/>
      <c r="R523" s="18"/>
      <c r="S523" s="230"/>
      <c r="T523" s="5"/>
      <c r="U523" s="230"/>
      <c r="V523" s="5"/>
      <c r="W523" s="6"/>
      <c r="X523" s="5"/>
      <c r="Y523" s="6"/>
      <c r="Z523" s="5"/>
      <c r="AA523" s="6"/>
      <c r="AB523" s="5"/>
      <c r="AC523" s="6"/>
      <c r="AD523" s="5"/>
      <c r="AE523" s="6"/>
      <c r="AF523" s="5"/>
      <c r="AG523" s="6"/>
      <c r="AH523" s="5"/>
      <c r="AI523" s="6"/>
    </row>
    <row r="524" spans="1:35" s="283" customFormat="1" ht="15" customHeight="1" x14ac:dyDescent="0.25">
      <c r="A524" s="22"/>
      <c r="B524" s="304"/>
      <c r="C524" s="212"/>
      <c r="D524" s="219" t="s">
        <v>5699</v>
      </c>
      <c r="E524" s="283" t="s">
        <v>5700</v>
      </c>
      <c r="F524" s="16"/>
      <c r="G524" s="16"/>
      <c r="H524" s="225">
        <v>30</v>
      </c>
      <c r="I524" s="225">
        <v>30</v>
      </c>
      <c r="J524" s="225">
        <v>0</v>
      </c>
      <c r="K524" s="225">
        <v>17.72</v>
      </c>
      <c r="L524" s="190"/>
      <c r="M524" s="17"/>
      <c r="N524" s="5"/>
      <c r="O524" s="230"/>
      <c r="P524" s="18"/>
      <c r="Q524" s="20"/>
      <c r="R524" s="18"/>
      <c r="S524" s="230"/>
      <c r="T524" s="5"/>
      <c r="U524" s="230"/>
      <c r="V524" s="5"/>
      <c r="W524" s="6"/>
      <c r="X524" s="5"/>
      <c r="Y524" s="6"/>
      <c r="Z524" s="5"/>
      <c r="AA524" s="6"/>
      <c r="AB524" s="5"/>
      <c r="AC524" s="6"/>
      <c r="AD524" s="5"/>
      <c r="AE524" s="6"/>
      <c r="AF524" s="5"/>
      <c r="AG524" s="6"/>
      <c r="AH524" s="5"/>
      <c r="AI524" s="6"/>
    </row>
    <row r="525" spans="1:35" ht="15" customHeight="1" x14ac:dyDescent="0.25">
      <c r="A525" s="22" t="s">
        <v>1655</v>
      </c>
      <c r="B525" s="304">
        <v>626155</v>
      </c>
      <c r="D525" s="198" t="s">
        <v>383</v>
      </c>
      <c r="E525" s="7" t="s">
        <v>1077</v>
      </c>
      <c r="F525" s="7" t="s">
        <v>1790</v>
      </c>
      <c r="G525" s="7"/>
      <c r="H525" s="225">
        <v>38</v>
      </c>
      <c r="I525" s="225">
        <v>38</v>
      </c>
      <c r="J525" s="225">
        <v>13.106</v>
      </c>
      <c r="K525" s="225">
        <v>15.13</v>
      </c>
      <c r="L525" s="191">
        <v>29.25</v>
      </c>
      <c r="M525" s="17">
        <f>((((((L525*L$2))-((L525*L$2)*0.12+0.035)+4-13)-($J525*L$2))/($J525*L$2)))</f>
        <v>0.27460705020601239</v>
      </c>
      <c r="N525" s="31">
        <v>21.7</v>
      </c>
      <c r="O525" s="17">
        <f>((((((N525*N$2))-((N525*N$2)*0.12+0.035)+4-13)-($J525*N$2))/($J525*N$2)))</f>
        <v>0.11235312070807252</v>
      </c>
      <c r="P525" s="18"/>
      <c r="Q525" s="17"/>
      <c r="R525" s="18">
        <v>18.45</v>
      </c>
      <c r="S525" s="17">
        <f>((((((R525*R$2))-((R525*R$2)*0.12+0.035)+4-13)-($J525*R$2))/($J525*R$2)))</f>
        <v>6.6477186021669313E-2</v>
      </c>
      <c r="T525" s="18"/>
      <c r="U525" s="17"/>
      <c r="V525" s="5"/>
      <c r="W525" s="6"/>
      <c r="X525" s="5"/>
      <c r="Y525" s="6"/>
      <c r="Z525" s="5"/>
      <c r="AA525" s="6"/>
      <c r="AB525" s="5"/>
      <c r="AC525" s="6"/>
      <c r="AD525" s="5"/>
      <c r="AE525" s="6"/>
      <c r="AF525" s="5"/>
      <c r="AG525" s="6"/>
      <c r="AH525" s="5"/>
      <c r="AI525" s="6"/>
    </row>
    <row r="526" spans="1:35" ht="15" customHeight="1" x14ac:dyDescent="0.25">
      <c r="A526" s="22" t="s">
        <v>1655</v>
      </c>
      <c r="B526" s="304">
        <v>626210</v>
      </c>
      <c r="D526" s="149" t="s">
        <v>851</v>
      </c>
      <c r="E526" s="283" t="s">
        <v>1078</v>
      </c>
      <c r="F526" s="283" t="e">
        <v>#N/A</v>
      </c>
      <c r="G526" s="283"/>
      <c r="H526" s="225">
        <v>0</v>
      </c>
      <c r="I526" s="225">
        <v>0</v>
      </c>
      <c r="J526" s="225">
        <v>68.58</v>
      </c>
      <c r="K526" s="225">
        <v>0</v>
      </c>
      <c r="L526" s="190"/>
      <c r="M526" s="17"/>
      <c r="N526" s="5"/>
      <c r="O526" s="230"/>
      <c r="P526" s="18"/>
      <c r="Q526" s="20"/>
      <c r="R526" s="18"/>
      <c r="S526" s="230"/>
      <c r="T526" s="5"/>
      <c r="U526" s="230"/>
      <c r="V526" s="5"/>
      <c r="W526" s="6"/>
      <c r="X526" s="5"/>
      <c r="Y526" s="6"/>
      <c r="Z526" s="5"/>
      <c r="AA526" s="6"/>
      <c r="AB526" s="5"/>
      <c r="AC526" s="6"/>
      <c r="AD526" s="5"/>
      <c r="AE526" s="6"/>
      <c r="AF526" s="5"/>
      <c r="AG526" s="6"/>
      <c r="AH526" s="5"/>
      <c r="AI526" s="6"/>
    </row>
    <row r="527" spans="1:35" ht="15" customHeight="1" x14ac:dyDescent="0.25">
      <c r="A527" s="22" t="s">
        <v>1655</v>
      </c>
      <c r="B527" s="304">
        <v>626220</v>
      </c>
      <c r="D527" s="149" t="s">
        <v>852</v>
      </c>
      <c r="E527" s="283" t="s">
        <v>1079</v>
      </c>
      <c r="F527" s="283" t="e">
        <v>#N/A</v>
      </c>
      <c r="G527" s="283"/>
      <c r="H527" s="225">
        <v>0</v>
      </c>
      <c r="I527" s="225">
        <v>0</v>
      </c>
      <c r="J527" s="225">
        <v>548.6</v>
      </c>
      <c r="K527" s="225">
        <v>68.569999999999993</v>
      </c>
      <c r="L527" s="190"/>
      <c r="M527" s="17"/>
      <c r="N527" s="5"/>
      <c r="O527" s="230"/>
      <c r="P527" s="18"/>
      <c r="Q527" s="20"/>
      <c r="R527" s="18"/>
      <c r="S527" s="230"/>
      <c r="T527" s="5"/>
      <c r="U527" s="230"/>
      <c r="V527" s="5"/>
      <c r="W527" s="6"/>
      <c r="X527" s="5"/>
      <c r="Y527" s="6"/>
      <c r="Z527" s="5"/>
      <c r="AA527" s="6"/>
      <c r="AB527" s="5"/>
      <c r="AC527" s="6"/>
      <c r="AD527" s="5"/>
      <c r="AE527" s="6"/>
      <c r="AF527" s="5"/>
      <c r="AG527" s="6"/>
      <c r="AH527" s="5"/>
      <c r="AI527" s="6"/>
    </row>
    <row r="528" spans="1:35" ht="15" customHeight="1" x14ac:dyDescent="0.25">
      <c r="A528" s="22" t="s">
        <v>1655</v>
      </c>
      <c r="B528" s="304">
        <v>626600</v>
      </c>
      <c r="D528" s="149" t="s">
        <v>853</v>
      </c>
      <c r="E528" s="283" t="s">
        <v>1080</v>
      </c>
      <c r="F528" s="283" t="e">
        <v>#N/A</v>
      </c>
      <c r="G528" s="283"/>
      <c r="H528" s="225">
        <v>0</v>
      </c>
      <c r="I528" s="225">
        <v>0</v>
      </c>
      <c r="J528" s="225">
        <v>548.6</v>
      </c>
      <c r="K528" s="225">
        <v>0</v>
      </c>
      <c r="L528" s="190"/>
      <c r="M528" s="17"/>
      <c r="N528" s="5"/>
      <c r="O528" s="230"/>
      <c r="P528" s="5"/>
      <c r="Q528" s="230"/>
      <c r="R528" s="5"/>
      <c r="S528" s="230"/>
      <c r="T528" s="5"/>
      <c r="U528" s="230"/>
      <c r="V528" s="5"/>
      <c r="W528" s="6"/>
      <c r="X528" s="5"/>
      <c r="Y528" s="6"/>
      <c r="Z528" s="5"/>
      <c r="AA528" s="6"/>
      <c r="AB528" s="5"/>
      <c r="AC528" s="6"/>
      <c r="AD528" s="5"/>
      <c r="AE528" s="6"/>
      <c r="AF528" s="5"/>
      <c r="AG528" s="6"/>
      <c r="AH528" s="5"/>
      <c r="AI528" s="6"/>
    </row>
    <row r="529" spans="1:35" ht="15" customHeight="1" x14ac:dyDescent="0.25">
      <c r="A529" s="22" t="s">
        <v>1655</v>
      </c>
      <c r="B529" s="304">
        <v>630617</v>
      </c>
      <c r="D529" s="149" t="s">
        <v>503</v>
      </c>
      <c r="E529" s="283" t="s">
        <v>1081</v>
      </c>
      <c r="F529" s="283" t="e">
        <v>#N/A</v>
      </c>
      <c r="G529" s="283"/>
      <c r="H529" s="225">
        <v>0</v>
      </c>
      <c r="I529" s="225">
        <v>0</v>
      </c>
      <c r="J529" s="225">
        <v>41.814999999999998</v>
      </c>
      <c r="K529" s="225">
        <v>41.82</v>
      </c>
      <c r="L529" s="191"/>
      <c r="M529" s="17"/>
      <c r="N529" s="5"/>
      <c r="O529" s="230"/>
      <c r="P529" s="5"/>
      <c r="Q529" s="230"/>
      <c r="R529" s="5"/>
      <c r="S529" s="230"/>
      <c r="T529" s="5"/>
      <c r="U529" s="230"/>
      <c r="V529" s="5"/>
      <c r="W529" s="6"/>
      <c r="X529" s="5"/>
      <c r="Y529" s="6"/>
      <c r="Z529" s="5"/>
      <c r="AA529" s="6"/>
      <c r="AB529" s="5"/>
      <c r="AC529" s="6"/>
      <c r="AD529" s="5"/>
      <c r="AE529" s="6"/>
      <c r="AF529" s="5"/>
      <c r="AG529" s="6"/>
      <c r="AH529" s="5"/>
      <c r="AI529" s="6"/>
    </row>
    <row r="530" spans="1:35" ht="15" customHeight="1" x14ac:dyDescent="0.25">
      <c r="A530" s="22" t="s">
        <v>1655</v>
      </c>
      <c r="B530" s="304">
        <v>630618</v>
      </c>
      <c r="D530" s="149" t="s">
        <v>504</v>
      </c>
      <c r="E530" s="283" t="s">
        <v>1082</v>
      </c>
      <c r="F530" s="283" t="e">
        <v>#N/A</v>
      </c>
      <c r="G530" s="283"/>
      <c r="H530" s="225">
        <v>0</v>
      </c>
      <c r="I530" s="225">
        <v>0</v>
      </c>
      <c r="J530" s="225">
        <v>41.816552000000001</v>
      </c>
      <c r="K530" s="225">
        <v>41.82</v>
      </c>
      <c r="L530" s="190"/>
      <c r="M530" s="17"/>
      <c r="N530" s="5"/>
      <c r="O530" s="230"/>
      <c r="P530" s="5"/>
      <c r="Q530" s="230"/>
      <c r="R530" s="5"/>
      <c r="S530" s="230"/>
      <c r="T530" s="5"/>
      <c r="U530" s="230"/>
      <c r="V530" s="5"/>
      <c r="W530" s="6"/>
      <c r="X530" s="5"/>
      <c r="Y530" s="6"/>
      <c r="Z530" s="5"/>
      <c r="AA530" s="6"/>
      <c r="AB530" s="5"/>
      <c r="AC530" s="6"/>
      <c r="AD530" s="5"/>
      <c r="AE530" s="6"/>
      <c r="AF530" s="5"/>
      <c r="AG530" s="6"/>
      <c r="AH530" s="5"/>
      <c r="AI530" s="6"/>
    </row>
    <row r="531" spans="1:35" ht="15" customHeight="1" x14ac:dyDescent="0.25">
      <c r="A531" s="22" t="s">
        <v>1655</v>
      </c>
      <c r="B531" s="304">
        <v>630619</v>
      </c>
      <c r="D531" s="149" t="s">
        <v>505</v>
      </c>
      <c r="E531" s="283" t="s">
        <v>1083</v>
      </c>
      <c r="F531" s="283" t="e">
        <v>#N/A</v>
      </c>
      <c r="G531" s="283"/>
      <c r="H531" s="225">
        <v>0</v>
      </c>
      <c r="I531" s="225">
        <v>0</v>
      </c>
      <c r="J531" s="225">
        <v>42.591110999999998</v>
      </c>
      <c r="K531" s="225">
        <v>44.8</v>
      </c>
      <c r="L531" s="191"/>
      <c r="M531" s="17"/>
      <c r="N531" s="18"/>
      <c r="O531" s="17"/>
      <c r="P531" s="18"/>
      <c r="Q531" s="17"/>
      <c r="R531" s="5"/>
      <c r="S531" s="230"/>
      <c r="T531" s="5"/>
      <c r="U531" s="230"/>
      <c r="V531" s="5"/>
      <c r="W531" s="6"/>
      <c r="X531" s="5"/>
      <c r="Y531" s="6"/>
      <c r="Z531" s="5"/>
      <c r="AA531" s="6"/>
      <c r="AB531" s="5"/>
      <c r="AC531" s="6"/>
      <c r="AD531" s="5"/>
      <c r="AE531" s="6"/>
      <c r="AF531" s="5"/>
      <c r="AG531" s="6"/>
      <c r="AH531" s="5"/>
      <c r="AI531" s="6"/>
    </row>
    <row r="532" spans="1:35" ht="15" customHeight="1" x14ac:dyDescent="0.25">
      <c r="A532" s="22" t="s">
        <v>1655</v>
      </c>
      <c r="B532" s="304">
        <v>631400</v>
      </c>
      <c r="D532" s="149" t="s">
        <v>657</v>
      </c>
      <c r="E532" s="283" t="s">
        <v>1084</v>
      </c>
      <c r="F532" s="283" t="e">
        <v>#N/A</v>
      </c>
      <c r="G532" s="283"/>
      <c r="H532" s="225">
        <v>0</v>
      </c>
      <c r="I532" s="225">
        <v>0</v>
      </c>
      <c r="J532" s="225">
        <v>31.06</v>
      </c>
      <c r="K532" s="225">
        <v>31.06</v>
      </c>
      <c r="L532" s="190"/>
      <c r="M532" s="17"/>
      <c r="N532" s="5"/>
      <c r="O532" s="230"/>
      <c r="P532" s="5"/>
      <c r="Q532" s="230"/>
      <c r="R532" s="5"/>
      <c r="S532" s="230"/>
      <c r="T532" s="5"/>
      <c r="U532" s="230"/>
      <c r="V532" s="5"/>
      <c r="W532" s="6"/>
      <c r="X532" s="5"/>
      <c r="Y532" s="6"/>
      <c r="Z532" s="5"/>
      <c r="AA532" s="6"/>
      <c r="AB532" s="5"/>
      <c r="AC532" s="6"/>
      <c r="AD532" s="5"/>
      <c r="AE532" s="6"/>
      <c r="AF532" s="5"/>
      <c r="AG532" s="6"/>
      <c r="AH532" s="5"/>
      <c r="AI532" s="6"/>
    </row>
    <row r="533" spans="1:35" s="283" customFormat="1" ht="15" customHeight="1" x14ac:dyDescent="0.25">
      <c r="A533" s="22" t="s">
        <v>1655</v>
      </c>
      <c r="B533" s="304" t="s">
        <v>5430</v>
      </c>
      <c r="C533" s="212"/>
      <c r="D533" s="149" t="s">
        <v>4881</v>
      </c>
      <c r="E533" s="283" t="s">
        <v>5208</v>
      </c>
      <c r="H533" s="225">
        <v>53</v>
      </c>
      <c r="I533" s="225">
        <v>53</v>
      </c>
      <c r="J533" s="225">
        <v>106.69</v>
      </c>
      <c r="K533" s="225">
        <v>105.29</v>
      </c>
      <c r="L533" s="389">
        <v>158.5</v>
      </c>
      <c r="M533" s="17">
        <f>((((((L533*L$2))-((L533*L$2)*0.12+0.035)+4-13)-($J533*L$2))/($J533*L$2)))</f>
        <v>0.22265441934576807</v>
      </c>
      <c r="N533" s="5"/>
      <c r="O533" s="230"/>
      <c r="P533" s="18">
        <v>150</v>
      </c>
      <c r="Q533" s="17">
        <f>((((((P533*P$2))-((P533*P$2)*0.12+0.035)+4-13)-($J533*P$2))/($J533*P$2)))</f>
        <v>0.20900115599712576</v>
      </c>
      <c r="R533" s="5"/>
      <c r="S533" s="230"/>
      <c r="T533" s="5"/>
      <c r="U533" s="230"/>
      <c r="V533" s="5"/>
      <c r="W533" s="6"/>
      <c r="X533" s="5"/>
      <c r="Y533" s="6"/>
      <c r="Z533" s="5"/>
      <c r="AA533" s="6"/>
      <c r="AB533" s="5"/>
      <c r="AC533" s="6"/>
      <c r="AD533" s="5"/>
      <c r="AE533" s="6"/>
      <c r="AF533" s="5"/>
      <c r="AG533" s="6"/>
      <c r="AH533" s="5"/>
      <c r="AI533" s="6"/>
    </row>
    <row r="534" spans="1:35" s="183" customFormat="1" ht="15" customHeight="1" x14ac:dyDescent="0.25">
      <c r="A534" s="22" t="s">
        <v>1655</v>
      </c>
      <c r="B534" s="304">
        <v>648020</v>
      </c>
      <c r="C534" s="212"/>
      <c r="D534" s="149" t="s">
        <v>4372</v>
      </c>
      <c r="E534" s="283" t="s">
        <v>4375</v>
      </c>
      <c r="F534" s="283"/>
      <c r="G534" s="283"/>
      <c r="H534" s="225">
        <v>0</v>
      </c>
      <c r="I534" s="225">
        <v>0</v>
      </c>
      <c r="J534" s="225">
        <v>19.786000000000001</v>
      </c>
      <c r="K534" s="225" t="e">
        <v>#N/A</v>
      </c>
      <c r="L534" s="190"/>
      <c r="M534" s="17"/>
      <c r="N534" s="5"/>
      <c r="O534" s="17"/>
      <c r="P534" s="5"/>
      <c r="Q534" s="230"/>
      <c r="R534" s="5"/>
      <c r="S534" s="230"/>
      <c r="T534" s="5"/>
      <c r="U534" s="230"/>
      <c r="V534" s="5"/>
      <c r="W534" s="6"/>
      <c r="X534" s="5"/>
      <c r="Y534" s="6"/>
      <c r="Z534" s="5"/>
      <c r="AA534" s="6"/>
      <c r="AB534" s="5"/>
      <c r="AC534" s="6"/>
      <c r="AD534" s="5"/>
      <c r="AE534" s="6"/>
      <c r="AF534" s="5"/>
      <c r="AG534" s="6"/>
      <c r="AH534" s="5"/>
      <c r="AI534" s="6"/>
    </row>
    <row r="535" spans="1:35" s="183" customFormat="1" ht="15" customHeight="1" x14ac:dyDescent="0.25">
      <c r="A535" s="22" t="s">
        <v>1655</v>
      </c>
      <c r="B535" s="304">
        <v>648021</v>
      </c>
      <c r="C535" s="212"/>
      <c r="D535" s="149" t="s">
        <v>3392</v>
      </c>
      <c r="E535" s="283" t="s">
        <v>3393</v>
      </c>
      <c r="F535" s="283"/>
      <c r="G535" s="283"/>
      <c r="H535" s="225">
        <v>0</v>
      </c>
      <c r="I535" s="225">
        <v>0</v>
      </c>
      <c r="J535" s="225">
        <v>19.786000000000001</v>
      </c>
      <c r="K535" s="225">
        <v>19.79</v>
      </c>
      <c r="L535" s="190"/>
      <c r="M535" s="17"/>
      <c r="N535" s="18"/>
      <c r="O535" s="17"/>
      <c r="P535" s="18"/>
      <c r="Q535" s="17"/>
      <c r="R535" s="18"/>
      <c r="S535" s="17"/>
      <c r="T535" s="5"/>
      <c r="U535" s="230"/>
      <c r="V535" s="5"/>
      <c r="W535" s="6"/>
      <c r="X535" s="5"/>
      <c r="Y535" s="6"/>
      <c r="Z535" s="5"/>
      <c r="AA535" s="6"/>
      <c r="AB535" s="5"/>
      <c r="AC535" s="6"/>
      <c r="AD535" s="5"/>
      <c r="AE535" s="6"/>
      <c r="AF535" s="5"/>
      <c r="AG535" s="6"/>
      <c r="AH535" s="5"/>
      <c r="AI535" s="6"/>
    </row>
    <row r="536" spans="1:35" ht="15" customHeight="1" x14ac:dyDescent="0.25">
      <c r="A536" s="22" t="s">
        <v>1655</v>
      </c>
      <c r="B536" s="304">
        <v>659010</v>
      </c>
      <c r="D536" s="149" t="s">
        <v>639</v>
      </c>
      <c r="E536" s="283" t="s">
        <v>1085</v>
      </c>
      <c r="F536" s="283" t="e">
        <v>#N/A</v>
      </c>
      <c r="G536" s="283"/>
      <c r="H536" s="225">
        <v>74</v>
      </c>
      <c r="I536" s="225">
        <v>74</v>
      </c>
      <c r="J536" s="225">
        <v>32.518124999999998</v>
      </c>
      <c r="K536" s="225">
        <v>34.28</v>
      </c>
      <c r="L536" s="392">
        <v>52.5</v>
      </c>
      <c r="M536" s="17">
        <f>((((((L536*L$2))-((L536*L$2)*0.12+0.035)+4-13)-($J536*L$2))/($J536*L$2)))</f>
        <v>0.14290107440081498</v>
      </c>
      <c r="N536" s="31">
        <v>51.5</v>
      </c>
      <c r="O536" s="17">
        <f>((((((N536*N$2))-((N536*N$2)*0.12+0.035)+4-13)-($J536*N$2))/($J536*N$2)))</f>
        <v>0.25476176747583096</v>
      </c>
      <c r="P536" s="18"/>
      <c r="Q536" s="17"/>
      <c r="R536" s="5"/>
      <c r="S536" s="230"/>
      <c r="T536" s="5"/>
      <c r="U536" s="230"/>
      <c r="V536" s="5"/>
      <c r="W536" s="6"/>
      <c r="X536" s="5"/>
      <c r="Y536" s="6"/>
      <c r="Z536" s="5"/>
      <c r="AA536" s="6"/>
      <c r="AB536" s="5"/>
      <c r="AC536" s="6"/>
      <c r="AD536" s="5"/>
      <c r="AE536" s="6"/>
      <c r="AF536" s="5"/>
      <c r="AG536" s="6"/>
      <c r="AH536" s="5"/>
      <c r="AI536" s="6"/>
    </row>
    <row r="537" spans="1:35" ht="15" customHeight="1" x14ac:dyDescent="0.25">
      <c r="A537" s="22" t="s">
        <v>1655</v>
      </c>
      <c r="B537" s="304">
        <v>659020</v>
      </c>
      <c r="D537" s="198" t="s">
        <v>640</v>
      </c>
      <c r="E537" s="7" t="s">
        <v>1086</v>
      </c>
      <c r="F537" s="283" t="e">
        <v>#N/A</v>
      </c>
      <c r="G537" s="283"/>
      <c r="H537" s="225">
        <v>41</v>
      </c>
      <c r="I537" s="225">
        <v>41</v>
      </c>
      <c r="J537" s="225">
        <v>21.678625</v>
      </c>
      <c r="K537" s="225">
        <v>21.67</v>
      </c>
      <c r="L537" s="389">
        <v>37.85</v>
      </c>
      <c r="M537" s="17">
        <f>((((((L537*L$2))-((L537*L$2)*0.12+0.035)+4-13)-($J537*L$2))/($J537*L$2)))</f>
        <v>0.11967433358896161</v>
      </c>
      <c r="N537" s="18"/>
      <c r="O537" s="17"/>
      <c r="P537" s="18"/>
      <c r="Q537" s="17"/>
      <c r="R537" s="18"/>
      <c r="S537" s="17"/>
      <c r="T537" s="18"/>
      <c r="U537" s="17"/>
      <c r="V537" s="5"/>
      <c r="W537" s="6"/>
      <c r="X537" s="5"/>
      <c r="Y537" s="6"/>
      <c r="Z537" s="5"/>
      <c r="AA537" s="6"/>
      <c r="AB537" s="5"/>
      <c r="AC537" s="6"/>
      <c r="AD537" s="5"/>
      <c r="AE537" s="6"/>
      <c r="AF537" s="5"/>
      <c r="AG537" s="6"/>
      <c r="AH537" s="5"/>
      <c r="AI537" s="6"/>
    </row>
    <row r="538" spans="1:35" ht="15" customHeight="1" x14ac:dyDescent="0.25">
      <c r="A538" s="22" t="s">
        <v>1655</v>
      </c>
      <c r="B538" s="304" t="s">
        <v>3922</v>
      </c>
      <c r="D538" s="198" t="s">
        <v>3404</v>
      </c>
      <c r="E538" s="7" t="s">
        <v>3405</v>
      </c>
      <c r="F538" s="7"/>
      <c r="G538" s="7"/>
      <c r="H538" s="225">
        <v>0</v>
      </c>
      <c r="I538" s="225">
        <v>0</v>
      </c>
      <c r="J538" s="225">
        <v>35.5</v>
      </c>
      <c r="K538" s="225">
        <v>37.4</v>
      </c>
      <c r="L538" s="191"/>
      <c r="M538" s="17"/>
      <c r="N538" s="18"/>
      <c r="O538" s="17"/>
      <c r="P538" s="18"/>
      <c r="Q538" s="17"/>
      <c r="R538" s="5"/>
      <c r="S538" s="230"/>
      <c r="T538" s="5"/>
      <c r="U538" s="230"/>
      <c r="V538" s="5"/>
      <c r="W538" s="6"/>
      <c r="X538" s="5"/>
      <c r="Y538" s="6"/>
      <c r="Z538" s="5"/>
      <c r="AA538" s="6"/>
      <c r="AB538" s="5"/>
      <c r="AC538" s="6"/>
      <c r="AD538" s="5"/>
      <c r="AE538" s="6"/>
      <c r="AF538" s="5"/>
      <c r="AG538" s="6"/>
      <c r="AH538" s="5"/>
      <c r="AI538" s="6"/>
    </row>
    <row r="539" spans="1:35" s="183" customFormat="1" ht="15" customHeight="1" x14ac:dyDescent="0.25">
      <c r="A539" s="22" t="s">
        <v>1655</v>
      </c>
      <c r="B539" s="304" t="s">
        <v>3923</v>
      </c>
      <c r="C539" s="212"/>
      <c r="D539" s="198" t="s">
        <v>3407</v>
      </c>
      <c r="E539" s="283" t="s">
        <v>3408</v>
      </c>
      <c r="F539" s="283"/>
      <c r="G539" s="283"/>
      <c r="H539" s="225">
        <v>0</v>
      </c>
      <c r="I539" s="225">
        <v>0</v>
      </c>
      <c r="J539" s="225">
        <v>37.972749999999998</v>
      </c>
      <c r="K539" s="225">
        <v>37.97</v>
      </c>
      <c r="L539" s="190"/>
      <c r="M539" s="17"/>
      <c r="N539" s="18"/>
      <c r="O539" s="17"/>
      <c r="P539" s="18"/>
      <c r="Q539" s="17"/>
      <c r="R539" s="18"/>
      <c r="S539" s="17"/>
      <c r="T539" s="5"/>
      <c r="U539" s="230"/>
      <c r="V539" s="5"/>
      <c r="W539" s="6"/>
      <c r="X539" s="5"/>
      <c r="Y539" s="6"/>
      <c r="Z539" s="5"/>
      <c r="AA539" s="6"/>
      <c r="AB539" s="5"/>
      <c r="AC539" s="6"/>
      <c r="AD539" s="5"/>
      <c r="AE539" s="6"/>
      <c r="AF539" s="5"/>
      <c r="AG539" s="6"/>
      <c r="AH539" s="5"/>
      <c r="AI539" s="6"/>
    </row>
    <row r="540" spans="1:35" s="183" customFormat="1" ht="15" customHeight="1" x14ac:dyDescent="0.25">
      <c r="A540" s="22" t="s">
        <v>1655</v>
      </c>
      <c r="B540" s="304" t="s">
        <v>3924</v>
      </c>
      <c r="C540" s="212"/>
      <c r="D540" s="32" t="s">
        <v>3409</v>
      </c>
      <c r="E540" s="284" t="s">
        <v>3410</v>
      </c>
      <c r="F540" s="283"/>
      <c r="G540" s="283"/>
      <c r="H540" s="225">
        <v>0</v>
      </c>
      <c r="I540" s="225">
        <v>0</v>
      </c>
      <c r="J540" s="225">
        <v>60.5</v>
      </c>
      <c r="K540" s="225">
        <v>62.74</v>
      </c>
      <c r="L540" s="191"/>
      <c r="M540" s="17"/>
      <c r="N540" s="18"/>
      <c r="O540" s="17"/>
      <c r="P540" s="18"/>
      <c r="Q540" s="20"/>
      <c r="R540" s="18"/>
      <c r="S540" s="20"/>
      <c r="T540" s="5"/>
      <c r="U540" s="230"/>
      <c r="V540" s="5"/>
      <c r="W540" s="6"/>
      <c r="X540" s="5"/>
      <c r="Y540" s="6"/>
      <c r="Z540" s="5"/>
      <c r="AA540" s="6"/>
      <c r="AB540" s="5"/>
      <c r="AC540" s="6"/>
      <c r="AD540" s="5"/>
      <c r="AE540" s="6"/>
      <c r="AF540" s="5"/>
      <c r="AG540" s="6"/>
      <c r="AH540" s="5"/>
      <c r="AI540" s="6"/>
    </row>
    <row r="541" spans="1:35" s="183" customFormat="1" ht="15" customHeight="1" x14ac:dyDescent="0.25">
      <c r="A541" s="22" t="s">
        <v>1655</v>
      </c>
      <c r="B541" s="304" t="s">
        <v>3925</v>
      </c>
      <c r="C541" s="212"/>
      <c r="D541" s="149" t="s">
        <v>3412</v>
      </c>
      <c r="E541" s="283" t="s">
        <v>3413</v>
      </c>
      <c r="F541" s="283"/>
      <c r="G541" s="283"/>
      <c r="H541" s="225">
        <v>0</v>
      </c>
      <c r="I541" s="225">
        <v>0</v>
      </c>
      <c r="J541" s="225">
        <v>38.4345</v>
      </c>
      <c r="K541" s="225">
        <v>38.43</v>
      </c>
      <c r="L541" s="190"/>
      <c r="M541" s="17"/>
      <c r="N541" s="18"/>
      <c r="O541" s="19"/>
      <c r="P541" s="18"/>
      <c r="Q541" s="19"/>
      <c r="R541" s="18"/>
      <c r="S541" s="19"/>
      <c r="T541" s="18"/>
      <c r="U541" s="19"/>
      <c r="V541" s="5"/>
      <c r="W541" s="6"/>
      <c r="X541" s="5"/>
      <c r="Y541" s="6"/>
      <c r="Z541" s="5"/>
      <c r="AA541" s="6"/>
      <c r="AB541" s="5"/>
      <c r="AC541" s="6"/>
      <c r="AD541" s="5"/>
      <c r="AE541" s="6"/>
      <c r="AF541" s="5"/>
      <c r="AG541" s="6"/>
      <c r="AH541" s="5"/>
      <c r="AI541" s="6"/>
    </row>
    <row r="542" spans="1:35" s="183" customFormat="1" ht="15" customHeight="1" x14ac:dyDescent="0.25">
      <c r="A542" s="22" t="s">
        <v>1655</v>
      </c>
      <c r="B542" s="304">
        <v>66002861</v>
      </c>
      <c r="C542" s="212"/>
      <c r="D542" s="149" t="s">
        <v>40</v>
      </c>
      <c r="E542" s="283" t="s">
        <v>1087</v>
      </c>
      <c r="F542" s="283" t="s">
        <v>1791</v>
      </c>
      <c r="G542" s="283"/>
      <c r="H542" s="225">
        <v>139</v>
      </c>
      <c r="I542" s="225">
        <v>139</v>
      </c>
      <c r="J542" s="225">
        <v>41.097000000000001</v>
      </c>
      <c r="K542" s="225">
        <v>35.69</v>
      </c>
      <c r="L542" s="189">
        <v>61.2</v>
      </c>
      <c r="M542" s="17">
        <f t="shared" ref="M542:M548" si="7">((((((L542*L$2))-((L542*L$2)*0.12+0.035)+4-13)-($J542*L$2))/($J542*L$2)))</f>
        <v>9.0614886731391675E-2</v>
      </c>
      <c r="N542" s="18"/>
      <c r="O542" s="17"/>
      <c r="P542" s="18"/>
      <c r="Q542" s="20"/>
      <c r="R542" s="18"/>
      <c r="S542" s="20"/>
      <c r="T542" s="5"/>
      <c r="U542" s="230"/>
      <c r="V542" s="5"/>
      <c r="W542" s="6"/>
      <c r="X542" s="5"/>
      <c r="Y542" s="6"/>
      <c r="Z542" s="5"/>
      <c r="AA542" s="6"/>
      <c r="AB542" s="5"/>
      <c r="AC542" s="6"/>
      <c r="AD542" s="5"/>
      <c r="AE542" s="6"/>
      <c r="AF542" s="5"/>
      <c r="AG542" s="6"/>
      <c r="AH542" s="5"/>
      <c r="AI542" s="6"/>
    </row>
    <row r="543" spans="1:35" ht="15" customHeight="1" x14ac:dyDescent="0.25">
      <c r="A543" s="22" t="s">
        <v>1655</v>
      </c>
      <c r="B543" s="304">
        <v>66002862</v>
      </c>
      <c r="D543" s="149" t="s">
        <v>41</v>
      </c>
      <c r="E543" s="183" t="s">
        <v>1088</v>
      </c>
      <c r="F543" s="183" t="s">
        <v>1791</v>
      </c>
      <c r="G543" s="183"/>
      <c r="H543" s="225">
        <v>108</v>
      </c>
      <c r="I543" s="225">
        <v>108</v>
      </c>
      <c r="J543" s="225">
        <v>45.312154</v>
      </c>
      <c r="K543" s="225">
        <v>46.72</v>
      </c>
      <c r="L543" s="392">
        <v>83.5</v>
      </c>
      <c r="M543" s="17">
        <f t="shared" si="7"/>
        <v>0.42224534282788662</v>
      </c>
      <c r="N543" s="18"/>
      <c r="O543" s="17"/>
      <c r="P543" s="18"/>
      <c r="Q543" s="20"/>
      <c r="R543" s="18"/>
      <c r="S543" s="20"/>
      <c r="T543" s="5"/>
      <c r="U543" s="230"/>
      <c r="V543" s="5"/>
      <c r="W543" s="6"/>
      <c r="X543" s="5"/>
      <c r="Y543" s="6"/>
      <c r="Z543" s="5"/>
      <c r="AA543" s="6"/>
      <c r="AB543" s="5"/>
      <c r="AC543" s="6"/>
      <c r="AD543" s="5"/>
      <c r="AE543" s="6"/>
      <c r="AF543" s="5"/>
      <c r="AG543" s="6"/>
      <c r="AH543" s="5"/>
      <c r="AI543" s="6"/>
    </row>
    <row r="544" spans="1:35" s="283" customFormat="1" ht="15" customHeight="1" x14ac:dyDescent="0.25">
      <c r="A544" s="22"/>
      <c r="B544" s="304"/>
      <c r="C544" s="212"/>
      <c r="D544" s="149" t="s">
        <v>2297</v>
      </c>
      <c r="E544" s="283" t="s">
        <v>1089</v>
      </c>
      <c r="H544" s="225">
        <v>34</v>
      </c>
      <c r="I544" s="225">
        <v>34</v>
      </c>
      <c r="J544" s="225">
        <v>41.568818</v>
      </c>
      <c r="K544" s="225"/>
      <c r="L544" s="189"/>
      <c r="M544" s="17"/>
      <c r="N544" s="18"/>
      <c r="O544" s="17"/>
      <c r="P544" s="18"/>
      <c r="Q544" s="20"/>
      <c r="R544" s="18"/>
      <c r="S544" s="20"/>
      <c r="T544" s="5"/>
      <c r="U544" s="230"/>
      <c r="V544" s="5"/>
      <c r="W544" s="6"/>
      <c r="X544" s="5"/>
      <c r="Y544" s="6"/>
      <c r="Z544" s="5"/>
      <c r="AA544" s="6"/>
      <c r="AB544" s="5"/>
      <c r="AC544" s="6"/>
      <c r="AD544" s="5"/>
      <c r="AE544" s="6"/>
      <c r="AF544" s="5"/>
      <c r="AG544" s="6"/>
      <c r="AH544" s="5"/>
      <c r="AI544" s="6"/>
    </row>
    <row r="545" spans="1:35" ht="15" customHeight="1" x14ac:dyDescent="0.25">
      <c r="A545" s="22" t="s">
        <v>1655</v>
      </c>
      <c r="B545" s="304">
        <v>66002891</v>
      </c>
      <c r="D545" s="198" t="s">
        <v>2435</v>
      </c>
      <c r="E545" s="7" t="s">
        <v>1089</v>
      </c>
      <c r="F545" s="7" t="e">
        <v>#N/A</v>
      </c>
      <c r="G545" s="7"/>
      <c r="H545" s="225">
        <v>98</v>
      </c>
      <c r="I545" s="225">
        <v>98</v>
      </c>
      <c r="J545" s="225">
        <v>41.097000000000001</v>
      </c>
      <c r="K545" s="225">
        <v>36.28</v>
      </c>
      <c r="L545" s="191">
        <v>75</v>
      </c>
      <c r="M545" s="17">
        <f t="shared" si="7"/>
        <v>0.38611090833880823</v>
      </c>
      <c r="N545" s="18">
        <v>55.1</v>
      </c>
      <c r="O545" s="17">
        <f>((((((N545*N$2))-((N545*N$2)*0.12+0.035)+4-13)-($J545*N$2))/($J545*N$2)))</f>
        <v>6.9919945494804972E-2</v>
      </c>
      <c r="P545" s="18"/>
      <c r="Q545" s="17"/>
      <c r="R545" s="388">
        <v>52.2</v>
      </c>
      <c r="S545" s="17">
        <f>((((((R545*R$2))-((R545*R$2)*0.12+0.035)+4-13)-($J545*R$2))/($J545*R$2)))</f>
        <v>6.2784388154853141E-2</v>
      </c>
      <c r="T545" s="5"/>
      <c r="U545" s="230"/>
      <c r="V545" s="5"/>
      <c r="W545" s="6"/>
      <c r="X545" s="5"/>
      <c r="Y545" s="6"/>
      <c r="Z545" s="5"/>
      <c r="AA545" s="6"/>
      <c r="AB545" s="5"/>
      <c r="AC545" s="6"/>
      <c r="AD545" s="5"/>
      <c r="AE545" s="6"/>
      <c r="AF545" s="5"/>
      <c r="AG545" s="6"/>
      <c r="AH545" s="5"/>
      <c r="AI545" s="6"/>
    </row>
    <row r="546" spans="1:35" ht="15" customHeight="1" x14ac:dyDescent="0.25">
      <c r="A546" s="22" t="s">
        <v>1655</v>
      </c>
      <c r="B546" s="304">
        <v>66002892</v>
      </c>
      <c r="D546" s="149" t="s">
        <v>42</v>
      </c>
      <c r="E546" s="283" t="s">
        <v>1090</v>
      </c>
      <c r="F546" s="283" t="e">
        <v>#N/A</v>
      </c>
      <c r="G546" s="283"/>
      <c r="H546" s="225">
        <v>285</v>
      </c>
      <c r="I546" s="225">
        <v>285</v>
      </c>
      <c r="J546" s="225">
        <v>45.607750000000003</v>
      </c>
      <c r="K546" s="225">
        <v>45.15</v>
      </c>
      <c r="L546" s="191">
        <v>76</v>
      </c>
      <c r="M546" s="17">
        <f t="shared" si="7"/>
        <v>0.2683151438077957</v>
      </c>
      <c r="N546" s="18"/>
      <c r="O546" s="17"/>
      <c r="P546" s="18"/>
      <c r="Q546" s="17"/>
      <c r="R546" s="18"/>
      <c r="S546" s="17"/>
      <c r="T546" s="5"/>
      <c r="U546" s="230"/>
      <c r="V546" s="5"/>
      <c r="W546" s="6"/>
      <c r="X546" s="5"/>
      <c r="Y546" s="6"/>
      <c r="Z546" s="5"/>
      <c r="AA546" s="6"/>
      <c r="AB546" s="5"/>
      <c r="AC546" s="6"/>
      <c r="AD546" s="5"/>
      <c r="AE546" s="6"/>
      <c r="AF546" s="5"/>
      <c r="AG546" s="6"/>
      <c r="AH546" s="5"/>
      <c r="AI546" s="6"/>
    </row>
    <row r="547" spans="1:35" ht="15" customHeight="1" x14ac:dyDescent="0.25">
      <c r="A547" s="22" t="s">
        <v>1655</v>
      </c>
      <c r="B547" s="304">
        <v>663001</v>
      </c>
      <c r="D547" s="198" t="s">
        <v>635</v>
      </c>
      <c r="E547" s="266" t="s">
        <v>1091</v>
      </c>
      <c r="F547" s="266" t="e">
        <v>#N/A</v>
      </c>
      <c r="G547" s="266"/>
      <c r="H547" s="225">
        <v>2</v>
      </c>
      <c r="I547" s="225">
        <v>2</v>
      </c>
      <c r="J547" s="225">
        <v>31.5</v>
      </c>
      <c r="K547" s="225">
        <v>32.72</v>
      </c>
      <c r="L547" s="191">
        <v>50</v>
      </c>
      <c r="M547" s="17">
        <f t="shared" si="7"/>
        <v>0.11000000000000011</v>
      </c>
      <c r="N547" s="31">
        <v>45</v>
      </c>
      <c r="O547" s="17">
        <f>((((((N547*N$2))-((N547*N$2)*0.12+0.035)+4-13)-($J547*N$2))/($J547*N$2)))</f>
        <v>0.11373015873015883</v>
      </c>
      <c r="P547" s="18"/>
      <c r="Q547" s="17"/>
      <c r="R547" s="18"/>
      <c r="S547" s="17"/>
      <c r="T547" s="18"/>
      <c r="U547" s="17"/>
      <c r="V547" s="5"/>
      <c r="W547" s="6"/>
      <c r="X547" s="5"/>
      <c r="Y547" s="6"/>
      <c r="Z547" s="5"/>
      <c r="AA547" s="6"/>
      <c r="AB547" s="5"/>
      <c r="AC547" s="6"/>
      <c r="AD547" s="5"/>
      <c r="AE547" s="6"/>
      <c r="AF547" s="5"/>
      <c r="AG547" s="6"/>
      <c r="AH547" s="5"/>
      <c r="AI547" s="6"/>
    </row>
    <row r="548" spans="1:35" ht="15" customHeight="1" x14ac:dyDescent="0.25">
      <c r="A548" s="22" t="s">
        <v>1655</v>
      </c>
      <c r="B548" s="304">
        <v>663002</v>
      </c>
      <c r="D548" s="149" t="s">
        <v>636</v>
      </c>
      <c r="E548" s="283" t="s">
        <v>1092</v>
      </c>
      <c r="F548" s="283" t="e">
        <v>#N/A</v>
      </c>
      <c r="G548" s="283"/>
      <c r="H548" s="225">
        <v>26</v>
      </c>
      <c r="I548" s="225">
        <v>26</v>
      </c>
      <c r="J548" s="225">
        <v>31.5</v>
      </c>
      <c r="K548" s="225">
        <v>32.72</v>
      </c>
      <c r="L548" s="191">
        <v>55</v>
      </c>
      <c r="M548" s="17">
        <f t="shared" si="7"/>
        <v>0.24968253968253976</v>
      </c>
      <c r="N548" s="31">
        <v>44.35</v>
      </c>
      <c r="O548" s="17">
        <f>((((((N548*N$2))-((N548*N$2)*0.12+0.035)+4-13)-($J548*N$2))/($J548*N$2)))</f>
        <v>9.5571428571428585E-2</v>
      </c>
      <c r="P548" s="31">
        <v>42.95</v>
      </c>
      <c r="Q548" s="17">
        <f>((((((P548*P$2))-((P548*P$2)*0.12+0.035)+4-13)-($J548*P$2))/($J548*P$2)))</f>
        <v>0.1042645502645505</v>
      </c>
      <c r="R548" s="18">
        <v>41.85</v>
      </c>
      <c r="S548" s="17">
        <f>((((((R548*R$2))-((R548*R$2)*0.12+0.035)+4-13)-($J548*R$2))/($J548*R$2)))</f>
        <v>9.7436507936508057E-2</v>
      </c>
      <c r="T548" s="391">
        <v>40.9</v>
      </c>
      <c r="U548" s="17">
        <f>((((((T548*T$2))-((T548*T$2)*0.12+0.035)+4-13)-($J548*T$2))/($J548*T$2)))</f>
        <v>8.5238095238095307E-2</v>
      </c>
      <c r="V548" s="5"/>
      <c r="W548" s="6"/>
      <c r="X548" s="5"/>
      <c r="Y548" s="6"/>
      <c r="Z548" s="5"/>
      <c r="AA548" s="6"/>
      <c r="AB548" s="5"/>
      <c r="AC548" s="6"/>
      <c r="AD548" s="5"/>
      <c r="AE548" s="6"/>
      <c r="AF548" s="5"/>
      <c r="AG548" s="6"/>
      <c r="AH548" s="5"/>
      <c r="AI548" s="6"/>
    </row>
    <row r="549" spans="1:35" ht="15" customHeight="1" x14ac:dyDescent="0.25">
      <c r="A549" s="22" t="s">
        <v>1655</v>
      </c>
      <c r="B549" s="304">
        <v>663003</v>
      </c>
      <c r="D549" s="149" t="s">
        <v>637</v>
      </c>
      <c r="E549" s="283" t="s">
        <v>1093</v>
      </c>
      <c r="F549" s="283" t="e">
        <v>#N/A</v>
      </c>
      <c r="G549" s="283"/>
      <c r="H549" s="225">
        <v>0</v>
      </c>
      <c r="I549" s="225">
        <v>0</v>
      </c>
      <c r="J549" s="225">
        <v>31.5124</v>
      </c>
      <c r="K549" s="225">
        <v>31.51</v>
      </c>
      <c r="L549" s="190"/>
      <c r="M549" s="17"/>
      <c r="N549" s="18"/>
      <c r="O549" s="17"/>
      <c r="P549" s="31"/>
      <c r="Q549" s="17"/>
      <c r="R549" s="18"/>
      <c r="S549" s="17"/>
      <c r="T549" s="5"/>
      <c r="U549" s="230"/>
      <c r="V549" s="5"/>
      <c r="W549" s="6"/>
      <c r="X549" s="5"/>
      <c r="Y549" s="6"/>
      <c r="Z549" s="5"/>
      <c r="AA549" s="6"/>
      <c r="AB549" s="5"/>
      <c r="AC549" s="6"/>
      <c r="AD549" s="5"/>
      <c r="AE549" s="6"/>
      <c r="AF549" s="5"/>
      <c r="AG549" s="6"/>
      <c r="AH549" s="5"/>
      <c r="AI549" s="6"/>
    </row>
    <row r="550" spans="1:35" ht="15" customHeight="1" x14ac:dyDescent="0.25">
      <c r="A550" s="22" t="s">
        <v>1655</v>
      </c>
      <c r="B550" s="304">
        <v>663004</v>
      </c>
      <c r="D550" s="149" t="s">
        <v>638</v>
      </c>
      <c r="E550" s="183" t="s">
        <v>1094</v>
      </c>
      <c r="F550" s="183" t="e">
        <v>#N/A</v>
      </c>
      <c r="G550" s="183"/>
      <c r="H550" s="225">
        <v>0</v>
      </c>
      <c r="I550" s="225">
        <v>0</v>
      </c>
      <c r="J550" s="225">
        <v>50.68</v>
      </c>
      <c r="K550" s="225">
        <v>0</v>
      </c>
      <c r="L550" s="190"/>
      <c r="M550" s="17"/>
      <c r="N550" s="18"/>
      <c r="O550" s="20"/>
      <c r="P550" s="18"/>
      <c r="Q550" s="20"/>
      <c r="R550" s="18"/>
      <c r="S550" s="20"/>
      <c r="T550" s="5"/>
      <c r="U550" s="230"/>
      <c r="V550" s="5"/>
      <c r="W550" s="6"/>
      <c r="X550" s="5"/>
      <c r="Y550" s="6"/>
      <c r="Z550" s="5"/>
      <c r="AA550" s="6"/>
      <c r="AB550" s="5"/>
      <c r="AC550" s="6"/>
      <c r="AD550" s="5"/>
      <c r="AE550" s="6"/>
      <c r="AF550" s="5"/>
      <c r="AG550" s="6"/>
      <c r="AH550" s="5"/>
      <c r="AI550" s="6"/>
    </row>
    <row r="551" spans="1:35" ht="15" customHeight="1" x14ac:dyDescent="0.25">
      <c r="A551" s="22" t="s">
        <v>1655</v>
      </c>
      <c r="B551" s="304">
        <v>666210</v>
      </c>
      <c r="D551" s="149" t="s">
        <v>831</v>
      </c>
      <c r="E551" s="266" t="s">
        <v>1095</v>
      </c>
      <c r="F551" s="266" t="e">
        <v>#N/A</v>
      </c>
      <c r="G551" s="266"/>
      <c r="H551" s="225">
        <v>4</v>
      </c>
      <c r="I551" s="225">
        <v>4</v>
      </c>
      <c r="J551" s="225">
        <v>82.585999999999999</v>
      </c>
      <c r="K551" s="225">
        <v>82.59</v>
      </c>
      <c r="L551" s="389">
        <v>135</v>
      </c>
      <c r="M551" s="17">
        <f>((((((L551*L$2))-((L551*L$2)*0.12+0.035)+4-13)-($J551*L$2))/($J551*L$2)))</f>
        <v>0.32909936308817478</v>
      </c>
      <c r="N551" s="18">
        <v>147.5</v>
      </c>
      <c r="O551" s="17">
        <f>((((((N551*N$2))-((N551*N$2)*0.12+0.035)+4-13)-($J551*N$2))/($J551*N$2)))</f>
        <v>0.51699440583149692</v>
      </c>
      <c r="P551" s="18"/>
      <c r="Q551" s="20"/>
      <c r="R551" s="18"/>
      <c r="S551" s="20"/>
      <c r="T551" s="5"/>
      <c r="U551" s="230"/>
      <c r="V551" s="5"/>
      <c r="W551" s="6"/>
      <c r="X551" s="5"/>
      <c r="Y551" s="6"/>
      <c r="Z551" s="5"/>
      <c r="AA551" s="6"/>
      <c r="AB551" s="5"/>
      <c r="AC551" s="6"/>
      <c r="AD551" s="5"/>
      <c r="AE551" s="6"/>
      <c r="AF551" s="5"/>
      <c r="AG551" s="6"/>
      <c r="AH551" s="5"/>
      <c r="AI551" s="6"/>
    </row>
    <row r="552" spans="1:35" ht="15" customHeight="1" x14ac:dyDescent="0.25">
      <c r="A552" s="22" t="s">
        <v>1655</v>
      </c>
      <c r="B552" s="304">
        <v>666220</v>
      </c>
      <c r="D552" s="149" t="s">
        <v>832</v>
      </c>
      <c r="E552" s="283" t="s">
        <v>1096</v>
      </c>
      <c r="F552" s="283" t="e">
        <v>#N/A</v>
      </c>
      <c r="G552" s="283"/>
      <c r="H552" s="225">
        <v>84</v>
      </c>
      <c r="I552" s="225">
        <v>84</v>
      </c>
      <c r="J552" s="225">
        <v>85</v>
      </c>
      <c r="K552" s="225">
        <v>88.28</v>
      </c>
      <c r="L552" s="191">
        <v>124.99</v>
      </c>
      <c r="M552" s="17">
        <f>((((((L552*L$2))-((L552*L$2)*0.12+0.035)+4-13)-($J552*L$2))/($J552*L$2)))</f>
        <v>0.18771999999999994</v>
      </c>
      <c r="N552" s="388">
        <v>112</v>
      </c>
      <c r="O552" s="17">
        <f>((((((N552*N$2))-((N552*N$2)*0.12+0.035)+4-13)-($J552*N$2))/($J552*N$2)))</f>
        <v>0.10638235294117651</v>
      </c>
      <c r="P552" s="388">
        <v>109.99</v>
      </c>
      <c r="Q552" s="17">
        <f>((((((P552*P$2))-((P552*P$2)*0.12+0.035)+4-13)-($J552*P$2))/($J552*P$2)))</f>
        <v>0.10328862745098033</v>
      </c>
      <c r="R552" s="18"/>
      <c r="S552" s="20"/>
      <c r="T552" s="18"/>
      <c r="U552" s="19"/>
      <c r="V552" s="5"/>
      <c r="W552" s="6"/>
      <c r="X552" s="5"/>
      <c r="Y552" s="6"/>
      <c r="Z552" s="5"/>
      <c r="AA552" s="6"/>
      <c r="AB552" s="5"/>
      <c r="AC552" s="6"/>
      <c r="AD552" s="5"/>
      <c r="AE552" s="6"/>
      <c r="AF552" s="5"/>
      <c r="AG552" s="6"/>
      <c r="AH552" s="5"/>
      <c r="AI552" s="6"/>
    </row>
    <row r="553" spans="1:35" ht="15" customHeight="1" x14ac:dyDescent="0.25">
      <c r="A553" s="22" t="s">
        <v>1655</v>
      </c>
      <c r="B553" s="304">
        <v>666230</v>
      </c>
      <c r="D553" s="149" t="s">
        <v>833</v>
      </c>
      <c r="E553" s="283" t="s">
        <v>1097</v>
      </c>
      <c r="F553" s="283" t="e">
        <v>#N/A</v>
      </c>
      <c r="G553" s="283"/>
      <c r="H553" s="225">
        <v>0</v>
      </c>
      <c r="I553" s="225">
        <v>0</v>
      </c>
      <c r="J553" s="225">
        <v>91.34</v>
      </c>
      <c r="K553" s="225">
        <v>0</v>
      </c>
      <c r="L553" s="190"/>
      <c r="M553" s="17"/>
      <c r="N553" s="18"/>
      <c r="O553" s="20"/>
      <c r="P553" s="18"/>
      <c r="Q553" s="20"/>
      <c r="R553" s="18"/>
      <c r="S553" s="20"/>
      <c r="T553" s="5"/>
      <c r="U553" s="230"/>
      <c r="V553" s="5"/>
      <c r="W553" s="6"/>
      <c r="X553" s="5"/>
      <c r="Y553" s="6"/>
      <c r="Z553" s="5"/>
      <c r="AA553" s="6"/>
      <c r="AB553" s="5"/>
      <c r="AC553" s="6"/>
      <c r="AD553" s="5"/>
      <c r="AE553" s="6"/>
      <c r="AF553" s="5"/>
      <c r="AG553" s="6"/>
      <c r="AH553" s="5"/>
      <c r="AI553" s="6"/>
    </row>
    <row r="554" spans="1:35" ht="15" customHeight="1" x14ac:dyDescent="0.25">
      <c r="A554" s="22" t="s">
        <v>1655</v>
      </c>
      <c r="B554" s="304">
        <v>666240</v>
      </c>
      <c r="D554" s="149" t="s">
        <v>834</v>
      </c>
      <c r="E554" s="283" t="s">
        <v>1098</v>
      </c>
      <c r="F554" s="283" t="e">
        <v>#N/A</v>
      </c>
      <c r="G554" s="283"/>
      <c r="H554" s="225">
        <v>0</v>
      </c>
      <c r="I554" s="225">
        <v>0</v>
      </c>
      <c r="J554" s="225">
        <v>91.918000000000006</v>
      </c>
      <c r="K554" s="225">
        <v>0</v>
      </c>
      <c r="L554" s="190"/>
      <c r="M554" s="17"/>
      <c r="N554" s="18"/>
      <c r="O554" s="20"/>
      <c r="P554" s="18"/>
      <c r="Q554" s="20"/>
      <c r="R554" s="18"/>
      <c r="S554" s="20"/>
      <c r="T554" s="5"/>
      <c r="U554" s="230"/>
      <c r="V554" s="5"/>
      <c r="W554" s="6"/>
      <c r="X554" s="5"/>
      <c r="Y554" s="6"/>
      <c r="Z554" s="5"/>
      <c r="AA554" s="6"/>
      <c r="AB554" s="5"/>
      <c r="AC554" s="6"/>
      <c r="AD554" s="5"/>
      <c r="AE554" s="6"/>
      <c r="AF554" s="5"/>
      <c r="AG554" s="6"/>
      <c r="AH554" s="5"/>
      <c r="AI554" s="6"/>
    </row>
    <row r="555" spans="1:35" s="183" customFormat="1" ht="15" customHeight="1" x14ac:dyDescent="0.25">
      <c r="A555" s="22" t="s">
        <v>1655</v>
      </c>
      <c r="B555" s="304">
        <v>678768</v>
      </c>
      <c r="C555" s="212"/>
      <c r="D555" s="149" t="s">
        <v>3389</v>
      </c>
      <c r="E555" s="283" t="s">
        <v>3390</v>
      </c>
      <c r="F555" s="266"/>
      <c r="G555" s="266"/>
      <c r="H555" s="225">
        <v>0</v>
      </c>
      <c r="I555" s="225">
        <v>0</v>
      </c>
      <c r="J555" s="225">
        <v>48.520625000000003</v>
      </c>
      <c r="K555" s="225">
        <v>48.52</v>
      </c>
      <c r="L555" s="191"/>
      <c r="M555" s="17"/>
      <c r="N555" s="18"/>
      <c r="O555" s="17"/>
      <c r="P555" s="18"/>
      <c r="Q555" s="17"/>
      <c r="R555" s="18"/>
      <c r="S555" s="20"/>
      <c r="T555" s="5"/>
      <c r="U555" s="230"/>
      <c r="V555" s="5"/>
      <c r="W555" s="6"/>
      <c r="X555" s="5"/>
      <c r="Y555" s="6"/>
      <c r="Z555" s="5"/>
      <c r="AA555" s="6"/>
      <c r="AB555" s="5"/>
      <c r="AC555" s="6"/>
      <c r="AD555" s="5"/>
      <c r="AE555" s="6"/>
      <c r="AF555" s="5"/>
      <c r="AG555" s="6"/>
      <c r="AH555" s="5"/>
      <c r="AI555" s="6"/>
    </row>
    <row r="556" spans="1:35" ht="15" customHeight="1" x14ac:dyDescent="0.25">
      <c r="A556" s="22" t="s">
        <v>1655</v>
      </c>
      <c r="B556" s="304">
        <v>678771</v>
      </c>
      <c r="D556" s="149" t="s">
        <v>854</v>
      </c>
      <c r="E556" s="283" t="s">
        <v>1099</v>
      </c>
      <c r="F556" s="283" t="e">
        <v>#N/A</v>
      </c>
      <c r="G556" s="283"/>
      <c r="H556" s="225">
        <v>0</v>
      </c>
      <c r="I556" s="225">
        <v>0</v>
      </c>
      <c r="J556" s="225">
        <v>48.520938000000001</v>
      </c>
      <c r="K556" s="225">
        <v>48.52</v>
      </c>
      <c r="L556" s="191"/>
      <c r="M556" s="17"/>
      <c r="N556" s="18"/>
      <c r="O556" s="17"/>
      <c r="P556" s="18"/>
      <c r="Q556" s="17"/>
      <c r="R556" s="18"/>
      <c r="S556" s="17"/>
      <c r="T556" s="5"/>
      <c r="U556" s="230"/>
      <c r="V556" s="5"/>
      <c r="W556" s="6"/>
      <c r="X556" s="5"/>
      <c r="Y556" s="6"/>
      <c r="Z556" s="5"/>
      <c r="AA556" s="6"/>
      <c r="AB556" s="5"/>
      <c r="AC556" s="6"/>
      <c r="AD556" s="5"/>
      <c r="AE556" s="6"/>
      <c r="AF556" s="5"/>
      <c r="AG556" s="6"/>
      <c r="AH556" s="5"/>
      <c r="AI556" s="6"/>
    </row>
    <row r="557" spans="1:35" ht="15" customHeight="1" x14ac:dyDescent="0.25">
      <c r="A557" s="22" t="s">
        <v>1655</v>
      </c>
      <c r="B557" s="304">
        <v>678773</v>
      </c>
      <c r="D557" s="149" t="s">
        <v>855</v>
      </c>
      <c r="E557" s="283" t="s">
        <v>1100</v>
      </c>
      <c r="F557" s="283" t="e">
        <v>#N/A</v>
      </c>
      <c r="G557" s="283"/>
      <c r="H557" s="225">
        <v>20</v>
      </c>
      <c r="I557" s="225">
        <v>20</v>
      </c>
      <c r="J557" s="225">
        <v>48.520938000000001</v>
      </c>
      <c r="K557" s="225">
        <v>48.52</v>
      </c>
      <c r="L557" s="190">
        <v>75</v>
      </c>
      <c r="M557" s="17">
        <f>((((((L557*L$2))-((L557*L$2)*0.12+0.035)+4-13)-($J557*L$2))/($J557*L$2)))</f>
        <v>0.17402924073726692</v>
      </c>
      <c r="N557" s="18"/>
      <c r="O557" s="17"/>
      <c r="P557" s="18"/>
      <c r="Q557" s="17"/>
      <c r="R557" s="18"/>
      <c r="S557" s="17"/>
      <c r="T557" s="18"/>
      <c r="U557" s="19"/>
      <c r="V557" s="5"/>
      <c r="W557" s="6"/>
      <c r="X557" s="5"/>
      <c r="Y557" s="6"/>
      <c r="Z557" s="5"/>
      <c r="AA557" s="6"/>
      <c r="AB557" s="5"/>
      <c r="AC557" s="6"/>
      <c r="AD557" s="5"/>
      <c r="AE557" s="6"/>
      <c r="AF557" s="5"/>
      <c r="AG557" s="6"/>
      <c r="AH557" s="5"/>
      <c r="AI557" s="6"/>
    </row>
    <row r="558" spans="1:35" ht="15" customHeight="1" x14ac:dyDescent="0.25">
      <c r="A558" s="22" t="s">
        <v>1655</v>
      </c>
      <c r="B558" s="304">
        <v>678774</v>
      </c>
      <c r="D558" s="149" t="s">
        <v>856</v>
      </c>
      <c r="E558" s="283" t="s">
        <v>1101</v>
      </c>
      <c r="F558" s="283" t="e">
        <v>#N/A</v>
      </c>
      <c r="G558" s="283"/>
      <c r="H558" s="225">
        <v>33</v>
      </c>
      <c r="I558" s="225">
        <v>33</v>
      </c>
      <c r="J558" s="225">
        <v>54.075625000000002</v>
      </c>
      <c r="K558" s="225">
        <v>56.78</v>
      </c>
      <c r="L558" s="189">
        <v>94.5</v>
      </c>
      <c r="M558" s="17">
        <f>((((((L558*L$2))-((L558*L$2)*0.12+0.035)+4-13)-($J558*L$2))/($J558*L$2)))</f>
        <v>0.37076547890107597</v>
      </c>
      <c r="N558" s="18"/>
      <c r="O558" s="17"/>
      <c r="P558" s="18"/>
      <c r="Q558" s="20"/>
      <c r="R558" s="18"/>
      <c r="S558" s="20"/>
      <c r="T558" s="5"/>
      <c r="U558" s="230"/>
      <c r="V558" s="5"/>
      <c r="W558" s="6"/>
      <c r="X558" s="5"/>
      <c r="Y558" s="6"/>
      <c r="Z558" s="5"/>
      <c r="AA558" s="6"/>
      <c r="AB558" s="5"/>
      <c r="AC558" s="6"/>
      <c r="AD558" s="5"/>
      <c r="AE558" s="6"/>
      <c r="AF558" s="5"/>
      <c r="AG558" s="6"/>
      <c r="AH558" s="5"/>
      <c r="AI558" s="6"/>
    </row>
    <row r="559" spans="1:35" ht="15" customHeight="1" x14ac:dyDescent="0.25">
      <c r="A559" s="22" t="s">
        <v>1655</v>
      </c>
      <c r="B559" s="304">
        <v>678775</v>
      </c>
      <c r="D559" s="149" t="s">
        <v>857</v>
      </c>
      <c r="E559" s="283" t="s">
        <v>1102</v>
      </c>
      <c r="F559" s="283" t="e">
        <v>#N/A</v>
      </c>
      <c r="G559" s="283"/>
      <c r="H559" s="225">
        <v>111</v>
      </c>
      <c r="I559" s="225">
        <v>111</v>
      </c>
      <c r="J559" s="225">
        <v>48.520833000000003</v>
      </c>
      <c r="K559" s="225">
        <v>62</v>
      </c>
      <c r="L559" s="389">
        <v>74.989999999999995</v>
      </c>
      <c r="M559" s="17">
        <f>((((((L559*L$2))-((L559*L$2)*0.12+0.035)+4-13)-($J559*L$2))/($J559*L$2)))</f>
        <v>0.1738504159646227</v>
      </c>
      <c r="N559" s="31"/>
      <c r="O559" s="17"/>
      <c r="P559" s="18">
        <v>81.5</v>
      </c>
      <c r="Q559" s="17">
        <f>((((((P559*P$2))-((P559*P$2)*0.12+0.035)+4-13)-($J559*P$2))/($J559*P$2)))</f>
        <v>0.4160584038887653</v>
      </c>
      <c r="R559" s="18"/>
      <c r="S559" s="20"/>
      <c r="T559" s="5"/>
      <c r="U559" s="230"/>
      <c r="V559" s="5"/>
      <c r="W559" s="6"/>
      <c r="X559" s="5"/>
      <c r="Y559" s="6"/>
      <c r="Z559" s="5"/>
      <c r="AA559" s="6"/>
      <c r="AB559" s="5"/>
      <c r="AC559" s="6"/>
      <c r="AD559" s="5"/>
      <c r="AE559" s="6"/>
      <c r="AF559" s="5"/>
      <c r="AG559" s="6"/>
      <c r="AH559" s="5"/>
      <c r="AI559" s="6"/>
    </row>
    <row r="560" spans="1:35" ht="15" customHeight="1" x14ac:dyDescent="0.25">
      <c r="A560" s="22" t="s">
        <v>1655</v>
      </c>
      <c r="B560" s="304">
        <v>678776</v>
      </c>
      <c r="D560" s="198" t="s">
        <v>392</v>
      </c>
      <c r="E560" s="7" t="s">
        <v>1103</v>
      </c>
      <c r="F560" s="7" t="e">
        <v>#N/A</v>
      </c>
      <c r="G560" s="7"/>
      <c r="H560" s="225">
        <v>118</v>
      </c>
      <c r="I560" s="225">
        <v>116</v>
      </c>
      <c r="J560" s="225">
        <v>56.777500000000003</v>
      </c>
      <c r="K560" s="225">
        <v>56.78</v>
      </c>
      <c r="L560" s="389">
        <v>87.99</v>
      </c>
      <c r="M560" s="17">
        <f>((((((L560*L$2))-((L560*L$2)*0.12+0.035)+4-13)-($J560*L$2))/($J560*L$2)))</f>
        <v>0.20463563911760801</v>
      </c>
      <c r="N560" s="18">
        <v>92</v>
      </c>
      <c r="O560" s="17">
        <f>((((((N560*N$2))-((N560*N$2)*0.12+0.035)+4-13)-($J560*N$2))/($J560*N$2)))</f>
        <v>0.3463519880234246</v>
      </c>
      <c r="P560" s="18"/>
      <c r="Q560" s="17"/>
      <c r="R560" s="18"/>
      <c r="S560" s="20"/>
      <c r="T560" s="5"/>
      <c r="U560" s="230"/>
      <c r="V560" s="5"/>
      <c r="W560" s="6"/>
      <c r="X560" s="5"/>
      <c r="Y560" s="6"/>
      <c r="Z560" s="5"/>
      <c r="AA560" s="6"/>
      <c r="AB560" s="5"/>
      <c r="AC560" s="6"/>
      <c r="AD560" s="5"/>
      <c r="AE560" s="6"/>
      <c r="AF560" s="5"/>
      <c r="AG560" s="6"/>
      <c r="AH560" s="5"/>
      <c r="AI560" s="6"/>
    </row>
    <row r="561" spans="1:35" ht="15" customHeight="1" x14ac:dyDescent="0.25">
      <c r="A561" s="22" t="s">
        <v>1655</v>
      </c>
      <c r="B561" s="304">
        <v>801211</v>
      </c>
      <c r="D561" s="149" t="s">
        <v>745</v>
      </c>
      <c r="E561" s="283" t="s">
        <v>1104</v>
      </c>
      <c r="F561" s="283" t="e">
        <v>#N/A</v>
      </c>
      <c r="G561" s="283"/>
      <c r="H561" s="225">
        <v>0</v>
      </c>
      <c r="I561" s="225">
        <v>0</v>
      </c>
      <c r="J561" s="225">
        <v>25.86</v>
      </c>
      <c r="K561" s="225">
        <v>0</v>
      </c>
      <c r="L561" s="190"/>
      <c r="M561" s="17"/>
      <c r="N561" s="18"/>
      <c r="O561" s="20"/>
      <c r="P561" s="18"/>
      <c r="Q561" s="20"/>
      <c r="R561" s="18"/>
      <c r="S561" s="20"/>
      <c r="T561" s="5"/>
      <c r="U561" s="230"/>
      <c r="V561" s="5"/>
      <c r="W561" s="6"/>
      <c r="X561" s="5"/>
      <c r="Y561" s="6"/>
      <c r="Z561" s="5"/>
      <c r="AA561" s="6"/>
      <c r="AB561" s="5"/>
      <c r="AC561" s="6"/>
      <c r="AD561" s="5"/>
      <c r="AE561" s="6"/>
      <c r="AF561" s="5"/>
      <c r="AG561" s="6"/>
      <c r="AH561" s="5"/>
      <c r="AI561" s="6"/>
    </row>
    <row r="562" spans="1:35" ht="15" customHeight="1" x14ac:dyDescent="0.25">
      <c r="A562" s="22" t="s">
        <v>1655</v>
      </c>
      <c r="B562" s="304">
        <v>801212</v>
      </c>
      <c r="D562" s="149" t="s">
        <v>746</v>
      </c>
      <c r="E562" s="284" t="s">
        <v>1105</v>
      </c>
      <c r="F562" s="284" t="s">
        <v>1792</v>
      </c>
      <c r="G562" s="284"/>
      <c r="H562" s="225">
        <v>0</v>
      </c>
      <c r="I562" s="225">
        <v>0</v>
      </c>
      <c r="J562" s="225">
        <v>25.85952</v>
      </c>
      <c r="K562" s="225">
        <v>0</v>
      </c>
      <c r="L562" s="191"/>
      <c r="M562" s="19"/>
      <c r="N562" s="18"/>
      <c r="O562" s="20"/>
      <c r="P562" s="18"/>
      <c r="Q562" s="20"/>
      <c r="R562" s="18"/>
      <c r="S562" s="20"/>
      <c r="T562" s="18"/>
      <c r="U562" s="20"/>
      <c r="V562" s="18"/>
      <c r="W562" s="21"/>
      <c r="X562" s="18"/>
      <c r="Y562" s="21"/>
      <c r="Z562" s="18"/>
      <c r="AA562" s="21"/>
      <c r="AB562" s="18"/>
      <c r="AC562" s="21"/>
      <c r="AD562" s="18"/>
      <c r="AE562" s="21"/>
      <c r="AF562" s="18"/>
      <c r="AG562" s="21"/>
      <c r="AH562" s="18"/>
      <c r="AI562" s="21"/>
    </row>
    <row r="563" spans="1:35" ht="15" customHeight="1" x14ac:dyDescent="0.25">
      <c r="A563" s="22" t="s">
        <v>1655</v>
      </c>
      <c r="B563" s="304">
        <v>801222</v>
      </c>
      <c r="D563" s="149" t="s">
        <v>747</v>
      </c>
      <c r="E563" s="283" t="s">
        <v>1106</v>
      </c>
      <c r="F563" s="283" t="s">
        <v>1793</v>
      </c>
      <c r="G563" s="283"/>
      <c r="H563" s="225">
        <v>0</v>
      </c>
      <c r="I563" s="225">
        <v>0</v>
      </c>
      <c r="J563" s="225">
        <v>25.859500000000001</v>
      </c>
      <c r="K563" s="225">
        <v>0</v>
      </c>
      <c r="L563" s="190"/>
      <c r="M563" s="17"/>
      <c r="N563" s="5"/>
      <c r="O563" s="230"/>
      <c r="P563" s="5"/>
      <c r="Q563" s="230"/>
      <c r="R563" s="5"/>
      <c r="S563" s="230"/>
      <c r="T563" s="5"/>
      <c r="U563" s="230"/>
      <c r="V563" s="5"/>
      <c r="W563" s="6"/>
      <c r="X563" s="5"/>
      <c r="Y563" s="6"/>
      <c r="Z563" s="5"/>
      <c r="AA563" s="6"/>
      <c r="AB563" s="5"/>
      <c r="AC563" s="6"/>
      <c r="AD563" s="5"/>
      <c r="AE563" s="6"/>
      <c r="AF563" s="5"/>
      <c r="AG563" s="6"/>
      <c r="AH563" s="5"/>
      <c r="AI563" s="6"/>
    </row>
    <row r="564" spans="1:35" ht="15" customHeight="1" x14ac:dyDescent="0.25">
      <c r="A564" s="22" t="s">
        <v>1655</v>
      </c>
      <c r="B564" s="304">
        <v>801227</v>
      </c>
      <c r="D564" s="149" t="s">
        <v>748</v>
      </c>
      <c r="E564" s="283" t="s">
        <v>1107</v>
      </c>
      <c r="F564" s="283" t="s">
        <v>1794</v>
      </c>
      <c r="G564" s="283"/>
      <c r="H564" s="225">
        <v>0</v>
      </c>
      <c r="I564" s="225">
        <v>0</v>
      </c>
      <c r="J564" s="225">
        <v>23.893103</v>
      </c>
      <c r="K564" s="225">
        <v>23.9</v>
      </c>
      <c r="L564" s="190"/>
      <c r="M564" s="17"/>
      <c r="N564" s="5"/>
      <c r="O564" s="230"/>
      <c r="P564" s="5"/>
      <c r="Q564" s="230"/>
      <c r="R564" s="5"/>
      <c r="S564" s="230"/>
      <c r="T564" s="5"/>
      <c r="U564" s="230"/>
      <c r="V564" s="5"/>
      <c r="W564" s="6"/>
      <c r="X564" s="5"/>
      <c r="Y564" s="6"/>
      <c r="Z564" s="5"/>
      <c r="AA564" s="6"/>
      <c r="AB564" s="5"/>
      <c r="AC564" s="6"/>
      <c r="AD564" s="5"/>
      <c r="AE564" s="6"/>
      <c r="AF564" s="5"/>
      <c r="AG564" s="6"/>
      <c r="AH564" s="5"/>
      <c r="AI564" s="6"/>
    </row>
    <row r="565" spans="1:35" ht="15" customHeight="1" x14ac:dyDescent="0.25">
      <c r="A565" s="22" t="s">
        <v>1655</v>
      </c>
      <c r="B565" s="304">
        <v>801232</v>
      </c>
      <c r="D565" s="149" t="s">
        <v>327</v>
      </c>
      <c r="E565" s="266" t="s">
        <v>1108</v>
      </c>
      <c r="F565" s="45" t="s">
        <v>1795</v>
      </c>
      <c r="G565" s="45"/>
      <c r="H565" s="225">
        <v>0</v>
      </c>
      <c r="I565" s="225">
        <v>0</v>
      </c>
      <c r="J565" s="225">
        <v>25.859411999999999</v>
      </c>
      <c r="K565" s="225">
        <v>25.85</v>
      </c>
      <c r="L565" s="191"/>
      <c r="M565" s="17"/>
      <c r="N565" s="18"/>
      <c r="O565" s="17"/>
      <c r="P565" s="5"/>
      <c r="Q565" s="230"/>
      <c r="R565" s="5"/>
      <c r="S565" s="230"/>
      <c r="T565" s="5"/>
      <c r="U565" s="230"/>
      <c r="V565" s="5"/>
      <c r="W565" s="6"/>
      <c r="X565" s="5"/>
      <c r="Y565" s="6"/>
      <c r="Z565" s="5"/>
      <c r="AA565" s="6"/>
      <c r="AB565" s="5"/>
      <c r="AC565" s="6"/>
      <c r="AD565" s="5"/>
      <c r="AE565" s="6"/>
      <c r="AF565" s="5"/>
      <c r="AG565" s="6"/>
      <c r="AH565" s="5"/>
      <c r="AI565" s="6"/>
    </row>
    <row r="566" spans="1:35" ht="15" customHeight="1" x14ac:dyDescent="0.25">
      <c r="A566" s="22" t="s">
        <v>1655</v>
      </c>
      <c r="B566" s="304">
        <v>801299</v>
      </c>
      <c r="D566" s="149" t="s">
        <v>749</v>
      </c>
      <c r="E566" s="266" t="s">
        <v>1109</v>
      </c>
      <c r="F566" s="283" t="s">
        <v>1796</v>
      </c>
      <c r="G566" s="283"/>
      <c r="H566" s="225">
        <v>0</v>
      </c>
      <c r="I566" s="225">
        <v>0</v>
      </c>
      <c r="J566" s="225">
        <v>23.892327999999999</v>
      </c>
      <c r="K566" s="225">
        <v>23.89</v>
      </c>
      <c r="L566" s="190"/>
      <c r="M566" s="17"/>
      <c r="N566" s="5"/>
      <c r="O566" s="230"/>
      <c r="P566" s="5"/>
      <c r="Q566" s="230"/>
      <c r="R566" s="5"/>
      <c r="S566" s="230"/>
      <c r="T566" s="5"/>
      <c r="U566" s="230"/>
      <c r="V566" s="5"/>
      <c r="W566" s="6"/>
      <c r="X566" s="5"/>
      <c r="Y566" s="6"/>
      <c r="Z566" s="5"/>
      <c r="AA566" s="6"/>
      <c r="AB566" s="5"/>
      <c r="AC566" s="6"/>
      <c r="AD566" s="5"/>
      <c r="AE566" s="6"/>
      <c r="AF566" s="5"/>
      <c r="AG566" s="6"/>
      <c r="AH566" s="5"/>
      <c r="AI566" s="6"/>
    </row>
    <row r="567" spans="1:35" s="13" customFormat="1" ht="15" customHeight="1" x14ac:dyDescent="0.25">
      <c r="A567" s="22" t="s">
        <v>1655</v>
      </c>
      <c r="B567" s="304">
        <v>801306</v>
      </c>
      <c r="C567" s="212"/>
      <c r="D567" s="149" t="s">
        <v>750</v>
      </c>
      <c r="E567" s="283" t="s">
        <v>1110</v>
      </c>
      <c r="F567" s="283" t="s">
        <v>1794</v>
      </c>
      <c r="G567" s="283"/>
      <c r="H567" s="225">
        <v>0</v>
      </c>
      <c r="I567" s="225">
        <v>0</v>
      </c>
      <c r="J567" s="225">
        <v>23.9</v>
      </c>
      <c r="K567" s="225">
        <v>23.9</v>
      </c>
      <c r="L567" s="190"/>
      <c r="M567" s="17"/>
      <c r="N567" s="5"/>
      <c r="O567" s="230"/>
      <c r="P567" s="5"/>
      <c r="Q567" s="230"/>
      <c r="R567" s="5"/>
      <c r="S567" s="230"/>
      <c r="T567" s="5"/>
      <c r="U567" s="230"/>
      <c r="V567" s="5"/>
      <c r="W567" s="6"/>
      <c r="X567" s="5"/>
      <c r="Y567" s="6"/>
      <c r="Z567" s="5"/>
      <c r="AA567" s="6"/>
      <c r="AB567" s="5"/>
      <c r="AC567" s="6"/>
      <c r="AD567" s="5"/>
      <c r="AE567" s="6"/>
      <c r="AF567" s="5"/>
      <c r="AG567" s="6"/>
      <c r="AH567" s="5"/>
      <c r="AI567" s="6"/>
    </row>
    <row r="568" spans="1:35" ht="15" customHeight="1" x14ac:dyDescent="0.25">
      <c r="A568" s="22" t="s">
        <v>1655</v>
      </c>
      <c r="B568" s="304">
        <v>801309</v>
      </c>
      <c r="D568" s="149" t="s">
        <v>751</v>
      </c>
      <c r="E568" s="266" t="s">
        <v>1111</v>
      </c>
      <c r="F568" s="266" t="s">
        <v>1797</v>
      </c>
      <c r="G568" s="266"/>
      <c r="H568" s="225">
        <v>0</v>
      </c>
      <c r="I568" s="225">
        <v>0</v>
      </c>
      <c r="J568" s="225">
        <v>23.892308</v>
      </c>
      <c r="K568" s="225">
        <v>0</v>
      </c>
      <c r="L568" s="190"/>
      <c r="M568" s="17"/>
      <c r="N568" s="5"/>
      <c r="O568" s="230"/>
      <c r="P568" s="5"/>
      <c r="Q568" s="230"/>
      <c r="R568" s="5"/>
      <c r="S568" s="230"/>
      <c r="T568" s="5"/>
      <c r="U568" s="230"/>
      <c r="V568" s="5"/>
      <c r="W568" s="6"/>
      <c r="X568" s="5"/>
      <c r="Y568" s="6"/>
      <c r="Z568" s="5"/>
      <c r="AA568" s="6"/>
      <c r="AB568" s="5"/>
      <c r="AC568" s="6"/>
      <c r="AD568" s="5"/>
      <c r="AE568" s="6"/>
      <c r="AF568" s="5"/>
      <c r="AG568" s="6"/>
      <c r="AH568" s="5"/>
      <c r="AI568" s="6"/>
    </row>
    <row r="569" spans="1:35" ht="15" customHeight="1" x14ac:dyDescent="0.25">
      <c r="A569" s="22" t="s">
        <v>1655</v>
      </c>
      <c r="B569" s="304">
        <v>801322</v>
      </c>
      <c r="D569" s="149" t="s">
        <v>752</v>
      </c>
      <c r="E569" s="283" t="s">
        <v>1112</v>
      </c>
      <c r="F569" s="283" t="s">
        <v>1798</v>
      </c>
      <c r="G569" s="283"/>
      <c r="H569" s="225">
        <v>0</v>
      </c>
      <c r="I569" s="225">
        <v>0</v>
      </c>
      <c r="J569" s="225">
        <v>23.892123999999999</v>
      </c>
      <c r="K569" s="225">
        <v>23.9</v>
      </c>
      <c r="L569" s="190"/>
      <c r="M569" s="17"/>
      <c r="N569" s="5"/>
      <c r="O569" s="230"/>
      <c r="P569" s="5"/>
      <c r="Q569" s="230"/>
      <c r="R569" s="5"/>
      <c r="S569" s="230"/>
      <c r="T569" s="5"/>
      <c r="U569" s="230"/>
      <c r="V569" s="5"/>
      <c r="W569" s="6"/>
      <c r="X569" s="5"/>
      <c r="Y569" s="6"/>
      <c r="Z569" s="5"/>
      <c r="AA569" s="6"/>
      <c r="AB569" s="5"/>
      <c r="AC569" s="6"/>
      <c r="AD569" s="5"/>
      <c r="AE569" s="6"/>
      <c r="AF569" s="5"/>
      <c r="AG569" s="6"/>
      <c r="AH569" s="5"/>
      <c r="AI569" s="6"/>
    </row>
    <row r="570" spans="1:35" ht="15" customHeight="1" x14ac:dyDescent="0.25">
      <c r="A570" s="22" t="s">
        <v>1655</v>
      </c>
      <c r="B570" s="304">
        <v>80293</v>
      </c>
      <c r="D570" s="149" t="s">
        <v>2017</v>
      </c>
      <c r="E570" s="283" t="s">
        <v>2045</v>
      </c>
      <c r="F570" s="283"/>
      <c r="G570" s="283"/>
      <c r="H570" s="225">
        <v>0</v>
      </c>
      <c r="I570" s="225">
        <v>0</v>
      </c>
      <c r="J570" s="225">
        <v>69.710999999999999</v>
      </c>
      <c r="K570" s="225" t="e">
        <v>#N/A</v>
      </c>
      <c r="L570" s="190"/>
      <c r="M570" s="17"/>
      <c r="N570" s="5"/>
      <c r="O570" s="230"/>
      <c r="P570" s="5"/>
      <c r="Q570" s="230"/>
      <c r="R570" s="5"/>
      <c r="S570" s="230"/>
      <c r="T570" s="5"/>
      <c r="U570" s="230"/>
      <c r="V570" s="5"/>
      <c r="W570" s="6"/>
      <c r="X570" s="5"/>
      <c r="Y570" s="6"/>
      <c r="Z570" s="5"/>
      <c r="AA570" s="6"/>
      <c r="AB570" s="5"/>
      <c r="AC570" s="6"/>
      <c r="AD570" s="5"/>
      <c r="AE570" s="6"/>
      <c r="AF570" s="5"/>
      <c r="AG570" s="6"/>
      <c r="AH570" s="5"/>
      <c r="AI570" s="6"/>
    </row>
    <row r="571" spans="1:35" ht="15" customHeight="1" x14ac:dyDescent="0.25">
      <c r="A571" s="22" t="s">
        <v>1655</v>
      </c>
      <c r="B571" s="304">
        <v>80392</v>
      </c>
      <c r="D571" s="149" t="s">
        <v>35</v>
      </c>
      <c r="E571" s="283" t="s">
        <v>1113</v>
      </c>
      <c r="F571" s="283" t="e">
        <v>#N/A</v>
      </c>
      <c r="G571" s="284"/>
      <c r="H571" s="225">
        <v>0</v>
      </c>
      <c r="I571" s="225">
        <v>0</v>
      </c>
      <c r="J571" s="225">
        <v>69.501999999999995</v>
      </c>
      <c r="K571" s="225">
        <v>69.5</v>
      </c>
      <c r="L571" s="189"/>
      <c r="M571" s="17"/>
      <c r="N571" s="18"/>
      <c r="O571" s="17"/>
      <c r="P571" s="5"/>
      <c r="Q571" s="230"/>
      <c r="R571" s="5"/>
      <c r="S571" s="230"/>
      <c r="T571" s="5"/>
      <c r="U571" s="230"/>
      <c r="V571" s="5"/>
      <c r="W571" s="6"/>
      <c r="X571" s="5"/>
      <c r="Y571" s="6"/>
      <c r="Z571" s="5"/>
      <c r="AA571" s="6"/>
      <c r="AB571" s="5"/>
      <c r="AC571" s="6"/>
      <c r="AD571" s="5"/>
      <c r="AE571" s="6"/>
      <c r="AF571" s="5"/>
      <c r="AG571" s="6"/>
      <c r="AH571" s="5"/>
      <c r="AI571" s="6"/>
    </row>
    <row r="572" spans="1:35" s="15" customFormat="1" ht="15" customHeight="1" x14ac:dyDescent="0.25">
      <c r="A572" s="22" t="s">
        <v>1655</v>
      </c>
      <c r="B572" s="304">
        <v>80393</v>
      </c>
      <c r="C572" s="212"/>
      <c r="D572" s="149" t="s">
        <v>36</v>
      </c>
      <c r="E572" s="266" t="s">
        <v>1114</v>
      </c>
      <c r="F572" s="283" t="s">
        <v>1748</v>
      </c>
      <c r="G572" s="283"/>
      <c r="H572" s="225">
        <v>9</v>
      </c>
      <c r="I572" s="225">
        <v>9</v>
      </c>
      <c r="J572" s="225">
        <v>70</v>
      </c>
      <c r="K572" s="225">
        <v>68.16</v>
      </c>
      <c r="L572" s="191">
        <v>100.75</v>
      </c>
      <c r="M572" s="17">
        <f>((((((L572*L$2))-((L572*L$2)*0.12+0.035)+4-13)-($J572*L$2))/($J572*L$2)))</f>
        <v>0.13750000000000001</v>
      </c>
      <c r="N572" s="18"/>
      <c r="O572" s="17"/>
      <c r="P572" s="5"/>
      <c r="Q572" s="230"/>
      <c r="R572" s="5"/>
      <c r="S572" s="230"/>
      <c r="T572" s="5"/>
      <c r="U572" s="230"/>
      <c r="V572" s="5"/>
      <c r="W572" s="6"/>
      <c r="X572" s="5"/>
      <c r="Y572" s="6"/>
      <c r="Z572" s="5"/>
      <c r="AA572" s="6"/>
      <c r="AB572" s="5"/>
      <c r="AC572" s="6"/>
      <c r="AD572" s="5"/>
      <c r="AE572" s="6"/>
      <c r="AF572" s="5"/>
      <c r="AG572" s="6"/>
      <c r="AH572" s="5"/>
      <c r="AI572" s="6"/>
    </row>
    <row r="573" spans="1:35" ht="15" customHeight="1" x14ac:dyDescent="0.25">
      <c r="A573" s="22" t="s">
        <v>1655</v>
      </c>
      <c r="B573" s="304">
        <v>80395</v>
      </c>
      <c r="D573" s="149" t="s">
        <v>411</v>
      </c>
      <c r="E573" s="183" t="s">
        <v>1115</v>
      </c>
      <c r="F573" s="183" t="s">
        <v>1799</v>
      </c>
      <c r="G573" s="183"/>
      <c r="H573" s="225">
        <v>354</v>
      </c>
      <c r="I573" s="225">
        <v>354</v>
      </c>
      <c r="J573" s="225">
        <v>69.845960000000005</v>
      </c>
      <c r="K573" s="225">
        <v>69.92</v>
      </c>
      <c r="L573" s="392">
        <v>124.99</v>
      </c>
      <c r="M573" s="17">
        <f>((((((L573*L$2))-((L573*L$2)*0.12+0.035)+4-13)-($J573*L$2))/($J573*L$2)))</f>
        <v>0.44541216127604216</v>
      </c>
      <c r="N573" s="388">
        <v>118.45</v>
      </c>
      <c r="O573" s="17">
        <f>((((((N573*N$2))-((N573*N$2)*0.12+0.035)+4-13)-($J573*N$2))/($J573*N$2)))</f>
        <v>0.42769173764667273</v>
      </c>
      <c r="P573" s="18"/>
      <c r="Q573" s="17"/>
      <c r="R573" s="5"/>
      <c r="S573" s="230"/>
      <c r="T573" s="5"/>
      <c r="U573" s="230"/>
      <c r="V573" s="5"/>
      <c r="W573" s="6"/>
      <c r="X573" s="5"/>
      <c r="Y573" s="6"/>
      <c r="Z573" s="5"/>
      <c r="AA573" s="6"/>
      <c r="AB573" s="5"/>
      <c r="AC573" s="6"/>
      <c r="AD573" s="5"/>
      <c r="AE573" s="6"/>
      <c r="AF573" s="5"/>
      <c r="AG573" s="6"/>
      <c r="AH573" s="5"/>
      <c r="AI573" s="6"/>
    </row>
    <row r="574" spans="1:35" s="76" customFormat="1" ht="15" customHeight="1" x14ac:dyDescent="0.25">
      <c r="A574" s="22" t="s">
        <v>1655</v>
      </c>
      <c r="B574" s="304">
        <v>80396</v>
      </c>
      <c r="C574" s="212"/>
      <c r="D574" s="149" t="s">
        <v>2234</v>
      </c>
      <c r="E574" s="283" t="s">
        <v>2235</v>
      </c>
      <c r="F574" s="283"/>
      <c r="G574" s="283"/>
      <c r="H574" s="225">
        <v>0</v>
      </c>
      <c r="I574" s="225">
        <v>0</v>
      </c>
      <c r="J574" s="225">
        <v>69.721666999999997</v>
      </c>
      <c r="K574" s="225">
        <v>69.72</v>
      </c>
      <c r="L574" s="189"/>
      <c r="M574" s="17"/>
      <c r="N574" s="18"/>
      <c r="O574" s="17"/>
      <c r="P574" s="5"/>
      <c r="Q574" s="230"/>
      <c r="R574" s="5"/>
      <c r="S574" s="230"/>
      <c r="T574" s="5"/>
      <c r="U574" s="230"/>
      <c r="V574" s="5"/>
      <c r="W574" s="6"/>
      <c r="X574" s="5"/>
      <c r="Y574" s="6"/>
      <c r="Z574" s="5"/>
      <c r="AA574" s="6"/>
      <c r="AB574" s="5"/>
      <c r="AC574" s="6"/>
      <c r="AD574" s="5"/>
      <c r="AE574" s="6"/>
      <c r="AF574" s="5"/>
      <c r="AG574" s="6"/>
      <c r="AH574" s="5"/>
      <c r="AI574" s="6"/>
    </row>
    <row r="575" spans="1:35" s="76" customFormat="1" ht="15" customHeight="1" x14ac:dyDescent="0.25">
      <c r="A575" s="22" t="s">
        <v>1655</v>
      </c>
      <c r="B575" s="304">
        <v>80397</v>
      </c>
      <c r="C575" s="212"/>
      <c r="D575" s="149" t="s">
        <v>2236</v>
      </c>
      <c r="E575" s="283" t="s">
        <v>2237</v>
      </c>
      <c r="F575" s="283"/>
      <c r="G575" s="283"/>
      <c r="H575" s="225">
        <v>0</v>
      </c>
      <c r="I575" s="225">
        <v>0</v>
      </c>
      <c r="J575" s="225">
        <v>69.721666999999997</v>
      </c>
      <c r="K575" s="225">
        <v>69.72</v>
      </c>
      <c r="L575" s="189"/>
      <c r="M575" s="17"/>
      <c r="N575" s="18"/>
      <c r="O575" s="17"/>
      <c r="P575" s="5"/>
      <c r="Q575" s="230"/>
      <c r="R575" s="5"/>
      <c r="S575" s="230"/>
      <c r="T575" s="5"/>
      <c r="U575" s="230"/>
      <c r="V575" s="5"/>
      <c r="W575" s="6"/>
      <c r="X575" s="5"/>
      <c r="Y575" s="6"/>
      <c r="Z575" s="5"/>
      <c r="AA575" s="6"/>
      <c r="AB575" s="5"/>
      <c r="AC575" s="6"/>
      <c r="AD575" s="5"/>
      <c r="AE575" s="6"/>
      <c r="AF575" s="5"/>
      <c r="AG575" s="6"/>
      <c r="AH575" s="5"/>
      <c r="AI575" s="6"/>
    </row>
    <row r="576" spans="1:35" s="76" customFormat="1" ht="15" customHeight="1" x14ac:dyDescent="0.25">
      <c r="A576" s="22" t="s">
        <v>1655</v>
      </c>
      <c r="B576" s="304">
        <v>80796</v>
      </c>
      <c r="C576" s="212"/>
      <c r="D576" s="149" t="s">
        <v>2232</v>
      </c>
      <c r="E576" s="283" t="s">
        <v>2233</v>
      </c>
      <c r="F576" s="283"/>
      <c r="G576" s="283"/>
      <c r="H576" s="225">
        <v>0</v>
      </c>
      <c r="I576" s="225">
        <v>0</v>
      </c>
      <c r="J576" s="225">
        <v>69.72</v>
      </c>
      <c r="K576" s="225">
        <v>69.72</v>
      </c>
      <c r="L576" s="189"/>
      <c r="M576" s="17"/>
      <c r="N576" s="18"/>
      <c r="O576" s="17"/>
      <c r="P576" s="5"/>
      <c r="Q576" s="230"/>
      <c r="R576" s="5"/>
      <c r="S576" s="230"/>
      <c r="T576" s="5"/>
      <c r="U576" s="230"/>
      <c r="V576" s="5"/>
      <c r="W576" s="6"/>
      <c r="X576" s="5"/>
      <c r="Y576" s="6"/>
      <c r="Z576" s="5"/>
      <c r="AA576" s="6"/>
      <c r="AB576" s="5"/>
      <c r="AC576" s="6"/>
      <c r="AD576" s="5"/>
      <c r="AE576" s="6"/>
      <c r="AF576" s="5"/>
      <c r="AG576" s="6"/>
      <c r="AH576" s="5"/>
      <c r="AI576" s="6"/>
    </row>
    <row r="577" spans="1:35" ht="15" customHeight="1" x14ac:dyDescent="0.25">
      <c r="A577" s="22" t="s">
        <v>1655</v>
      </c>
      <c r="B577" s="304">
        <v>80799</v>
      </c>
      <c r="D577" s="149" t="s">
        <v>37</v>
      </c>
      <c r="E577" s="283" t="s">
        <v>1116</v>
      </c>
      <c r="F577" s="283" t="s">
        <v>1800</v>
      </c>
      <c r="G577" s="283"/>
      <c r="H577" s="225">
        <v>0</v>
      </c>
      <c r="I577" s="225">
        <v>0</v>
      </c>
      <c r="J577" s="225">
        <v>70.197999999999993</v>
      </c>
      <c r="K577" s="225">
        <v>69.81</v>
      </c>
      <c r="L577" s="189"/>
      <c r="M577" s="17"/>
      <c r="N577" s="18"/>
      <c r="O577" s="17"/>
      <c r="P577" s="5"/>
      <c r="Q577" s="230"/>
      <c r="R577" s="5"/>
      <c r="S577" s="230"/>
      <c r="T577" s="5"/>
      <c r="U577" s="230"/>
      <c r="V577" s="5"/>
      <c r="W577" s="6"/>
      <c r="X577" s="5"/>
      <c r="Y577" s="6"/>
      <c r="Z577" s="5"/>
      <c r="AA577" s="6"/>
      <c r="AB577" s="5"/>
      <c r="AC577" s="6"/>
      <c r="AD577" s="5"/>
      <c r="AE577" s="6"/>
      <c r="AF577" s="5"/>
      <c r="AG577" s="6"/>
      <c r="AH577" s="5"/>
      <c r="AI577" s="6"/>
    </row>
    <row r="578" spans="1:35" ht="15" customHeight="1" x14ac:dyDescent="0.25">
      <c r="A578" s="22" t="s">
        <v>1655</v>
      </c>
      <c r="B578" s="304" t="s">
        <v>3926</v>
      </c>
      <c r="D578" s="149" t="s">
        <v>422</v>
      </c>
      <c r="E578" s="283" t="s">
        <v>1117</v>
      </c>
      <c r="F578" s="283" t="e">
        <v>#N/A</v>
      </c>
      <c r="G578" s="283"/>
      <c r="H578" s="225">
        <v>0</v>
      </c>
      <c r="I578" s="225">
        <v>0</v>
      </c>
      <c r="J578" s="225">
        <v>77.42</v>
      </c>
      <c r="K578" s="225">
        <v>77.42</v>
      </c>
      <c r="L578" s="190"/>
      <c r="M578" s="17"/>
      <c r="N578" s="5"/>
      <c r="O578" s="230"/>
      <c r="P578" s="5"/>
      <c r="Q578" s="230"/>
      <c r="R578" s="5"/>
      <c r="S578" s="230"/>
      <c r="T578" s="5"/>
      <c r="U578" s="230"/>
      <c r="V578" s="5"/>
      <c r="W578" s="6"/>
      <c r="X578" s="5"/>
      <c r="Y578" s="6"/>
      <c r="Z578" s="5"/>
      <c r="AA578" s="6"/>
      <c r="AB578" s="5"/>
      <c r="AC578" s="6"/>
      <c r="AD578" s="5"/>
      <c r="AE578" s="6"/>
      <c r="AF578" s="5"/>
      <c r="AG578" s="6"/>
      <c r="AH578" s="5"/>
      <c r="AI578" s="6"/>
    </row>
    <row r="579" spans="1:35" s="60" customFormat="1" ht="15" customHeight="1" x14ac:dyDescent="0.25">
      <c r="A579" s="9" t="s">
        <v>2104</v>
      </c>
      <c r="B579" s="304" t="s">
        <v>3927</v>
      </c>
      <c r="C579" s="212"/>
      <c r="D579" s="149" t="s">
        <v>2167</v>
      </c>
      <c r="E579" s="283" t="s">
        <v>2168</v>
      </c>
      <c r="F579" s="283"/>
      <c r="G579" s="283"/>
      <c r="H579" s="225">
        <v>0</v>
      </c>
      <c r="I579" s="225">
        <v>0</v>
      </c>
      <c r="J579" s="225">
        <v>1.49</v>
      </c>
      <c r="K579" s="225">
        <v>1.49</v>
      </c>
      <c r="L579" s="190"/>
      <c r="M579" s="17"/>
      <c r="N579" s="18"/>
      <c r="O579" s="17"/>
      <c r="P579" s="5"/>
      <c r="Q579" s="17"/>
      <c r="R579" s="5"/>
      <c r="S579" s="230"/>
      <c r="T579" s="5"/>
      <c r="U579" s="230"/>
      <c r="V579" s="18"/>
      <c r="W579" s="17"/>
      <c r="X579" s="5"/>
      <c r="Y579" s="6"/>
      <c r="Z579" s="5"/>
      <c r="AA579" s="6"/>
      <c r="AB579" s="5"/>
      <c r="AC579" s="6"/>
      <c r="AD579" s="5"/>
      <c r="AE579" s="6"/>
      <c r="AF579" s="5"/>
      <c r="AG579" s="6"/>
      <c r="AH579" s="5"/>
      <c r="AI579" s="6"/>
    </row>
    <row r="580" spans="1:35" ht="15" customHeight="1" x14ac:dyDescent="0.25">
      <c r="A580" s="9" t="s">
        <v>2104</v>
      </c>
      <c r="B580" s="304" t="s">
        <v>3928</v>
      </c>
      <c r="D580" s="149" t="s">
        <v>2103</v>
      </c>
      <c r="E580" s="283" t="s">
        <v>2105</v>
      </c>
      <c r="F580" s="283"/>
      <c r="G580" s="283"/>
      <c r="H580" s="225">
        <v>0</v>
      </c>
      <c r="I580" s="225">
        <v>0</v>
      </c>
      <c r="J580" s="225">
        <v>2.5099999999999998</v>
      </c>
      <c r="K580" s="225">
        <v>2.0499999999999998</v>
      </c>
      <c r="L580" s="191"/>
      <c r="M580" s="17"/>
      <c r="N580" s="18"/>
      <c r="O580" s="17"/>
      <c r="P580" s="5"/>
      <c r="Q580" s="17"/>
      <c r="R580" s="5"/>
      <c r="S580" s="17"/>
      <c r="T580" s="5"/>
      <c r="U580" s="17"/>
      <c r="V580" s="5"/>
      <c r="W580" s="17"/>
      <c r="X580" s="5"/>
      <c r="Y580" s="17"/>
      <c r="Z580" s="5"/>
      <c r="AA580" s="17"/>
      <c r="AB580" s="5"/>
      <c r="AC580" s="17"/>
      <c r="AD580" s="5"/>
      <c r="AE580" s="17"/>
      <c r="AF580" s="5"/>
      <c r="AG580" s="17"/>
      <c r="AH580" s="5"/>
      <c r="AI580" s="17"/>
    </row>
    <row r="581" spans="1:35" s="104" customFormat="1" ht="15" customHeight="1" x14ac:dyDescent="0.25">
      <c r="A581" s="9" t="s">
        <v>2537</v>
      </c>
      <c r="B581" s="304">
        <v>110401</v>
      </c>
      <c r="C581" s="212" t="s">
        <v>5050</v>
      </c>
      <c r="D581" s="149" t="s">
        <v>2463</v>
      </c>
      <c r="E581" s="283" t="s">
        <v>2464</v>
      </c>
      <c r="F581" s="283"/>
      <c r="G581" s="283"/>
      <c r="H581" s="225">
        <v>0</v>
      </c>
      <c r="I581" s="225">
        <v>0</v>
      </c>
      <c r="J581" s="225">
        <v>64.015500000000003</v>
      </c>
      <c r="K581" s="225">
        <v>64.02</v>
      </c>
      <c r="L581" s="191"/>
      <c r="M581" s="17"/>
      <c r="N581" s="18"/>
      <c r="O581" s="17"/>
      <c r="P581" s="5"/>
      <c r="Q581" s="124"/>
      <c r="R581" s="5"/>
      <c r="S581" s="17"/>
      <c r="T581" s="5"/>
      <c r="U581" s="17"/>
      <c r="V581" s="5"/>
      <c r="W581" s="17"/>
      <c r="X581" s="5"/>
      <c r="Y581" s="17"/>
      <c r="Z581" s="5"/>
      <c r="AA581" s="17"/>
      <c r="AB581" s="5"/>
      <c r="AC581" s="17"/>
      <c r="AD581" s="5"/>
      <c r="AE581" s="17"/>
      <c r="AF581" s="5"/>
      <c r="AG581" s="17"/>
      <c r="AH581" s="5"/>
      <c r="AI581" s="17"/>
    </row>
    <row r="582" spans="1:35" s="104" customFormat="1" ht="15" customHeight="1" x14ac:dyDescent="0.25">
      <c r="A582" s="9" t="s">
        <v>2537</v>
      </c>
      <c r="B582" s="304">
        <v>110402</v>
      </c>
      <c r="C582" s="212" t="s">
        <v>5050</v>
      </c>
      <c r="D582" s="149" t="s">
        <v>2466</v>
      </c>
      <c r="E582" s="104" t="s">
        <v>2467</v>
      </c>
      <c r="F582" s="283"/>
      <c r="H582" s="225">
        <v>156</v>
      </c>
      <c r="I582" s="225">
        <v>156</v>
      </c>
      <c r="J582" s="225">
        <v>72.260227</v>
      </c>
      <c r="K582" s="225">
        <v>56.89</v>
      </c>
      <c r="L582" s="191">
        <v>115</v>
      </c>
      <c r="M582" s="17">
        <f>((((((L582*L$2))-((L582*L$2)*0.12+0.035)+4-13)-($J582*L$2))/($J582*L$2)))</f>
        <v>0.27545959688169824</v>
      </c>
      <c r="N582" s="18"/>
      <c r="O582" s="124"/>
      <c r="P582" s="18"/>
      <c r="Q582" s="124"/>
      <c r="R582" s="5"/>
      <c r="S582" s="17"/>
      <c r="T582" s="5"/>
      <c r="U582" s="17"/>
      <c r="V582" s="5"/>
      <c r="W582" s="124"/>
      <c r="X582" s="5"/>
      <c r="Y582" s="17"/>
      <c r="Z582" s="5"/>
      <c r="AA582" s="17"/>
      <c r="AB582" s="5"/>
      <c r="AC582" s="17"/>
      <c r="AD582" s="5"/>
      <c r="AE582" s="17"/>
      <c r="AF582" s="5"/>
      <c r="AG582" s="17"/>
      <c r="AH582" s="5"/>
      <c r="AI582" s="17"/>
    </row>
    <row r="583" spans="1:35" s="183" customFormat="1" ht="15" customHeight="1" x14ac:dyDescent="0.25">
      <c r="A583" s="9" t="s">
        <v>4310</v>
      </c>
      <c r="B583" s="304" t="s">
        <v>5431</v>
      </c>
      <c r="C583" s="212"/>
      <c r="D583" s="149" t="s">
        <v>4311</v>
      </c>
      <c r="E583" s="266" t="s">
        <v>4295</v>
      </c>
      <c r="F583" s="266"/>
      <c r="G583" s="266"/>
      <c r="H583" s="225">
        <v>0</v>
      </c>
      <c r="I583" s="225">
        <v>-13</v>
      </c>
      <c r="J583" s="225">
        <v>75</v>
      </c>
      <c r="K583" s="225">
        <v>74.989999999999995</v>
      </c>
      <c r="L583" s="189"/>
      <c r="M583" s="17"/>
      <c r="N583" s="18"/>
      <c r="O583" s="17"/>
      <c r="P583" s="18"/>
      <c r="Q583" s="124"/>
      <c r="R583" s="5"/>
      <c r="S583" s="17"/>
      <c r="T583" s="5"/>
      <c r="U583" s="17"/>
      <c r="V583" s="5"/>
      <c r="W583" s="124"/>
      <c r="X583" s="5"/>
      <c r="Y583" s="17"/>
      <c r="Z583" s="5"/>
      <c r="AA583" s="17"/>
      <c r="AB583" s="5"/>
      <c r="AC583" s="17"/>
      <c r="AD583" s="5"/>
      <c r="AE583" s="17"/>
      <c r="AF583" s="5"/>
      <c r="AG583" s="17"/>
      <c r="AH583" s="5"/>
      <c r="AI583" s="17"/>
    </row>
    <row r="584" spans="1:35" s="183" customFormat="1" ht="15" customHeight="1" x14ac:dyDescent="0.25">
      <c r="A584" s="9" t="s">
        <v>4310</v>
      </c>
      <c r="B584" s="304" t="s">
        <v>5432</v>
      </c>
      <c r="C584" s="212"/>
      <c r="D584" s="149" t="s">
        <v>4312</v>
      </c>
      <c r="E584" s="283" t="s">
        <v>4297</v>
      </c>
      <c r="F584" s="283"/>
      <c r="G584" s="283"/>
      <c r="H584" s="225">
        <v>15</v>
      </c>
      <c r="I584" s="225">
        <v>15</v>
      </c>
      <c r="J584" s="225">
        <v>75</v>
      </c>
      <c r="K584" s="225">
        <v>74.989999999999995</v>
      </c>
      <c r="L584" s="389">
        <v>109.99</v>
      </c>
      <c r="M584" s="17">
        <f>((((((L584*L$2))-((L584*L$2)*0.12+0.035)+4-13)-($J584*L$2))/($J584*L$2)))</f>
        <v>0.17008266666666658</v>
      </c>
      <c r="N584" s="18">
        <v>116</v>
      </c>
      <c r="O584" s="17">
        <f>((((((N584*N$2))-((N584*N$2)*0.12+0.035)+4-13)-($J584*N$2))/($J584*N$2)))</f>
        <v>0.30083333333333334</v>
      </c>
      <c r="P584" s="18"/>
      <c r="Q584" s="17"/>
      <c r="R584" s="5"/>
      <c r="S584" s="17"/>
      <c r="T584" s="5"/>
      <c r="U584" s="17"/>
      <c r="V584" s="5"/>
      <c r="W584" s="124"/>
      <c r="X584" s="5"/>
      <c r="Y584" s="17"/>
      <c r="Z584" s="5"/>
      <c r="AA584" s="17"/>
      <c r="AB584" s="5"/>
      <c r="AC584" s="17"/>
      <c r="AD584" s="5"/>
      <c r="AE584" s="17"/>
      <c r="AF584" s="5"/>
      <c r="AG584" s="17"/>
      <c r="AH584" s="5"/>
      <c r="AI584" s="17"/>
    </row>
    <row r="585" spans="1:35" s="183" customFormat="1" ht="15" customHeight="1" x14ac:dyDescent="0.25">
      <c r="A585" s="9" t="s">
        <v>4310</v>
      </c>
      <c r="B585" s="304" t="s">
        <v>5433</v>
      </c>
      <c r="C585" s="212"/>
      <c r="D585" s="149" t="s">
        <v>4313</v>
      </c>
      <c r="E585" s="283" t="s">
        <v>4299</v>
      </c>
      <c r="F585" s="283"/>
      <c r="G585" s="283"/>
      <c r="H585" s="225">
        <v>6</v>
      </c>
      <c r="I585" s="225">
        <v>6</v>
      </c>
      <c r="J585" s="225">
        <v>75</v>
      </c>
      <c r="K585" s="225">
        <v>74.989999999999995</v>
      </c>
      <c r="L585" s="191">
        <v>135</v>
      </c>
      <c r="M585" s="17">
        <f>((((((L585*L$2))-((L585*L$2)*0.12+0.035)+4-13)-($J585*L$2))/($J585*L$2)))</f>
        <v>0.46353333333333335</v>
      </c>
      <c r="N585" s="388">
        <v>102.5</v>
      </c>
      <c r="O585" s="17">
        <f>((((((N585*N$2))-((N585*N$2)*0.12+0.035)+4-13)-($J585*N$2))/($J585*N$2)))</f>
        <v>0.14243333333333338</v>
      </c>
      <c r="P585" s="18"/>
      <c r="Q585" s="124"/>
      <c r="R585" s="5"/>
      <c r="S585" s="17"/>
      <c r="T585" s="5"/>
      <c r="U585" s="17"/>
      <c r="V585" s="5"/>
      <c r="W585" s="124"/>
      <c r="X585" s="5"/>
      <c r="Y585" s="17"/>
      <c r="Z585" s="5"/>
      <c r="AA585" s="17"/>
      <c r="AB585" s="5"/>
      <c r="AC585" s="17"/>
      <c r="AD585" s="5"/>
      <c r="AE585" s="17"/>
      <c r="AF585" s="5"/>
      <c r="AG585" s="17"/>
      <c r="AH585" s="5"/>
      <c r="AI585" s="17"/>
    </row>
    <row r="586" spans="1:35" s="183" customFormat="1" ht="15" customHeight="1" x14ac:dyDescent="0.25">
      <c r="A586" s="9" t="s">
        <v>4310</v>
      </c>
      <c r="B586" s="304" t="s">
        <v>5434</v>
      </c>
      <c r="C586" s="212"/>
      <c r="D586" s="149" t="s">
        <v>4314</v>
      </c>
      <c r="E586" s="183" t="s">
        <v>4301</v>
      </c>
      <c r="G586" s="283"/>
      <c r="H586" s="225">
        <v>0</v>
      </c>
      <c r="I586" s="225">
        <v>-2</v>
      </c>
      <c r="J586" s="225">
        <v>75</v>
      </c>
      <c r="K586" s="225">
        <v>74.989999999999995</v>
      </c>
      <c r="L586" s="191"/>
      <c r="M586" s="17"/>
      <c r="N586" s="18"/>
      <c r="O586" s="17"/>
      <c r="P586" s="18"/>
      <c r="Q586" s="124"/>
      <c r="R586" s="5"/>
      <c r="S586" s="17"/>
      <c r="T586" s="5"/>
      <c r="U586" s="17"/>
      <c r="V586" s="5"/>
      <c r="W586" s="124"/>
      <c r="X586" s="5"/>
      <c r="Y586" s="17"/>
      <c r="Z586" s="5"/>
      <c r="AA586" s="17"/>
      <c r="AB586" s="5"/>
      <c r="AC586" s="17"/>
      <c r="AD586" s="5"/>
      <c r="AE586" s="17"/>
      <c r="AF586" s="5"/>
      <c r="AG586" s="17"/>
      <c r="AH586" s="5"/>
      <c r="AI586" s="17"/>
    </row>
    <row r="587" spans="1:35" s="183" customFormat="1" ht="15" customHeight="1" x14ac:dyDescent="0.25">
      <c r="A587" s="9" t="s">
        <v>4310</v>
      </c>
      <c r="B587" s="304" t="s">
        <v>5435</v>
      </c>
      <c r="C587" s="212"/>
      <c r="D587" s="149" t="s">
        <v>4315</v>
      </c>
      <c r="E587" s="283" t="s">
        <v>4303</v>
      </c>
      <c r="F587" s="283"/>
      <c r="G587" s="283"/>
      <c r="H587" s="225">
        <v>12</v>
      </c>
      <c r="I587" s="225">
        <v>12</v>
      </c>
      <c r="J587" s="225">
        <v>180</v>
      </c>
      <c r="K587" s="225">
        <v>200.73</v>
      </c>
      <c r="L587" s="389">
        <v>265</v>
      </c>
      <c r="M587" s="17">
        <f>((((((L587*L$2))-((L587*L$2)*0.12+0.035)+4-13)-($J587*L$2))/($J587*L$2)))</f>
        <v>0.24536111111111106</v>
      </c>
      <c r="N587" s="18"/>
      <c r="O587" s="17"/>
      <c r="P587" s="18"/>
      <c r="Q587" s="124"/>
      <c r="R587" s="5"/>
      <c r="S587" s="17"/>
      <c r="T587" s="5"/>
      <c r="U587" s="17"/>
      <c r="V587" s="5"/>
      <c r="W587" s="124"/>
      <c r="X587" s="5"/>
      <c r="Y587" s="17"/>
      <c r="Z587" s="5"/>
      <c r="AA587" s="17"/>
      <c r="AB587" s="5"/>
      <c r="AC587" s="17"/>
      <c r="AD587" s="5"/>
      <c r="AE587" s="17"/>
      <c r="AF587" s="5"/>
      <c r="AG587" s="17"/>
      <c r="AH587" s="5"/>
      <c r="AI587" s="17"/>
    </row>
    <row r="588" spans="1:35" s="183" customFormat="1" ht="15" customHeight="1" x14ac:dyDescent="0.25">
      <c r="A588" s="9" t="s">
        <v>4310</v>
      </c>
      <c r="B588" s="304" t="s">
        <v>5436</v>
      </c>
      <c r="C588" s="212"/>
      <c r="D588" s="149" t="s">
        <v>4316</v>
      </c>
      <c r="E588" s="283" t="s">
        <v>4305</v>
      </c>
      <c r="F588" s="283"/>
      <c r="G588" s="283"/>
      <c r="H588" s="225">
        <v>11</v>
      </c>
      <c r="I588" s="225">
        <v>11</v>
      </c>
      <c r="J588" s="225">
        <v>180</v>
      </c>
      <c r="K588" s="225">
        <v>200.73</v>
      </c>
      <c r="L588" s="389">
        <v>229.99</v>
      </c>
      <c r="M588" s="17">
        <f>((((((L588*L$2))-((L588*L$2)*0.12+0.035)+4-13)-($J588*L$2))/($J588*L$2)))</f>
        <v>7.420111111111112E-2</v>
      </c>
      <c r="N588" s="18"/>
      <c r="O588" s="17"/>
      <c r="P588" s="18"/>
      <c r="Q588" s="17"/>
      <c r="R588" s="5"/>
      <c r="S588" s="17"/>
      <c r="T588" s="5"/>
      <c r="U588" s="17"/>
      <c r="V588" s="5"/>
      <c r="W588" s="124"/>
      <c r="X588" s="5"/>
      <c r="Y588" s="17"/>
      <c r="Z588" s="5"/>
      <c r="AA588" s="17"/>
      <c r="AB588" s="5"/>
      <c r="AC588" s="17"/>
      <c r="AD588" s="5"/>
      <c r="AE588" s="17"/>
      <c r="AF588" s="5"/>
      <c r="AG588" s="17"/>
      <c r="AH588" s="5"/>
      <c r="AI588" s="17"/>
    </row>
    <row r="589" spans="1:35" s="183" customFormat="1" ht="15" customHeight="1" x14ac:dyDescent="0.25">
      <c r="A589" s="9" t="s">
        <v>4310</v>
      </c>
      <c r="B589" s="304" t="s">
        <v>5437</v>
      </c>
      <c r="C589" s="212"/>
      <c r="D589" s="149" t="s">
        <v>4317</v>
      </c>
      <c r="E589" s="266" t="s">
        <v>4307</v>
      </c>
      <c r="F589" s="266"/>
      <c r="G589" s="266"/>
      <c r="H589" s="225">
        <v>0</v>
      </c>
      <c r="I589" s="225">
        <v>0</v>
      </c>
      <c r="J589" s="225">
        <v>200.72800000000001</v>
      </c>
      <c r="K589" s="225">
        <v>200.73</v>
      </c>
      <c r="L589" s="191"/>
      <c r="M589" s="17"/>
      <c r="N589" s="18"/>
      <c r="O589" s="17"/>
      <c r="P589" s="18"/>
      <c r="Q589" s="124"/>
      <c r="R589" s="5"/>
      <c r="S589" s="17"/>
      <c r="T589" s="5"/>
      <c r="U589" s="17"/>
      <c r="V589" s="5"/>
      <c r="W589" s="124"/>
      <c r="X589" s="5"/>
      <c r="Y589" s="17"/>
      <c r="Z589" s="5"/>
      <c r="AA589" s="17"/>
      <c r="AB589" s="5"/>
      <c r="AC589" s="17"/>
      <c r="AD589" s="5"/>
      <c r="AE589" s="17"/>
      <c r="AF589" s="5"/>
      <c r="AG589" s="17"/>
      <c r="AH589" s="5"/>
      <c r="AI589" s="17"/>
    </row>
    <row r="590" spans="1:35" s="183" customFormat="1" ht="15" customHeight="1" x14ac:dyDescent="0.25">
      <c r="A590" s="9" t="s">
        <v>4310</v>
      </c>
      <c r="B590" s="304" t="s">
        <v>5438</v>
      </c>
      <c r="C590" s="212"/>
      <c r="D590" s="149" t="s">
        <v>4318</v>
      </c>
      <c r="E590" s="283" t="s">
        <v>4309</v>
      </c>
      <c r="F590" s="266"/>
      <c r="G590" s="266"/>
      <c r="H590" s="225">
        <v>3</v>
      </c>
      <c r="I590" s="225">
        <v>3</v>
      </c>
      <c r="J590" s="225">
        <v>180</v>
      </c>
      <c r="K590" s="225">
        <v>200.73</v>
      </c>
      <c r="L590" s="389">
        <v>237</v>
      </c>
      <c r="M590" s="17">
        <f>((((((L590*L$2))-((L590*L$2)*0.12+0.035)+4-13)-($J590*L$2))/($J590*L$2)))</f>
        <v>0.10847222222222225</v>
      </c>
      <c r="N590" s="18"/>
      <c r="O590" s="17"/>
      <c r="P590" s="18"/>
      <c r="Q590" s="124"/>
      <c r="R590" s="5"/>
      <c r="S590" s="17"/>
      <c r="T590" s="5"/>
      <c r="U590" s="17"/>
      <c r="V590" s="5"/>
      <c r="W590" s="124"/>
      <c r="X590" s="5"/>
      <c r="Y590" s="17"/>
      <c r="Z590" s="5"/>
      <c r="AA590" s="17"/>
      <c r="AB590" s="5"/>
      <c r="AC590" s="17"/>
      <c r="AD590" s="5"/>
      <c r="AE590" s="17"/>
      <c r="AF590" s="5"/>
      <c r="AG590" s="17"/>
      <c r="AH590" s="5"/>
      <c r="AI590" s="17"/>
    </row>
    <row r="591" spans="1:35" ht="15" customHeight="1" x14ac:dyDescent="0.25">
      <c r="A591" s="9" t="s">
        <v>1656</v>
      </c>
      <c r="B591" s="304" t="s">
        <v>3929</v>
      </c>
      <c r="D591" s="149" t="s">
        <v>304</v>
      </c>
      <c r="E591" s="266" t="s">
        <v>1118</v>
      </c>
      <c r="F591" s="266" t="s">
        <v>1801</v>
      </c>
      <c r="G591" s="266"/>
      <c r="H591" s="225">
        <v>0</v>
      </c>
      <c r="I591" s="225">
        <v>0</v>
      </c>
      <c r="J591" s="225">
        <v>63.669666999999997</v>
      </c>
      <c r="K591" s="225">
        <v>62.33</v>
      </c>
      <c r="L591" s="191"/>
      <c r="M591" s="17"/>
      <c r="N591" s="31"/>
      <c r="O591" s="17"/>
      <c r="P591" s="5"/>
      <c r="Q591" s="230"/>
      <c r="R591" s="5"/>
      <c r="S591" s="230"/>
      <c r="T591" s="5"/>
      <c r="U591" s="230"/>
      <c r="V591" s="5"/>
      <c r="W591" s="6"/>
      <c r="X591" s="5"/>
      <c r="Y591" s="6"/>
      <c r="Z591" s="5"/>
      <c r="AA591" s="6"/>
      <c r="AB591" s="5"/>
      <c r="AC591" s="6"/>
      <c r="AD591" s="5"/>
      <c r="AE591" s="6"/>
      <c r="AF591" s="5"/>
      <c r="AG591" s="6"/>
      <c r="AH591" s="5"/>
      <c r="AI591" s="6"/>
    </row>
    <row r="592" spans="1:35" s="15" customFormat="1" ht="15" customHeight="1" x14ac:dyDescent="0.25">
      <c r="A592" s="9" t="s">
        <v>1656</v>
      </c>
      <c r="B592" s="304" t="s">
        <v>3930</v>
      </c>
      <c r="C592" s="212"/>
      <c r="D592" s="149" t="s">
        <v>302</v>
      </c>
      <c r="E592" s="183" t="s">
        <v>1119</v>
      </c>
      <c r="F592" s="183" t="s">
        <v>1748</v>
      </c>
      <c r="G592" s="183"/>
      <c r="H592" s="225">
        <v>0</v>
      </c>
      <c r="I592" s="225">
        <v>0</v>
      </c>
      <c r="J592" s="225">
        <v>64.144333000000003</v>
      </c>
      <c r="K592" s="225">
        <v>64.430000000000007</v>
      </c>
      <c r="L592" s="189"/>
      <c r="M592" s="17"/>
      <c r="N592" s="31"/>
      <c r="O592" s="17"/>
      <c r="P592" s="18"/>
      <c r="Q592" s="17"/>
      <c r="R592" s="5"/>
      <c r="S592" s="230"/>
      <c r="T592" s="5"/>
      <c r="U592" s="230"/>
      <c r="V592" s="5"/>
      <c r="W592" s="6"/>
      <c r="X592" s="5"/>
      <c r="Y592" s="6"/>
      <c r="Z592" s="5"/>
      <c r="AA592" s="6"/>
      <c r="AB592" s="5"/>
      <c r="AC592" s="6"/>
      <c r="AD592" s="5"/>
      <c r="AE592" s="6"/>
      <c r="AF592" s="5"/>
      <c r="AG592" s="6"/>
      <c r="AH592" s="5"/>
      <c r="AI592" s="6"/>
    </row>
    <row r="593" spans="1:35" s="15" customFormat="1" ht="15" customHeight="1" x14ac:dyDescent="0.25">
      <c r="A593" s="9" t="s">
        <v>1656</v>
      </c>
      <c r="B593" s="304" t="s">
        <v>3931</v>
      </c>
      <c r="C593" s="212"/>
      <c r="D593" s="149" t="s">
        <v>303</v>
      </c>
      <c r="E593" s="183" t="s">
        <v>1120</v>
      </c>
      <c r="F593" s="183" t="s">
        <v>1802</v>
      </c>
      <c r="H593" s="225">
        <v>0</v>
      </c>
      <c r="I593" s="225">
        <v>0</v>
      </c>
      <c r="J593" s="225">
        <v>65.41225</v>
      </c>
      <c r="K593" s="225">
        <v>54.63</v>
      </c>
      <c r="L593" s="191"/>
      <c r="M593" s="17"/>
      <c r="N593" s="18"/>
      <c r="O593" s="17"/>
      <c r="P593" s="18"/>
      <c r="Q593" s="17"/>
      <c r="R593" s="5"/>
      <c r="S593" s="230"/>
      <c r="T593" s="5"/>
      <c r="U593" s="230"/>
      <c r="V593" s="5"/>
      <c r="W593" s="6"/>
      <c r="X593" s="5"/>
      <c r="Y593" s="6"/>
      <c r="Z593" s="5"/>
      <c r="AA593" s="6"/>
      <c r="AB593" s="5"/>
      <c r="AC593" s="6"/>
      <c r="AD593" s="5"/>
      <c r="AE593" s="6"/>
      <c r="AF593" s="5"/>
      <c r="AG593" s="6"/>
      <c r="AH593" s="5"/>
      <c r="AI593" s="6"/>
    </row>
    <row r="594" spans="1:35" s="15" customFormat="1" ht="15" customHeight="1" x14ac:dyDescent="0.25">
      <c r="A594" s="9" t="s">
        <v>1656</v>
      </c>
      <c r="B594" s="304" t="s">
        <v>3932</v>
      </c>
      <c r="C594" s="212"/>
      <c r="D594" s="198" t="s">
        <v>305</v>
      </c>
      <c r="E594" s="7" t="s">
        <v>1121</v>
      </c>
      <c r="F594" s="7" t="s">
        <v>1803</v>
      </c>
      <c r="G594" s="7"/>
      <c r="H594" s="225">
        <v>84</v>
      </c>
      <c r="I594" s="225">
        <v>84</v>
      </c>
      <c r="J594" s="225">
        <v>63.6693</v>
      </c>
      <c r="K594" s="225">
        <v>64.14</v>
      </c>
      <c r="L594" s="189">
        <v>96.99</v>
      </c>
      <c r="M594" s="17">
        <f>((((((L594*L$2))-((L594*L$2)*0.12+0.035)+4-13)-($J594*L$2))/($J594*L$2)))</f>
        <v>0.19863419261716392</v>
      </c>
      <c r="N594" s="391">
        <v>82.99</v>
      </c>
      <c r="O594" s="17">
        <f>((((((N594*N$2))-((N594*N$2)*0.12+0.035)+4-13)-($J594*N$2))/($J594*N$2)))</f>
        <v>7.6086905306010907E-2</v>
      </c>
      <c r="P594" s="18">
        <v>85.5</v>
      </c>
      <c r="Q594" s="17">
        <f>((((((P594*P$2))-((P594*P$2)*0.12+0.035)+4-13)-($J594*P$2))/($J594*P$2)))</f>
        <v>0.13442951836023534</v>
      </c>
      <c r="R594" s="388">
        <v>78.989999999999995</v>
      </c>
      <c r="S594" s="17">
        <f>((((((R594*R$2))-((R594*R$2)*0.12+0.035)+4-13)-($J594*R$2))/($J594*R$2)))</f>
        <v>5.6277515223192284E-2</v>
      </c>
      <c r="T594" s="5"/>
      <c r="U594" s="230"/>
      <c r="V594" s="5"/>
      <c r="W594" s="6"/>
      <c r="X594" s="5"/>
      <c r="Y594" s="6"/>
      <c r="Z594" s="5"/>
      <c r="AA594" s="6"/>
      <c r="AB594" s="5"/>
      <c r="AC594" s="6"/>
      <c r="AD594" s="5"/>
      <c r="AE594" s="6"/>
      <c r="AF594" s="5"/>
      <c r="AG594" s="6"/>
      <c r="AH594" s="5"/>
      <c r="AI594" s="6"/>
    </row>
    <row r="595" spans="1:35" s="15" customFormat="1" ht="15" customHeight="1" x14ac:dyDescent="0.25">
      <c r="A595" s="9" t="s">
        <v>1656</v>
      </c>
      <c r="B595" s="304" t="s">
        <v>3933</v>
      </c>
      <c r="C595" s="212"/>
      <c r="D595" s="149" t="s">
        <v>653</v>
      </c>
      <c r="E595" s="128" t="s">
        <v>1122</v>
      </c>
      <c r="F595" s="283" t="e">
        <v>#N/A</v>
      </c>
      <c r="G595" s="283"/>
      <c r="H595" s="225">
        <v>0</v>
      </c>
      <c r="I595" s="225">
        <v>0</v>
      </c>
      <c r="J595" s="225">
        <v>14.596721000000001</v>
      </c>
      <c r="K595" s="225">
        <v>11.95</v>
      </c>
      <c r="L595" s="190"/>
      <c r="M595" s="17"/>
      <c r="N595" s="18"/>
      <c r="O595" s="17"/>
      <c r="P595" s="18"/>
      <c r="Q595" s="17"/>
      <c r="R595" s="5"/>
      <c r="S595" s="230"/>
      <c r="T595" s="5"/>
      <c r="U595" s="230"/>
      <c r="V595" s="5"/>
      <c r="W595" s="6"/>
      <c r="X595" s="5"/>
      <c r="Y595" s="6"/>
      <c r="Z595" s="5"/>
      <c r="AA595" s="6"/>
      <c r="AB595" s="5"/>
      <c r="AC595" s="6"/>
      <c r="AD595" s="5"/>
      <c r="AE595" s="6"/>
      <c r="AF595" s="5"/>
      <c r="AG595" s="6"/>
      <c r="AH595" s="5"/>
      <c r="AI595" s="6"/>
    </row>
    <row r="596" spans="1:35" ht="15" customHeight="1" x14ac:dyDescent="0.25">
      <c r="A596" s="9" t="s">
        <v>1656</v>
      </c>
      <c r="B596" s="304" t="s">
        <v>3934</v>
      </c>
      <c r="D596" s="149" t="s">
        <v>67</v>
      </c>
      <c r="E596" s="283" t="s">
        <v>1123</v>
      </c>
      <c r="F596" s="183" t="s">
        <v>1804</v>
      </c>
      <c r="G596" s="29"/>
      <c r="H596" s="225">
        <v>72</v>
      </c>
      <c r="I596" s="225">
        <v>72</v>
      </c>
      <c r="J596" s="225">
        <v>93.905462</v>
      </c>
      <c r="K596" s="225">
        <v>96.48</v>
      </c>
      <c r="L596" s="389">
        <v>169.99</v>
      </c>
      <c r="M596" s="17">
        <f>((((((L596*L$2))-((L596*L$2)*0.12+0.035)+4-13)-($J596*L$2))/($J596*L$2)))</f>
        <v>0.49678407417877374</v>
      </c>
      <c r="N596" s="5"/>
      <c r="O596" s="17"/>
      <c r="P596" s="5"/>
      <c r="Q596" s="230"/>
      <c r="R596" s="5"/>
      <c r="S596" s="230"/>
      <c r="T596" s="5"/>
      <c r="U596" s="230"/>
      <c r="V596" s="5"/>
      <c r="W596" s="6"/>
      <c r="X596" s="5"/>
      <c r="Y596" s="6"/>
      <c r="Z596" s="5"/>
      <c r="AA596" s="6"/>
      <c r="AB596" s="5"/>
      <c r="AC596" s="6"/>
      <c r="AD596" s="5"/>
      <c r="AE596" s="6"/>
      <c r="AF596" s="5"/>
      <c r="AG596" s="6"/>
      <c r="AH596" s="5"/>
      <c r="AI596" s="6"/>
    </row>
    <row r="597" spans="1:35" ht="15" customHeight="1" x14ac:dyDescent="0.25">
      <c r="A597" s="9" t="s">
        <v>1656</v>
      </c>
      <c r="B597" s="304" t="s">
        <v>3935</v>
      </c>
      <c r="D597" s="149" t="s">
        <v>652</v>
      </c>
      <c r="E597" s="183" t="s">
        <v>1124</v>
      </c>
      <c r="F597" s="183" t="e">
        <v>#N/A</v>
      </c>
      <c r="G597" s="183"/>
      <c r="H597" s="225">
        <v>0</v>
      </c>
      <c r="I597" s="225">
        <v>0</v>
      </c>
      <c r="J597" s="225">
        <v>14.5966</v>
      </c>
      <c r="K597" s="225">
        <v>11.76</v>
      </c>
      <c r="L597" s="190"/>
      <c r="M597" s="17"/>
      <c r="N597" s="5"/>
      <c r="O597" s="230"/>
      <c r="P597" s="5"/>
      <c r="Q597" s="230"/>
      <c r="R597" s="5"/>
      <c r="S597" s="230"/>
      <c r="T597" s="5"/>
      <c r="U597" s="230"/>
      <c r="V597" s="5"/>
      <c r="W597" s="6"/>
      <c r="X597" s="5"/>
      <c r="Y597" s="6"/>
      <c r="Z597" s="5"/>
      <c r="AA597" s="6"/>
      <c r="AB597" s="5"/>
      <c r="AC597" s="6"/>
      <c r="AD597" s="5"/>
      <c r="AE597" s="6"/>
      <c r="AF597" s="5"/>
      <c r="AG597" s="6"/>
      <c r="AH597" s="5"/>
      <c r="AI597" s="6"/>
    </row>
    <row r="598" spans="1:35" ht="15" customHeight="1" x14ac:dyDescent="0.25">
      <c r="A598" s="9" t="s">
        <v>1656</v>
      </c>
      <c r="B598" s="304" t="s">
        <v>3936</v>
      </c>
      <c r="D598" s="149" t="s">
        <v>651</v>
      </c>
      <c r="E598" s="266" t="s">
        <v>1125</v>
      </c>
      <c r="F598" s="266" t="e">
        <v>#N/A</v>
      </c>
      <c r="G598" s="183"/>
      <c r="H598" s="225">
        <v>0</v>
      </c>
      <c r="I598" s="225">
        <v>0</v>
      </c>
      <c r="J598" s="225">
        <v>14.996337</v>
      </c>
      <c r="K598" s="225">
        <v>15.29</v>
      </c>
      <c r="L598" s="191"/>
      <c r="M598" s="17"/>
      <c r="N598" s="18"/>
      <c r="O598" s="19"/>
      <c r="P598" s="5"/>
      <c r="Q598" s="17"/>
      <c r="R598" s="18"/>
      <c r="S598" s="17"/>
      <c r="T598" s="5"/>
      <c r="U598" s="230"/>
      <c r="V598" s="5"/>
      <c r="W598" s="6"/>
      <c r="X598" s="5"/>
      <c r="Y598" s="6"/>
      <c r="Z598" s="5"/>
      <c r="AA598" s="6"/>
      <c r="AB598" s="5"/>
      <c r="AC598" s="6"/>
      <c r="AD598" s="5"/>
      <c r="AE598" s="6"/>
      <c r="AF598" s="5"/>
      <c r="AG598" s="6"/>
      <c r="AH598" s="5"/>
      <c r="AI598" s="6"/>
    </row>
    <row r="599" spans="1:35" ht="15" customHeight="1" x14ac:dyDescent="0.25">
      <c r="A599" s="9" t="s">
        <v>1656</v>
      </c>
      <c r="B599" s="304" t="s">
        <v>3937</v>
      </c>
      <c r="D599" s="198" t="s">
        <v>68</v>
      </c>
      <c r="E599" s="7" t="s">
        <v>1126</v>
      </c>
      <c r="F599" s="7" t="s">
        <v>1805</v>
      </c>
      <c r="G599" s="7"/>
      <c r="H599" s="225">
        <v>45</v>
      </c>
      <c r="I599" s="225">
        <v>45</v>
      </c>
      <c r="J599" s="225">
        <v>23.979666999999999</v>
      </c>
      <c r="K599" s="225">
        <v>24.64</v>
      </c>
      <c r="L599" s="191">
        <v>45</v>
      </c>
      <c r="M599" s="17">
        <f t="shared" ref="M599:M606" si="8">((((((L599*L$2))-((L599*L$2)*0.12+0.035)+4-13)-($J599*L$2))/($J599*L$2)))</f>
        <v>0.27462153665436634</v>
      </c>
      <c r="N599" s="5"/>
      <c r="O599" s="17"/>
      <c r="P599" s="5"/>
      <c r="Q599" s="230"/>
      <c r="R599" s="5"/>
      <c r="S599" s="230"/>
      <c r="T599" s="5"/>
      <c r="U599" s="230"/>
      <c r="V599" s="5"/>
      <c r="W599" s="6"/>
      <c r="X599" s="5"/>
      <c r="Y599" s="6"/>
      <c r="Z599" s="5"/>
      <c r="AA599" s="6"/>
      <c r="AB599" s="5"/>
      <c r="AC599" s="6"/>
      <c r="AD599" s="5"/>
      <c r="AE599" s="6"/>
      <c r="AF599" s="5"/>
      <c r="AG599" s="6"/>
      <c r="AH599" s="5"/>
      <c r="AI599" s="6"/>
    </row>
    <row r="600" spans="1:35" ht="15" customHeight="1" x14ac:dyDescent="0.25">
      <c r="A600" s="9" t="s">
        <v>1656</v>
      </c>
      <c r="B600" s="304" t="s">
        <v>3938</v>
      </c>
      <c r="D600" s="149" t="s">
        <v>654</v>
      </c>
      <c r="E600" s="283" t="s">
        <v>1127</v>
      </c>
      <c r="F600" s="283" t="e">
        <v>#N/A</v>
      </c>
      <c r="G600" s="283"/>
      <c r="H600" s="225">
        <v>11</v>
      </c>
      <c r="I600" s="225">
        <v>11</v>
      </c>
      <c r="J600" s="225">
        <v>14.5968</v>
      </c>
      <c r="K600" s="225">
        <v>14.7</v>
      </c>
      <c r="L600" s="191">
        <v>29.45</v>
      </c>
      <c r="M600" s="17">
        <f t="shared" si="8"/>
        <v>0.15648635317329826</v>
      </c>
      <c r="N600" s="388">
        <v>24</v>
      </c>
      <c r="O600" s="17">
        <f>((((((N600*N$2))-((N600*N$2)*0.12+0.035)+4-13)-($J600*N$2))/($J600*N$2)))</f>
        <v>0.1374068288940041</v>
      </c>
      <c r="P600" s="18"/>
      <c r="Q600" s="17"/>
      <c r="R600" s="18"/>
      <c r="S600" s="17"/>
      <c r="T600" s="5"/>
      <c r="U600" s="230"/>
      <c r="V600" s="5"/>
      <c r="W600" s="6"/>
      <c r="X600" s="5"/>
      <c r="Y600" s="6"/>
      <c r="Z600" s="5"/>
      <c r="AA600" s="6"/>
      <c r="AB600" s="5"/>
      <c r="AC600" s="6"/>
      <c r="AD600" s="5"/>
      <c r="AE600" s="6"/>
      <c r="AF600" s="5"/>
      <c r="AG600" s="6"/>
      <c r="AH600" s="5"/>
      <c r="AI600" s="6"/>
    </row>
    <row r="601" spans="1:35" s="76" customFormat="1" ht="15" customHeight="1" x14ac:dyDescent="0.25">
      <c r="A601" s="9" t="s">
        <v>1657</v>
      </c>
      <c r="B601" s="304">
        <v>3107</v>
      </c>
      <c r="C601" s="212"/>
      <c r="D601" s="149" t="s">
        <v>2813</v>
      </c>
      <c r="E601" s="283" t="s">
        <v>2224</v>
      </c>
      <c r="F601" s="283"/>
      <c r="G601" s="283"/>
      <c r="H601" s="225">
        <v>4</v>
      </c>
      <c r="I601" s="225">
        <v>4</v>
      </c>
      <c r="J601" s="225">
        <v>49.544666999999997</v>
      </c>
      <c r="K601" s="225">
        <v>49.54</v>
      </c>
      <c r="L601" s="191">
        <v>79.25</v>
      </c>
      <c r="M601" s="17">
        <f t="shared" si="8"/>
        <v>0.22525800809197086</v>
      </c>
      <c r="N601" s="18"/>
      <c r="O601" s="17"/>
      <c r="P601" s="5"/>
      <c r="Q601" s="17"/>
      <c r="R601" s="5"/>
      <c r="S601" s="230"/>
      <c r="T601" s="5"/>
      <c r="U601" s="230"/>
      <c r="V601" s="5"/>
      <c r="W601" s="6"/>
      <c r="X601" s="5"/>
      <c r="Y601" s="6"/>
      <c r="Z601" s="5"/>
      <c r="AA601" s="6"/>
      <c r="AB601" s="5"/>
      <c r="AC601" s="6"/>
      <c r="AD601" s="5"/>
      <c r="AE601" s="6"/>
      <c r="AF601" s="5"/>
      <c r="AG601" s="6"/>
      <c r="AH601" s="5"/>
      <c r="AI601" s="6"/>
    </row>
    <row r="602" spans="1:35" s="176" customFormat="1" ht="15" customHeight="1" x14ac:dyDescent="0.25">
      <c r="A602" s="9" t="s">
        <v>1657</v>
      </c>
      <c r="B602" s="304">
        <v>124</v>
      </c>
      <c r="C602" s="212"/>
      <c r="D602" s="149" t="s">
        <v>3228</v>
      </c>
      <c r="E602" s="283" t="s">
        <v>3229</v>
      </c>
      <c r="F602" s="266"/>
      <c r="G602" s="266"/>
      <c r="H602" s="225">
        <v>45</v>
      </c>
      <c r="I602" s="225">
        <v>42</v>
      </c>
      <c r="J602" s="225">
        <v>116.43</v>
      </c>
      <c r="K602" s="225">
        <v>119.94</v>
      </c>
      <c r="L602" s="389">
        <v>165</v>
      </c>
      <c r="M602" s="17">
        <f t="shared" si="8"/>
        <v>0.16950098771794198</v>
      </c>
      <c r="N602" s="18"/>
      <c r="O602" s="17"/>
      <c r="P602" s="18"/>
      <c r="Q602" s="17"/>
      <c r="R602" s="18"/>
      <c r="S602" s="17"/>
      <c r="T602" s="5"/>
      <c r="U602" s="230"/>
      <c r="V602" s="5"/>
      <c r="W602" s="6"/>
      <c r="X602" s="5"/>
      <c r="Y602" s="6"/>
      <c r="Z602" s="5"/>
      <c r="AA602" s="6"/>
      <c r="AB602" s="5"/>
      <c r="AC602" s="6"/>
      <c r="AD602" s="5"/>
      <c r="AE602" s="6"/>
      <c r="AF602" s="5"/>
      <c r="AG602" s="6"/>
      <c r="AH602" s="5"/>
      <c r="AI602" s="6"/>
    </row>
    <row r="603" spans="1:35" s="283" customFormat="1" ht="15" customHeight="1" x14ac:dyDescent="0.25">
      <c r="A603" s="9" t="s">
        <v>1657</v>
      </c>
      <c r="B603" s="304">
        <v>425002</v>
      </c>
      <c r="C603" s="212"/>
      <c r="D603" s="198" t="s">
        <v>4744</v>
      </c>
      <c r="E603" s="7" t="s">
        <v>4734</v>
      </c>
      <c r="F603" s="7"/>
      <c r="G603" s="7"/>
      <c r="H603" s="225">
        <v>34</v>
      </c>
      <c r="I603" s="225">
        <v>34</v>
      </c>
      <c r="J603" s="225">
        <v>69.529143000000005</v>
      </c>
      <c r="K603" s="225" t="e">
        <v>#N/A</v>
      </c>
      <c r="L603" s="191">
        <v>87</v>
      </c>
      <c r="M603" s="17">
        <f t="shared" si="8"/>
        <v>-2.8824503129572573E-2</v>
      </c>
      <c r="N603" s="18">
        <v>83.99</v>
      </c>
      <c r="O603" s="17">
        <f>((((((N603*N$2))-((N603*N$2)*0.12+0.035)+4-13)-($J603*N$2))/($J603*N$2)))</f>
        <v>-1.9480032998538369E-3</v>
      </c>
      <c r="P603" s="31"/>
      <c r="Q603" s="17"/>
      <c r="R603" s="5"/>
      <c r="S603" s="230"/>
      <c r="T603" s="5"/>
      <c r="U603" s="230"/>
      <c r="V603" s="5"/>
      <c r="W603" s="6"/>
      <c r="X603" s="5"/>
      <c r="Y603" s="6"/>
      <c r="Z603" s="5"/>
      <c r="AA603" s="6"/>
      <c r="AB603" s="5"/>
      <c r="AC603" s="6"/>
      <c r="AD603" s="5"/>
      <c r="AE603" s="6"/>
      <c r="AF603" s="5"/>
      <c r="AG603" s="6"/>
      <c r="AH603" s="5"/>
      <c r="AI603" s="6"/>
    </row>
    <row r="604" spans="1:35" s="266" customFormat="1" ht="15" customHeight="1" x14ac:dyDescent="0.25">
      <c r="A604" s="9" t="s">
        <v>1657</v>
      </c>
      <c r="B604" s="304">
        <v>136</v>
      </c>
      <c r="C604" s="212"/>
      <c r="D604" s="149" t="s">
        <v>5751</v>
      </c>
      <c r="E604" s="283" t="s">
        <v>4734</v>
      </c>
      <c r="F604" s="283"/>
      <c r="G604" s="283"/>
      <c r="H604" s="225" t="e">
        <v>#N/A</v>
      </c>
      <c r="I604" s="225" t="e">
        <v>#N/A</v>
      </c>
      <c r="J604" s="225">
        <v>69.52</v>
      </c>
      <c r="K604" s="225">
        <v>69.52</v>
      </c>
      <c r="L604" s="389">
        <v>91.25</v>
      </c>
      <c r="M604" s="17">
        <f t="shared" si="8"/>
        <v>2.510069044879178E-2</v>
      </c>
      <c r="N604" s="18">
        <v>91.99</v>
      </c>
      <c r="O604" s="17">
        <f>((((((N604*N$2))-((N604*N$2)*0.12+0.035)+4-13)-($J604*N$2))/($J604*N$2)))</f>
        <v>9.9449079401611129E-2</v>
      </c>
      <c r="P604" s="5"/>
      <c r="Q604" s="230"/>
      <c r="R604" s="18"/>
      <c r="S604" s="17"/>
      <c r="T604" s="5"/>
      <c r="U604" s="230"/>
      <c r="V604" s="5"/>
      <c r="W604" s="6"/>
      <c r="X604" s="5"/>
      <c r="Y604" s="6"/>
      <c r="Z604" s="5"/>
      <c r="AA604" s="6"/>
      <c r="AB604" s="5"/>
      <c r="AC604" s="6"/>
      <c r="AD604" s="5"/>
      <c r="AE604" s="6"/>
      <c r="AF604" s="5"/>
      <c r="AG604" s="6"/>
      <c r="AH604" s="5"/>
      <c r="AI604" s="6"/>
    </row>
    <row r="605" spans="1:35" s="171" customFormat="1" ht="15" customHeight="1" x14ac:dyDescent="0.25">
      <c r="A605" s="9" t="s">
        <v>1657</v>
      </c>
      <c r="B605" s="304">
        <v>139</v>
      </c>
      <c r="C605" s="212"/>
      <c r="D605" s="149" t="s">
        <v>3220</v>
      </c>
      <c r="E605" s="266" t="s">
        <v>3221</v>
      </c>
      <c r="F605" s="266"/>
      <c r="G605" s="266"/>
      <c r="H605" s="225">
        <v>44</v>
      </c>
      <c r="I605" s="225">
        <v>44</v>
      </c>
      <c r="J605" s="225">
        <v>98.64</v>
      </c>
      <c r="K605" s="225">
        <v>100.46</v>
      </c>
      <c r="L605" s="191">
        <v>108.35</v>
      </c>
      <c r="M605" s="17">
        <f t="shared" si="8"/>
        <v>-0.12496958637469599</v>
      </c>
      <c r="N605" s="18">
        <v>118.45</v>
      </c>
      <c r="O605" s="17">
        <f>((((((N605*N$2))-((N605*N$2)*0.12+0.035)+4-13)-($J605*N$2))/($J605*N$2)))</f>
        <v>1.0933698296837036E-2</v>
      </c>
      <c r="P605" s="18">
        <v>107.4</v>
      </c>
      <c r="Q605" s="17">
        <f>((((((P605*P$2))-((P605*P$2)*0.12+0.035)+4-13)-($J605*P$2))/($J605*P$2)))</f>
        <v>-7.2381048932143754E-2</v>
      </c>
      <c r="R605" s="18">
        <v>103.99</v>
      </c>
      <c r="S605" s="17">
        <f>((((((R605*R$2))-((R605*R$2)*0.12+0.035)+4-13)-($J605*R$2))/($J605*R$2)))</f>
        <v>-9.5169809407948142E-2</v>
      </c>
      <c r="T605" s="388">
        <v>103.9</v>
      </c>
      <c r="U605" s="17">
        <f>((((((T605*T$2))-((T605*T$2)*0.12+0.035)+4-13)-($J605*T$2))/($J605*T$2)))</f>
        <v>-9.1392944038929419E-2</v>
      </c>
      <c r="V605" s="5"/>
      <c r="W605" s="6"/>
      <c r="X605" s="5"/>
      <c r="Y605" s="6"/>
      <c r="Z605" s="5"/>
      <c r="AA605" s="6"/>
      <c r="AB605" s="5"/>
      <c r="AC605" s="6"/>
      <c r="AD605" s="5"/>
      <c r="AE605" s="6"/>
      <c r="AF605" s="5"/>
      <c r="AG605" s="6"/>
      <c r="AH605" s="5"/>
      <c r="AI605" s="6"/>
    </row>
    <row r="606" spans="1:35" s="176" customFormat="1" ht="15" customHeight="1" x14ac:dyDescent="0.25">
      <c r="A606" s="9" t="s">
        <v>1657</v>
      </c>
      <c r="B606" s="304">
        <v>140</v>
      </c>
      <c r="C606" s="212"/>
      <c r="D606" s="149" t="s">
        <v>3222</v>
      </c>
      <c r="E606" s="283" t="s">
        <v>3223</v>
      </c>
      <c r="F606" s="283"/>
      <c r="G606" s="283"/>
      <c r="H606" s="225">
        <v>7</v>
      </c>
      <c r="I606" s="225">
        <v>7</v>
      </c>
      <c r="J606" s="225">
        <v>98.64</v>
      </c>
      <c r="K606" s="225">
        <v>107.64</v>
      </c>
      <c r="L606" s="389">
        <v>108.45</v>
      </c>
      <c r="M606" s="17">
        <f t="shared" si="8"/>
        <v>-0.12407745336577443</v>
      </c>
      <c r="N606" s="18"/>
      <c r="O606" s="17"/>
      <c r="P606" s="18"/>
      <c r="Q606" s="17"/>
      <c r="R606" s="5"/>
      <c r="S606" s="230"/>
      <c r="T606" s="5"/>
      <c r="U606" s="230"/>
      <c r="V606" s="5"/>
      <c r="W606" s="6"/>
      <c r="X606" s="5"/>
      <c r="Y606" s="6"/>
      <c r="Z606" s="5"/>
      <c r="AA606" s="6"/>
      <c r="AB606" s="5"/>
      <c r="AC606" s="6"/>
      <c r="AD606" s="5"/>
      <c r="AE606" s="6"/>
      <c r="AF606" s="5"/>
      <c r="AG606" s="6"/>
      <c r="AH606" s="5"/>
      <c r="AI606" s="6"/>
    </row>
    <row r="607" spans="1:35" s="176" customFormat="1" ht="15" customHeight="1" x14ac:dyDescent="0.25">
      <c r="A607" s="9" t="s">
        <v>1657</v>
      </c>
      <c r="B607" s="304">
        <v>166</v>
      </c>
      <c r="C607" s="212"/>
      <c r="D607" s="32" t="s">
        <v>3275</v>
      </c>
      <c r="E607" s="284" t="s">
        <v>3276</v>
      </c>
      <c r="F607" s="283"/>
      <c r="G607" s="283"/>
      <c r="H607" s="225">
        <v>0</v>
      </c>
      <c r="I607" s="225">
        <v>0</v>
      </c>
      <c r="J607" s="225">
        <v>89.185666999999995</v>
      </c>
      <c r="K607" s="225">
        <v>89.19</v>
      </c>
      <c r="L607" s="191"/>
      <c r="M607" s="17"/>
      <c r="N607" s="18"/>
      <c r="O607" s="17"/>
      <c r="P607" s="18"/>
      <c r="Q607" s="17"/>
      <c r="R607" s="5"/>
      <c r="S607" s="230"/>
      <c r="T607" s="5"/>
      <c r="U607" s="230"/>
      <c r="V607" s="5"/>
      <c r="W607" s="6"/>
      <c r="X607" s="5"/>
      <c r="Y607" s="6"/>
      <c r="Z607" s="5"/>
      <c r="AA607" s="6"/>
      <c r="AB607" s="5"/>
      <c r="AC607" s="6"/>
      <c r="AD607" s="5"/>
      <c r="AE607" s="6"/>
      <c r="AF607" s="5"/>
      <c r="AG607" s="6"/>
      <c r="AH607" s="5"/>
      <c r="AI607" s="6"/>
    </row>
    <row r="608" spans="1:35" s="183" customFormat="1" ht="15" customHeight="1" x14ac:dyDescent="0.25">
      <c r="A608" s="9" t="s">
        <v>1657</v>
      </c>
      <c r="B608" s="304">
        <v>212</v>
      </c>
      <c r="C608" s="212"/>
      <c r="D608" s="32" t="s">
        <v>4216</v>
      </c>
      <c r="E608" s="284" t="s">
        <v>4215</v>
      </c>
      <c r="F608" s="283"/>
      <c r="G608" s="283"/>
      <c r="H608" s="225">
        <v>0</v>
      </c>
      <c r="I608" s="225">
        <v>0</v>
      </c>
      <c r="J608" s="225">
        <v>91.138261</v>
      </c>
      <c r="K608" s="225" t="e">
        <v>#N/A</v>
      </c>
      <c r="L608" s="191"/>
      <c r="M608" s="17"/>
      <c r="N608" s="18"/>
      <c r="O608" s="17"/>
      <c r="P608" s="5"/>
      <c r="Q608" s="17"/>
      <c r="R608" s="5"/>
      <c r="S608" s="230"/>
      <c r="T608" s="5"/>
      <c r="U608" s="230"/>
      <c r="V608" s="5"/>
      <c r="W608" s="6"/>
      <c r="X608" s="5"/>
      <c r="Y608" s="6"/>
      <c r="Z608" s="5"/>
      <c r="AA608" s="6"/>
      <c r="AB608" s="5"/>
      <c r="AC608" s="6"/>
      <c r="AD608" s="5"/>
      <c r="AE608" s="6"/>
      <c r="AF608" s="5"/>
      <c r="AG608" s="6"/>
      <c r="AH608" s="5"/>
      <c r="AI608" s="6"/>
    </row>
    <row r="609" spans="1:35" s="171" customFormat="1" ht="15" customHeight="1" x14ac:dyDescent="0.25">
      <c r="A609" s="9" t="s">
        <v>1657</v>
      </c>
      <c r="B609" s="304">
        <v>213</v>
      </c>
      <c r="C609" s="212"/>
      <c r="D609" s="149" t="s">
        <v>3277</v>
      </c>
      <c r="E609" s="283" t="s">
        <v>3278</v>
      </c>
      <c r="F609" s="283"/>
      <c r="G609" s="283"/>
      <c r="H609" s="225">
        <v>14</v>
      </c>
      <c r="I609" s="225">
        <v>14</v>
      </c>
      <c r="J609" s="225">
        <v>89.185000000000002</v>
      </c>
      <c r="K609" s="225">
        <v>89.18</v>
      </c>
      <c r="L609" s="389">
        <v>110</v>
      </c>
      <c r="M609" s="17">
        <f>((((((L609*L$2))-((L609*L$2)*0.12+0.035)+4-13)-($J609*L$2))/($J609*L$2)))</f>
        <v>-1.5921959970847135E-2</v>
      </c>
      <c r="N609" s="18"/>
      <c r="O609" s="17"/>
      <c r="P609" s="18"/>
      <c r="Q609" s="17"/>
      <c r="R609" s="5"/>
      <c r="S609" s="230"/>
      <c r="T609" s="5"/>
      <c r="U609" s="230"/>
      <c r="V609" s="5"/>
      <c r="W609" s="6"/>
      <c r="X609" s="5"/>
      <c r="Y609" s="6"/>
      <c r="Z609" s="5"/>
      <c r="AA609" s="6"/>
      <c r="AB609" s="5"/>
      <c r="AC609" s="6"/>
      <c r="AD609" s="5"/>
      <c r="AE609" s="6"/>
      <c r="AF609" s="5"/>
      <c r="AG609" s="6"/>
      <c r="AH609" s="5"/>
      <c r="AI609" s="6"/>
    </row>
    <row r="610" spans="1:35" s="171" customFormat="1" ht="15" customHeight="1" x14ac:dyDescent="0.25">
      <c r="A610" s="9" t="s">
        <v>1657</v>
      </c>
      <c r="B610" s="304">
        <v>218</v>
      </c>
      <c r="C610" s="212"/>
      <c r="D610" s="149" t="s">
        <v>3224</v>
      </c>
      <c r="E610" s="283" t="s">
        <v>3225</v>
      </c>
      <c r="F610" s="283"/>
      <c r="G610" s="283"/>
      <c r="H610" s="225">
        <v>0</v>
      </c>
      <c r="I610" s="225">
        <v>0</v>
      </c>
      <c r="J610" s="225">
        <v>61.091943999999998</v>
      </c>
      <c r="K610" s="225">
        <v>61.09</v>
      </c>
      <c r="L610" s="191"/>
      <c r="M610" s="17"/>
      <c r="N610" s="5"/>
      <c r="O610" s="17"/>
      <c r="P610" s="5"/>
      <c r="Q610" s="230"/>
      <c r="R610" s="5"/>
      <c r="S610" s="230"/>
      <c r="T610" s="5"/>
      <c r="U610" s="230"/>
      <c r="V610" s="5"/>
      <c r="W610" s="6"/>
      <c r="X610" s="5"/>
      <c r="Y610" s="6"/>
      <c r="Z610" s="5"/>
      <c r="AA610" s="6"/>
      <c r="AB610" s="5"/>
      <c r="AC610" s="6"/>
      <c r="AD610" s="5"/>
      <c r="AE610" s="6"/>
      <c r="AF610" s="5"/>
      <c r="AG610" s="6"/>
      <c r="AH610" s="5"/>
      <c r="AI610" s="6"/>
    </row>
    <row r="611" spans="1:35" s="183" customFormat="1" ht="15" customHeight="1" x14ac:dyDescent="0.25">
      <c r="A611" s="9" t="s">
        <v>1657</v>
      </c>
      <c r="B611" s="304" t="e">
        <v>#N/A</v>
      </c>
      <c r="C611" s="212"/>
      <c r="D611" s="149" t="s">
        <v>4351</v>
      </c>
      <c r="E611" s="266" t="s">
        <v>3225</v>
      </c>
      <c r="F611" s="266"/>
      <c r="G611" s="266"/>
      <c r="H611" s="225" t="e">
        <v>#N/A</v>
      </c>
      <c r="I611" s="225" t="e">
        <v>#N/A</v>
      </c>
      <c r="J611" s="225" t="e">
        <v>#N/A</v>
      </c>
      <c r="K611" s="225" t="e">
        <v>#N/A</v>
      </c>
      <c r="L611" s="191"/>
      <c r="M611" s="17"/>
      <c r="N611" s="5"/>
      <c r="O611" s="17"/>
      <c r="P611" s="5"/>
      <c r="Q611" s="230"/>
      <c r="R611" s="5"/>
      <c r="S611" s="230"/>
      <c r="T611" s="5"/>
      <c r="U611" s="230"/>
      <c r="V611" s="5"/>
      <c r="W611" s="6"/>
      <c r="X611" s="5"/>
      <c r="Y611" s="6"/>
      <c r="Z611" s="5"/>
      <c r="AA611" s="6"/>
      <c r="AB611" s="5"/>
      <c r="AC611" s="6"/>
      <c r="AD611" s="5"/>
      <c r="AE611" s="6"/>
      <c r="AF611" s="5"/>
      <c r="AG611" s="6"/>
      <c r="AH611" s="5"/>
      <c r="AI611" s="6"/>
    </row>
    <row r="612" spans="1:35" s="266" customFormat="1" ht="15" customHeight="1" x14ac:dyDescent="0.25">
      <c r="A612" s="9" t="s">
        <v>1657</v>
      </c>
      <c r="B612" s="304">
        <v>222</v>
      </c>
      <c r="C612" s="212"/>
      <c r="D612" s="149" t="s">
        <v>4776</v>
      </c>
      <c r="E612" s="266" t="s">
        <v>4777</v>
      </c>
      <c r="H612" s="225">
        <v>0</v>
      </c>
      <c r="I612" s="225">
        <v>0</v>
      </c>
      <c r="J612" s="225">
        <v>102.57774999999999</v>
      </c>
      <c r="K612" s="225">
        <v>102.72</v>
      </c>
      <c r="L612" s="191"/>
      <c r="M612" s="17"/>
      <c r="N612" s="18"/>
      <c r="O612" s="17"/>
      <c r="P612" s="5"/>
      <c r="Q612" s="230"/>
      <c r="R612" s="5"/>
      <c r="S612" s="230"/>
      <c r="T612" s="5"/>
      <c r="U612" s="230"/>
      <c r="V612" s="5"/>
      <c r="W612" s="6"/>
      <c r="X612" s="5"/>
      <c r="Y612" s="6"/>
      <c r="Z612" s="5"/>
      <c r="AA612" s="6"/>
      <c r="AB612" s="5"/>
      <c r="AC612" s="6"/>
      <c r="AD612" s="5"/>
      <c r="AE612" s="6"/>
      <c r="AF612" s="5"/>
      <c r="AG612" s="6"/>
      <c r="AH612" s="5"/>
      <c r="AI612" s="6"/>
    </row>
    <row r="613" spans="1:35" s="171" customFormat="1" ht="15" customHeight="1" x14ac:dyDescent="0.25">
      <c r="A613" s="9" t="s">
        <v>1657</v>
      </c>
      <c r="B613" s="304">
        <v>239</v>
      </c>
      <c r="C613" s="212"/>
      <c r="D613" s="198" t="s">
        <v>3230</v>
      </c>
      <c r="E613" s="7" t="s">
        <v>3231</v>
      </c>
      <c r="F613" s="7"/>
      <c r="G613" s="7"/>
      <c r="H613" s="225">
        <v>0</v>
      </c>
      <c r="I613" s="225">
        <v>0</v>
      </c>
      <c r="J613" s="225">
        <v>59.127749999999999</v>
      </c>
      <c r="K613" s="225">
        <v>57.64</v>
      </c>
      <c r="L613" s="191"/>
      <c r="M613" s="17"/>
      <c r="N613" s="18"/>
      <c r="O613" s="17"/>
      <c r="P613" s="31"/>
      <c r="Q613" s="140"/>
      <c r="R613" s="18"/>
      <c r="S613" s="17"/>
      <c r="T613" s="5"/>
      <c r="U613" s="230"/>
      <c r="V613" s="5"/>
      <c r="W613" s="6"/>
      <c r="X613" s="5"/>
      <c r="Y613" s="6"/>
      <c r="Z613" s="5"/>
      <c r="AA613" s="6"/>
      <c r="AB613" s="5"/>
      <c r="AC613" s="6"/>
      <c r="AD613" s="5"/>
      <c r="AE613" s="6"/>
      <c r="AF613" s="5"/>
      <c r="AG613" s="6"/>
      <c r="AH613" s="5"/>
      <c r="AI613" s="6"/>
    </row>
    <row r="614" spans="1:35" s="171" customFormat="1" ht="50.25" customHeight="1" x14ac:dyDescent="0.25">
      <c r="A614" s="9" t="s">
        <v>1657</v>
      </c>
      <c r="B614" s="304">
        <v>240</v>
      </c>
      <c r="C614" s="291" t="s">
        <v>5051</v>
      </c>
      <c r="D614" s="149" t="s">
        <v>3218</v>
      </c>
      <c r="E614" s="283" t="s">
        <v>3219</v>
      </c>
      <c r="F614" s="283"/>
      <c r="G614" s="283"/>
      <c r="H614" s="225">
        <v>0</v>
      </c>
      <c r="I614" s="225">
        <v>0</v>
      </c>
      <c r="J614" s="225">
        <v>92.906999999999996</v>
      </c>
      <c r="K614" s="225">
        <v>72.08</v>
      </c>
      <c r="L614" s="189"/>
      <c r="M614" s="17"/>
      <c r="N614" s="5"/>
      <c r="O614" s="17"/>
      <c r="P614" s="18"/>
      <c r="Q614" s="140"/>
      <c r="R614" s="5"/>
      <c r="S614" s="230"/>
      <c r="T614" s="5"/>
      <c r="U614" s="230"/>
      <c r="V614" s="5"/>
      <c r="W614" s="6"/>
      <c r="X614" s="5"/>
      <c r="Y614" s="6"/>
      <c r="Z614" s="5"/>
      <c r="AA614" s="6"/>
      <c r="AB614" s="5"/>
      <c r="AC614" s="6"/>
      <c r="AD614" s="5"/>
      <c r="AE614" s="6"/>
      <c r="AF614" s="5"/>
      <c r="AG614" s="6"/>
      <c r="AH614" s="5"/>
      <c r="AI614" s="6"/>
    </row>
    <row r="615" spans="1:35" s="176" customFormat="1" ht="15" customHeight="1" x14ac:dyDescent="0.25">
      <c r="A615" s="9" t="s">
        <v>1657</v>
      </c>
      <c r="B615" s="304">
        <v>1418</v>
      </c>
      <c r="C615" s="212"/>
      <c r="D615" s="149" t="s">
        <v>3281</v>
      </c>
      <c r="E615" s="283" t="s">
        <v>3282</v>
      </c>
      <c r="F615" s="283"/>
      <c r="G615" s="283"/>
      <c r="H615" s="225">
        <v>9</v>
      </c>
      <c r="I615" s="225">
        <v>9</v>
      </c>
      <c r="J615" s="225">
        <v>100.9165</v>
      </c>
      <c r="K615" s="225">
        <v>100.92</v>
      </c>
      <c r="L615" s="389">
        <v>130</v>
      </c>
      <c r="M615" s="17">
        <f>((((((L615*L$2))-((L615*L$2)*0.12+0.035)+4-13)-($J615*L$2))/($J615*L$2)))</f>
        <v>4.4080997656478334E-2</v>
      </c>
      <c r="N615" s="5"/>
      <c r="O615" s="17"/>
      <c r="P615" s="5"/>
      <c r="Q615" s="230"/>
      <c r="R615" s="5"/>
      <c r="S615" s="230"/>
      <c r="T615" s="5"/>
      <c r="U615" s="230"/>
      <c r="V615" s="5"/>
      <c r="W615" s="6"/>
      <c r="X615" s="5"/>
      <c r="Y615" s="6"/>
      <c r="Z615" s="5"/>
      <c r="AA615" s="6"/>
      <c r="AB615" s="5"/>
      <c r="AC615" s="6"/>
      <c r="AD615" s="5"/>
      <c r="AE615" s="6"/>
      <c r="AF615" s="5"/>
      <c r="AG615" s="6"/>
      <c r="AH615" s="5"/>
      <c r="AI615" s="6"/>
    </row>
    <row r="616" spans="1:35" s="171" customFormat="1" ht="15" customHeight="1" x14ac:dyDescent="0.25">
      <c r="A616" s="9" t="s">
        <v>1657</v>
      </c>
      <c r="B616" s="304">
        <v>1887</v>
      </c>
      <c r="C616" s="212"/>
      <c r="D616" s="315" t="s">
        <v>473</v>
      </c>
      <c r="E616" s="283" t="s">
        <v>1128</v>
      </c>
      <c r="F616" s="283" t="e">
        <v>#N/A</v>
      </c>
      <c r="G616" s="283"/>
      <c r="H616" s="225">
        <v>0</v>
      </c>
      <c r="I616" s="225">
        <v>0</v>
      </c>
      <c r="J616" s="225">
        <v>54.723332999999997</v>
      </c>
      <c r="K616" s="225">
        <v>54.72</v>
      </c>
      <c r="L616" s="191"/>
      <c r="M616" s="17"/>
      <c r="N616" s="18"/>
      <c r="O616" s="17"/>
      <c r="P616" s="18"/>
      <c r="Q616" s="17"/>
      <c r="R616" s="5"/>
      <c r="S616" s="17"/>
      <c r="T616" s="5"/>
      <c r="U616" s="230"/>
      <c r="V616" s="5"/>
      <c r="W616" s="6"/>
      <c r="X616" s="5"/>
      <c r="Y616" s="6"/>
      <c r="Z616" s="5"/>
      <c r="AA616" s="6"/>
      <c r="AB616" s="5"/>
      <c r="AC616" s="6"/>
      <c r="AD616" s="5"/>
      <c r="AE616" s="6"/>
      <c r="AF616" s="5"/>
      <c r="AG616" s="6"/>
      <c r="AH616" s="5"/>
      <c r="AI616" s="6"/>
    </row>
    <row r="617" spans="1:35" s="283" customFormat="1" ht="15" customHeight="1" x14ac:dyDescent="0.25">
      <c r="A617" s="9"/>
      <c r="B617" s="304">
        <v>2258</v>
      </c>
      <c r="C617" s="212"/>
      <c r="D617" s="149" t="s">
        <v>4882</v>
      </c>
      <c r="E617" s="283" t="s">
        <v>5264</v>
      </c>
      <c r="H617" s="225">
        <v>1</v>
      </c>
      <c r="I617" s="225">
        <v>1</v>
      </c>
      <c r="J617" s="225">
        <v>50.654699999999998</v>
      </c>
      <c r="K617" s="225" t="e">
        <v>#N/A</v>
      </c>
      <c r="L617" s="191">
        <v>78</v>
      </c>
      <c r="M617" s="17">
        <f>((((((L617*L$2))-((L617*L$2)*0.12+0.035)+4-13)-($J617*L$2))/($J617*L$2)))</f>
        <v>0.17669238984733907</v>
      </c>
      <c r="N617" s="18"/>
      <c r="O617" s="17"/>
      <c r="P617" s="5"/>
      <c r="Q617" s="17"/>
      <c r="R617" s="5"/>
      <c r="S617" s="17"/>
      <c r="T617" s="5"/>
      <c r="U617" s="230"/>
      <c r="V617" s="5"/>
      <c r="W617" s="6"/>
      <c r="X617" s="5"/>
      <c r="Y617" s="6"/>
      <c r="Z617" s="5"/>
      <c r="AA617" s="6"/>
      <c r="AB617" s="5"/>
      <c r="AC617" s="6"/>
      <c r="AD617" s="5"/>
      <c r="AE617" s="6"/>
      <c r="AF617" s="5"/>
      <c r="AG617" s="6"/>
      <c r="AH617" s="5"/>
      <c r="AI617" s="6"/>
    </row>
    <row r="618" spans="1:35" s="283" customFormat="1" ht="15" customHeight="1" x14ac:dyDescent="0.25">
      <c r="A618" s="9" t="s">
        <v>1657</v>
      </c>
      <c r="B618" s="304">
        <v>2258</v>
      </c>
      <c r="C618" s="212"/>
      <c r="D618" s="149" t="s">
        <v>5475</v>
      </c>
      <c r="E618" s="283" t="s">
        <v>5476</v>
      </c>
      <c r="H618" s="225" t="e">
        <v>#N/A</v>
      </c>
      <c r="I618" s="225" t="e">
        <v>#N/A</v>
      </c>
      <c r="J618" s="225" t="e">
        <v>#N/A</v>
      </c>
      <c r="K618" s="225">
        <v>101.24</v>
      </c>
      <c r="L618" s="191"/>
      <c r="M618" s="17"/>
      <c r="N618" s="18"/>
      <c r="O618" s="17"/>
      <c r="P618" s="5"/>
      <c r="Q618" s="17"/>
      <c r="R618" s="5"/>
      <c r="S618" s="17"/>
      <c r="T618" s="5"/>
      <c r="U618" s="230"/>
      <c r="V618" s="5"/>
      <c r="W618" s="6"/>
      <c r="X618" s="5"/>
      <c r="Y618" s="6"/>
      <c r="Z618" s="5"/>
      <c r="AA618" s="6"/>
      <c r="AB618" s="5"/>
      <c r="AC618" s="6"/>
      <c r="AD618" s="5"/>
      <c r="AE618" s="6"/>
      <c r="AF618" s="5"/>
      <c r="AG618" s="6"/>
      <c r="AH618" s="5"/>
      <c r="AI618" s="6"/>
    </row>
    <row r="619" spans="1:35" s="266" customFormat="1" ht="15" customHeight="1" x14ac:dyDescent="0.25">
      <c r="A619" s="9" t="s">
        <v>1657</v>
      </c>
      <c r="B619" s="304">
        <v>2535</v>
      </c>
      <c r="C619" s="212"/>
      <c r="D619" s="149" t="s">
        <v>4741</v>
      </c>
      <c r="E619" s="283" t="s">
        <v>4728</v>
      </c>
      <c r="F619" s="283"/>
      <c r="G619" s="283"/>
      <c r="H619" s="225">
        <v>12</v>
      </c>
      <c r="I619" s="225">
        <v>6</v>
      </c>
      <c r="J619" s="225">
        <v>101.002714</v>
      </c>
      <c r="K619" s="225" t="e">
        <v>#N/A</v>
      </c>
      <c r="L619" s="389">
        <v>106.45</v>
      </c>
      <c r="M619" s="17">
        <f>((((((L619*L$2))-((L619*L$2)*0.12+0.035)+4-13)-($J619*L$2))/($J619*L$2)))</f>
        <v>-0.16199281536137725</v>
      </c>
      <c r="N619" s="18"/>
      <c r="O619" s="17"/>
      <c r="P619" s="18"/>
      <c r="Q619" s="17"/>
      <c r="R619" s="5"/>
      <c r="S619" s="17"/>
      <c r="T619" s="5"/>
      <c r="U619" s="230"/>
      <c r="V619" s="5"/>
      <c r="W619" s="6"/>
      <c r="X619" s="5"/>
      <c r="Y619" s="6"/>
      <c r="Z619" s="5"/>
      <c r="AA619" s="6"/>
      <c r="AB619" s="5"/>
      <c r="AC619" s="6"/>
      <c r="AD619" s="5"/>
      <c r="AE619" s="6"/>
      <c r="AF619" s="5"/>
      <c r="AG619" s="6"/>
      <c r="AH619" s="5"/>
      <c r="AI619" s="6"/>
    </row>
    <row r="620" spans="1:35" s="266" customFormat="1" ht="15" customHeight="1" x14ac:dyDescent="0.25">
      <c r="A620" s="9" t="s">
        <v>1657</v>
      </c>
      <c r="B620" s="304">
        <v>2536</v>
      </c>
      <c r="C620" s="212" t="s">
        <v>5052</v>
      </c>
      <c r="D620" s="149" t="s">
        <v>4740</v>
      </c>
      <c r="E620" s="283" t="s">
        <v>4730</v>
      </c>
      <c r="F620" s="283"/>
      <c r="G620" s="283"/>
      <c r="H620" s="225">
        <v>0</v>
      </c>
      <c r="I620" s="225">
        <v>0</v>
      </c>
      <c r="J620" s="225">
        <v>101.00233299999999</v>
      </c>
      <c r="K620" s="225" t="e">
        <v>#N/A</v>
      </c>
      <c r="L620" s="191"/>
      <c r="M620" s="17"/>
      <c r="N620" s="18"/>
      <c r="O620" s="17"/>
      <c r="P620" s="18"/>
      <c r="Q620" s="17"/>
      <c r="R620" s="5"/>
      <c r="S620" s="17"/>
      <c r="T620" s="5"/>
      <c r="U620" s="230"/>
      <c r="V620" s="5"/>
      <c r="W620" s="6"/>
      <c r="X620" s="5"/>
      <c r="Y620" s="6"/>
      <c r="Z620" s="5"/>
      <c r="AA620" s="6"/>
      <c r="AB620" s="5"/>
      <c r="AC620" s="6"/>
      <c r="AD620" s="5"/>
      <c r="AE620" s="6"/>
      <c r="AF620" s="5"/>
      <c r="AG620" s="6"/>
      <c r="AH620" s="5"/>
      <c r="AI620" s="6"/>
    </row>
    <row r="621" spans="1:35" s="266" customFormat="1" ht="15" customHeight="1" x14ac:dyDescent="0.25">
      <c r="A621" s="9" t="s">
        <v>1657</v>
      </c>
      <c r="B621" s="304">
        <v>2537</v>
      </c>
      <c r="C621" s="212"/>
      <c r="D621" s="149" t="s">
        <v>4742</v>
      </c>
      <c r="E621" s="283" t="s">
        <v>4731</v>
      </c>
      <c r="F621" s="283"/>
      <c r="G621" s="283"/>
      <c r="H621" s="225">
        <v>0</v>
      </c>
      <c r="I621" s="225">
        <v>0</v>
      </c>
      <c r="J621" s="225">
        <v>101.002</v>
      </c>
      <c r="K621" s="225" t="e">
        <v>#N/A</v>
      </c>
      <c r="L621" s="191"/>
      <c r="M621" s="17"/>
      <c r="N621" s="18"/>
      <c r="O621" s="17"/>
      <c r="P621" s="18"/>
      <c r="Q621" s="17"/>
      <c r="R621" s="5"/>
      <c r="S621" s="17"/>
      <c r="T621" s="5"/>
      <c r="U621" s="230"/>
      <c r="V621" s="5"/>
      <c r="W621" s="6"/>
      <c r="X621" s="5"/>
      <c r="Y621" s="6"/>
      <c r="Z621" s="5"/>
      <c r="AA621" s="6"/>
      <c r="AB621" s="5"/>
      <c r="AC621" s="6"/>
      <c r="AD621" s="5"/>
      <c r="AE621" s="6"/>
      <c r="AF621" s="5"/>
      <c r="AG621" s="6"/>
      <c r="AH621" s="5"/>
      <c r="AI621" s="6"/>
    </row>
    <row r="622" spans="1:35" s="171" customFormat="1" ht="15" customHeight="1" x14ac:dyDescent="0.25">
      <c r="A622" s="9" t="s">
        <v>1657</v>
      </c>
      <c r="B622" s="304">
        <v>431011</v>
      </c>
      <c r="C622" s="212"/>
      <c r="D622" s="149" t="s">
        <v>474</v>
      </c>
      <c r="E622" s="283" t="s">
        <v>1129</v>
      </c>
      <c r="F622" s="266" t="e">
        <v>#N/A</v>
      </c>
      <c r="G622" s="283"/>
      <c r="H622" s="225">
        <v>0</v>
      </c>
      <c r="I622" s="225">
        <v>0</v>
      </c>
      <c r="J622" s="225">
        <v>69.179000000000002</v>
      </c>
      <c r="K622" s="225">
        <v>71.52</v>
      </c>
      <c r="L622" s="191"/>
      <c r="M622" s="17"/>
      <c r="N622" s="18"/>
      <c r="O622" s="17"/>
      <c r="P622" s="18"/>
      <c r="Q622" s="17"/>
      <c r="R622" s="5"/>
      <c r="S622" s="230"/>
      <c r="T622" s="5"/>
      <c r="U622" s="230"/>
      <c r="V622" s="5"/>
      <c r="W622" s="6"/>
      <c r="X622" s="5"/>
      <c r="Y622" s="6"/>
      <c r="Z622" s="5"/>
      <c r="AA622" s="6"/>
      <c r="AB622" s="5"/>
      <c r="AC622" s="6"/>
      <c r="AD622" s="5"/>
      <c r="AE622" s="6"/>
      <c r="AF622" s="5"/>
      <c r="AG622" s="6"/>
      <c r="AH622" s="5"/>
      <c r="AI622" s="6"/>
    </row>
    <row r="623" spans="1:35" s="266" customFormat="1" ht="15" customHeight="1" x14ac:dyDescent="0.25">
      <c r="A623" s="9" t="s">
        <v>1657</v>
      </c>
      <c r="B623" s="304">
        <v>4203</v>
      </c>
      <c r="C623" s="212"/>
      <c r="D623" s="32" t="s">
        <v>4785</v>
      </c>
      <c r="E623" s="266" t="s">
        <v>4786</v>
      </c>
      <c r="H623" s="225">
        <v>0</v>
      </c>
      <c r="I623" s="225">
        <v>0</v>
      </c>
      <c r="J623" s="225">
        <v>40.171429000000003</v>
      </c>
      <c r="K623" s="225">
        <v>39.97</v>
      </c>
      <c r="L623" s="190"/>
      <c r="M623" s="17"/>
      <c r="N623" s="31"/>
      <c r="O623" s="17"/>
      <c r="P623" s="5"/>
      <c r="Q623" s="230"/>
      <c r="R623" s="18"/>
      <c r="S623" s="17"/>
      <c r="T623" s="5"/>
      <c r="U623" s="230"/>
      <c r="V623" s="5"/>
      <c r="W623" s="6"/>
      <c r="X623" s="5"/>
      <c r="Y623" s="6"/>
      <c r="Z623" s="5"/>
      <c r="AA623" s="6"/>
      <c r="AB623" s="5"/>
      <c r="AC623" s="6"/>
      <c r="AD623" s="5"/>
      <c r="AE623" s="6"/>
      <c r="AF623" s="5"/>
      <c r="AG623" s="6"/>
      <c r="AH623" s="5"/>
      <c r="AI623" s="6"/>
    </row>
    <row r="624" spans="1:35" s="266" customFormat="1" ht="15" customHeight="1" x14ac:dyDescent="0.25">
      <c r="A624" s="9" t="s">
        <v>1657</v>
      </c>
      <c r="B624" s="304">
        <v>4204</v>
      </c>
      <c r="C624" s="212"/>
      <c r="D624" s="149" t="s">
        <v>4787</v>
      </c>
      <c r="E624" s="266" t="s">
        <v>4788</v>
      </c>
      <c r="H624" s="225">
        <v>18</v>
      </c>
      <c r="I624" s="225">
        <v>18</v>
      </c>
      <c r="J624" s="225">
        <v>40.171666999999999</v>
      </c>
      <c r="K624" s="225">
        <v>40.17</v>
      </c>
      <c r="L624" s="191">
        <v>47.45</v>
      </c>
      <c r="M624" s="17">
        <f>((((((L624*L$2))-((L624*L$2)*0.12+0.035)+4-13)-($J624*L$2))/($J624*L$2)))</f>
        <v>-0.18547069505480057</v>
      </c>
      <c r="N624" s="18">
        <v>47.25</v>
      </c>
      <c r="O624" s="17">
        <f>((((((N624*N$2))-((N624*N$2)*0.12+0.035)+4-13)-($J624*N$2))/($J624*N$2)))</f>
        <v>-7.7397012177761987E-2</v>
      </c>
      <c r="P624" s="18"/>
      <c r="Q624" s="17"/>
      <c r="R624" s="5"/>
      <c r="S624" s="17"/>
      <c r="T624" s="5"/>
      <c r="U624" s="17"/>
      <c r="V624" s="5"/>
      <c r="W624" s="6"/>
      <c r="X624" s="5"/>
      <c r="Y624" s="6"/>
      <c r="Z624" s="5"/>
      <c r="AA624" s="6"/>
      <c r="AB624" s="5"/>
      <c r="AC624" s="6"/>
      <c r="AD624" s="5"/>
      <c r="AE624" s="6"/>
      <c r="AF624" s="5"/>
      <c r="AG624" s="6"/>
      <c r="AH624" s="5"/>
      <c r="AI624" s="6"/>
    </row>
    <row r="625" spans="1:35" s="266" customFormat="1" ht="15" customHeight="1" x14ac:dyDescent="0.25">
      <c r="A625" s="9" t="s">
        <v>1657</v>
      </c>
      <c r="B625" s="304">
        <v>4205</v>
      </c>
      <c r="C625" s="212"/>
      <c r="D625" s="149" t="s">
        <v>4789</v>
      </c>
      <c r="E625" s="266" t="s">
        <v>4790</v>
      </c>
      <c r="H625" s="225">
        <v>8</v>
      </c>
      <c r="I625" s="225">
        <v>8</v>
      </c>
      <c r="J625" s="225">
        <v>40.170999999999999</v>
      </c>
      <c r="K625" s="225">
        <v>40.17</v>
      </c>
      <c r="L625" s="190">
        <v>48.99</v>
      </c>
      <c r="M625" s="17">
        <f>((((((L625*L$2))-((L625*L$2)*0.12+0.035)+4-13)-($J625*L$2))/($J625*L$2)))</f>
        <v>-0.15172139105324736</v>
      </c>
      <c r="N625" s="18"/>
      <c r="O625" s="17"/>
      <c r="P625" s="18"/>
      <c r="Q625" s="17"/>
      <c r="R625" s="18"/>
      <c r="S625" s="17"/>
      <c r="T625" s="5"/>
      <c r="U625" s="230"/>
      <c r="V625" s="5"/>
      <c r="W625" s="6"/>
      <c r="X625" s="5"/>
      <c r="Y625" s="6"/>
      <c r="Z625" s="5"/>
      <c r="AA625" s="6"/>
      <c r="AB625" s="5"/>
      <c r="AC625" s="6"/>
      <c r="AD625" s="5"/>
      <c r="AE625" s="6"/>
      <c r="AF625" s="5"/>
      <c r="AG625" s="6"/>
      <c r="AH625" s="5"/>
      <c r="AI625" s="6"/>
    </row>
    <row r="626" spans="1:35" s="266" customFormat="1" ht="15" customHeight="1" x14ac:dyDescent="0.25">
      <c r="A626" s="9" t="s">
        <v>1657</v>
      </c>
      <c r="B626" s="304">
        <v>4714</v>
      </c>
      <c r="C626" s="212"/>
      <c r="D626" s="149" t="s">
        <v>2035</v>
      </c>
      <c r="E626" s="23" t="s">
        <v>2036</v>
      </c>
      <c r="F626" s="283"/>
      <c r="G626" s="283"/>
      <c r="H626" s="225">
        <v>41</v>
      </c>
      <c r="I626" s="225">
        <v>41</v>
      </c>
      <c r="J626" s="225">
        <v>102.086</v>
      </c>
      <c r="K626" s="225">
        <v>104.13</v>
      </c>
      <c r="L626" s="394">
        <v>124.45</v>
      </c>
      <c r="M626" s="17">
        <f>((((((L626*L$2))-((L626*L$2)*0.12+0.035)+4-13)-($J626*L$2))/($J626*L$2)))</f>
        <v>-1.5722038281448875E-2</v>
      </c>
      <c r="N626" s="31"/>
      <c r="O626" s="17"/>
      <c r="P626" s="18"/>
      <c r="Q626" s="17"/>
      <c r="R626" s="5"/>
      <c r="S626" s="230"/>
      <c r="T626" s="5"/>
      <c r="U626" s="230"/>
      <c r="V626" s="5"/>
      <c r="W626" s="6"/>
      <c r="X626" s="5"/>
      <c r="Y626" s="6"/>
      <c r="Z626" s="5"/>
      <c r="AA626" s="6"/>
      <c r="AB626" s="5"/>
      <c r="AC626" s="6"/>
      <c r="AD626" s="5"/>
      <c r="AE626" s="6"/>
      <c r="AF626" s="5"/>
      <c r="AG626" s="6"/>
      <c r="AH626" s="5"/>
      <c r="AI626" s="6"/>
    </row>
    <row r="627" spans="1:35" ht="15" customHeight="1" x14ac:dyDescent="0.25">
      <c r="A627" s="9" t="s">
        <v>1657</v>
      </c>
      <c r="B627" s="304">
        <v>4858</v>
      </c>
      <c r="D627" s="149" t="s">
        <v>3279</v>
      </c>
      <c r="E627" s="283" t="s">
        <v>3280</v>
      </c>
      <c r="F627" s="283"/>
      <c r="G627" s="283"/>
      <c r="H627" s="225">
        <v>0</v>
      </c>
      <c r="I627" s="225">
        <v>0</v>
      </c>
      <c r="J627" s="225">
        <v>81.630667000000003</v>
      </c>
      <c r="K627" s="225">
        <v>81.63</v>
      </c>
      <c r="L627" s="191"/>
      <c r="M627" s="17"/>
      <c r="N627" s="18"/>
      <c r="O627" s="17"/>
      <c r="P627" s="5"/>
      <c r="Q627" s="230"/>
      <c r="R627" s="5"/>
      <c r="S627" s="230"/>
      <c r="T627" s="5"/>
      <c r="U627" s="230"/>
      <c r="V627" s="5"/>
      <c r="W627" s="6"/>
      <c r="X627" s="5"/>
      <c r="Y627" s="6"/>
      <c r="Z627" s="5"/>
      <c r="AA627" s="6"/>
      <c r="AB627" s="5"/>
      <c r="AC627" s="6"/>
      <c r="AD627" s="5"/>
      <c r="AE627" s="6"/>
      <c r="AF627" s="5"/>
      <c r="AG627" s="6"/>
      <c r="AH627" s="5"/>
      <c r="AI627" s="6"/>
    </row>
    <row r="628" spans="1:35" x14ac:dyDescent="0.25">
      <c r="A628" s="9" t="s">
        <v>1657</v>
      </c>
      <c r="B628" s="304">
        <v>4903</v>
      </c>
      <c r="D628" s="149" t="s">
        <v>4780</v>
      </c>
      <c r="E628" t="s">
        <v>4781</v>
      </c>
      <c r="H628" s="225">
        <v>0</v>
      </c>
      <c r="I628" s="225">
        <v>0</v>
      </c>
      <c r="J628" s="225">
        <v>39.799999999999997</v>
      </c>
      <c r="K628" s="225">
        <v>39.799999999999997</v>
      </c>
      <c r="L628" s="79"/>
      <c r="M628" s="17"/>
      <c r="N628" s="26"/>
      <c r="O628" s="17"/>
      <c r="P628" s="26"/>
      <c r="Q628" s="7"/>
      <c r="R628" s="26"/>
      <c r="S628" s="230"/>
      <c r="T628" s="26"/>
      <c r="U628" s="7"/>
      <c r="V628" s="26"/>
      <c r="W628" s="197"/>
      <c r="X628" s="26"/>
      <c r="Y628" s="197"/>
      <c r="Z628" s="26"/>
      <c r="AA628" s="197"/>
      <c r="AB628" s="26"/>
      <c r="AC628" s="197"/>
      <c r="AD628" s="26"/>
      <c r="AE628" s="197"/>
      <c r="AF628" s="26"/>
      <c r="AG628" s="197"/>
      <c r="AH628" s="26"/>
      <c r="AI628" s="197"/>
    </row>
    <row r="629" spans="1:35" s="266" customFormat="1" ht="15" customHeight="1" x14ac:dyDescent="0.25">
      <c r="A629" s="9" t="s">
        <v>1657</v>
      </c>
      <c r="B629" s="304">
        <v>4904</v>
      </c>
      <c r="C629" s="212"/>
      <c r="D629" s="149" t="s">
        <v>4782</v>
      </c>
      <c r="E629" s="283" t="s">
        <v>4783</v>
      </c>
      <c r="F629" s="283"/>
      <c r="G629" s="283"/>
      <c r="H629" s="225">
        <v>8</v>
      </c>
      <c r="I629" s="225">
        <v>8</v>
      </c>
      <c r="J629" s="225">
        <v>47.441000000000003</v>
      </c>
      <c r="K629" s="225">
        <v>47.44</v>
      </c>
      <c r="L629" s="389">
        <v>59.25</v>
      </c>
      <c r="M629" s="17">
        <f>((((((L629*L$2))-((L629*L$2)*0.12+0.035)+4-13)-($J629*L$2))/($J629*L$2)))</f>
        <v>-9.139773613541026E-2</v>
      </c>
      <c r="N629" s="18"/>
      <c r="O629" s="17"/>
      <c r="P629" s="18"/>
      <c r="Q629" s="17"/>
      <c r="R629" s="5"/>
      <c r="S629" s="230"/>
      <c r="T629" s="5"/>
      <c r="U629" s="230"/>
      <c r="V629" s="5"/>
      <c r="W629" s="6"/>
      <c r="X629" s="5"/>
      <c r="Y629" s="6"/>
      <c r="Z629" s="5"/>
      <c r="AA629" s="6"/>
      <c r="AB629" s="5"/>
      <c r="AC629" s="6"/>
      <c r="AD629" s="5"/>
      <c r="AE629" s="6"/>
      <c r="AF629" s="5"/>
      <c r="AG629" s="6"/>
      <c r="AH629" s="5"/>
      <c r="AI629" s="6"/>
    </row>
    <row r="630" spans="1:35" s="266" customFormat="1" ht="15" customHeight="1" x14ac:dyDescent="0.25">
      <c r="A630" s="9" t="s">
        <v>1657</v>
      </c>
      <c r="B630" s="304">
        <v>11942</v>
      </c>
      <c r="C630" s="212"/>
      <c r="D630" s="149" t="s">
        <v>4743</v>
      </c>
      <c r="E630" s="266" t="s">
        <v>4732</v>
      </c>
      <c r="H630" s="225">
        <v>0</v>
      </c>
      <c r="I630" s="225">
        <v>0</v>
      </c>
      <c r="J630" s="225">
        <v>63.417999999999999</v>
      </c>
      <c r="K630" s="225">
        <v>63.44</v>
      </c>
      <c r="L630" s="191"/>
      <c r="M630" s="17"/>
      <c r="N630" s="5"/>
      <c r="O630" s="17"/>
      <c r="P630" s="5"/>
      <c r="Q630" s="230"/>
      <c r="R630" s="5"/>
      <c r="S630" s="230"/>
      <c r="T630" s="5"/>
      <c r="U630" s="230"/>
      <c r="V630" s="5"/>
      <c r="W630" s="6"/>
      <c r="X630" s="5"/>
      <c r="Y630" s="6"/>
      <c r="Z630" s="5"/>
      <c r="AA630" s="6"/>
      <c r="AB630" s="5"/>
      <c r="AC630" s="6"/>
      <c r="AD630" s="5"/>
      <c r="AE630" s="6"/>
      <c r="AF630" s="5"/>
      <c r="AG630" s="6"/>
      <c r="AH630" s="5"/>
      <c r="AI630" s="6"/>
    </row>
    <row r="631" spans="1:35" ht="15" customHeight="1" x14ac:dyDescent="0.25">
      <c r="A631" s="9" t="s">
        <v>1657</v>
      </c>
      <c r="B631" s="304" t="e">
        <v>#N/A</v>
      </c>
      <c r="D631" s="149" t="s">
        <v>4914</v>
      </c>
      <c r="E631" s="283" t="s">
        <v>4732</v>
      </c>
      <c r="F631" s="283"/>
      <c r="G631" s="283"/>
      <c r="H631" s="225" t="e">
        <v>#N/A</v>
      </c>
      <c r="I631" s="225" t="e">
        <v>#N/A</v>
      </c>
      <c r="J631" s="225" t="e">
        <v>#N/A</v>
      </c>
      <c r="K631" s="225" t="e">
        <v>#N/A</v>
      </c>
      <c r="L631" s="191"/>
      <c r="M631" s="17"/>
      <c r="N631" s="18"/>
      <c r="O631" s="17"/>
      <c r="P631" s="18"/>
      <c r="Q631" s="17"/>
      <c r="R631" s="5"/>
      <c r="S631" s="17"/>
      <c r="T631" s="5"/>
      <c r="U631" s="230"/>
      <c r="V631" s="5"/>
      <c r="W631" s="17"/>
      <c r="X631" s="5"/>
      <c r="Y631" s="6"/>
      <c r="Z631" s="5"/>
      <c r="AA631" s="6"/>
      <c r="AB631" s="5"/>
      <c r="AC631" s="6"/>
      <c r="AD631" s="5"/>
      <c r="AE631" s="6"/>
      <c r="AF631" s="5"/>
      <c r="AG631" s="6"/>
      <c r="AH631" s="5"/>
      <c r="AI631" s="6"/>
    </row>
    <row r="632" spans="1:35" ht="15" customHeight="1" x14ac:dyDescent="0.25">
      <c r="A632" s="9" t="s">
        <v>1657</v>
      </c>
      <c r="B632" s="304">
        <v>135001</v>
      </c>
      <c r="D632" s="149" t="s">
        <v>300</v>
      </c>
      <c r="E632" s="283" t="s">
        <v>1130</v>
      </c>
      <c r="F632" s="29" t="s">
        <v>1806</v>
      </c>
      <c r="G632" s="29"/>
      <c r="H632" s="225">
        <v>0</v>
      </c>
      <c r="I632" s="225">
        <v>0</v>
      </c>
      <c r="J632" s="225">
        <v>31.027999999999999</v>
      </c>
      <c r="K632" s="225">
        <v>28.74</v>
      </c>
      <c r="L632" s="191"/>
      <c r="M632" s="17"/>
      <c r="N632" s="18"/>
      <c r="O632" s="17"/>
      <c r="P632" s="31"/>
      <c r="Q632" s="17"/>
      <c r="R632" s="18"/>
      <c r="S632" s="17"/>
      <c r="T632" s="18"/>
      <c r="U632" s="17"/>
      <c r="V632" s="5"/>
      <c r="W632" s="6"/>
      <c r="X632" s="5"/>
      <c r="Y632" s="6"/>
      <c r="Z632" s="5"/>
      <c r="AA632" s="17"/>
      <c r="AB632" s="5"/>
      <c r="AC632" s="6"/>
      <c r="AD632" s="5"/>
      <c r="AE632" s="6"/>
      <c r="AF632" s="5"/>
      <c r="AG632" s="6"/>
      <c r="AH632" s="5"/>
      <c r="AI632" s="6"/>
    </row>
    <row r="633" spans="1:35" ht="15" customHeight="1" x14ac:dyDescent="0.25">
      <c r="A633" s="9" t="s">
        <v>1657</v>
      </c>
      <c r="B633" s="304">
        <v>250010</v>
      </c>
      <c r="D633" s="149" t="s">
        <v>4778</v>
      </c>
      <c r="E633" s="283" t="s">
        <v>4779</v>
      </c>
      <c r="F633" s="283"/>
      <c r="G633" s="283"/>
      <c r="H633" s="225">
        <v>7</v>
      </c>
      <c r="I633" s="225">
        <v>7</v>
      </c>
      <c r="J633" s="225">
        <v>17.486599999999999</v>
      </c>
      <c r="K633" s="225">
        <v>17.489999999999998</v>
      </c>
      <c r="L633" s="191">
        <v>26.25</v>
      </c>
      <c r="M633" s="17">
        <f>((((((L633*L$2))-((L633*L$2)*0.12+0.035)+4-13)-($J633*L$2))/($J633*L$2)))</f>
        <v>-0.19566982718195636</v>
      </c>
      <c r="N633" s="18">
        <v>22.4</v>
      </c>
      <c r="O633" s="17">
        <f>((((((N633*N$2))-((N633*N$2)*0.12+0.035)+4-13)-($J633*N$2))/($J633*N$2)))</f>
        <v>-0.1310775107796828</v>
      </c>
      <c r="P633" s="31">
        <v>20.6</v>
      </c>
      <c r="Q633" s="17">
        <f>((((((P633*P$2))-((P633*P$2)*0.12+0.035)+4-13)-($J633*P$2))/($J633*P$2)))</f>
        <v>-0.13554760025772111</v>
      </c>
      <c r="R633" s="18">
        <v>22</v>
      </c>
      <c r="S633" s="17">
        <f>((((((R633*R$2))-((R633*R$2)*0.12+0.035)+4-13)-($J633*R$2))/($J633*R$2)))</f>
        <v>-2.2036873949195325E-2</v>
      </c>
      <c r="T633" s="388">
        <v>19.149999999999999</v>
      </c>
      <c r="U633" s="17">
        <f>((((((T633*T$2))-((T633*T$2)*0.12+0.035)+4-13)-($J633*T$2))/($J633*T$2)))</f>
        <v>-0.13962691432296728</v>
      </c>
      <c r="V633" s="5"/>
      <c r="W633" s="6"/>
      <c r="X633" s="5"/>
      <c r="Y633" s="6"/>
      <c r="Z633" s="5"/>
      <c r="AA633" s="17"/>
      <c r="AB633" s="5"/>
      <c r="AC633" s="6"/>
      <c r="AD633" s="5"/>
      <c r="AE633" s="6"/>
      <c r="AF633" s="5"/>
      <c r="AG633" s="6"/>
      <c r="AH633" s="5"/>
      <c r="AI633" s="6"/>
    </row>
    <row r="634" spans="1:35" s="266" customFormat="1" ht="15" customHeight="1" x14ac:dyDescent="0.25">
      <c r="A634" s="9" t="s">
        <v>1657</v>
      </c>
      <c r="B634" s="304">
        <v>345001</v>
      </c>
      <c r="C634" s="212"/>
      <c r="D634" s="149" t="s">
        <v>4791</v>
      </c>
      <c r="E634" s="266" t="s">
        <v>4792</v>
      </c>
      <c r="H634" s="225">
        <v>0</v>
      </c>
      <c r="I634" s="225">
        <v>0</v>
      </c>
      <c r="J634" s="225">
        <v>42.489249999999998</v>
      </c>
      <c r="K634" s="225">
        <v>42.49</v>
      </c>
      <c r="L634" s="191"/>
      <c r="M634" s="17"/>
      <c r="N634" s="18"/>
      <c r="O634" s="17"/>
      <c r="P634" s="31"/>
      <c r="Q634" s="17"/>
      <c r="R634" s="18"/>
      <c r="S634" s="17"/>
      <c r="T634" s="18"/>
      <c r="U634" s="17"/>
      <c r="V634" s="5"/>
      <c r="W634" s="6"/>
      <c r="X634" s="5"/>
      <c r="Y634" s="6"/>
      <c r="Z634" s="5"/>
      <c r="AA634" s="17"/>
      <c r="AB634" s="5"/>
      <c r="AC634" s="6"/>
      <c r="AD634" s="5"/>
      <c r="AE634" s="6"/>
      <c r="AF634" s="5">
        <v>54.99</v>
      </c>
      <c r="AG634" s="17">
        <f>((((((AF634*AF$2))-((AF634*AF$2)*0.12+0.035)+4-14.23)-($J634*AF$2))/($J634*AF$2)))</f>
        <v>0.12279851178043083</v>
      </c>
      <c r="AH634" s="5"/>
      <c r="AI634" s="6"/>
    </row>
    <row r="635" spans="1:35" s="266" customFormat="1" ht="15" customHeight="1" x14ac:dyDescent="0.25">
      <c r="A635" s="9" t="s">
        <v>1657</v>
      </c>
      <c r="B635" s="304">
        <v>2635</v>
      </c>
      <c r="C635" s="212"/>
      <c r="D635" s="149" t="s">
        <v>4883</v>
      </c>
      <c r="E635" s="266" t="s">
        <v>3227</v>
      </c>
      <c r="H635" s="225">
        <v>23</v>
      </c>
      <c r="I635" s="225">
        <v>23</v>
      </c>
      <c r="J635" s="225">
        <v>39.6511</v>
      </c>
      <c r="K635" s="225" t="e">
        <v>#N/A</v>
      </c>
      <c r="L635" s="191">
        <v>65</v>
      </c>
      <c r="M635" s="17">
        <f>((((((L635*L$2))-((L635*L$2)*0.12+0.035)+4-13)-($J635*L$2))/($J635*L$2)))</f>
        <v>0.21472039867746417</v>
      </c>
      <c r="N635" s="5"/>
      <c r="O635" s="17"/>
      <c r="P635" s="18">
        <v>43.15</v>
      </c>
      <c r="Q635" s="17">
        <f>((((((P635*P$2))-((P635*P$2)*0.12+0.035)+4-13)-($J635*P$2))/($J635*P$2)))</f>
        <v>-0.11830104755395615</v>
      </c>
      <c r="R635" s="388">
        <v>41.9</v>
      </c>
      <c r="S635" s="17">
        <f>((((((R635*R$2))-((R635*R$2)*0.12+0.035)+4-13)-($J635*R$2))/($J635*R$2)))</f>
        <v>-0.12705448272557379</v>
      </c>
      <c r="T635" s="5"/>
      <c r="U635" s="17"/>
      <c r="V635" s="5"/>
      <c r="W635" s="6"/>
      <c r="X635" s="5"/>
      <c r="Y635" s="6"/>
      <c r="Z635" s="5"/>
      <c r="AA635" s="6"/>
      <c r="AB635" s="5"/>
      <c r="AC635" s="6"/>
      <c r="AD635" s="5"/>
      <c r="AE635" s="6"/>
      <c r="AF635" s="5"/>
      <c r="AG635" s="6"/>
      <c r="AH635" s="5"/>
      <c r="AI635" s="6"/>
    </row>
    <row r="636" spans="1:35" s="167" customFormat="1" ht="15" customHeight="1" x14ac:dyDescent="0.25">
      <c r="A636" s="9"/>
      <c r="B636" s="304" t="s">
        <v>3939</v>
      </c>
      <c r="C636" s="212"/>
      <c r="D636" s="32" t="s">
        <v>2191</v>
      </c>
      <c r="E636" s="284" t="s">
        <v>2193</v>
      </c>
      <c r="F636" s="284"/>
      <c r="G636" s="284"/>
      <c r="H636" s="225">
        <v>0</v>
      </c>
      <c r="I636" s="225">
        <v>0</v>
      </c>
      <c r="J636" s="225">
        <v>0</v>
      </c>
      <c r="K636" s="225" t="e">
        <v>#N/A</v>
      </c>
      <c r="L636" s="191"/>
      <c r="M636" s="19"/>
      <c r="N636" s="18"/>
      <c r="O636" s="19"/>
      <c r="P636" s="31"/>
      <c r="Q636" s="19"/>
      <c r="R636" s="18"/>
      <c r="S636" s="19"/>
      <c r="T636" s="18"/>
      <c r="U636" s="19"/>
      <c r="V636" s="18"/>
      <c r="W636" s="21"/>
      <c r="X636" s="18"/>
      <c r="Y636" s="21"/>
      <c r="Z636" s="18"/>
      <c r="AA636" s="21"/>
      <c r="AB636" s="18"/>
      <c r="AC636" s="21"/>
      <c r="AD636" s="18"/>
      <c r="AE636" s="21"/>
      <c r="AF636" s="18"/>
      <c r="AG636" s="21"/>
      <c r="AH636" s="18"/>
      <c r="AI636" s="21"/>
    </row>
    <row r="637" spans="1:35" s="167" customFormat="1" ht="15" customHeight="1" x14ac:dyDescent="0.25">
      <c r="A637" s="9"/>
      <c r="B637" s="304" t="s">
        <v>3940</v>
      </c>
      <c r="C637" s="212"/>
      <c r="D637" s="32" t="s">
        <v>2192</v>
      </c>
      <c r="E637" s="284" t="s">
        <v>2194</v>
      </c>
      <c r="F637" s="284"/>
      <c r="G637" s="284"/>
      <c r="H637" s="225">
        <v>0</v>
      </c>
      <c r="I637" s="225">
        <v>0</v>
      </c>
      <c r="J637" s="225">
        <v>0</v>
      </c>
      <c r="K637" s="225" t="e">
        <v>#N/A</v>
      </c>
      <c r="L637" s="191"/>
      <c r="M637" s="19"/>
      <c r="N637" s="18"/>
      <c r="O637" s="19"/>
      <c r="P637" s="31"/>
      <c r="Q637" s="19"/>
      <c r="R637" s="18"/>
      <c r="S637" s="19"/>
      <c r="T637" s="18"/>
      <c r="U637" s="19"/>
      <c r="V637" s="18"/>
      <c r="W637" s="21"/>
      <c r="X637" s="18"/>
      <c r="Y637" s="21"/>
      <c r="Z637" s="18"/>
      <c r="AA637" s="21"/>
      <c r="AB637" s="18"/>
      <c r="AC637" s="21"/>
      <c r="AD637" s="18"/>
      <c r="AE637" s="21"/>
      <c r="AF637" s="18"/>
      <c r="AG637" s="21"/>
      <c r="AH637" s="18"/>
      <c r="AI637" s="21"/>
    </row>
    <row r="638" spans="1:35" ht="15" customHeight="1" x14ac:dyDescent="0.25">
      <c r="A638" s="9" t="s">
        <v>2012</v>
      </c>
      <c r="B638" s="304">
        <v>442090</v>
      </c>
      <c r="D638" s="149" t="s">
        <v>809</v>
      </c>
      <c r="E638" s="283" t="s">
        <v>1131</v>
      </c>
      <c r="F638" s="283" t="e">
        <v>#N/A</v>
      </c>
      <c r="G638" s="283"/>
      <c r="H638" s="225">
        <v>0</v>
      </c>
      <c r="I638" s="225">
        <v>0</v>
      </c>
      <c r="J638" s="225">
        <v>0</v>
      </c>
      <c r="K638" s="225">
        <v>2.9</v>
      </c>
      <c r="L638" s="190"/>
      <c r="M638" s="17"/>
      <c r="N638" s="5"/>
      <c r="O638" s="230"/>
      <c r="P638" s="5"/>
      <c r="Q638" s="230"/>
      <c r="R638" s="5"/>
      <c r="S638" s="230"/>
      <c r="T638" s="5"/>
      <c r="U638" s="230"/>
      <c r="V638" s="5"/>
      <c r="W638" s="6"/>
      <c r="X638" s="5"/>
      <c r="Y638" s="6"/>
      <c r="Z638" s="5"/>
      <c r="AA638" s="6"/>
      <c r="AB638" s="5"/>
      <c r="AC638" s="6"/>
      <c r="AD638" s="5"/>
      <c r="AE638" s="6"/>
      <c r="AF638" s="5"/>
      <c r="AG638" s="6"/>
      <c r="AH638" s="5"/>
      <c r="AI638" s="6"/>
    </row>
    <row r="639" spans="1:35" s="1" customFormat="1" ht="15" customHeight="1" x14ac:dyDescent="0.25">
      <c r="A639" s="9" t="s">
        <v>1658</v>
      </c>
      <c r="B639" s="304" t="s">
        <v>3941</v>
      </c>
      <c r="C639" s="212"/>
      <c r="D639" s="149" t="s">
        <v>569</v>
      </c>
      <c r="E639" s="283" t="s">
        <v>1132</v>
      </c>
      <c r="F639" s="183" t="e">
        <v>#N/A</v>
      </c>
      <c r="H639" s="225">
        <v>0</v>
      </c>
      <c r="I639" s="225">
        <v>0</v>
      </c>
      <c r="J639" s="225">
        <v>9.032</v>
      </c>
      <c r="K639" s="225">
        <v>9.0299999999999994</v>
      </c>
      <c r="L639" s="190"/>
      <c r="M639" s="17"/>
      <c r="N639" s="5"/>
      <c r="O639" s="17"/>
      <c r="P639" s="18"/>
      <c r="Q639" s="17"/>
      <c r="R639" s="5"/>
      <c r="S639" s="230"/>
      <c r="T639" s="5"/>
      <c r="U639" s="230"/>
      <c r="V639" s="5"/>
      <c r="W639" s="6"/>
      <c r="X639" s="5"/>
      <c r="Y639" s="6"/>
      <c r="Z639" s="5"/>
      <c r="AA639" s="6"/>
      <c r="AB639" s="5"/>
      <c r="AC639" s="6"/>
      <c r="AD639" s="5"/>
      <c r="AE639" s="6"/>
      <c r="AF639" s="5"/>
      <c r="AG639" s="6"/>
      <c r="AH639" s="5"/>
      <c r="AI639" s="6"/>
    </row>
    <row r="640" spans="1:35" ht="15" customHeight="1" x14ac:dyDescent="0.25">
      <c r="A640" s="9" t="s">
        <v>1658</v>
      </c>
      <c r="B640" s="304" t="s">
        <v>3942</v>
      </c>
      <c r="D640" s="149" t="s">
        <v>197</v>
      </c>
      <c r="E640" s="283" t="s">
        <v>1133</v>
      </c>
      <c r="F640" s="283" t="s">
        <v>1807</v>
      </c>
      <c r="G640" s="283"/>
      <c r="H640" s="225">
        <v>0</v>
      </c>
      <c r="I640" s="225">
        <v>0</v>
      </c>
      <c r="J640" s="225">
        <v>9.2114999999999991</v>
      </c>
      <c r="K640" s="225">
        <v>8.9</v>
      </c>
      <c r="L640" s="190"/>
      <c r="M640" s="17"/>
      <c r="N640" s="5"/>
      <c r="O640" s="17"/>
      <c r="P640" s="5"/>
      <c r="Q640" s="17"/>
      <c r="R640" s="5"/>
      <c r="S640" s="230"/>
      <c r="T640" s="5"/>
      <c r="U640" s="230"/>
      <c r="V640" s="5"/>
      <c r="W640" s="6"/>
      <c r="X640" s="5"/>
      <c r="Y640" s="6"/>
      <c r="Z640" s="5"/>
      <c r="AA640" s="6"/>
      <c r="AB640" s="5"/>
      <c r="AC640" s="6"/>
      <c r="AD640" s="5"/>
      <c r="AE640" s="6"/>
      <c r="AF640" s="5"/>
      <c r="AG640" s="6"/>
      <c r="AH640" s="5"/>
      <c r="AI640" s="6"/>
    </row>
    <row r="641" spans="1:35" ht="15" customHeight="1" x14ac:dyDescent="0.25">
      <c r="A641" s="9" t="s">
        <v>1658</v>
      </c>
      <c r="B641" s="304" t="s">
        <v>3943</v>
      </c>
      <c r="D641" s="149" t="s">
        <v>198</v>
      </c>
      <c r="E641" s="283" t="s">
        <v>1134</v>
      </c>
      <c r="F641" s="283" t="s">
        <v>1748</v>
      </c>
      <c r="G641" s="283"/>
      <c r="H641" s="225">
        <v>0</v>
      </c>
      <c r="I641" s="225">
        <v>0</v>
      </c>
      <c r="J641" s="225">
        <v>8.5500000000000007</v>
      </c>
      <c r="K641" s="225">
        <v>0</v>
      </c>
      <c r="L641" s="190"/>
      <c r="M641" s="17"/>
      <c r="N641" s="5"/>
      <c r="O641" s="17"/>
      <c r="P641" s="5"/>
      <c r="Q641" s="17"/>
      <c r="R641" s="18"/>
      <c r="S641" s="19"/>
      <c r="T641" s="5"/>
      <c r="U641" s="230"/>
      <c r="V641" s="5"/>
      <c r="W641" s="6"/>
      <c r="X641" s="5"/>
      <c r="Y641" s="6"/>
      <c r="Z641" s="5"/>
      <c r="AA641" s="6"/>
      <c r="AB641" s="5"/>
      <c r="AC641" s="6"/>
      <c r="AD641" s="5"/>
      <c r="AE641" s="6"/>
      <c r="AF641" s="5"/>
      <c r="AG641" s="6"/>
      <c r="AH641" s="5"/>
      <c r="AI641" s="6"/>
    </row>
    <row r="642" spans="1:35" s="15" customFormat="1" ht="15" customHeight="1" x14ac:dyDescent="0.25">
      <c r="A642" s="9" t="s">
        <v>1658</v>
      </c>
      <c r="B642" s="304" t="s">
        <v>3944</v>
      </c>
      <c r="C642" s="212"/>
      <c r="D642" s="149" t="s">
        <v>2814</v>
      </c>
      <c r="E642" s="283" t="s">
        <v>2093</v>
      </c>
      <c r="F642" s="283"/>
      <c r="G642" s="283"/>
      <c r="H642" s="225">
        <v>53</v>
      </c>
      <c r="I642" s="225">
        <v>53</v>
      </c>
      <c r="J642" s="225">
        <v>12.895849</v>
      </c>
      <c r="K642" s="225" t="e">
        <v>#N/A</v>
      </c>
      <c r="L642" s="190">
        <v>28</v>
      </c>
      <c r="M642" s="17">
        <f>((((((L642*L$2))-((L642*L$2)*0.12+0.035)+4-13)-($J642*L$2))/($J642*L$2)))</f>
        <v>0.21007930536407493</v>
      </c>
      <c r="N642" s="18">
        <v>21</v>
      </c>
      <c r="O642" s="17">
        <f>((((((N642*N$2))-((N642*N$2)*0.12+0.035)+4-13)-($J642*N$2))/($J642*N$2)))</f>
        <v>8.2712739579999611E-2</v>
      </c>
      <c r="P642" s="388">
        <v>18.899999999999999</v>
      </c>
      <c r="Q642" s="17">
        <f>((((((P642*P$2))-((P642*P$2)*0.12+0.035)+4-13)-($J642*P$2))/($J642*P$2)))</f>
        <v>5.617965388190662E-2</v>
      </c>
      <c r="R642" s="38"/>
      <c r="S642" s="17"/>
      <c r="T642" s="5"/>
      <c r="U642" s="230"/>
      <c r="V642" s="5"/>
      <c r="W642" s="6"/>
      <c r="X642" s="5"/>
      <c r="Y642" s="6"/>
      <c r="Z642" s="5"/>
      <c r="AA642" s="6"/>
      <c r="AB642" s="5"/>
      <c r="AC642" s="6"/>
      <c r="AD642" s="5"/>
      <c r="AE642" s="6"/>
      <c r="AF642" s="5"/>
      <c r="AG642" s="6"/>
      <c r="AH642" s="5"/>
      <c r="AI642" s="6"/>
    </row>
    <row r="643" spans="1:35" ht="15" customHeight="1" x14ac:dyDescent="0.25">
      <c r="A643" s="9" t="s">
        <v>1658</v>
      </c>
      <c r="B643" s="304" t="s">
        <v>3945</v>
      </c>
      <c r="D643" s="149" t="s">
        <v>642</v>
      </c>
      <c r="E643" s="283" t="s">
        <v>1135</v>
      </c>
      <c r="F643" s="283" t="e">
        <v>#N/A</v>
      </c>
      <c r="G643" s="283"/>
      <c r="H643" s="225">
        <v>0</v>
      </c>
      <c r="I643" s="225">
        <v>0</v>
      </c>
      <c r="J643" s="225">
        <v>0</v>
      </c>
      <c r="K643" s="225">
        <v>25</v>
      </c>
      <c r="L643" s="190"/>
      <c r="M643" s="17"/>
      <c r="N643" s="5"/>
      <c r="O643" s="230"/>
      <c r="P643" s="5"/>
      <c r="Q643" s="230"/>
      <c r="R643" s="5"/>
      <c r="S643" s="230"/>
      <c r="T643" s="5"/>
      <c r="U643" s="230"/>
      <c r="V643" s="5"/>
      <c r="W643" s="6"/>
      <c r="X643" s="5"/>
      <c r="Y643" s="6"/>
      <c r="Z643" s="5"/>
      <c r="AA643" s="6"/>
      <c r="AB643" s="5"/>
      <c r="AC643" s="6"/>
      <c r="AD643" s="5"/>
      <c r="AE643" s="6"/>
      <c r="AF643" s="5"/>
      <c r="AG643" s="6"/>
      <c r="AH643" s="5"/>
      <c r="AI643" s="6"/>
    </row>
    <row r="644" spans="1:35" s="1" customFormat="1" ht="15" customHeight="1" x14ac:dyDescent="0.25">
      <c r="A644" s="9" t="s">
        <v>1658</v>
      </c>
      <c r="B644" s="304" t="s">
        <v>3946</v>
      </c>
      <c r="C644" s="212"/>
      <c r="D644" s="149" t="s">
        <v>649</v>
      </c>
      <c r="E644" s="283" t="s">
        <v>1136</v>
      </c>
      <c r="F644" s="283" t="e">
        <v>#N/A</v>
      </c>
      <c r="G644" s="283"/>
      <c r="H644" s="225">
        <v>0</v>
      </c>
      <c r="I644" s="225">
        <v>0</v>
      </c>
      <c r="J644" s="225">
        <v>26.438333</v>
      </c>
      <c r="K644" s="225" t="e">
        <v>#N/A</v>
      </c>
      <c r="L644" s="190"/>
      <c r="M644" s="17"/>
      <c r="N644" s="5"/>
      <c r="O644" s="230"/>
      <c r="P644" s="5"/>
      <c r="Q644" s="230"/>
      <c r="R644" s="5"/>
      <c r="S644" s="230"/>
      <c r="T644" s="5"/>
      <c r="U644" s="230"/>
      <c r="V644" s="5"/>
      <c r="W644" s="6"/>
      <c r="X644" s="5"/>
      <c r="Y644" s="6"/>
      <c r="Z644" s="5"/>
      <c r="AA644" s="6"/>
      <c r="AB644" s="5"/>
      <c r="AC644" s="6"/>
      <c r="AD644" s="5"/>
      <c r="AE644" s="6"/>
      <c r="AF644" s="5"/>
      <c r="AG644" s="6"/>
      <c r="AH644" s="5"/>
      <c r="AI644" s="6"/>
    </row>
    <row r="645" spans="1:35" ht="15" customHeight="1" x14ac:dyDescent="0.25">
      <c r="A645" s="9" t="s">
        <v>1658</v>
      </c>
      <c r="B645" s="304" t="s">
        <v>3947</v>
      </c>
      <c r="D645" s="149" t="s">
        <v>326</v>
      </c>
      <c r="E645" s="283" t="s">
        <v>1137</v>
      </c>
      <c r="F645" s="283" t="e">
        <v>#N/A</v>
      </c>
      <c r="G645" s="283"/>
      <c r="H645" s="225">
        <v>0</v>
      </c>
      <c r="I645" s="225">
        <v>0</v>
      </c>
      <c r="J645" s="225">
        <v>12.0875</v>
      </c>
      <c r="K645" s="225" t="e">
        <v>#N/A</v>
      </c>
      <c r="L645" s="190"/>
      <c r="M645" s="17"/>
      <c r="N645" s="5"/>
      <c r="O645" s="230"/>
      <c r="P645" s="5"/>
      <c r="Q645" s="230"/>
      <c r="R645" s="5"/>
      <c r="S645" s="230"/>
      <c r="T645" s="5"/>
      <c r="U645" s="230"/>
      <c r="V645" s="5"/>
      <c r="W645" s="6"/>
      <c r="X645" s="5"/>
      <c r="Y645" s="6"/>
      <c r="Z645" s="5"/>
      <c r="AA645" s="6"/>
      <c r="AB645" s="5"/>
      <c r="AC645" s="6"/>
      <c r="AD645" s="5"/>
      <c r="AE645" s="6"/>
      <c r="AF645" s="5"/>
      <c r="AG645" s="6"/>
      <c r="AH645" s="5"/>
      <c r="AI645" s="6"/>
    </row>
    <row r="646" spans="1:35" s="1" customFormat="1" ht="15" customHeight="1" x14ac:dyDescent="0.25">
      <c r="A646" s="9" t="s">
        <v>1658</v>
      </c>
      <c r="B646" s="304" t="s">
        <v>3948</v>
      </c>
      <c r="C646" s="212"/>
      <c r="D646" s="149" t="s">
        <v>744</v>
      </c>
      <c r="E646" s="183" t="s">
        <v>1138</v>
      </c>
      <c r="F646" s="183" t="e">
        <v>#N/A</v>
      </c>
      <c r="G646" s="183"/>
      <c r="H646" s="225">
        <v>0</v>
      </c>
      <c r="I646" s="225">
        <v>0</v>
      </c>
      <c r="J646" s="225">
        <v>12.464</v>
      </c>
      <c r="K646" s="225" t="e">
        <v>#N/A</v>
      </c>
      <c r="L646" s="190"/>
      <c r="M646" s="17"/>
      <c r="N646" s="5"/>
      <c r="O646" s="230"/>
      <c r="P646" s="5"/>
      <c r="Q646" s="230"/>
      <c r="R646" s="5"/>
      <c r="S646" s="230"/>
      <c r="T646" s="5"/>
      <c r="U646" s="230"/>
      <c r="V646" s="5"/>
      <c r="W646" s="6"/>
      <c r="X646" s="5"/>
      <c r="Y646" s="6"/>
      <c r="Z646" s="5"/>
      <c r="AA646" s="6"/>
      <c r="AB646" s="5"/>
      <c r="AC646" s="6"/>
      <c r="AD646" s="5"/>
      <c r="AE646" s="6"/>
      <c r="AF646" s="5"/>
      <c r="AG646" s="6"/>
      <c r="AH646" s="5"/>
      <c r="AI646" s="6"/>
    </row>
    <row r="647" spans="1:35" ht="15" customHeight="1" x14ac:dyDescent="0.25">
      <c r="A647" s="9" t="s">
        <v>1658</v>
      </c>
      <c r="B647" s="304" t="s">
        <v>3949</v>
      </c>
      <c r="D647" s="149" t="s">
        <v>191</v>
      </c>
      <c r="E647" s="183" t="s">
        <v>1139</v>
      </c>
      <c r="F647" s="183" t="s">
        <v>1748</v>
      </c>
      <c r="G647" s="183"/>
      <c r="H647" s="225">
        <v>26</v>
      </c>
      <c r="I647" s="225">
        <v>26</v>
      </c>
      <c r="J647" s="225">
        <v>14.6</v>
      </c>
      <c r="K647" s="225">
        <v>14.6</v>
      </c>
      <c r="L647" s="191">
        <v>32.99</v>
      </c>
      <c r="M647" s="17">
        <f>((((((L647*L$2))-((L647*L$2)*0.12+0.035)+4-13)-($J647*L$2))/($J647*L$2)))</f>
        <v>0.36960273972602753</v>
      </c>
      <c r="N647" s="18"/>
      <c r="O647" s="17"/>
      <c r="P647" s="5"/>
      <c r="Q647" s="230"/>
      <c r="R647" s="5"/>
      <c r="S647" s="230"/>
      <c r="T647" s="5"/>
      <c r="U647" s="230"/>
      <c r="V647" s="5"/>
      <c r="W647" s="6"/>
      <c r="X647" s="5"/>
      <c r="Y647" s="6"/>
      <c r="Z647" s="5"/>
      <c r="AA647" s="6"/>
      <c r="AB647" s="5"/>
      <c r="AC647" s="6"/>
      <c r="AD647" s="5"/>
      <c r="AE647" s="6"/>
      <c r="AF647" s="5"/>
      <c r="AG647" s="6"/>
      <c r="AH647" s="5"/>
      <c r="AI647" s="6"/>
    </row>
    <row r="648" spans="1:35" ht="15" customHeight="1" x14ac:dyDescent="0.25">
      <c r="A648" s="9" t="s">
        <v>1658</v>
      </c>
      <c r="B648" s="304" t="s">
        <v>3950</v>
      </c>
      <c r="D648" s="149" t="s">
        <v>345</v>
      </c>
      <c r="E648" s="283" t="s">
        <v>1140</v>
      </c>
      <c r="F648" s="283" t="s">
        <v>1748</v>
      </c>
      <c r="G648" s="283"/>
      <c r="H648" s="225">
        <v>0</v>
      </c>
      <c r="I648" s="225">
        <v>0</v>
      </c>
      <c r="J648" s="225">
        <v>16.88</v>
      </c>
      <c r="K648" s="225">
        <v>16.88</v>
      </c>
      <c r="L648" s="190"/>
      <c r="M648" s="17"/>
      <c r="N648" s="5"/>
      <c r="O648" s="230"/>
      <c r="P648" s="5"/>
      <c r="Q648" s="230"/>
      <c r="R648" s="5"/>
      <c r="S648" s="230"/>
      <c r="T648" s="5"/>
      <c r="U648" s="230"/>
      <c r="V648" s="5"/>
      <c r="W648" s="6"/>
      <c r="X648" s="5"/>
      <c r="Y648" s="6"/>
      <c r="Z648" s="5"/>
      <c r="AA648" s="6"/>
      <c r="AB648" s="5"/>
      <c r="AC648" s="6"/>
      <c r="AD648" s="5"/>
      <c r="AE648" s="6"/>
      <c r="AF648" s="5"/>
      <c r="AG648" s="6"/>
      <c r="AH648" s="5"/>
      <c r="AI648" s="6"/>
    </row>
    <row r="649" spans="1:35" ht="15" customHeight="1" x14ac:dyDescent="0.25">
      <c r="A649" s="9" t="s">
        <v>1658</v>
      </c>
      <c r="B649" s="304" t="s">
        <v>3951</v>
      </c>
      <c r="D649" s="149" t="s">
        <v>536</v>
      </c>
      <c r="E649" s="283" t="s">
        <v>1141</v>
      </c>
      <c r="F649" s="283" t="e">
        <v>#N/A</v>
      </c>
      <c r="G649" s="283"/>
      <c r="H649" s="225">
        <v>26</v>
      </c>
      <c r="I649" s="225">
        <v>26</v>
      </c>
      <c r="J649" s="225">
        <v>14.6968</v>
      </c>
      <c r="K649" s="225">
        <v>14.7</v>
      </c>
      <c r="L649" s="401">
        <v>32.5</v>
      </c>
      <c r="M649" s="17">
        <f>((((((L649*L$2))-((L649*L$2)*0.12+0.035)+4-13)-($J649*L$2))/($J649*L$2)))</f>
        <v>0.33124217516738325</v>
      </c>
      <c r="N649" s="5"/>
      <c r="O649" s="17"/>
      <c r="P649" s="5"/>
      <c r="Q649" s="230"/>
      <c r="R649" s="5"/>
      <c r="S649" s="230"/>
      <c r="T649" s="5"/>
      <c r="U649" s="311"/>
      <c r="V649" s="5"/>
      <c r="W649" s="6"/>
      <c r="X649" s="5"/>
      <c r="Y649" s="6"/>
      <c r="Z649" s="5"/>
      <c r="AA649" s="6"/>
      <c r="AB649" s="5"/>
      <c r="AC649" s="6"/>
      <c r="AD649" s="5"/>
      <c r="AE649" s="6"/>
      <c r="AF649" s="5"/>
      <c r="AG649" s="6"/>
      <c r="AH649" s="5"/>
      <c r="AI649" s="6"/>
    </row>
    <row r="650" spans="1:35" ht="15" customHeight="1" x14ac:dyDescent="0.25">
      <c r="A650" s="9" t="s">
        <v>1658</v>
      </c>
      <c r="B650" s="304" t="e">
        <v>#N/A</v>
      </c>
      <c r="D650" s="149" t="s">
        <v>537</v>
      </c>
      <c r="E650" s="283" t="s">
        <v>1142</v>
      </c>
      <c r="F650" s="283" t="e">
        <v>#N/A</v>
      </c>
      <c r="G650" s="283"/>
      <c r="H650" s="225" t="e">
        <v>#N/A</v>
      </c>
      <c r="I650" s="225" t="e">
        <v>#N/A</v>
      </c>
      <c r="J650" s="225" t="e">
        <v>#N/A</v>
      </c>
      <c r="K650" s="225" t="e">
        <v>#N/A</v>
      </c>
      <c r="L650" s="190"/>
      <c r="M650" s="17"/>
      <c r="N650" s="5"/>
      <c r="O650" s="230"/>
      <c r="P650" s="5"/>
      <c r="Q650" s="230"/>
      <c r="R650" s="5"/>
      <c r="S650" s="230"/>
      <c r="T650" s="5"/>
      <c r="U650" s="230"/>
      <c r="V650" s="5"/>
      <c r="W650" s="6"/>
      <c r="X650" s="5"/>
      <c r="Y650" s="6"/>
      <c r="Z650" s="5"/>
      <c r="AA650" s="6"/>
      <c r="AB650" s="5"/>
      <c r="AC650" s="6"/>
      <c r="AD650" s="5"/>
      <c r="AE650" s="6"/>
      <c r="AF650" s="5"/>
      <c r="AG650" s="6"/>
      <c r="AH650" s="5"/>
      <c r="AI650" s="6"/>
    </row>
    <row r="651" spans="1:35" s="29" customFormat="1" ht="15" customHeight="1" x14ac:dyDescent="0.25">
      <c r="A651" s="9" t="s">
        <v>1658</v>
      </c>
      <c r="B651" s="304" t="s">
        <v>5439</v>
      </c>
      <c r="C651" s="212"/>
      <c r="D651" s="32" t="s">
        <v>4209</v>
      </c>
      <c r="E651" s="29" t="s">
        <v>2790</v>
      </c>
      <c r="H651" s="225">
        <v>0</v>
      </c>
      <c r="I651" s="225">
        <v>0</v>
      </c>
      <c r="J651" s="225">
        <v>17.045000000000002</v>
      </c>
      <c r="K651" s="225">
        <v>17.05</v>
      </c>
      <c r="L651" s="191"/>
      <c r="M651" s="17"/>
      <c r="N651" s="5"/>
      <c r="O651" s="17"/>
      <c r="P651" s="5"/>
      <c r="Q651" s="230"/>
      <c r="R651" s="5"/>
      <c r="S651" s="230"/>
      <c r="T651" s="18"/>
      <c r="U651" s="17"/>
      <c r="V651" s="5"/>
      <c r="W651" s="6"/>
      <c r="X651" s="5"/>
      <c r="Y651" s="6"/>
      <c r="Z651" s="5"/>
      <c r="AA651" s="6"/>
      <c r="AB651" s="5"/>
      <c r="AC651" s="6"/>
      <c r="AD651" s="5"/>
      <c r="AE651" s="6"/>
      <c r="AF651" s="5"/>
      <c r="AG651" s="6"/>
      <c r="AH651" s="5"/>
      <c r="AI651" s="6"/>
    </row>
    <row r="652" spans="1:35" s="29" customFormat="1" ht="15" customHeight="1" x14ac:dyDescent="0.25">
      <c r="A652" s="9" t="s">
        <v>1658</v>
      </c>
      <c r="B652" s="304" t="s">
        <v>3952</v>
      </c>
      <c r="C652" s="212"/>
      <c r="D652" s="149" t="s">
        <v>185</v>
      </c>
      <c r="E652" s="283" t="s">
        <v>1143</v>
      </c>
      <c r="F652" s="283" t="s">
        <v>1808</v>
      </c>
      <c r="G652" s="283"/>
      <c r="H652" s="225">
        <v>0</v>
      </c>
      <c r="I652" s="225">
        <v>0</v>
      </c>
      <c r="J652" s="225">
        <v>14.858298</v>
      </c>
      <c r="K652" s="225" t="e">
        <v>#N/A</v>
      </c>
      <c r="L652" s="190"/>
      <c r="M652" s="17"/>
      <c r="N652" s="5"/>
      <c r="O652" s="230"/>
      <c r="P652" s="5"/>
      <c r="Q652" s="230"/>
      <c r="R652" s="5"/>
      <c r="S652" s="230"/>
      <c r="T652" s="5"/>
      <c r="U652" s="230"/>
      <c r="V652" s="5"/>
      <c r="W652" s="6"/>
      <c r="X652" s="5"/>
      <c r="Y652" s="6"/>
      <c r="Z652" s="5"/>
      <c r="AA652" s="6"/>
      <c r="AB652" s="5"/>
      <c r="AC652" s="6"/>
      <c r="AD652" s="5"/>
      <c r="AE652" s="6"/>
      <c r="AF652" s="5"/>
      <c r="AG652" s="6"/>
      <c r="AH652" s="5"/>
      <c r="AI652" s="6"/>
    </row>
    <row r="653" spans="1:35" s="104" customFormat="1" ht="15" customHeight="1" x14ac:dyDescent="0.25">
      <c r="A653" s="9" t="s">
        <v>1658</v>
      </c>
      <c r="B653" s="304" t="s">
        <v>5440</v>
      </c>
      <c r="C653" s="212"/>
      <c r="D653" s="198" t="s">
        <v>4267</v>
      </c>
      <c r="E653" s="7" t="s">
        <v>2784</v>
      </c>
      <c r="F653" s="7"/>
      <c r="G653" s="7"/>
      <c r="H653" s="225">
        <v>25</v>
      </c>
      <c r="I653" s="225">
        <v>25</v>
      </c>
      <c r="J653" s="225">
        <v>14.520667</v>
      </c>
      <c r="K653" s="225" t="e">
        <v>#N/A</v>
      </c>
      <c r="L653" s="191">
        <v>34</v>
      </c>
      <c r="M653" s="17">
        <f>((((((L653*L$2))-((L653*L$2)*0.12+0.035)+4-13)-($J653*L$2))/($J653*L$2)))</f>
        <v>0.4382948111130156</v>
      </c>
      <c r="N653" s="5"/>
      <c r="O653" s="17"/>
      <c r="P653" s="5"/>
      <c r="Q653" s="230"/>
      <c r="R653" s="5"/>
      <c r="S653" s="230"/>
      <c r="T653" s="5"/>
      <c r="U653" s="230"/>
      <c r="V653" s="5"/>
      <c r="W653" s="6"/>
      <c r="X653" s="5"/>
      <c r="Y653" s="6"/>
      <c r="Z653" s="5"/>
      <c r="AA653" s="6"/>
      <c r="AB653" s="5"/>
      <c r="AC653" s="6"/>
      <c r="AD653" s="5"/>
      <c r="AE653" s="6"/>
      <c r="AF653" s="5"/>
      <c r="AG653" s="6"/>
      <c r="AH653" s="5"/>
      <c r="AI653" s="6"/>
    </row>
    <row r="654" spans="1:35" s="104" customFormat="1" ht="15" customHeight="1" x14ac:dyDescent="0.25">
      <c r="A654" s="9" t="s">
        <v>1658</v>
      </c>
      <c r="B654" s="304" t="e">
        <v>#N/A</v>
      </c>
      <c r="C654" s="212"/>
      <c r="D654" s="149" t="s">
        <v>538</v>
      </c>
      <c r="E654" s="283" t="s">
        <v>1144</v>
      </c>
      <c r="F654" s="283" t="e">
        <v>#N/A</v>
      </c>
      <c r="G654" s="283"/>
      <c r="H654" s="225" t="e">
        <v>#N/A</v>
      </c>
      <c r="I654" s="225" t="e">
        <v>#N/A</v>
      </c>
      <c r="J654" s="225" t="e">
        <v>#N/A</v>
      </c>
      <c r="K654" s="225" t="e">
        <v>#N/A</v>
      </c>
      <c r="L654" s="190"/>
      <c r="M654" s="17"/>
      <c r="N654" s="5"/>
      <c r="O654" s="230"/>
      <c r="P654" s="5"/>
      <c r="Q654" s="230"/>
      <c r="R654" s="5"/>
      <c r="S654" s="230"/>
      <c r="T654" s="5"/>
      <c r="U654" s="230"/>
      <c r="V654" s="5"/>
      <c r="W654" s="6"/>
      <c r="X654" s="5"/>
      <c r="Y654" s="6"/>
      <c r="Z654" s="5"/>
      <c r="AA654" s="6"/>
      <c r="AB654" s="5"/>
      <c r="AC654" s="6"/>
      <c r="AD654" s="5"/>
      <c r="AE654" s="6"/>
      <c r="AF654" s="5"/>
      <c r="AG654" s="6"/>
      <c r="AH654" s="5"/>
      <c r="AI654" s="6"/>
    </row>
    <row r="655" spans="1:35" s="104" customFormat="1" ht="15" customHeight="1" x14ac:dyDescent="0.25">
      <c r="A655" s="9" t="s">
        <v>1658</v>
      </c>
      <c r="B655" s="304" t="s">
        <v>5441</v>
      </c>
      <c r="C655" s="212"/>
      <c r="D655" s="149" t="s">
        <v>4200</v>
      </c>
      <c r="E655" s="283" t="s">
        <v>2792</v>
      </c>
      <c r="F655" s="283"/>
      <c r="G655" s="283"/>
      <c r="H655" s="225">
        <v>0</v>
      </c>
      <c r="I655" s="225">
        <v>0</v>
      </c>
      <c r="J655" s="225">
        <v>17.046250000000001</v>
      </c>
      <c r="K655" s="225">
        <v>17.05</v>
      </c>
      <c r="L655" s="190"/>
      <c r="M655" s="17"/>
      <c r="N655" s="5"/>
      <c r="O655" s="17"/>
      <c r="P655" s="5"/>
      <c r="Q655" s="230"/>
      <c r="R655" s="5"/>
      <c r="S655" s="230"/>
      <c r="T655" s="5"/>
      <c r="U655" s="230"/>
      <c r="V655" s="5"/>
      <c r="W655" s="6"/>
      <c r="X655" s="5"/>
      <c r="Y655" s="6"/>
      <c r="Z655" s="5"/>
      <c r="AA655" s="6"/>
      <c r="AB655" s="5"/>
      <c r="AC655" s="6"/>
      <c r="AD655" s="5"/>
      <c r="AE655" s="6"/>
      <c r="AF655" s="5"/>
      <c r="AG655" s="6"/>
      <c r="AH655" s="5"/>
      <c r="AI655" s="6"/>
    </row>
    <row r="656" spans="1:35" ht="15" customHeight="1" x14ac:dyDescent="0.25">
      <c r="A656" s="9" t="s">
        <v>1658</v>
      </c>
      <c r="B656" s="304" t="s">
        <v>3953</v>
      </c>
      <c r="D656" s="149" t="s">
        <v>186</v>
      </c>
      <c r="E656" s="183" t="s">
        <v>1145</v>
      </c>
      <c r="F656" s="1" t="s">
        <v>1808</v>
      </c>
      <c r="H656" s="225">
        <v>0</v>
      </c>
      <c r="I656" s="225">
        <v>0</v>
      </c>
      <c r="J656" s="225">
        <v>16.715641000000002</v>
      </c>
      <c r="K656" s="225" t="e">
        <v>#N/A</v>
      </c>
      <c r="L656" s="190"/>
      <c r="M656" s="17"/>
      <c r="N656" s="5"/>
      <c r="O656" s="230"/>
      <c r="P656" s="5"/>
      <c r="Q656" s="230"/>
      <c r="R656" s="5"/>
      <c r="S656" s="230"/>
      <c r="T656" s="5"/>
      <c r="U656" s="230"/>
      <c r="V656" s="5"/>
      <c r="W656" s="6"/>
      <c r="X656" s="5"/>
      <c r="Y656" s="6"/>
      <c r="Z656" s="5"/>
      <c r="AA656" s="6"/>
      <c r="AB656" s="5"/>
      <c r="AC656" s="6"/>
      <c r="AD656" s="5"/>
      <c r="AE656" s="6"/>
      <c r="AF656" s="5"/>
      <c r="AG656" s="6"/>
      <c r="AH656" s="5"/>
      <c r="AI656" s="6"/>
    </row>
    <row r="657" spans="1:35" ht="15" customHeight="1" x14ac:dyDescent="0.25">
      <c r="A657" s="9" t="s">
        <v>1658</v>
      </c>
      <c r="B657" s="304" t="s">
        <v>3954</v>
      </c>
      <c r="D657" s="149" t="s">
        <v>539</v>
      </c>
      <c r="E657" s="183" t="s">
        <v>1146</v>
      </c>
      <c r="F657" s="183" t="e">
        <v>#N/A</v>
      </c>
      <c r="G657" s="183"/>
      <c r="H657" s="225">
        <v>0</v>
      </c>
      <c r="I657" s="225">
        <v>0</v>
      </c>
      <c r="J657" s="225">
        <v>15.203125</v>
      </c>
      <c r="K657" s="225" t="e">
        <v>#N/A</v>
      </c>
      <c r="L657" s="190"/>
      <c r="M657" s="17"/>
      <c r="N657" s="5"/>
      <c r="O657" s="230"/>
      <c r="P657" s="5"/>
      <c r="Q657" s="230"/>
      <c r="R657" s="5"/>
      <c r="S657" s="230"/>
      <c r="T657" s="5"/>
      <c r="U657" s="230"/>
      <c r="V657" s="5"/>
      <c r="W657" s="6"/>
      <c r="X657" s="5"/>
      <c r="Y657" s="6"/>
      <c r="Z657" s="5"/>
      <c r="AA657" s="6"/>
      <c r="AB657" s="5"/>
      <c r="AC657" s="6"/>
      <c r="AD657" s="5"/>
      <c r="AE657" s="6"/>
      <c r="AF657" s="5"/>
      <c r="AG657" s="6"/>
      <c r="AH657" s="5"/>
      <c r="AI657" s="6"/>
    </row>
    <row r="658" spans="1:35" ht="15" customHeight="1" x14ac:dyDescent="0.25">
      <c r="A658" s="9" t="s">
        <v>1658</v>
      </c>
      <c r="B658" s="304" t="s">
        <v>3955</v>
      </c>
      <c r="D658" s="149" t="s">
        <v>540</v>
      </c>
      <c r="E658" s="283" t="s">
        <v>1147</v>
      </c>
      <c r="F658" s="283" t="e">
        <v>#N/A</v>
      </c>
      <c r="G658" s="283"/>
      <c r="H658" s="225">
        <v>0</v>
      </c>
      <c r="I658" s="225">
        <v>0</v>
      </c>
      <c r="J658" s="225">
        <v>17.62</v>
      </c>
      <c r="K658" s="225" t="e">
        <v>#N/A</v>
      </c>
      <c r="L658" s="190"/>
      <c r="M658" s="17"/>
      <c r="N658" s="5"/>
      <c r="O658" s="230"/>
      <c r="P658" s="18"/>
      <c r="Q658" s="20"/>
      <c r="R658" s="5"/>
      <c r="S658" s="230"/>
      <c r="T658" s="5"/>
      <c r="U658" s="230"/>
      <c r="V658" s="5"/>
      <c r="W658" s="6"/>
      <c r="X658" s="5"/>
      <c r="Y658" s="6"/>
      <c r="Z658" s="5"/>
      <c r="AA658" s="6"/>
      <c r="AB658" s="5"/>
      <c r="AC658" s="6"/>
      <c r="AD658" s="5"/>
      <c r="AE658" s="6"/>
      <c r="AF658" s="5"/>
      <c r="AG658" s="6"/>
      <c r="AH658" s="5"/>
      <c r="AI658" s="6"/>
    </row>
    <row r="659" spans="1:35" ht="15" customHeight="1" x14ac:dyDescent="0.25">
      <c r="A659" s="9" t="s">
        <v>1658</v>
      </c>
      <c r="B659" s="304" t="s">
        <v>3956</v>
      </c>
      <c r="D659" s="149" t="s">
        <v>541</v>
      </c>
      <c r="E659" s="1" t="s">
        <v>1148</v>
      </c>
      <c r="F659" s="266" t="e">
        <v>#N/A</v>
      </c>
      <c r="G659" s="266"/>
      <c r="H659" s="225">
        <v>0</v>
      </c>
      <c r="I659" s="225">
        <v>0</v>
      </c>
      <c r="J659" s="225">
        <v>15.203333000000001</v>
      </c>
      <c r="K659" s="225" t="e">
        <v>#N/A</v>
      </c>
      <c r="L659" s="190"/>
      <c r="M659" s="17"/>
      <c r="N659" s="5"/>
      <c r="O659" s="230"/>
      <c r="P659" s="18"/>
      <c r="Q659" s="20"/>
      <c r="R659" s="5"/>
      <c r="S659" s="230"/>
      <c r="T659" s="5"/>
      <c r="U659" s="230"/>
      <c r="V659" s="5"/>
      <c r="W659" s="6"/>
      <c r="X659" s="5"/>
      <c r="Y659" s="6"/>
      <c r="Z659" s="5"/>
      <c r="AA659" s="6"/>
      <c r="AB659" s="5"/>
      <c r="AC659" s="6"/>
      <c r="AD659" s="5"/>
      <c r="AE659" s="6"/>
      <c r="AF659" s="5"/>
      <c r="AG659" s="6"/>
      <c r="AH659" s="5"/>
      <c r="AI659" s="6"/>
    </row>
    <row r="660" spans="1:35" s="104" customFormat="1" ht="15" customHeight="1" x14ac:dyDescent="0.25">
      <c r="A660" s="9" t="s">
        <v>1658</v>
      </c>
      <c r="B660" s="304" t="s">
        <v>5442</v>
      </c>
      <c r="C660" s="212"/>
      <c r="D660" s="32" t="s">
        <v>4259</v>
      </c>
      <c r="E660" s="183" t="s">
        <v>2770</v>
      </c>
      <c r="F660" s="183"/>
      <c r="G660" s="183"/>
      <c r="H660" s="225">
        <v>0</v>
      </c>
      <c r="I660" s="225">
        <v>0</v>
      </c>
      <c r="J660" s="225">
        <v>17.635332999999999</v>
      </c>
      <c r="K660" s="225">
        <v>17.64</v>
      </c>
      <c r="L660" s="189"/>
      <c r="M660" s="17"/>
      <c r="N660" s="5"/>
      <c r="O660" s="17"/>
      <c r="P660" s="18"/>
      <c r="Q660" s="19"/>
      <c r="R660" s="18"/>
      <c r="S660" s="19"/>
      <c r="T660" s="5"/>
      <c r="U660" s="230"/>
      <c r="V660" s="5"/>
      <c r="W660" s="6"/>
      <c r="X660" s="5"/>
      <c r="Y660" s="6"/>
      <c r="Z660" s="5"/>
      <c r="AA660" s="6"/>
      <c r="AB660" s="5"/>
      <c r="AC660" s="6"/>
      <c r="AD660" s="5"/>
      <c r="AE660" s="6"/>
      <c r="AF660" s="5"/>
      <c r="AG660" s="6"/>
      <c r="AH660" s="5"/>
      <c r="AI660" s="6"/>
    </row>
    <row r="661" spans="1:35" ht="15" customHeight="1" x14ac:dyDescent="0.25">
      <c r="A661" s="9" t="s">
        <v>1658</v>
      </c>
      <c r="B661" s="304" t="s">
        <v>3957</v>
      </c>
      <c r="D661" s="149" t="s">
        <v>542</v>
      </c>
      <c r="E661" s="283" t="s">
        <v>1149</v>
      </c>
      <c r="F661" s="183" t="e">
        <v>#N/A</v>
      </c>
      <c r="G661" s="183"/>
      <c r="H661" s="225">
        <v>6</v>
      </c>
      <c r="I661" s="225">
        <v>6</v>
      </c>
      <c r="J661" s="225">
        <v>14.69675</v>
      </c>
      <c r="K661" s="225">
        <v>14.7</v>
      </c>
      <c r="L661" s="191">
        <v>32.5</v>
      </c>
      <c r="M661" s="17">
        <f>((((((L661*L$2))-((L661*L$2)*0.12+0.035)+4-13)-($J661*L$2))/($J661*L$2)))</f>
        <v>0.33124670420331015</v>
      </c>
      <c r="N661" s="5"/>
      <c r="O661" s="230"/>
      <c r="P661" s="18"/>
      <c r="Q661" s="20"/>
      <c r="R661" s="5"/>
      <c r="S661" s="230"/>
      <c r="T661" s="5"/>
      <c r="U661" s="230"/>
      <c r="V661" s="5"/>
      <c r="W661" s="6"/>
      <c r="X661" s="5"/>
      <c r="Y661" s="6"/>
      <c r="Z661" s="5"/>
      <c r="AA661" s="6"/>
      <c r="AB661" s="5"/>
      <c r="AC661" s="6"/>
      <c r="AD661" s="5"/>
      <c r="AE661" s="6"/>
      <c r="AF661" s="5"/>
      <c r="AG661" s="6"/>
      <c r="AH661" s="5"/>
      <c r="AI661" s="6"/>
    </row>
    <row r="662" spans="1:35" s="104" customFormat="1" ht="15" customHeight="1" x14ac:dyDescent="0.25">
      <c r="A662" s="9" t="s">
        <v>1658</v>
      </c>
      <c r="B662" s="304" t="s">
        <v>5443</v>
      </c>
      <c r="C662" s="212"/>
      <c r="D662" s="198" t="s">
        <v>4260</v>
      </c>
      <c r="E662" s="283" t="s">
        <v>2786</v>
      </c>
      <c r="F662" s="283"/>
      <c r="G662" s="283"/>
      <c r="H662" s="225">
        <v>0</v>
      </c>
      <c r="I662" s="225">
        <v>0</v>
      </c>
      <c r="J662" s="225">
        <v>15.483428999999999</v>
      </c>
      <c r="K662" s="225">
        <v>15.48</v>
      </c>
      <c r="L662" s="191"/>
      <c r="M662" s="17"/>
      <c r="N662" s="18"/>
      <c r="O662" s="17"/>
      <c r="P662" s="18"/>
      <c r="Q662" s="20"/>
      <c r="R662" s="5"/>
      <c r="S662" s="230"/>
      <c r="T662" s="5"/>
      <c r="U662" s="7"/>
      <c r="V662" s="5"/>
      <c r="W662" s="6"/>
      <c r="X662" s="5"/>
      <c r="Y662" s="6"/>
      <c r="Z662" s="5"/>
      <c r="AA662" s="6"/>
      <c r="AB662" s="5"/>
      <c r="AC662" s="6"/>
      <c r="AD662" s="5"/>
      <c r="AE662" s="6"/>
      <c r="AF662" s="5"/>
      <c r="AG662" s="6"/>
      <c r="AH662" s="5"/>
      <c r="AI662" s="6"/>
    </row>
    <row r="663" spans="1:35" s="104" customFormat="1" ht="15" customHeight="1" x14ac:dyDescent="0.25">
      <c r="A663" s="9" t="s">
        <v>1658</v>
      </c>
      <c r="B663" s="304" t="s">
        <v>5444</v>
      </c>
      <c r="C663" s="212"/>
      <c r="D663" s="149" t="s">
        <v>3615</v>
      </c>
      <c r="E663" s="283" t="s">
        <v>2778</v>
      </c>
      <c r="F663" s="283"/>
      <c r="G663" s="283"/>
      <c r="H663" s="225">
        <v>0</v>
      </c>
      <c r="I663" s="225">
        <v>0</v>
      </c>
      <c r="J663" s="225">
        <v>17.045999999999999</v>
      </c>
      <c r="K663" s="225">
        <v>17.05</v>
      </c>
      <c r="L663" s="190"/>
      <c r="M663" s="17"/>
      <c r="N663" s="5"/>
      <c r="O663" s="230"/>
      <c r="P663" s="18"/>
      <c r="Q663" s="20"/>
      <c r="R663" s="5"/>
      <c r="S663" s="230"/>
      <c r="T663" s="5"/>
      <c r="U663" s="7"/>
      <c r="V663" s="5"/>
      <c r="W663" s="6"/>
      <c r="X663" s="5"/>
      <c r="Y663" s="6"/>
      <c r="Z663" s="5"/>
      <c r="AA663" s="6"/>
      <c r="AB663" s="5"/>
      <c r="AC663" s="6"/>
      <c r="AD663" s="5"/>
      <c r="AE663" s="6"/>
      <c r="AF663" s="5"/>
      <c r="AG663" s="6"/>
      <c r="AH663" s="5"/>
      <c r="AI663" s="6"/>
    </row>
    <row r="664" spans="1:35" s="104" customFormat="1" ht="15" customHeight="1" x14ac:dyDescent="0.25">
      <c r="A664" s="9" t="s">
        <v>1658</v>
      </c>
      <c r="B664" s="304" t="s">
        <v>3958</v>
      </c>
      <c r="C664" s="212"/>
      <c r="D664" s="149" t="s">
        <v>3129</v>
      </c>
      <c r="E664" s="283" t="s">
        <v>3130</v>
      </c>
      <c r="F664" s="283"/>
      <c r="G664" s="283"/>
      <c r="H664" s="225">
        <v>7</v>
      </c>
      <c r="I664" s="225">
        <v>7</v>
      </c>
      <c r="J664" s="225">
        <v>17.222667000000001</v>
      </c>
      <c r="K664" s="225">
        <v>17.22</v>
      </c>
      <c r="L664" s="191">
        <v>33.5</v>
      </c>
      <c r="M664" s="17">
        <f>((((((L664*L$2))-((L664*L$2)*0.12+0.035)+4-13)-($J664*L$2))/($J664*L$2)))</f>
        <v>0.18709837448520597</v>
      </c>
      <c r="N664" s="18"/>
      <c r="O664" s="17"/>
      <c r="P664" s="5"/>
      <c r="Q664" s="230"/>
      <c r="R664" s="5"/>
      <c r="S664" s="230"/>
      <c r="T664" s="5"/>
      <c r="U664" s="7"/>
      <c r="V664" s="5"/>
      <c r="W664" s="6"/>
      <c r="X664" s="5"/>
      <c r="Y664" s="6"/>
      <c r="Z664" s="5"/>
      <c r="AA664" s="6"/>
      <c r="AB664" s="5"/>
      <c r="AC664" s="6"/>
      <c r="AD664" s="5"/>
      <c r="AE664" s="6"/>
      <c r="AF664" s="5"/>
      <c r="AG664" s="6"/>
      <c r="AH664" s="5"/>
      <c r="AI664" s="6"/>
    </row>
    <row r="665" spans="1:35" ht="15" customHeight="1" x14ac:dyDescent="0.25">
      <c r="A665" s="9" t="s">
        <v>1658</v>
      </c>
      <c r="B665" s="304" t="s">
        <v>3959</v>
      </c>
      <c r="D665" s="149" t="s">
        <v>543</v>
      </c>
      <c r="E665" s="283" t="s">
        <v>1150</v>
      </c>
      <c r="F665" s="283" t="e">
        <v>#N/A</v>
      </c>
      <c r="G665" s="283"/>
      <c r="H665" s="225">
        <v>0</v>
      </c>
      <c r="I665" s="225">
        <v>0</v>
      </c>
      <c r="J665" s="225">
        <v>16.004545</v>
      </c>
      <c r="K665" s="225" t="e">
        <v>#N/A</v>
      </c>
      <c r="L665" s="190"/>
      <c r="M665" s="17"/>
      <c r="N665" s="5"/>
      <c r="O665" s="230"/>
      <c r="P665" s="5"/>
      <c r="Q665" s="230"/>
      <c r="R665" s="5"/>
      <c r="S665" s="230"/>
      <c r="T665" s="5"/>
      <c r="U665" s="230"/>
      <c r="V665" s="5"/>
      <c r="W665" s="6"/>
      <c r="X665" s="5"/>
      <c r="Y665" s="6"/>
      <c r="Z665" s="5"/>
      <c r="AA665" s="6"/>
      <c r="AB665" s="5"/>
      <c r="AC665" s="6"/>
      <c r="AD665" s="5"/>
      <c r="AE665" s="6"/>
      <c r="AF665" s="5"/>
      <c r="AG665" s="6"/>
      <c r="AH665" s="5"/>
      <c r="AI665" s="6"/>
    </row>
    <row r="666" spans="1:35" ht="15" customHeight="1" x14ac:dyDescent="0.25">
      <c r="A666" s="9" t="s">
        <v>1658</v>
      </c>
      <c r="B666" s="304" t="s">
        <v>3960</v>
      </c>
      <c r="D666" s="149" t="s">
        <v>544</v>
      </c>
      <c r="E666" s="283" t="s">
        <v>1151</v>
      </c>
      <c r="F666" s="283" t="e">
        <v>#N/A</v>
      </c>
      <c r="G666" s="283"/>
      <c r="H666" s="225">
        <v>0</v>
      </c>
      <c r="I666" s="225">
        <v>0</v>
      </c>
      <c r="J666" s="225">
        <v>15.2035</v>
      </c>
      <c r="K666" s="225" t="e">
        <v>#N/A</v>
      </c>
      <c r="L666" s="190"/>
      <c r="M666" s="17"/>
      <c r="N666" s="5"/>
      <c r="O666" s="230"/>
      <c r="P666" s="5"/>
      <c r="Q666" s="230"/>
      <c r="R666" s="5"/>
      <c r="S666" s="230"/>
      <c r="T666" s="5"/>
      <c r="U666" s="230"/>
      <c r="V666" s="5"/>
      <c r="W666" s="6"/>
      <c r="X666" s="5"/>
      <c r="Y666" s="6"/>
      <c r="Z666" s="5"/>
      <c r="AA666" s="6"/>
      <c r="AB666" s="5"/>
      <c r="AC666" s="6"/>
      <c r="AD666" s="5"/>
      <c r="AE666" s="6"/>
      <c r="AF666" s="5"/>
      <c r="AG666" s="6"/>
      <c r="AH666" s="5"/>
      <c r="AI666" s="6"/>
    </row>
    <row r="667" spans="1:35" s="104" customFormat="1" ht="15" customHeight="1" x14ac:dyDescent="0.25">
      <c r="A667" s="9" t="s">
        <v>1658</v>
      </c>
      <c r="B667" s="304" t="s">
        <v>5445</v>
      </c>
      <c r="C667" s="212"/>
      <c r="D667" s="149" t="s">
        <v>3562</v>
      </c>
      <c r="E667" s="283" t="s">
        <v>2796</v>
      </c>
      <c r="F667" s="266"/>
      <c r="G667" s="183"/>
      <c r="H667" s="225">
        <v>33</v>
      </c>
      <c r="I667" s="225">
        <v>33</v>
      </c>
      <c r="J667" s="225">
        <v>18.1845</v>
      </c>
      <c r="K667" s="225">
        <v>18.18</v>
      </c>
      <c r="L667" s="190">
        <v>34</v>
      </c>
      <c r="M667" s="17">
        <f t="shared" ref="M667:O674" si="9">((((((L667*L$2))-((L667*L$2)*0.12+0.035)+4-13)-($J667*L$2))/($J667*L$2)))</f>
        <v>0.14850559542467476</v>
      </c>
      <c r="N667" s="5">
        <v>28.99</v>
      </c>
      <c r="O667" s="17">
        <f>((((((N667*N$2))-((N667*N$2)*0.12+0.035)+4-13)-($J667*N$2))/($J667*N$2)))</f>
        <v>0.15448321372597526</v>
      </c>
      <c r="P667" s="31"/>
      <c r="Q667" s="17"/>
      <c r="R667" s="18"/>
      <c r="S667" s="17"/>
      <c r="T667" s="5"/>
      <c r="U667" s="230"/>
      <c r="V667" s="5"/>
      <c r="W667" s="17"/>
      <c r="X667" s="5"/>
      <c r="Y667" s="6"/>
      <c r="Z667" s="5"/>
      <c r="AA667" s="6"/>
      <c r="AB667" s="5"/>
      <c r="AC667" s="6"/>
      <c r="AD667" s="5"/>
      <c r="AE667" s="6"/>
      <c r="AF667" s="5"/>
      <c r="AG667" s="6"/>
      <c r="AH667" s="5"/>
      <c r="AI667" s="6"/>
    </row>
    <row r="668" spans="1:35" ht="15" customHeight="1" x14ac:dyDescent="0.25">
      <c r="A668" s="9" t="s">
        <v>1658</v>
      </c>
      <c r="B668" s="304" t="s">
        <v>3961</v>
      </c>
      <c r="D668" s="149" t="s">
        <v>2815</v>
      </c>
      <c r="E668" s="283" t="s">
        <v>2094</v>
      </c>
      <c r="F668" s="183"/>
      <c r="G668" s="183"/>
      <c r="H668" s="225">
        <v>124</v>
      </c>
      <c r="I668" s="225">
        <v>124</v>
      </c>
      <c r="J668" s="225">
        <v>8.9111999999999991</v>
      </c>
      <c r="K668" s="225">
        <v>8.91</v>
      </c>
      <c r="L668" s="191">
        <v>21</v>
      </c>
      <c r="M668" s="17">
        <f t="shared" si="9"/>
        <v>5.9902145614507719E-2</v>
      </c>
      <c r="N668" s="5">
        <v>16</v>
      </c>
      <c r="O668" s="17">
        <f>((((((N668*N$2))-((N668*N$2)*0.12+0.035)+4-13)-($J668*N$2))/($J668*N$2)))</f>
        <v>7.3087799622946509E-2</v>
      </c>
      <c r="P668" s="18">
        <v>14.39</v>
      </c>
      <c r="Q668" s="17">
        <f>((((((P668*P$2))-((P668*P$2)*0.12+0.035)+4-13)-($J668*P$2))/($J668*P$2)))</f>
        <v>8.3078971780830263E-2</v>
      </c>
      <c r="R668" s="5"/>
      <c r="S668" s="230"/>
      <c r="T668" s="5"/>
      <c r="U668" s="230"/>
      <c r="V668" s="5"/>
      <c r="W668" s="6"/>
      <c r="X668" s="5"/>
      <c r="Y668" s="6"/>
      <c r="Z668" s="5"/>
      <c r="AA668" s="6"/>
      <c r="AB668" s="5"/>
      <c r="AC668" s="6"/>
      <c r="AD668" s="5"/>
      <c r="AE668" s="6"/>
      <c r="AF668" s="5"/>
      <c r="AG668" s="6"/>
      <c r="AH668" s="5"/>
      <c r="AI668" s="6"/>
    </row>
    <row r="669" spans="1:35" ht="15" customHeight="1" x14ac:dyDescent="0.25">
      <c r="A669" s="9" t="s">
        <v>1659</v>
      </c>
      <c r="B669" s="304" t="s">
        <v>3962</v>
      </c>
      <c r="D669" s="149" t="s">
        <v>2047</v>
      </c>
      <c r="E669" s="283" t="s">
        <v>2106</v>
      </c>
      <c r="F669" s="283" t="e">
        <v>#N/A</v>
      </c>
      <c r="G669" s="283"/>
      <c r="H669" s="225">
        <v>1541</v>
      </c>
      <c r="I669" s="225">
        <v>1541</v>
      </c>
      <c r="J669" s="225">
        <v>12.179333</v>
      </c>
      <c r="K669" s="225">
        <v>12.62</v>
      </c>
      <c r="L669" s="189">
        <v>26.1</v>
      </c>
      <c r="M669" s="17">
        <f t="shared" si="9"/>
        <v>0.14398711325160418</v>
      </c>
      <c r="N669" s="18">
        <v>21.5</v>
      </c>
      <c r="O669" s="17">
        <f>((((((N669*N$2))-((N669*N$2)*0.12+0.035)+4-13)-($J669*N$2))/($J669*N$2)))</f>
        <v>0.18253602229284643</v>
      </c>
      <c r="P669" s="18"/>
      <c r="Q669" s="17"/>
      <c r="R669" s="18"/>
      <c r="S669" s="17"/>
      <c r="T669" s="18"/>
      <c r="U669" s="17"/>
      <c r="V669" s="5"/>
      <c r="W669" s="6"/>
      <c r="X669" s="5"/>
      <c r="Y669" s="6"/>
      <c r="Z669" s="5"/>
      <c r="AA669" s="6"/>
      <c r="AB669" s="5"/>
      <c r="AC669" s="6"/>
      <c r="AD669" s="5"/>
      <c r="AE669" s="6"/>
      <c r="AF669" s="5"/>
      <c r="AG669" s="6"/>
      <c r="AH669" s="5"/>
      <c r="AI669" s="6"/>
    </row>
    <row r="670" spans="1:35" ht="15" customHeight="1" x14ac:dyDescent="0.25">
      <c r="A670" s="9" t="s">
        <v>1659</v>
      </c>
      <c r="B670" s="304" t="e">
        <v>#N/A</v>
      </c>
      <c r="D670" s="149" t="s">
        <v>810</v>
      </c>
      <c r="E670" s="283" t="s">
        <v>1152</v>
      </c>
      <c r="F670" s="283" t="e">
        <v>#N/A</v>
      </c>
      <c r="G670" s="283"/>
      <c r="H670" s="225" t="e">
        <v>#N/A</v>
      </c>
      <c r="I670" s="225" t="e">
        <v>#N/A</v>
      </c>
      <c r="J670" s="225" t="e">
        <v>#N/A</v>
      </c>
      <c r="K670" s="225">
        <v>0</v>
      </c>
      <c r="L670" s="190"/>
      <c r="M670" s="17" t="e">
        <f t="shared" si="9"/>
        <v>#N/A</v>
      </c>
      <c r="N670" s="5"/>
      <c r="O670" s="230"/>
      <c r="P670" s="5"/>
      <c r="Q670" s="230"/>
      <c r="R670" s="5"/>
      <c r="S670" s="230"/>
      <c r="T670" s="5"/>
      <c r="U670" s="230"/>
      <c r="V670" s="5"/>
      <c r="W670" s="6"/>
      <c r="X670" s="5"/>
      <c r="Y670" s="6"/>
      <c r="Z670" s="5"/>
      <c r="AA670" s="6"/>
      <c r="AB670" s="5"/>
      <c r="AC670" s="6"/>
      <c r="AD670" s="5"/>
      <c r="AE670" s="6"/>
      <c r="AF670" s="5"/>
      <c r="AG670" s="6"/>
      <c r="AH670" s="5"/>
      <c r="AI670" s="6"/>
    </row>
    <row r="671" spans="1:35" ht="15" customHeight="1" x14ac:dyDescent="0.25">
      <c r="A671" s="9" t="s">
        <v>1659</v>
      </c>
      <c r="B671" s="304" t="e">
        <v>#N/A</v>
      </c>
      <c r="D671" s="149" t="s">
        <v>811</v>
      </c>
      <c r="E671" s="283" t="s">
        <v>1152</v>
      </c>
      <c r="F671" s="283" t="e">
        <v>#N/A</v>
      </c>
      <c r="G671" s="283"/>
      <c r="H671" s="225" t="e">
        <v>#N/A</v>
      </c>
      <c r="I671" s="225" t="e">
        <v>#N/A</v>
      </c>
      <c r="J671" s="225" t="e">
        <v>#N/A</v>
      </c>
      <c r="K671" s="225">
        <v>0</v>
      </c>
      <c r="L671" s="190"/>
      <c r="M671" s="17" t="e">
        <f t="shared" si="9"/>
        <v>#N/A</v>
      </c>
      <c r="N671" s="5"/>
      <c r="O671" s="230"/>
      <c r="P671" s="5"/>
      <c r="Q671" s="230"/>
      <c r="R671" s="18"/>
      <c r="S671" s="20"/>
      <c r="T671" s="18"/>
      <c r="U671" s="230"/>
      <c r="V671" s="5"/>
      <c r="W671" s="6"/>
      <c r="X671" s="5"/>
      <c r="Y671" s="6"/>
      <c r="Z671" s="5"/>
      <c r="AA671" s="6"/>
      <c r="AB671" s="5"/>
      <c r="AC671" s="6"/>
      <c r="AD671" s="5"/>
      <c r="AE671" s="6"/>
      <c r="AF671" s="5"/>
      <c r="AG671" s="6"/>
      <c r="AH671" s="5"/>
      <c r="AI671" s="6"/>
    </row>
    <row r="672" spans="1:35" ht="15" customHeight="1" x14ac:dyDescent="0.25">
      <c r="A672" s="9" t="s">
        <v>2011</v>
      </c>
      <c r="B672" s="304" t="s">
        <v>3963</v>
      </c>
      <c r="D672" s="149" t="s">
        <v>237</v>
      </c>
      <c r="E672" s="283" t="s">
        <v>1153</v>
      </c>
      <c r="F672" s="283" t="s">
        <v>1809</v>
      </c>
      <c r="G672" s="283"/>
      <c r="H672" s="225">
        <v>0</v>
      </c>
      <c r="I672" s="225">
        <v>0</v>
      </c>
      <c r="J672" s="225">
        <v>18.649999999999999</v>
      </c>
      <c r="K672" s="225">
        <v>14.84</v>
      </c>
      <c r="L672" s="389">
        <v>32.5</v>
      </c>
      <c r="M672" s="17">
        <f t="shared" si="9"/>
        <v>4.9061662198391379E-2</v>
      </c>
      <c r="N672" s="18"/>
      <c r="O672" s="17"/>
      <c r="P672" s="31"/>
      <c r="Q672" s="17"/>
      <c r="R672" s="18"/>
      <c r="S672" s="19"/>
      <c r="T672" s="18"/>
      <c r="U672" s="17"/>
      <c r="V672" s="5"/>
      <c r="W672" s="6"/>
      <c r="X672" s="5"/>
      <c r="Y672" s="6"/>
      <c r="Z672" s="5"/>
      <c r="AA672" s="6"/>
      <c r="AB672" s="5"/>
      <c r="AC672" s="6"/>
      <c r="AD672" s="5"/>
      <c r="AE672" s="6"/>
      <c r="AF672" s="5"/>
      <c r="AG672" s="6"/>
      <c r="AH672" s="5"/>
      <c r="AI672" s="6"/>
    </row>
    <row r="673" spans="1:35" s="283" customFormat="1" ht="15" customHeight="1" x14ac:dyDescent="0.25">
      <c r="A673" s="9" t="s">
        <v>2011</v>
      </c>
      <c r="B673" s="304" t="s">
        <v>5521</v>
      </c>
      <c r="C673" s="212"/>
      <c r="D673" s="149" t="s">
        <v>5711</v>
      </c>
      <c r="E673" s="283" t="s">
        <v>5519</v>
      </c>
      <c r="H673" s="225" t="e">
        <v>#N/A</v>
      </c>
      <c r="I673" s="225" t="e">
        <v>#N/A</v>
      </c>
      <c r="J673" s="225" t="e">
        <v>#N/A</v>
      </c>
      <c r="K673" s="225">
        <v>18.649999999999999</v>
      </c>
      <c r="L673" s="191">
        <v>35</v>
      </c>
      <c r="M673" s="17" t="e">
        <f t="shared" si="9"/>
        <v>#N/A</v>
      </c>
      <c r="N673" s="18">
        <v>29.99</v>
      </c>
      <c r="O673" s="17" t="e">
        <f>((((((N673*N$2))-((N673*N$2)*0.12+0.035)+4-13)-($J673*N$2))/($J673*N$2)))</f>
        <v>#N/A</v>
      </c>
      <c r="P673" s="31"/>
      <c r="Q673" s="17"/>
      <c r="R673" s="18"/>
      <c r="S673" s="17"/>
      <c r="T673" s="18"/>
      <c r="U673" s="17"/>
      <c r="V673" s="5"/>
      <c r="W673" s="6"/>
      <c r="X673" s="5"/>
      <c r="Y673" s="6"/>
      <c r="Z673" s="5"/>
      <c r="AA673" s="6"/>
      <c r="AB673" s="5"/>
      <c r="AC673" s="6"/>
      <c r="AD673" s="5"/>
      <c r="AE673" s="6"/>
      <c r="AF673" s="5"/>
      <c r="AG673" s="6"/>
      <c r="AH673" s="5"/>
      <c r="AI673" s="6"/>
    </row>
    <row r="674" spans="1:35" ht="15" customHeight="1" x14ac:dyDescent="0.25">
      <c r="A674" s="9" t="s">
        <v>2011</v>
      </c>
      <c r="B674" s="304" t="s">
        <v>3964</v>
      </c>
      <c r="D674" s="149" t="s">
        <v>236</v>
      </c>
      <c r="E674" s="283" t="s">
        <v>1154</v>
      </c>
      <c r="F674" s="283" t="s">
        <v>1680</v>
      </c>
      <c r="G674" s="283"/>
      <c r="H674" s="225">
        <v>23</v>
      </c>
      <c r="I674" s="225">
        <v>23</v>
      </c>
      <c r="J674" s="225">
        <v>2.5198</v>
      </c>
      <c r="K674" s="225">
        <v>2.52</v>
      </c>
      <c r="L674" s="190">
        <v>13.9</v>
      </c>
      <c r="M674" s="17">
        <f t="shared" si="9"/>
        <v>0.26875148821335132</v>
      </c>
      <c r="N674" s="31">
        <v>11.15</v>
      </c>
      <c r="O674" s="17">
        <f>((((((N674*N$2))-((N674*N$2)*0.12+0.035)+4-13)-($J674*N$2))/($J674*N$2)))</f>
        <v>1.1011588221287401</v>
      </c>
      <c r="P674" s="18">
        <v>7.1</v>
      </c>
      <c r="Q674" s="17">
        <f>((((((P674*P$2))-((P674*P$2)*0.12+0.035)+4-13)-($J674*P$2))/($J674*P$2)))</f>
        <v>0.2843611926872498</v>
      </c>
      <c r="R674" s="18">
        <v>6.5</v>
      </c>
      <c r="S674" s="17">
        <f>((((((R674*R$2))-((R674*R$2)*0.12+0.035)+4-13)-($J674*R$2))/($J674*R$2)))</f>
        <v>0.37362092229542015</v>
      </c>
      <c r="T674" s="18"/>
      <c r="U674" s="17"/>
      <c r="V674" s="5"/>
      <c r="W674" s="6"/>
      <c r="X674" s="5"/>
      <c r="Y674" s="17"/>
      <c r="Z674" s="5"/>
      <c r="AA674" s="17"/>
      <c r="AB674" s="5"/>
      <c r="AC674" s="6"/>
      <c r="AD674" s="31"/>
      <c r="AE674" s="17"/>
      <c r="AF674" s="5"/>
      <c r="AG674" s="6"/>
      <c r="AH674" s="5"/>
      <c r="AI674" s="6"/>
    </row>
    <row r="675" spans="1:35" ht="15" customHeight="1" x14ac:dyDescent="0.25">
      <c r="A675" s="9" t="s">
        <v>1660</v>
      </c>
      <c r="B675" s="304">
        <v>340</v>
      </c>
      <c r="D675" s="149" t="s">
        <v>555</v>
      </c>
      <c r="E675" s="283" t="s">
        <v>1155</v>
      </c>
      <c r="F675" s="283" t="e">
        <v>#N/A</v>
      </c>
      <c r="G675" s="283"/>
      <c r="H675" s="225">
        <v>0</v>
      </c>
      <c r="I675" s="225">
        <v>0</v>
      </c>
      <c r="J675" s="225">
        <v>22.380375000000001</v>
      </c>
      <c r="K675" s="225">
        <v>0</v>
      </c>
      <c r="L675" s="190"/>
      <c r="M675" s="17"/>
      <c r="N675" s="5"/>
      <c r="O675" s="230"/>
      <c r="P675" s="5"/>
      <c r="Q675" s="230"/>
      <c r="R675" s="18"/>
      <c r="S675" s="20"/>
      <c r="T675" s="18"/>
      <c r="U675" s="230"/>
      <c r="V675" s="5"/>
      <c r="W675" s="6"/>
      <c r="X675" s="5"/>
      <c r="Y675" s="6"/>
      <c r="Z675" s="5"/>
      <c r="AA675" s="6"/>
      <c r="AB675" s="5"/>
      <c r="AC675" s="6"/>
      <c r="AD675" s="5"/>
      <c r="AE675" s="6"/>
      <c r="AF675" s="5"/>
      <c r="AG675" s="6"/>
      <c r="AH675" s="5"/>
      <c r="AI675" s="6"/>
    </row>
    <row r="676" spans="1:35" s="283" customFormat="1" ht="15" customHeight="1" x14ac:dyDescent="0.25">
      <c r="A676" s="9"/>
      <c r="B676" s="304">
        <v>29675</v>
      </c>
      <c r="C676" s="212"/>
      <c r="D676" s="149" t="s">
        <v>4884</v>
      </c>
      <c r="E676" s="283" t="s">
        <v>5057</v>
      </c>
      <c r="H676" s="225">
        <v>92</v>
      </c>
      <c r="I676" s="225">
        <v>42</v>
      </c>
      <c r="J676" s="225">
        <v>15.1266</v>
      </c>
      <c r="K676" s="225">
        <v>15.13</v>
      </c>
      <c r="L676" s="389">
        <v>28.99</v>
      </c>
      <c r="M676" s="17">
        <f>((((((L676*L$2))-((L676*L$2)*0.12+0.035)+4-13)-($J676*L$2))/($J676*L$2)))</f>
        <v>8.9220313884151026E-2</v>
      </c>
      <c r="N676" s="18"/>
      <c r="O676" s="17"/>
      <c r="P676" s="5"/>
      <c r="Q676" s="230"/>
      <c r="R676" s="18"/>
      <c r="S676" s="17"/>
      <c r="T676" s="18"/>
      <c r="U676" s="230"/>
      <c r="V676" s="5"/>
      <c r="W676" s="6"/>
      <c r="X676" s="5"/>
      <c r="Y676" s="6"/>
      <c r="Z676" s="5"/>
      <c r="AA676" s="6"/>
      <c r="AB676" s="5"/>
      <c r="AC676" s="6"/>
      <c r="AD676" s="5"/>
      <c r="AE676" s="6"/>
      <c r="AF676" s="5"/>
      <c r="AG676" s="6"/>
      <c r="AH676" s="5"/>
      <c r="AI676" s="6"/>
    </row>
    <row r="677" spans="1:35" ht="15" customHeight="1" x14ac:dyDescent="0.25">
      <c r="A677" s="9" t="s">
        <v>1660</v>
      </c>
      <c r="B677" s="304">
        <v>61086</v>
      </c>
      <c r="D677" s="149" t="s">
        <v>4442</v>
      </c>
      <c r="E677" s="283" t="s">
        <v>1156</v>
      </c>
      <c r="F677" s="283" t="s">
        <v>1810</v>
      </c>
      <c r="G677" s="283"/>
      <c r="H677" s="225">
        <v>0</v>
      </c>
      <c r="I677" s="225">
        <v>0</v>
      </c>
      <c r="J677" s="225">
        <v>12.14</v>
      </c>
      <c r="K677" s="225">
        <v>11.96</v>
      </c>
      <c r="L677" s="190">
        <v>28</v>
      </c>
      <c r="M677" s="17">
        <f>((((((L677*L$2))-((L677*L$2)*0.12+0.035)+4-13)-($J677*L$2))/($J677*L$2)))</f>
        <v>0.28542009884678743</v>
      </c>
      <c r="N677" s="5"/>
      <c r="O677" s="17"/>
      <c r="P677" s="18"/>
      <c r="Q677" s="17"/>
      <c r="R677" s="18"/>
      <c r="S677" s="17"/>
      <c r="T677" s="18"/>
      <c r="U677" s="17"/>
      <c r="V677" s="18"/>
      <c r="W677" s="17"/>
      <c r="X677" s="5"/>
      <c r="Y677" s="17"/>
      <c r="Z677" s="5"/>
      <c r="AA677" s="17"/>
      <c r="AB677" s="5"/>
      <c r="AC677" s="17"/>
      <c r="AD677" s="5"/>
      <c r="AE677" s="17"/>
      <c r="AF677" s="5"/>
      <c r="AG677" s="6"/>
      <c r="AH677" s="5"/>
      <c r="AI677" s="6"/>
    </row>
    <row r="678" spans="1:35" ht="15" customHeight="1" x14ac:dyDescent="0.25">
      <c r="A678" s="9" t="s">
        <v>1660</v>
      </c>
      <c r="B678" s="304">
        <v>1081</v>
      </c>
      <c r="D678" s="149" t="s">
        <v>556</v>
      </c>
      <c r="E678" s="283" t="s">
        <v>1157</v>
      </c>
      <c r="F678" s="283" t="e">
        <v>#N/A</v>
      </c>
      <c r="G678" s="283"/>
      <c r="H678" s="225">
        <v>0</v>
      </c>
      <c r="I678" s="225">
        <v>0</v>
      </c>
      <c r="J678" s="225">
        <v>335.25666699999999</v>
      </c>
      <c r="K678" s="225">
        <v>253.42</v>
      </c>
      <c r="L678" s="189"/>
      <c r="M678" s="17"/>
      <c r="N678" s="5"/>
      <c r="O678" s="17"/>
      <c r="P678" s="5"/>
      <c r="Q678" s="230"/>
      <c r="R678" s="18"/>
      <c r="S678" s="20"/>
      <c r="T678" s="18"/>
      <c r="U678" s="230"/>
      <c r="V678" s="5"/>
      <c r="W678" s="6"/>
      <c r="X678" s="5"/>
      <c r="Y678" s="6"/>
      <c r="Z678" s="5"/>
      <c r="AA678" s="6"/>
      <c r="AB678" s="5"/>
      <c r="AC678" s="6"/>
      <c r="AD678" s="5"/>
      <c r="AE678" s="6"/>
      <c r="AF678" s="5"/>
      <c r="AG678" s="6"/>
      <c r="AH678" s="5"/>
      <c r="AI678" s="6"/>
    </row>
    <row r="679" spans="1:35" s="1" customFormat="1" ht="15" customHeight="1" x14ac:dyDescent="0.25">
      <c r="A679" s="9" t="s">
        <v>1660</v>
      </c>
      <c r="B679" s="304" t="s">
        <v>3965</v>
      </c>
      <c r="C679" s="212"/>
      <c r="D679" s="149" t="s">
        <v>2027</v>
      </c>
      <c r="E679" s="283" t="s">
        <v>2028</v>
      </c>
      <c r="F679" s="283"/>
      <c r="G679" s="283"/>
      <c r="H679" s="225">
        <v>0</v>
      </c>
      <c r="I679" s="225">
        <v>0</v>
      </c>
      <c r="J679" s="225">
        <v>14.711667</v>
      </c>
      <c r="K679" s="225" t="e">
        <v>#N/A</v>
      </c>
      <c r="L679" s="191"/>
      <c r="M679" s="17"/>
      <c r="N679" s="80"/>
      <c r="O679" s="17"/>
      <c r="P679" s="18"/>
      <c r="Q679" s="17"/>
      <c r="R679" s="5"/>
      <c r="S679" s="17"/>
      <c r="T679" s="5"/>
      <c r="U679" s="230"/>
      <c r="V679" s="5"/>
      <c r="W679" s="6"/>
      <c r="X679" s="5"/>
      <c r="Y679" s="6"/>
      <c r="Z679" s="5"/>
      <c r="AA679" s="6"/>
      <c r="AB679" s="5"/>
      <c r="AC679" s="6"/>
      <c r="AD679" s="5"/>
      <c r="AE679" s="6"/>
      <c r="AF679" s="5"/>
      <c r="AG679" s="6"/>
      <c r="AH679" s="5"/>
      <c r="AI679" s="6"/>
    </row>
    <row r="680" spans="1:35" ht="15" customHeight="1" x14ac:dyDescent="0.25">
      <c r="A680" s="9" t="s">
        <v>1660</v>
      </c>
      <c r="B680" s="304">
        <v>6003</v>
      </c>
      <c r="D680" s="149" t="s">
        <v>611</v>
      </c>
      <c r="E680" s="283" t="s">
        <v>1158</v>
      </c>
      <c r="F680" s="283" t="e">
        <v>#N/A</v>
      </c>
      <c r="G680" s="183"/>
      <c r="H680" s="225">
        <v>0</v>
      </c>
      <c r="I680" s="225">
        <v>0</v>
      </c>
      <c r="J680" s="225">
        <v>2.351</v>
      </c>
      <c r="K680" s="225">
        <v>2.6</v>
      </c>
      <c r="L680" s="190"/>
      <c r="M680" s="17"/>
      <c r="N680" s="5"/>
      <c r="O680" s="17"/>
      <c r="P680" s="18"/>
      <c r="Q680" s="17"/>
      <c r="R680" s="5"/>
      <c r="S680" s="230"/>
      <c r="T680" s="18"/>
      <c r="U680" s="17"/>
      <c r="V680" s="5"/>
      <c r="W680" s="6"/>
      <c r="X680" s="5"/>
      <c r="Y680" s="6"/>
      <c r="Z680" s="5"/>
      <c r="AA680" s="6"/>
      <c r="AB680" s="5"/>
      <c r="AC680" s="6"/>
      <c r="AD680" s="18"/>
      <c r="AE680" s="17"/>
      <c r="AF680" s="5"/>
      <c r="AG680" s="6"/>
      <c r="AH680" s="5"/>
      <c r="AI680" s="6"/>
    </row>
    <row r="681" spans="1:35" s="167" customFormat="1" ht="15" customHeight="1" thickBot="1" x14ac:dyDescent="0.3">
      <c r="A681" s="9" t="s">
        <v>1660</v>
      </c>
      <c r="B681" s="304">
        <v>6004</v>
      </c>
      <c r="C681" s="212"/>
      <c r="D681" s="237" t="s">
        <v>612</v>
      </c>
      <c r="E681" s="284" t="s">
        <v>1159</v>
      </c>
      <c r="F681" s="284" t="e">
        <v>#N/A</v>
      </c>
      <c r="G681" s="284"/>
      <c r="H681" s="225">
        <v>38</v>
      </c>
      <c r="I681" s="225">
        <v>38</v>
      </c>
      <c r="J681" s="225">
        <v>2.3469329999999999</v>
      </c>
      <c r="K681" s="225">
        <v>2.57</v>
      </c>
      <c r="L681" s="191">
        <v>13.5</v>
      </c>
      <c r="M681" s="17">
        <f t="shared" ref="M681:Q686" si="10">((((((L681*L$2))-((L681*L$2)*0.12+0.035)+4-13)-($J681*L$2))/($J681*L$2)))</f>
        <v>0.21222037442057387</v>
      </c>
      <c r="N681" s="18"/>
      <c r="O681" s="19"/>
      <c r="P681" s="18"/>
      <c r="Q681" s="19"/>
      <c r="R681" s="18"/>
      <c r="S681" s="20"/>
      <c r="T681" s="50">
        <v>5.0999999999999996</v>
      </c>
      <c r="U681" s="17">
        <f>((((((T681*T$2))-((T681*T$2)*0.12+0.035)+4-13)-($J681*T$2))/($J681*T$2)))</f>
        <v>0.14234194158929986</v>
      </c>
      <c r="V681" s="18"/>
      <c r="W681" s="21"/>
      <c r="X681" s="31"/>
      <c r="Y681" s="54"/>
      <c r="Z681" s="18"/>
      <c r="AA681" s="19"/>
      <c r="AB681" s="18"/>
      <c r="AC681" s="21"/>
      <c r="AD681" s="388">
        <v>4.09</v>
      </c>
      <c r="AE681" s="17">
        <f>((((((AD681*AD$2))-((AD681*AD$2)*0.12+0.035)+4-13)-($J681*AD$2))/($J681*AD$2)))</f>
        <v>0.14860543526381031</v>
      </c>
      <c r="AF681" s="18"/>
      <c r="AG681" s="21"/>
      <c r="AH681" s="18"/>
      <c r="AI681" s="21"/>
    </row>
    <row r="682" spans="1:35" s="61" customFormat="1" ht="15.75" customHeight="1" thickBot="1" x14ac:dyDescent="0.3">
      <c r="A682" s="9" t="s">
        <v>1660</v>
      </c>
      <c r="B682" s="304">
        <v>6005</v>
      </c>
      <c r="C682" s="212"/>
      <c r="D682" s="149" t="s">
        <v>613</v>
      </c>
      <c r="E682" s="284" t="s">
        <v>1160</v>
      </c>
      <c r="F682" s="284" t="e">
        <v>#N/A</v>
      </c>
      <c r="G682" s="284"/>
      <c r="H682" s="225">
        <v>20</v>
      </c>
      <c r="I682" s="225">
        <v>20</v>
      </c>
      <c r="J682" s="225">
        <v>2.351</v>
      </c>
      <c r="K682" s="225">
        <v>2.6</v>
      </c>
      <c r="L682" s="191">
        <v>14.5</v>
      </c>
      <c r="M682" s="17">
        <f t="shared" si="10"/>
        <v>0.58443215652913716</v>
      </c>
      <c r="N682" s="18"/>
      <c r="O682" s="17"/>
      <c r="P682" s="18">
        <v>6.75</v>
      </c>
      <c r="Q682" s="17">
        <f t="shared" si="10"/>
        <v>0.24556926130724518</v>
      </c>
      <c r="R682" s="18"/>
      <c r="S682" s="53"/>
      <c r="T682" s="57"/>
      <c r="U682" s="17"/>
      <c r="V682" s="18"/>
      <c r="W682" s="21"/>
      <c r="X682" s="18"/>
      <c r="Y682" s="21"/>
      <c r="Z682" s="18"/>
      <c r="AA682" s="21"/>
      <c r="AB682" s="18"/>
      <c r="AC682" s="21"/>
      <c r="AD682" s="18"/>
      <c r="AE682" s="17"/>
      <c r="AF682" s="18"/>
      <c r="AG682" s="21"/>
      <c r="AH682" s="18"/>
      <c r="AI682" s="21"/>
    </row>
    <row r="683" spans="1:35" s="1" customFormat="1" ht="15" customHeight="1" x14ac:dyDescent="0.25">
      <c r="A683" s="9" t="s">
        <v>1660</v>
      </c>
      <c r="B683" s="304">
        <v>6014</v>
      </c>
      <c r="C683" s="212"/>
      <c r="D683" s="149" t="s">
        <v>243</v>
      </c>
      <c r="E683" s="283" t="s">
        <v>1161</v>
      </c>
      <c r="F683" s="283" t="s">
        <v>1811</v>
      </c>
      <c r="G683" s="283"/>
      <c r="H683" s="225">
        <v>25</v>
      </c>
      <c r="I683" s="225">
        <v>25</v>
      </c>
      <c r="J683" s="225">
        <v>2.346857</v>
      </c>
      <c r="K683" s="225">
        <v>2.6</v>
      </c>
      <c r="L683" s="190">
        <v>13.5</v>
      </c>
      <c r="M683" s="19">
        <f t="shared" si="10"/>
        <v>0.21225963064643508</v>
      </c>
      <c r="N683" s="5"/>
      <c r="O683" s="17"/>
      <c r="P683" s="18"/>
      <c r="Q683" s="17"/>
      <c r="R683" s="5"/>
      <c r="S683" s="230"/>
      <c r="T683" s="51">
        <v>5.15</v>
      </c>
      <c r="U683" s="17">
        <f>((((((T683*T$2))-((T683*T$2)*0.12+0.035)+4-13)-($J683*T$2))/($J683*T$2)))</f>
        <v>0.16112741423955529</v>
      </c>
      <c r="V683" s="17"/>
      <c r="W683" s="6"/>
      <c r="X683" s="5"/>
      <c r="Y683" s="6"/>
      <c r="Z683" s="5"/>
      <c r="AA683" s="6"/>
      <c r="AB683" s="5"/>
      <c r="AC683" s="6"/>
      <c r="AD683" s="18"/>
      <c r="AE683" s="17"/>
      <c r="AF683" s="5"/>
      <c r="AG683" s="6"/>
      <c r="AH683" s="5"/>
      <c r="AI683" s="6"/>
    </row>
    <row r="684" spans="1:35" ht="15" customHeight="1" x14ac:dyDescent="0.25">
      <c r="A684" s="9" t="s">
        <v>1660</v>
      </c>
      <c r="B684" s="304">
        <v>6015</v>
      </c>
      <c r="D684" s="149" t="s">
        <v>244</v>
      </c>
      <c r="E684" s="283" t="s">
        <v>1162</v>
      </c>
      <c r="F684" s="283" t="s">
        <v>1812</v>
      </c>
      <c r="G684" s="266"/>
      <c r="H684" s="225">
        <v>13</v>
      </c>
      <c r="I684" s="225">
        <v>13</v>
      </c>
      <c r="J684" s="225">
        <v>2.3514550000000001</v>
      </c>
      <c r="K684" s="225">
        <v>2.6</v>
      </c>
      <c r="L684" s="190">
        <v>13.5</v>
      </c>
      <c r="M684" s="19">
        <f t="shared" si="10"/>
        <v>0.20988919626359023</v>
      </c>
      <c r="N684" s="18"/>
      <c r="O684" s="17"/>
      <c r="P684" s="18"/>
      <c r="Q684" s="17"/>
      <c r="R684" s="18"/>
      <c r="S684" s="17"/>
      <c r="T684" s="31">
        <v>5.49</v>
      </c>
      <c r="U684" s="17">
        <f>((((((T684*T$2))-((T684*T$2)*0.12+0.035)+4-13)-($J684*T$2))/($J684*T$2)))</f>
        <v>0.28609733122683634</v>
      </c>
      <c r="V684" s="5"/>
      <c r="W684" s="6"/>
      <c r="X684" s="18"/>
      <c r="Y684" s="17"/>
      <c r="Z684" s="5"/>
      <c r="AA684" s="6"/>
      <c r="AB684" s="5"/>
      <c r="AC684" s="6"/>
      <c r="AD684" s="5"/>
      <c r="AE684" s="19"/>
      <c r="AF684" s="18"/>
      <c r="AG684" s="19"/>
      <c r="AH684" s="5"/>
      <c r="AI684" s="6"/>
    </row>
    <row r="685" spans="1:35" s="61" customFormat="1" ht="15" customHeight="1" x14ac:dyDescent="0.25">
      <c r="A685" s="9" t="s">
        <v>1660</v>
      </c>
      <c r="B685" s="304">
        <v>6016</v>
      </c>
      <c r="C685" s="212"/>
      <c r="D685" s="149" t="s">
        <v>614</v>
      </c>
      <c r="E685" s="284" t="s">
        <v>1163</v>
      </c>
      <c r="F685" s="284" t="e">
        <v>#N/A</v>
      </c>
      <c r="G685" s="284"/>
      <c r="H685" s="225">
        <v>19</v>
      </c>
      <c r="I685" s="225">
        <v>19</v>
      </c>
      <c r="J685" s="225">
        <v>2.3511669999999998</v>
      </c>
      <c r="K685" s="225">
        <v>2.57</v>
      </c>
      <c r="L685" s="191">
        <v>14.5</v>
      </c>
      <c r="M685" s="19">
        <f t="shared" si="10"/>
        <v>0.58431961659890674</v>
      </c>
      <c r="N685" s="18"/>
      <c r="O685" s="19"/>
      <c r="P685" s="31">
        <v>6.7</v>
      </c>
      <c r="Q685" s="19">
        <f>((((((P685*P$2))-((P685*P$2)*0.12+0.035)+4-13)-($J685*P$2))/($J685*P$2)))</f>
        <v>0.2267666794121109</v>
      </c>
      <c r="R685" s="18"/>
      <c r="S685" s="20"/>
      <c r="T685" s="18"/>
      <c r="U685" s="20"/>
      <c r="V685" s="18"/>
      <c r="W685" s="21"/>
      <c r="X685" s="18"/>
      <c r="Y685" s="21"/>
      <c r="Z685" s="18"/>
      <c r="AA685" s="21"/>
      <c r="AB685" s="18"/>
      <c r="AC685" s="21"/>
      <c r="AD685" s="18"/>
      <c r="AE685" s="21"/>
      <c r="AF685" s="18"/>
      <c r="AG685" s="21"/>
      <c r="AH685" s="18"/>
      <c r="AI685" s="21"/>
    </row>
    <row r="686" spans="1:35" s="1" customFormat="1" ht="15" customHeight="1" x14ac:dyDescent="0.25">
      <c r="A686" s="9" t="s">
        <v>1660</v>
      </c>
      <c r="B686" s="304">
        <v>6019</v>
      </c>
      <c r="C686" s="212"/>
      <c r="D686" s="149" t="s">
        <v>615</v>
      </c>
      <c r="E686" s="283" t="s">
        <v>1164</v>
      </c>
      <c r="F686" s="283" t="e">
        <v>#N/A</v>
      </c>
      <c r="G686" s="283"/>
      <c r="H686" s="225">
        <v>15</v>
      </c>
      <c r="I686" s="225">
        <v>15</v>
      </c>
      <c r="J686" s="225">
        <v>2.3513329999999999</v>
      </c>
      <c r="K686" s="225">
        <v>2.23</v>
      </c>
      <c r="L686" s="190">
        <v>13.5</v>
      </c>
      <c r="M686" s="19">
        <f t="shared" si="10"/>
        <v>0.20995197192401108</v>
      </c>
      <c r="N686" s="18"/>
      <c r="O686" s="19"/>
      <c r="P686" s="18"/>
      <c r="Q686" s="19"/>
      <c r="R686" s="5"/>
      <c r="S686" s="230"/>
      <c r="T686" s="18">
        <v>6</v>
      </c>
      <c r="U686" s="19">
        <f>((((((T686*T$2))-((T686*T$2)*0.12+0.035)+4-13)-($J686*T$2))/($J686*T$2)))</f>
        <v>0.47703451616593667</v>
      </c>
      <c r="V686" s="5"/>
      <c r="W686" s="6"/>
      <c r="X686" s="5"/>
      <c r="Y686" s="6"/>
      <c r="Z686" s="5"/>
      <c r="AA686" s="6"/>
      <c r="AB686" s="5"/>
      <c r="AC686" s="6"/>
      <c r="AD686" s="5"/>
      <c r="AE686" s="6"/>
      <c r="AF686" s="5"/>
      <c r="AG686" s="6"/>
      <c r="AH686" s="5"/>
      <c r="AI686" s="6"/>
    </row>
    <row r="687" spans="1:35" s="15" customFormat="1" ht="15" customHeight="1" x14ac:dyDescent="0.25">
      <c r="A687" s="32" t="s">
        <v>1660</v>
      </c>
      <c r="B687" s="304">
        <v>6062</v>
      </c>
      <c r="C687" s="212"/>
      <c r="D687" s="149" t="s">
        <v>616</v>
      </c>
      <c r="E687" s="283" t="s">
        <v>1165</v>
      </c>
      <c r="F687" s="283" t="e">
        <v>#N/A</v>
      </c>
      <c r="G687" s="283"/>
      <c r="H687" s="225">
        <v>0</v>
      </c>
      <c r="I687" s="225">
        <v>-101</v>
      </c>
      <c r="J687" s="225">
        <v>2.3468800000000001</v>
      </c>
      <c r="K687" s="225">
        <v>2.23</v>
      </c>
      <c r="L687" s="190"/>
      <c r="M687" s="19"/>
      <c r="N687" s="18"/>
      <c r="O687" s="17"/>
      <c r="P687" s="5"/>
      <c r="Q687" s="17"/>
      <c r="R687" s="18"/>
      <c r="S687" s="17"/>
      <c r="T687" s="18"/>
      <c r="U687" s="19"/>
      <c r="V687" s="5"/>
      <c r="W687" s="6"/>
      <c r="X687" s="5"/>
      <c r="Y687" s="6"/>
      <c r="Z687" s="18"/>
      <c r="AA687" s="17"/>
      <c r="AB687" s="5"/>
      <c r="AC687" s="6"/>
      <c r="AD687" s="18"/>
      <c r="AE687" s="19"/>
      <c r="AF687" s="5"/>
      <c r="AG687" s="6"/>
      <c r="AH687" s="5"/>
      <c r="AI687" s="6"/>
    </row>
    <row r="688" spans="1:35" s="15" customFormat="1" ht="15" customHeight="1" x14ac:dyDescent="0.25">
      <c r="A688" s="9" t="s">
        <v>1660</v>
      </c>
      <c r="B688" s="304">
        <v>6063</v>
      </c>
      <c r="C688" s="212"/>
      <c r="D688" s="149" t="s">
        <v>617</v>
      </c>
      <c r="E688" s="183" t="s">
        <v>1166</v>
      </c>
      <c r="F688" s="183" t="e">
        <v>#N/A</v>
      </c>
      <c r="G688" s="183"/>
      <c r="H688" s="225">
        <v>0</v>
      </c>
      <c r="I688" s="225">
        <v>-55</v>
      </c>
      <c r="J688" s="225">
        <v>2.3510810000000002</v>
      </c>
      <c r="K688" s="225">
        <v>2.6</v>
      </c>
      <c r="L688" s="190"/>
      <c r="M688" s="19"/>
      <c r="N688" s="5"/>
      <c r="O688" s="17"/>
      <c r="P688" s="18"/>
      <c r="Q688" s="17"/>
      <c r="R688" s="5"/>
      <c r="S688" s="17"/>
      <c r="T688" s="18"/>
      <c r="U688" s="19"/>
      <c r="V688" s="5"/>
      <c r="W688" s="6"/>
      <c r="X688" s="5"/>
      <c r="Y688" s="6"/>
      <c r="Z688" s="18"/>
      <c r="AA688" s="17"/>
      <c r="AB688" s="5"/>
      <c r="AC688" s="6"/>
      <c r="AD688" s="5"/>
      <c r="AE688" s="6"/>
      <c r="AF688" s="5"/>
      <c r="AG688" s="6"/>
      <c r="AH688" s="5"/>
      <c r="AI688" s="6"/>
    </row>
    <row r="689" spans="1:35" ht="15" customHeight="1" x14ac:dyDescent="0.25">
      <c r="A689" s="9" t="s">
        <v>1660</v>
      </c>
      <c r="B689" s="304">
        <v>6064</v>
      </c>
      <c r="D689" s="149" t="s">
        <v>618</v>
      </c>
      <c r="E689" s="283" t="s">
        <v>1167</v>
      </c>
      <c r="F689" s="283" t="e">
        <v>#N/A</v>
      </c>
      <c r="G689" s="283"/>
      <c r="H689" s="225">
        <v>0</v>
      </c>
      <c r="I689" s="225">
        <v>-22</v>
      </c>
      <c r="J689" s="225">
        <v>2.3469289999999998</v>
      </c>
      <c r="K689" s="225">
        <v>2.6</v>
      </c>
      <c r="L689" s="190"/>
      <c r="M689" s="19"/>
      <c r="N689" s="5"/>
      <c r="O689" s="17"/>
      <c r="P689" s="18"/>
      <c r="Q689" s="17"/>
      <c r="R689" s="5"/>
      <c r="S689" s="230"/>
      <c r="T689" s="18"/>
      <c r="U689" s="19"/>
      <c r="V689" s="18"/>
      <c r="W689" s="17"/>
      <c r="X689" s="5"/>
      <c r="Y689" s="6"/>
      <c r="Z689" s="18"/>
      <c r="AA689" s="19"/>
      <c r="AB689" s="5"/>
      <c r="AC689" s="6"/>
      <c r="AD689" s="5"/>
      <c r="AE689" s="6"/>
      <c r="AF689" s="5"/>
      <c r="AG689" s="6"/>
      <c r="AH689" s="5"/>
      <c r="AI689" s="6"/>
    </row>
    <row r="690" spans="1:35" ht="15" customHeight="1" x14ac:dyDescent="0.25">
      <c r="A690" s="9" t="s">
        <v>1660</v>
      </c>
      <c r="B690" s="304">
        <v>6065</v>
      </c>
      <c r="D690" s="149" t="s">
        <v>245</v>
      </c>
      <c r="E690" s="283" t="s">
        <v>1168</v>
      </c>
      <c r="F690" s="283" t="s">
        <v>1813</v>
      </c>
      <c r="G690" s="283"/>
      <c r="H690" s="225">
        <v>3</v>
      </c>
      <c r="I690" s="225">
        <v>3</v>
      </c>
      <c r="J690" s="225">
        <v>2.3468</v>
      </c>
      <c r="K690" s="225">
        <v>2.2000000000000002</v>
      </c>
      <c r="L690" s="190"/>
      <c r="M690" s="19"/>
      <c r="N690" s="5"/>
      <c r="O690" s="17"/>
      <c r="P690" s="18"/>
      <c r="Q690" s="17"/>
      <c r="R690" s="18"/>
      <c r="S690" s="17"/>
      <c r="T690" s="31"/>
      <c r="U690" s="19"/>
      <c r="V690" s="5"/>
      <c r="W690" s="6"/>
      <c r="X690" s="5"/>
      <c r="Y690" s="6"/>
      <c r="Z690" s="5"/>
      <c r="AA690" s="6"/>
      <c r="AB690" s="5"/>
      <c r="AC690" s="6"/>
      <c r="AD690" s="31"/>
      <c r="AE690" s="19"/>
      <c r="AF690" s="5"/>
      <c r="AG690" s="6"/>
      <c r="AH690" s="5"/>
      <c r="AI690" s="6"/>
    </row>
    <row r="691" spans="1:35" ht="15" customHeight="1" x14ac:dyDescent="0.25">
      <c r="A691" s="9" t="s">
        <v>1660</v>
      </c>
      <c r="B691" s="304">
        <v>6066</v>
      </c>
      <c r="D691" s="149" t="s">
        <v>619</v>
      </c>
      <c r="E691" s="266" t="s">
        <v>1169</v>
      </c>
      <c r="F691" s="266" t="e">
        <v>#N/A</v>
      </c>
      <c r="G691" s="266"/>
      <c r="H691" s="225">
        <v>0</v>
      </c>
      <c r="I691" s="225">
        <v>-60</v>
      </c>
      <c r="J691" s="225">
        <v>2.346333</v>
      </c>
      <c r="K691" s="225">
        <v>2.2999999999999998</v>
      </c>
      <c r="L691" s="190"/>
      <c r="M691" s="17"/>
      <c r="N691" s="5"/>
      <c r="O691" s="17"/>
      <c r="P691" s="5"/>
      <c r="Q691" s="230"/>
      <c r="R691" s="5"/>
      <c r="S691" s="230"/>
      <c r="T691" s="18"/>
      <c r="U691" s="17"/>
      <c r="V691" s="5"/>
      <c r="W691" s="6"/>
      <c r="X691" s="5"/>
      <c r="Y691" s="17"/>
      <c r="Z691" s="5"/>
      <c r="AA691" s="6"/>
      <c r="AB691" s="5"/>
      <c r="AC691" s="6"/>
      <c r="AD691" s="18"/>
      <c r="AE691" s="17"/>
      <c r="AF691" s="5"/>
      <c r="AG691" s="17"/>
      <c r="AH691" s="5"/>
      <c r="AI691" s="6"/>
    </row>
    <row r="692" spans="1:35" s="15" customFormat="1" ht="15" customHeight="1" x14ac:dyDescent="0.25">
      <c r="A692" s="9" t="s">
        <v>1660</v>
      </c>
      <c r="B692" s="304">
        <v>6067</v>
      </c>
      <c r="C692" s="212"/>
      <c r="D692" s="149" t="s">
        <v>620</v>
      </c>
      <c r="E692" s="183" t="s">
        <v>1170</v>
      </c>
      <c r="F692" s="183" t="e">
        <v>#N/A</v>
      </c>
      <c r="G692" s="183"/>
      <c r="H692" s="225">
        <v>0</v>
      </c>
      <c r="I692" s="225">
        <v>0</v>
      </c>
      <c r="J692" s="225">
        <v>2.3513329999999999</v>
      </c>
      <c r="K692" s="225">
        <v>2.35</v>
      </c>
      <c r="L692" s="190"/>
      <c r="M692" s="17"/>
      <c r="N692" s="5"/>
      <c r="O692" s="17"/>
      <c r="P692" s="18"/>
      <c r="Q692" s="17"/>
      <c r="R692" s="5"/>
      <c r="S692" s="230"/>
      <c r="T692" s="31"/>
      <c r="U692" s="17"/>
      <c r="V692" s="5"/>
      <c r="W692" s="6"/>
      <c r="X692" s="5"/>
      <c r="Y692" s="6"/>
      <c r="Z692" s="5"/>
      <c r="AA692" s="6"/>
      <c r="AB692" s="5"/>
      <c r="AC692" s="6"/>
      <c r="AD692" s="5"/>
      <c r="AE692" s="17"/>
      <c r="AF692" s="5"/>
      <c r="AG692" s="6"/>
      <c r="AH692" s="5"/>
      <c r="AI692" s="6"/>
    </row>
    <row r="693" spans="1:35" ht="15" customHeight="1" x14ac:dyDescent="0.25">
      <c r="A693" s="9" t="s">
        <v>1660</v>
      </c>
      <c r="B693" s="304">
        <v>6069</v>
      </c>
      <c r="D693" s="149" t="s">
        <v>246</v>
      </c>
      <c r="E693" s="283" t="s">
        <v>1171</v>
      </c>
      <c r="F693" s="283" t="s">
        <v>1680</v>
      </c>
      <c r="G693" s="283"/>
      <c r="H693" s="225">
        <v>0</v>
      </c>
      <c r="I693" s="225">
        <v>0</v>
      </c>
      <c r="J693" s="225">
        <v>2.3472</v>
      </c>
      <c r="K693" s="225">
        <v>2.6</v>
      </c>
      <c r="L693" s="190"/>
      <c r="M693" s="17"/>
      <c r="N693" s="18"/>
      <c r="O693" s="17"/>
      <c r="P693" s="18"/>
      <c r="Q693" s="17"/>
      <c r="R693" s="5"/>
      <c r="S693" s="230"/>
      <c r="T693" s="5"/>
      <c r="U693" s="17"/>
      <c r="V693" s="5"/>
      <c r="W693" s="6"/>
      <c r="X693" s="5"/>
      <c r="Y693" s="6"/>
      <c r="Z693" s="5"/>
      <c r="AA693" s="6"/>
      <c r="AB693" s="5"/>
      <c r="AC693" s="6"/>
      <c r="AD693" s="18"/>
      <c r="AE693" s="17"/>
      <c r="AF693" s="5"/>
      <c r="AG693" s="6"/>
      <c r="AH693" s="5"/>
      <c r="AI693" s="6"/>
    </row>
    <row r="694" spans="1:35" ht="15" customHeight="1" x14ac:dyDescent="0.25">
      <c r="A694" s="9" t="s">
        <v>1660</v>
      </c>
      <c r="B694" s="304">
        <v>6075</v>
      </c>
      <c r="D694" s="149" t="s">
        <v>621</v>
      </c>
      <c r="E694" s="283" t="s">
        <v>1172</v>
      </c>
      <c r="F694" s="283" t="e">
        <v>#N/A</v>
      </c>
      <c r="G694" s="283"/>
      <c r="H694" s="225">
        <v>0</v>
      </c>
      <c r="I694" s="225">
        <v>0</v>
      </c>
      <c r="J694" s="225">
        <v>2.3460000000000001</v>
      </c>
      <c r="K694" s="225">
        <v>0</v>
      </c>
      <c r="L694" s="190"/>
      <c r="M694" s="17"/>
      <c r="N694" s="5"/>
      <c r="O694" s="230"/>
      <c r="P694" s="5"/>
      <c r="Q694" s="230"/>
      <c r="R694" s="5"/>
      <c r="S694" s="230"/>
      <c r="T694" s="31"/>
      <c r="U694" s="17"/>
      <c r="V694" s="5"/>
      <c r="W694" s="6"/>
      <c r="X694" s="5"/>
      <c r="Y694" s="6"/>
      <c r="Z694" s="5"/>
      <c r="AA694" s="6"/>
      <c r="AB694" s="5"/>
      <c r="AC694" s="6"/>
      <c r="AD694" s="5"/>
      <c r="AE694" s="6"/>
      <c r="AF694" s="5"/>
      <c r="AG694" s="6"/>
      <c r="AH694" s="5"/>
      <c r="AI694" s="6"/>
    </row>
    <row r="695" spans="1:35" ht="15" customHeight="1" x14ac:dyDescent="0.25">
      <c r="A695" s="9" t="s">
        <v>1660</v>
      </c>
      <c r="B695" s="304">
        <v>6151</v>
      </c>
      <c r="D695" s="149" t="s">
        <v>622</v>
      </c>
      <c r="E695" s="283" t="s">
        <v>1173</v>
      </c>
      <c r="F695" s="283" t="e">
        <v>#N/A</v>
      </c>
      <c r="G695" s="283"/>
      <c r="H695" s="225">
        <v>0</v>
      </c>
      <c r="I695" s="225">
        <v>-10</v>
      </c>
      <c r="J695" s="225">
        <v>2.3511000000000002</v>
      </c>
      <c r="K695" s="225">
        <v>2.6</v>
      </c>
      <c r="L695" s="190"/>
      <c r="M695" s="17"/>
      <c r="N695" s="18"/>
      <c r="O695" s="17"/>
      <c r="P695" s="18"/>
      <c r="Q695" s="17"/>
      <c r="R695" s="5"/>
      <c r="S695" s="230"/>
      <c r="T695" s="18"/>
      <c r="U695" s="17"/>
      <c r="V695" s="5"/>
      <c r="W695" s="6"/>
      <c r="X695" s="5"/>
      <c r="Y695" s="6"/>
      <c r="Z695" s="5"/>
      <c r="AA695" s="6"/>
      <c r="AB695" s="5"/>
      <c r="AC695" s="6"/>
      <c r="AD695" s="5"/>
      <c r="AE695" s="6"/>
      <c r="AF695" s="5"/>
      <c r="AG695" s="6"/>
      <c r="AH695" s="5"/>
      <c r="AI695" s="6"/>
    </row>
    <row r="696" spans="1:35" ht="15" customHeight="1" x14ac:dyDescent="0.25">
      <c r="A696" s="9" t="s">
        <v>1660</v>
      </c>
      <c r="B696" s="304">
        <v>6152</v>
      </c>
      <c r="D696" s="149" t="s">
        <v>247</v>
      </c>
      <c r="E696" s="266" t="s">
        <v>1174</v>
      </c>
      <c r="F696" s="266" t="s">
        <v>1814</v>
      </c>
      <c r="G696" s="266"/>
      <c r="H696" s="225">
        <v>0</v>
      </c>
      <c r="I696" s="225">
        <v>0</v>
      </c>
      <c r="J696" s="225">
        <v>2.3510589999999998</v>
      </c>
      <c r="K696" s="225">
        <v>2.6</v>
      </c>
      <c r="L696" s="190"/>
      <c r="M696" s="19"/>
      <c r="N696" s="5"/>
      <c r="O696" s="17"/>
      <c r="P696" s="18"/>
      <c r="Q696" s="19"/>
      <c r="R696" s="5"/>
      <c r="S696" s="230"/>
      <c r="T696" s="31"/>
      <c r="U696" s="17"/>
      <c r="V696" s="5"/>
      <c r="W696" s="6"/>
      <c r="X696" s="5"/>
      <c r="Y696" s="6"/>
      <c r="Z696" s="5"/>
      <c r="AA696" s="6"/>
      <c r="AB696" s="5"/>
      <c r="AC696" s="6"/>
      <c r="AD696" s="5"/>
      <c r="AE696" s="6"/>
      <c r="AF696" s="5"/>
      <c r="AG696" s="6"/>
      <c r="AH696" s="5"/>
      <c r="AI696" s="6"/>
    </row>
    <row r="697" spans="1:35" ht="15" customHeight="1" x14ac:dyDescent="0.25">
      <c r="A697" s="9" t="s">
        <v>1660</v>
      </c>
      <c r="B697" s="304">
        <v>6153</v>
      </c>
      <c r="D697" s="149" t="s">
        <v>248</v>
      </c>
      <c r="E697" s="283" t="s">
        <v>1175</v>
      </c>
      <c r="F697" s="283" t="e">
        <v>#N/A</v>
      </c>
      <c r="G697" s="283"/>
      <c r="H697" s="225">
        <v>0</v>
      </c>
      <c r="I697" s="225">
        <v>0</v>
      </c>
      <c r="J697" s="225">
        <v>2.5030000000000001</v>
      </c>
      <c r="K697" s="225">
        <v>2.6</v>
      </c>
      <c r="L697" s="190"/>
      <c r="M697" s="17"/>
      <c r="N697" s="5"/>
      <c r="O697" s="17"/>
      <c r="P697" s="18"/>
      <c r="Q697" s="17"/>
      <c r="R697" s="5"/>
      <c r="S697" s="230"/>
      <c r="T697" s="18"/>
      <c r="U697" s="17"/>
      <c r="V697" s="5"/>
      <c r="W697" s="6"/>
      <c r="X697" s="5"/>
      <c r="Y697" s="6"/>
      <c r="Z697" s="5"/>
      <c r="AA697" s="6"/>
      <c r="AB697" s="5"/>
      <c r="AC697" s="6"/>
      <c r="AD697" s="5"/>
      <c r="AE697" s="6"/>
      <c r="AF697" s="5"/>
      <c r="AG697" s="6"/>
      <c r="AH697" s="5"/>
      <c r="AI697" s="6"/>
    </row>
    <row r="698" spans="1:35" ht="15" customHeight="1" x14ac:dyDescent="0.25">
      <c r="A698" s="9" t="s">
        <v>1660</v>
      </c>
      <c r="B698" s="304">
        <v>6155</v>
      </c>
      <c r="D698" s="149" t="s">
        <v>623</v>
      </c>
      <c r="E698" s="283" t="s">
        <v>1176</v>
      </c>
      <c r="F698" s="283" t="e">
        <v>#N/A</v>
      </c>
      <c r="G698" s="283"/>
      <c r="H698" s="225">
        <v>0</v>
      </c>
      <c r="I698" s="225">
        <v>0</v>
      </c>
      <c r="J698" s="225">
        <v>2.351667</v>
      </c>
      <c r="K698" s="225">
        <v>2.6</v>
      </c>
      <c r="L698" s="190"/>
      <c r="M698" s="17"/>
      <c r="N698" s="5"/>
      <c r="O698" s="230"/>
      <c r="P698" s="5"/>
      <c r="Q698" s="230"/>
      <c r="R698" s="5"/>
      <c r="S698" s="230"/>
      <c r="T698" s="5"/>
      <c r="U698" s="230"/>
      <c r="V698" s="5"/>
      <c r="W698" s="6"/>
      <c r="X698" s="5"/>
      <c r="Y698" s="6"/>
      <c r="Z698" s="5"/>
      <c r="AA698" s="6"/>
      <c r="AB698" s="5"/>
      <c r="AC698" s="6"/>
      <c r="AD698" s="5"/>
      <c r="AE698" s="6"/>
      <c r="AF698" s="5"/>
      <c r="AG698" s="6"/>
      <c r="AH698" s="5"/>
      <c r="AI698" s="6"/>
    </row>
    <row r="699" spans="1:35" ht="15" customHeight="1" x14ac:dyDescent="0.25">
      <c r="A699" s="9" t="s">
        <v>1660</v>
      </c>
      <c r="B699" s="304">
        <v>6156</v>
      </c>
      <c r="D699" s="149" t="s">
        <v>624</v>
      </c>
      <c r="E699" s="283" t="s">
        <v>1177</v>
      </c>
      <c r="F699" s="283" t="e">
        <v>#N/A</v>
      </c>
      <c r="G699" s="283"/>
      <c r="H699" s="225">
        <v>0</v>
      </c>
      <c r="I699" s="225">
        <v>0</v>
      </c>
      <c r="J699" s="225">
        <v>2.346552</v>
      </c>
      <c r="K699" s="225">
        <v>2.6</v>
      </c>
      <c r="L699" s="190"/>
      <c r="M699" s="17"/>
      <c r="N699" s="18"/>
      <c r="O699" s="17"/>
      <c r="P699" s="18"/>
      <c r="Q699" s="17"/>
      <c r="R699" s="18"/>
      <c r="S699" s="17"/>
      <c r="T699" s="18"/>
      <c r="U699" s="17"/>
      <c r="V699" s="5"/>
      <c r="W699" s="6"/>
      <c r="X699" s="18"/>
      <c r="Y699" s="17"/>
      <c r="Z699" s="5"/>
      <c r="AA699" s="6"/>
      <c r="AB699" s="5"/>
      <c r="AC699" s="6"/>
      <c r="AD699" s="18"/>
      <c r="AE699" s="17"/>
      <c r="AF699" s="5"/>
      <c r="AG699" s="6"/>
      <c r="AH699" s="5"/>
      <c r="AI699" s="6"/>
    </row>
    <row r="700" spans="1:35" ht="15" customHeight="1" x14ac:dyDescent="0.25">
      <c r="A700" s="9" t="s">
        <v>1660</v>
      </c>
      <c r="B700" s="304">
        <v>6157</v>
      </c>
      <c r="D700" s="149" t="s">
        <v>249</v>
      </c>
      <c r="E700" s="283" t="s">
        <v>1178</v>
      </c>
      <c r="F700" s="283" t="s">
        <v>1815</v>
      </c>
      <c r="G700" s="283"/>
      <c r="H700" s="225">
        <v>3</v>
      </c>
      <c r="I700" s="225">
        <v>3</v>
      </c>
      <c r="J700" s="225">
        <v>2.569</v>
      </c>
      <c r="K700" s="225" t="e">
        <v>#N/A</v>
      </c>
      <c r="L700" s="190">
        <v>20.5</v>
      </c>
      <c r="M700" s="17">
        <f>((((((L700*L$2))-((L700*L$2)*0.12+0.035)+4-13)-($J700*L$2))/($J700*L$2)))</f>
        <v>2.5052549630206302</v>
      </c>
      <c r="N700" s="31">
        <v>9</v>
      </c>
      <c r="O700" s="17">
        <f>((((((N700*N$2))-((N700*N$2)*0.12+0.035)+4-13)-($J700*N$2))/($J700*N$2)))</f>
        <v>0.32444530945893341</v>
      </c>
      <c r="P700" s="18">
        <v>7.5</v>
      </c>
      <c r="Q700" s="17">
        <f>((((((P700*P$2))-((P700*P$2)*0.12+0.035)+4-13)-($J700*P$2))/($J700*P$2)))</f>
        <v>0.39678214610094731</v>
      </c>
      <c r="R700" s="18"/>
      <c r="S700" s="17"/>
      <c r="T700" s="18"/>
      <c r="U700" s="17"/>
      <c r="V700" s="5"/>
      <c r="W700" s="6"/>
      <c r="X700" s="5"/>
      <c r="Y700" s="6"/>
      <c r="Z700" s="5"/>
      <c r="AA700" s="6"/>
      <c r="AB700" s="5"/>
      <c r="AC700" s="6"/>
      <c r="AD700" s="5"/>
      <c r="AE700" s="6"/>
      <c r="AF700" s="5"/>
      <c r="AG700" s="6"/>
      <c r="AH700" s="5"/>
      <c r="AI700" s="6"/>
    </row>
    <row r="701" spans="1:35" ht="15" customHeight="1" x14ac:dyDescent="0.25">
      <c r="A701" s="9" t="s">
        <v>1660</v>
      </c>
      <c r="B701" s="304">
        <v>14127</v>
      </c>
      <c r="D701" s="149" t="s">
        <v>250</v>
      </c>
      <c r="E701" s="183" t="s">
        <v>1179</v>
      </c>
      <c r="F701" s="183" t="s">
        <v>1816</v>
      </c>
      <c r="G701" s="183"/>
      <c r="H701" s="225">
        <v>141</v>
      </c>
      <c r="I701" s="225">
        <v>141</v>
      </c>
      <c r="J701" s="225">
        <v>2.3468499999999999</v>
      </c>
      <c r="K701" s="225">
        <v>2.6</v>
      </c>
      <c r="L701" s="191">
        <v>13.5</v>
      </c>
      <c r="M701" s="17">
        <f>((((((L701*L$2))-((L701*L$2)*0.12+0.035)+4-13)-($J701*L$2))/($J701*L$2)))</f>
        <v>0.21226324647932368</v>
      </c>
      <c r="N701" s="18"/>
      <c r="O701" s="17"/>
      <c r="P701" s="18"/>
      <c r="Q701" s="17"/>
      <c r="R701" s="18"/>
      <c r="S701" s="20"/>
      <c r="T701" s="18">
        <v>5.25</v>
      </c>
      <c r="U701" s="17">
        <f>((((((T701*T$2))-((T701*T$2)*0.12+0.035)+4-13)-($J701*T$2))/($J701*T$2)))</f>
        <v>0.19862794810064571</v>
      </c>
      <c r="V701" s="18"/>
      <c r="W701" s="21"/>
      <c r="X701" s="5"/>
      <c r="Y701" s="6"/>
      <c r="Z701" s="18"/>
      <c r="AA701" s="21"/>
      <c r="AB701" s="5"/>
      <c r="AC701" s="6"/>
      <c r="AD701" s="391">
        <v>4.2</v>
      </c>
      <c r="AE701" s="17">
        <f>((((((AD701*AD$2))-((AD701*AD$2)*0.12+0.035)+4-13)-($J701*AD$2))/($J701*AD$2)))</f>
        <v>0.18989283507680502</v>
      </c>
      <c r="AF701" s="5"/>
      <c r="AG701" s="6"/>
      <c r="AH701" s="5"/>
      <c r="AI701" s="6"/>
    </row>
    <row r="702" spans="1:35" ht="15" customHeight="1" x14ac:dyDescent="0.25">
      <c r="A702" s="9" t="s">
        <v>1660</v>
      </c>
      <c r="B702" s="304">
        <v>14128</v>
      </c>
      <c r="D702" s="198" t="s">
        <v>625</v>
      </c>
      <c r="E702" s="7" t="s">
        <v>1180</v>
      </c>
      <c r="F702" s="7" t="e">
        <v>#N/A</v>
      </c>
      <c r="G702" s="7"/>
      <c r="H702" s="225">
        <v>72</v>
      </c>
      <c r="I702" s="225">
        <v>72</v>
      </c>
      <c r="J702" s="225">
        <v>2.3469000000000002</v>
      </c>
      <c r="K702" s="225">
        <v>2.35</v>
      </c>
      <c r="L702" s="190">
        <v>13.5</v>
      </c>
      <c r="M702" s="17">
        <f>((((((L702*L$2))-((L702*L$2)*0.12+0.035)+4-13)-($J702*L$2))/($J702*L$2)))</f>
        <v>0.21223741957475836</v>
      </c>
      <c r="N702" s="5"/>
      <c r="O702" s="17"/>
      <c r="P702" s="18"/>
      <c r="Q702" s="17"/>
      <c r="R702" s="5"/>
      <c r="S702" s="17"/>
      <c r="T702" s="31">
        <v>5.25</v>
      </c>
      <c r="U702" s="17">
        <f>((((((T702*T$2))-((T702*T$2)*0.12+0.035)+4-13)-($J702*T$2))/($J702*T$2)))</f>
        <v>0.19860241169201931</v>
      </c>
      <c r="V702" s="5"/>
      <c r="W702" s="6"/>
      <c r="X702" s="5"/>
      <c r="Y702" s="6"/>
      <c r="Z702" s="18"/>
      <c r="AA702" s="21"/>
      <c r="AB702" s="18"/>
      <c r="AC702" s="17"/>
      <c r="AD702" s="388">
        <v>3.99</v>
      </c>
      <c r="AE702" s="17">
        <f>((((((AD702*AD$2))-((AD702*AD$2)*0.12+0.035)+4-13)-($J702*AD$2))/($J702*AD$2)))</f>
        <v>0.11112531424432247</v>
      </c>
      <c r="AF702" s="5"/>
      <c r="AG702" s="6"/>
      <c r="AH702" s="5"/>
      <c r="AI702" s="6"/>
    </row>
    <row r="703" spans="1:35" ht="15" customHeight="1" x14ac:dyDescent="0.25">
      <c r="A703" s="9" t="s">
        <v>1660</v>
      </c>
      <c r="B703" s="304">
        <v>14129</v>
      </c>
      <c r="D703" s="149" t="s">
        <v>626</v>
      </c>
      <c r="E703" s="283" t="s">
        <v>1181</v>
      </c>
      <c r="F703" s="283" t="e">
        <v>#N/A</v>
      </c>
      <c r="G703" s="283"/>
      <c r="H703" s="225">
        <v>0</v>
      </c>
      <c r="I703" s="225">
        <v>-24</v>
      </c>
      <c r="J703" s="225">
        <v>2.3517139999999999</v>
      </c>
      <c r="K703" s="225">
        <v>2.2000000000000002</v>
      </c>
      <c r="L703" s="190"/>
      <c r="M703" s="17"/>
      <c r="N703" s="18"/>
      <c r="O703" s="17"/>
      <c r="P703" s="18"/>
      <c r="Q703" s="17"/>
      <c r="R703" s="5"/>
      <c r="S703" s="17"/>
      <c r="T703" s="18"/>
      <c r="U703" s="17"/>
      <c r="V703" s="5"/>
      <c r="W703" s="6"/>
      <c r="X703" s="5"/>
      <c r="Y703" s="6"/>
      <c r="Z703" s="18"/>
      <c r="AA703" s="21"/>
      <c r="AB703" s="5"/>
      <c r="AC703" s="6"/>
      <c r="AD703" s="5"/>
      <c r="AE703" s="6"/>
      <c r="AF703" s="5"/>
      <c r="AG703" s="6"/>
      <c r="AH703" s="5"/>
      <c r="AI703" s="6"/>
    </row>
    <row r="704" spans="1:35" ht="15" customHeight="1" x14ac:dyDescent="0.25">
      <c r="A704" s="9" t="s">
        <v>1660</v>
      </c>
      <c r="B704" s="304">
        <v>15122</v>
      </c>
      <c r="D704" s="198" t="s">
        <v>627</v>
      </c>
      <c r="E704" s="7" t="s">
        <v>1182</v>
      </c>
      <c r="F704" s="7" t="e">
        <v>#N/A</v>
      </c>
      <c r="G704" s="7"/>
      <c r="H704" s="225">
        <v>0</v>
      </c>
      <c r="I704" s="225">
        <v>-105</v>
      </c>
      <c r="J704" s="225">
        <v>2.3510499999999999</v>
      </c>
      <c r="K704" s="225">
        <v>2.21</v>
      </c>
      <c r="L704" s="191"/>
      <c r="M704" s="17"/>
      <c r="N704" s="18"/>
      <c r="O704" s="17"/>
      <c r="P704" s="18"/>
      <c r="Q704" s="20"/>
      <c r="R704" s="18"/>
      <c r="S704" s="17"/>
      <c r="T704" s="18"/>
      <c r="U704" s="17"/>
      <c r="V704" s="18"/>
      <c r="W704" s="21"/>
      <c r="X704" s="18"/>
      <c r="Y704" s="6"/>
      <c r="Z704" s="18"/>
      <c r="AA704" s="17"/>
      <c r="AB704" s="5"/>
      <c r="AC704" s="6"/>
      <c r="AD704" s="5"/>
      <c r="AE704" s="6"/>
      <c r="AF704" s="5"/>
      <c r="AG704" s="6"/>
      <c r="AH704" s="5"/>
      <c r="AI704" s="6"/>
    </row>
    <row r="705" spans="1:35" ht="15" customHeight="1" x14ac:dyDescent="0.25">
      <c r="A705" s="9" t="s">
        <v>1660</v>
      </c>
      <c r="B705" s="304">
        <v>15126</v>
      </c>
      <c r="D705" s="149" t="s">
        <v>251</v>
      </c>
      <c r="E705" s="283" t="s">
        <v>1183</v>
      </c>
      <c r="F705" s="283" t="s">
        <v>1680</v>
      </c>
      <c r="G705" s="283"/>
      <c r="H705" s="225">
        <v>0</v>
      </c>
      <c r="I705" s="225">
        <v>-71</v>
      </c>
      <c r="J705" s="225">
        <v>2.3511299999999999</v>
      </c>
      <c r="K705" s="225">
        <v>2.6</v>
      </c>
      <c r="L705" s="191"/>
      <c r="M705" s="17"/>
      <c r="N705" s="18"/>
      <c r="O705" s="17"/>
      <c r="P705" s="18"/>
      <c r="Q705" s="17"/>
      <c r="R705" s="18"/>
      <c r="S705" s="20"/>
      <c r="T705" s="18"/>
      <c r="U705" s="17"/>
      <c r="V705" s="18"/>
      <c r="W705" s="21"/>
      <c r="X705" s="18"/>
      <c r="Y705" s="6"/>
      <c r="Z705" s="18"/>
      <c r="AA705" s="21"/>
      <c r="AB705" s="5"/>
      <c r="AC705" s="6"/>
      <c r="AD705" s="5"/>
      <c r="AE705" s="6"/>
      <c r="AF705" s="5"/>
      <c r="AG705" s="6"/>
      <c r="AH705" s="5"/>
      <c r="AI705" s="6"/>
    </row>
    <row r="706" spans="1:35" ht="15" customHeight="1" x14ac:dyDescent="0.25">
      <c r="A706" s="9" t="s">
        <v>1660</v>
      </c>
      <c r="B706" s="304">
        <v>15130</v>
      </c>
      <c r="D706" s="149" t="s">
        <v>252</v>
      </c>
      <c r="E706" s="183" t="s">
        <v>1184</v>
      </c>
      <c r="F706" s="183" t="s">
        <v>1680</v>
      </c>
      <c r="G706" s="183"/>
      <c r="H706" s="225">
        <v>0</v>
      </c>
      <c r="I706" s="225">
        <v>-120</v>
      </c>
      <c r="J706" s="225">
        <v>2.351067</v>
      </c>
      <c r="K706" s="225">
        <v>2.2999999999999998</v>
      </c>
      <c r="L706" s="191"/>
      <c r="M706" s="17"/>
      <c r="N706" s="18"/>
      <c r="O706" s="17"/>
      <c r="P706" s="18"/>
      <c r="Q706" s="19"/>
      <c r="R706" s="18"/>
      <c r="S706" s="17"/>
      <c r="T706" s="18"/>
      <c r="U706" s="17"/>
      <c r="V706" s="18"/>
      <c r="W706" s="17"/>
      <c r="X706" s="18"/>
      <c r="Y706" s="6"/>
      <c r="Z706" s="18"/>
      <c r="AA706" s="21"/>
      <c r="AB706" s="5"/>
      <c r="AC706" s="6"/>
      <c r="AD706" s="18"/>
      <c r="AE706" s="17"/>
      <c r="AF706" s="5"/>
      <c r="AG706" s="6"/>
      <c r="AH706" s="5"/>
      <c r="AI706" s="6"/>
    </row>
    <row r="707" spans="1:35" ht="15" customHeight="1" x14ac:dyDescent="0.25">
      <c r="A707" s="9" t="s">
        <v>1660</v>
      </c>
      <c r="B707" s="304">
        <v>15134</v>
      </c>
      <c r="D707" s="149" t="s">
        <v>628</v>
      </c>
      <c r="E707" s="283" t="s">
        <v>1185</v>
      </c>
      <c r="F707" s="283" t="e">
        <v>#N/A</v>
      </c>
      <c r="G707" s="283"/>
      <c r="H707" s="225">
        <v>0</v>
      </c>
      <c r="I707" s="225">
        <v>-125</v>
      </c>
      <c r="J707" s="225">
        <v>2.3512499999999998</v>
      </c>
      <c r="K707" s="225">
        <v>2.2999999999999998</v>
      </c>
      <c r="L707" s="191"/>
      <c r="M707" s="17"/>
      <c r="N707" s="18"/>
      <c r="O707" s="17"/>
      <c r="P707" s="18"/>
      <c r="Q707" s="20"/>
      <c r="R707" s="18"/>
      <c r="S707" s="20"/>
      <c r="T707" s="18"/>
      <c r="U707" s="20"/>
      <c r="V707" s="18"/>
      <c r="W707" s="21"/>
      <c r="X707" s="18"/>
      <c r="Y707" s="6"/>
      <c r="Z707" s="5"/>
      <c r="AA707" s="6"/>
      <c r="AB707" s="5"/>
      <c r="AC707" s="6"/>
      <c r="AD707" s="5"/>
      <c r="AE707" s="6"/>
      <c r="AF707" s="5"/>
      <c r="AG707" s="6"/>
      <c r="AH707" s="5"/>
      <c r="AI707" s="6"/>
    </row>
    <row r="708" spans="1:35" ht="15" customHeight="1" x14ac:dyDescent="0.25">
      <c r="A708" s="9" t="s">
        <v>1660</v>
      </c>
      <c r="B708" s="304">
        <v>15138</v>
      </c>
      <c r="D708" s="149" t="s">
        <v>253</v>
      </c>
      <c r="E708" s="183" t="s">
        <v>1186</v>
      </c>
      <c r="F708" s="266" t="s">
        <v>1680</v>
      </c>
      <c r="G708" s="183"/>
      <c r="H708" s="225">
        <v>0</v>
      </c>
      <c r="I708" s="225">
        <v>-63</v>
      </c>
      <c r="J708" s="225">
        <v>2.3512729999999999</v>
      </c>
      <c r="K708" s="225">
        <v>2.6</v>
      </c>
      <c r="L708" s="191"/>
      <c r="M708" s="17"/>
      <c r="N708" s="18"/>
      <c r="O708" s="17"/>
      <c r="P708" s="18"/>
      <c r="Q708" s="20"/>
      <c r="R708" s="18"/>
      <c r="S708" s="20"/>
      <c r="T708" s="18"/>
      <c r="U708" s="17"/>
      <c r="V708" s="18"/>
      <c r="W708" s="21"/>
      <c r="X708" s="18"/>
      <c r="Y708" s="6"/>
      <c r="Z708" s="5"/>
      <c r="AA708" s="6"/>
      <c r="AB708" s="5"/>
      <c r="AC708" s="6"/>
      <c r="AD708" s="5"/>
      <c r="AE708" s="6"/>
      <c r="AF708" s="5"/>
      <c r="AG708" s="6"/>
      <c r="AH708" s="5"/>
      <c r="AI708" s="6"/>
    </row>
    <row r="709" spans="1:35" ht="15" customHeight="1" x14ac:dyDescent="0.25">
      <c r="A709" s="9" t="s">
        <v>1660</v>
      </c>
      <c r="B709" s="304">
        <v>15142</v>
      </c>
      <c r="D709" s="149" t="s">
        <v>254</v>
      </c>
      <c r="E709" s="283" t="s">
        <v>1187</v>
      </c>
      <c r="F709" s="283" t="s">
        <v>1680</v>
      </c>
      <c r="G709" s="283"/>
      <c r="H709" s="225">
        <v>0</v>
      </c>
      <c r="I709" s="225">
        <v>-86</v>
      </c>
      <c r="J709" s="225">
        <v>2.3468</v>
      </c>
      <c r="K709" s="225">
        <v>2.31</v>
      </c>
      <c r="L709" s="191"/>
      <c r="M709" s="17"/>
      <c r="N709" s="18"/>
      <c r="O709" s="17"/>
      <c r="P709" s="18"/>
      <c r="Q709" s="17"/>
      <c r="R709" s="18"/>
      <c r="S709" s="17"/>
      <c r="T709" s="18"/>
      <c r="U709" s="17"/>
      <c r="V709" s="18"/>
      <c r="W709" s="21"/>
      <c r="X709" s="18"/>
      <c r="Y709" s="6"/>
      <c r="Z709" s="5"/>
      <c r="AA709" s="6"/>
      <c r="AB709" s="5"/>
      <c r="AC709" s="6"/>
      <c r="AD709" s="5"/>
      <c r="AE709" s="6"/>
      <c r="AF709" s="5"/>
      <c r="AG709" s="6"/>
      <c r="AH709" s="5"/>
      <c r="AI709" s="6"/>
    </row>
    <row r="710" spans="1:35" ht="15" customHeight="1" x14ac:dyDescent="0.25">
      <c r="A710" s="9" t="s">
        <v>1660</v>
      </c>
      <c r="B710" s="304">
        <v>15146</v>
      </c>
      <c r="D710" s="149" t="s">
        <v>255</v>
      </c>
      <c r="E710" s="1" t="s">
        <v>1188</v>
      </c>
      <c r="F710" s="1" t="s">
        <v>1680</v>
      </c>
      <c r="H710" s="225">
        <v>20</v>
      </c>
      <c r="I710" s="225">
        <v>20</v>
      </c>
      <c r="J710" s="225">
        <v>2.351</v>
      </c>
      <c r="K710" s="225">
        <v>2.6</v>
      </c>
      <c r="L710" s="191">
        <v>15.3</v>
      </c>
      <c r="M710" s="17">
        <f>((((((L710*L$2))-((L710*L$2)*0.12+0.035)+4-13)-($J710*L$2))/($J710*L$2)))</f>
        <v>0.88387920034028167</v>
      </c>
      <c r="N710" s="18"/>
      <c r="O710" s="17"/>
      <c r="P710" s="31"/>
      <c r="Q710" s="17"/>
      <c r="R710" s="18">
        <v>5.25</v>
      </c>
      <c r="S710" s="17">
        <f>((((((R710*R$2))-((R710*R$2)*0.12+0.035)+4-13)-($J710*R$2))/($J710*R$2)))</f>
        <v>4.3598468736708177E-3</v>
      </c>
      <c r="T710" s="388">
        <v>5.14</v>
      </c>
      <c r="U710" s="17">
        <f>((((((T710*T$2))-((T710*T$2)*0.12+0.035)+4-13)-($J710*T$2))/($J710*T$2)))</f>
        <v>0.1553381539770311</v>
      </c>
      <c r="V710" s="18"/>
      <c r="W710" s="21"/>
      <c r="X710" s="18"/>
      <c r="Y710" s="17"/>
      <c r="Z710" s="5"/>
      <c r="AA710" s="6"/>
      <c r="AB710" s="5"/>
      <c r="AC710" s="6"/>
      <c r="AD710" s="5"/>
      <c r="AE710" s="6"/>
      <c r="AF710" s="5"/>
      <c r="AG710" s="6"/>
      <c r="AH710" s="5"/>
      <c r="AI710" s="6"/>
    </row>
    <row r="711" spans="1:35" ht="15" customHeight="1" x14ac:dyDescent="0.25">
      <c r="B711" s="304">
        <v>15150</v>
      </c>
      <c r="D711" s="149" t="s">
        <v>256</v>
      </c>
      <c r="E711" s="283" t="s">
        <v>1189</v>
      </c>
      <c r="F711" s="283" t="s">
        <v>1680</v>
      </c>
      <c r="G711" s="283"/>
      <c r="H711" s="225">
        <v>0</v>
      </c>
      <c r="I711" s="225">
        <v>-18</v>
      </c>
      <c r="J711" s="225">
        <v>2.3464</v>
      </c>
      <c r="K711" s="225">
        <v>2.31</v>
      </c>
      <c r="L711" s="191"/>
      <c r="M711" s="17"/>
      <c r="N711" s="18"/>
      <c r="O711" s="17"/>
      <c r="P711" s="18"/>
      <c r="Q711" s="17"/>
      <c r="R711" s="18"/>
      <c r="S711" s="20"/>
      <c r="T711" s="18"/>
      <c r="U711" s="17"/>
      <c r="V711" s="18"/>
      <c r="W711" s="21"/>
      <c r="X711" s="18"/>
      <c r="Y711" s="6"/>
      <c r="Z711" s="5"/>
      <c r="AA711" s="6"/>
      <c r="AB711" s="5"/>
      <c r="AC711" s="6"/>
      <c r="AD711" s="5"/>
      <c r="AE711" s="6"/>
      <c r="AF711" s="5"/>
      <c r="AG711" s="6"/>
      <c r="AH711" s="5"/>
      <c r="AI711" s="6"/>
    </row>
    <row r="712" spans="1:35" ht="15" customHeight="1" x14ac:dyDescent="0.25">
      <c r="A712" s="9" t="s">
        <v>1660</v>
      </c>
      <c r="B712" s="304">
        <v>15154</v>
      </c>
      <c r="D712" s="149" t="s">
        <v>629</v>
      </c>
      <c r="E712" s="1" t="s">
        <v>1190</v>
      </c>
      <c r="F712" s="1" t="e">
        <v>#N/A</v>
      </c>
      <c r="H712" s="225">
        <v>0</v>
      </c>
      <c r="I712" s="225">
        <v>-3</v>
      </c>
      <c r="J712" s="225">
        <v>2.351</v>
      </c>
      <c r="K712" s="225">
        <v>2.6</v>
      </c>
      <c r="L712" s="191"/>
      <c r="M712" s="17"/>
      <c r="N712" s="18"/>
      <c r="O712" s="17"/>
      <c r="P712" s="18"/>
      <c r="Q712" s="17"/>
      <c r="R712" s="18"/>
      <c r="S712" s="17"/>
      <c r="T712" s="18"/>
      <c r="U712" s="20"/>
      <c r="V712" s="18"/>
      <c r="W712" s="21"/>
      <c r="X712" s="18"/>
      <c r="Y712" s="6"/>
      <c r="Z712" s="5"/>
      <c r="AA712" s="6"/>
      <c r="AB712" s="5"/>
      <c r="AC712" s="6"/>
      <c r="AD712" s="5"/>
      <c r="AE712" s="6"/>
      <c r="AF712" s="5"/>
      <c r="AG712" s="6"/>
      <c r="AH712" s="5"/>
      <c r="AI712" s="6"/>
    </row>
    <row r="713" spans="1:35" s="76" customFormat="1" ht="15" customHeight="1" x14ac:dyDescent="0.25">
      <c r="A713" s="9" t="s">
        <v>1660</v>
      </c>
      <c r="B713" s="304">
        <v>15158</v>
      </c>
      <c r="C713" s="212"/>
      <c r="D713" s="149" t="s">
        <v>2244</v>
      </c>
      <c r="E713" s="283" t="s">
        <v>2245</v>
      </c>
      <c r="F713" s="283"/>
      <c r="G713" s="283"/>
      <c r="H713" s="225">
        <v>5</v>
      </c>
      <c r="I713" s="225">
        <v>5</v>
      </c>
      <c r="J713" s="225">
        <v>2.35</v>
      </c>
      <c r="K713" s="225" t="e">
        <v>#N/A</v>
      </c>
      <c r="L713" s="191">
        <v>19</v>
      </c>
      <c r="M713" s="17">
        <f>((((((L713*L$2))-((L713*L$2)*0.12+0.035)+4-13)-($J713*L$2))/($J713*L$2)))</f>
        <v>2.2702127659574463</v>
      </c>
      <c r="N713" s="18"/>
      <c r="O713" s="17"/>
      <c r="P713" s="18">
        <v>8.1</v>
      </c>
      <c r="Q713" s="17">
        <f>((((((P713*P$2))-((P713*P$2)*0.12+0.035)+4-13)-($J713*P$2))/($J713*P$2)))</f>
        <v>0.75163120567375818</v>
      </c>
      <c r="R713" s="18"/>
      <c r="S713" s="20"/>
      <c r="T713" s="18"/>
      <c r="U713" s="20"/>
      <c r="V713" s="18"/>
      <c r="W713" s="21"/>
      <c r="X713" s="18"/>
      <c r="Y713" s="6"/>
      <c r="Z713" s="5"/>
      <c r="AA713" s="6"/>
      <c r="AB713" s="5"/>
      <c r="AC713" s="6"/>
      <c r="AD713" s="5"/>
      <c r="AE713" s="6"/>
      <c r="AF713" s="5"/>
      <c r="AG713" s="6"/>
      <c r="AH713" s="5"/>
      <c r="AI713" s="6"/>
    </row>
    <row r="714" spans="1:35" ht="15" customHeight="1" x14ac:dyDescent="0.25">
      <c r="A714" s="9" t="s">
        <v>1660</v>
      </c>
      <c r="B714" s="304">
        <v>15162</v>
      </c>
      <c r="D714" s="149" t="s">
        <v>630</v>
      </c>
      <c r="E714" s="283" t="s">
        <v>1191</v>
      </c>
      <c r="F714" s="283" t="e">
        <v>#N/A</v>
      </c>
      <c r="G714" s="283"/>
      <c r="H714" s="225">
        <v>0</v>
      </c>
      <c r="I714" s="225">
        <v>0</v>
      </c>
      <c r="J714" s="225">
        <v>2.3464290000000001</v>
      </c>
      <c r="K714" s="225">
        <v>2.31</v>
      </c>
      <c r="L714" s="191"/>
      <c r="M714" s="17"/>
      <c r="N714" s="18"/>
      <c r="O714" s="17"/>
      <c r="P714" s="18"/>
      <c r="Q714" s="17"/>
      <c r="R714" s="18"/>
      <c r="S714" s="20"/>
      <c r="T714" s="18"/>
      <c r="U714" s="20"/>
      <c r="V714" s="18"/>
      <c r="W714" s="21"/>
      <c r="X714" s="18"/>
      <c r="Y714" s="6"/>
      <c r="Z714" s="5"/>
      <c r="AA714" s="6"/>
      <c r="AB714" s="5"/>
      <c r="AC714" s="6"/>
      <c r="AD714" s="5"/>
      <c r="AE714" s="6"/>
      <c r="AF714" s="5"/>
      <c r="AG714" s="6"/>
      <c r="AH714" s="5"/>
      <c r="AI714" s="6"/>
    </row>
    <row r="715" spans="1:35" ht="15" customHeight="1" x14ac:dyDescent="0.25">
      <c r="A715" s="9" t="s">
        <v>1660</v>
      </c>
      <c r="B715" s="304">
        <v>15166</v>
      </c>
      <c r="D715" s="149" t="s">
        <v>257</v>
      </c>
      <c r="E715" s="283" t="s">
        <v>1192</v>
      </c>
      <c r="F715" s="283" t="e">
        <v>#N/A</v>
      </c>
      <c r="G715" s="283"/>
      <c r="H715" s="225">
        <v>7</v>
      </c>
      <c r="I715" s="225">
        <v>7</v>
      </c>
      <c r="J715" s="225">
        <v>2.5684999999999998</v>
      </c>
      <c r="K715" s="225" t="e">
        <v>#N/A</v>
      </c>
      <c r="L715" s="191">
        <v>15</v>
      </c>
      <c r="M715" s="17">
        <f>((((((L715*L$2))-((L715*L$2)*0.12+0.035)+4-13)-($J715*L$2))/($J715*L$2)))</f>
        <v>0.62156900914930879</v>
      </c>
      <c r="N715" s="31"/>
      <c r="O715" s="17"/>
      <c r="P715" s="18"/>
      <c r="Q715" s="17"/>
      <c r="R715" s="18"/>
      <c r="S715" s="17"/>
      <c r="T715" s="18"/>
      <c r="U715" s="17"/>
      <c r="V715" s="18"/>
      <c r="W715" s="17"/>
      <c r="X715" s="18"/>
      <c r="Y715" s="17"/>
      <c r="Z715" s="5"/>
      <c r="AA715" s="6"/>
      <c r="AB715" s="5"/>
      <c r="AC715" s="6"/>
      <c r="AD715" s="5"/>
      <c r="AE715" s="6"/>
      <c r="AF715" s="5"/>
      <c r="AG715" s="6"/>
      <c r="AH715" s="5"/>
      <c r="AI715" s="6"/>
    </row>
    <row r="716" spans="1:35" ht="15" customHeight="1" x14ac:dyDescent="0.25">
      <c r="A716" s="9" t="s">
        <v>1660</v>
      </c>
      <c r="B716" s="304">
        <v>15170</v>
      </c>
      <c r="D716" s="149" t="s">
        <v>2071</v>
      </c>
      <c r="E716" s="283" t="s">
        <v>2072</v>
      </c>
      <c r="F716" s="283" t="s">
        <v>2068</v>
      </c>
      <c r="G716" s="283"/>
      <c r="H716" s="225">
        <v>5</v>
      </c>
      <c r="I716" s="225">
        <v>5</v>
      </c>
      <c r="J716" s="225">
        <v>2.568667</v>
      </c>
      <c r="K716" s="225" t="e">
        <v>#N/A</v>
      </c>
      <c r="L716" s="191">
        <v>14.5</v>
      </c>
      <c r="M716" s="17">
        <f>((((((L716*L$2))-((L716*L$2)*0.12+0.035)+4-13)-($J716*L$2))/($J716*L$2)))</f>
        <v>0.45016851152757498</v>
      </c>
      <c r="N716" s="18"/>
      <c r="O716" s="17"/>
      <c r="P716" s="31">
        <v>6.99</v>
      </c>
      <c r="Q716" s="17">
        <f>((((((P716*P$2))-((P716*P$2)*0.12+0.035)+4-13)-($J716*P$2))/($J716*P$2)))</f>
        <v>0.22224224990367861</v>
      </c>
      <c r="R716" s="18"/>
      <c r="S716" s="17"/>
      <c r="T716" s="18">
        <v>5.25</v>
      </c>
      <c r="U716" s="17">
        <f>((((((T716*T$2))-((T716*T$2)*0.12+0.035)+4-13)-($J716*T$2))/($J716*T$2)))</f>
        <v>9.5120543067669081E-2</v>
      </c>
      <c r="V716" s="18"/>
      <c r="W716" s="17"/>
      <c r="X716" s="18"/>
      <c r="Y716" s="6"/>
      <c r="Z716" s="5"/>
      <c r="AA716" s="6"/>
      <c r="AB716" s="5"/>
      <c r="AC716" s="6"/>
      <c r="AD716" s="5"/>
      <c r="AE716" s="6"/>
      <c r="AF716" s="5"/>
      <c r="AG716" s="6"/>
      <c r="AH716" s="5"/>
      <c r="AI716" s="6"/>
    </row>
    <row r="717" spans="1:35" ht="15" customHeight="1" x14ac:dyDescent="0.25">
      <c r="A717" s="9" t="s">
        <v>1660</v>
      </c>
      <c r="B717" s="304">
        <v>15206</v>
      </c>
      <c r="D717" s="149" t="s">
        <v>258</v>
      </c>
      <c r="E717" s="283" t="s">
        <v>1193</v>
      </c>
      <c r="F717" s="283" t="s">
        <v>1680</v>
      </c>
      <c r="G717" s="283"/>
      <c r="H717" s="225">
        <v>40</v>
      </c>
      <c r="I717" s="225">
        <v>40</v>
      </c>
      <c r="J717" s="225">
        <v>2.3472499999999998</v>
      </c>
      <c r="K717" s="225">
        <v>2.6</v>
      </c>
      <c r="L717" s="191">
        <v>13.5</v>
      </c>
      <c r="M717" s="17">
        <f>((((((L717*L$2))-((L717*L$2)*0.12+0.035)+4-13)-($J717*L$2))/($J717*L$2)))</f>
        <v>0.21205666205133702</v>
      </c>
      <c r="N717" s="18"/>
      <c r="O717" s="17"/>
      <c r="P717" s="18">
        <v>7.1</v>
      </c>
      <c r="Q717" s="17">
        <f>((((((P717*P$2))-((P717*P$2)*0.12+0.035)+4-13)-($J717*P$2))/($J717*P$2)))</f>
        <v>0.37877658252565011</v>
      </c>
      <c r="R717" s="18">
        <v>5.9</v>
      </c>
      <c r="S717" s="17">
        <f>((((((R717*R$2))-((R717*R$2)*0.12+0.035)+4-13)-($J717*R$2))/($J717*R$2)))</f>
        <v>0.24965385025029305</v>
      </c>
      <c r="T717" s="388">
        <v>5</v>
      </c>
      <c r="U717" s="17">
        <f>((((((T717*T$2))-((T717*T$2)*0.12+0.035)+4-13)-($J717*T$2))/($J717*T$2)))</f>
        <v>0.10469698583448732</v>
      </c>
      <c r="V717" s="18"/>
      <c r="W717" s="21"/>
      <c r="X717" s="18"/>
      <c r="Y717" s="17"/>
      <c r="Z717" s="5"/>
      <c r="AA717" s="6"/>
      <c r="AB717" s="5"/>
      <c r="AC717" s="6"/>
      <c r="AD717" s="5"/>
      <c r="AE717" s="6"/>
      <c r="AF717" s="5"/>
      <c r="AG717" s="6"/>
      <c r="AH717" s="5"/>
      <c r="AI717" s="6"/>
    </row>
    <row r="718" spans="1:35" ht="15" customHeight="1" x14ac:dyDescent="0.25">
      <c r="A718" s="9" t="s">
        <v>1660</v>
      </c>
      <c r="B718" s="304">
        <v>15210</v>
      </c>
      <c r="D718" s="149" t="s">
        <v>259</v>
      </c>
      <c r="E718" s="283" t="s">
        <v>1194</v>
      </c>
      <c r="F718" s="283" t="s">
        <v>1817</v>
      </c>
      <c r="G718" s="283"/>
      <c r="H718" s="225">
        <v>8</v>
      </c>
      <c r="I718" s="225">
        <v>8</v>
      </c>
      <c r="J718" s="225">
        <v>2.3511250000000001</v>
      </c>
      <c r="K718" s="225">
        <v>2.6</v>
      </c>
      <c r="L718" s="191">
        <v>14</v>
      </c>
      <c r="M718" s="17">
        <f>((((((L718*L$2))-((L718*L$2)*0.12+0.035)+4-13)-($J718*L$2))/($J718*L$2)))</f>
        <v>0.3972034664256473</v>
      </c>
      <c r="N718" s="18">
        <v>8.15</v>
      </c>
      <c r="O718" s="17">
        <f>((((((N718*N$2))-((N718*N$2)*0.12+0.035)+4-13)-($J718*N$2))/($J718*N$2)))</f>
        <v>0.12903397309798517</v>
      </c>
      <c r="P718" s="18">
        <v>6.35</v>
      </c>
      <c r="Q718" s="17">
        <f>((((((P718*P$2))-((P718*P$2)*0.12+0.035)+4-13)-($J718*P$2))/($J718*P$2)))</f>
        <v>9.5787477625958961E-2</v>
      </c>
      <c r="R718" s="18"/>
      <c r="S718" s="17"/>
      <c r="T718" s="18"/>
      <c r="U718" s="17"/>
      <c r="V718" s="18"/>
      <c r="W718" s="21"/>
      <c r="X718" s="18"/>
      <c r="Y718" s="6"/>
      <c r="Z718" s="5"/>
      <c r="AA718" s="6"/>
      <c r="AB718" s="5"/>
      <c r="AC718" s="6"/>
      <c r="AD718" s="5"/>
      <c r="AE718" s="6"/>
      <c r="AF718" s="5"/>
      <c r="AG718" s="6"/>
      <c r="AH718" s="5"/>
      <c r="AI718" s="6"/>
    </row>
    <row r="719" spans="1:35" ht="15" customHeight="1" x14ac:dyDescent="0.25">
      <c r="A719" s="9" t="s">
        <v>1660</v>
      </c>
      <c r="B719" s="304">
        <v>15214</v>
      </c>
      <c r="D719" s="149" t="s">
        <v>260</v>
      </c>
      <c r="E719" s="283" t="s">
        <v>1195</v>
      </c>
      <c r="F719" s="283" t="s">
        <v>1680</v>
      </c>
      <c r="G719" s="283"/>
      <c r="H719" s="225">
        <v>0</v>
      </c>
      <c r="I719" s="225">
        <v>0</v>
      </c>
      <c r="J719" s="225">
        <v>2.3468830000000001</v>
      </c>
      <c r="K719" s="225">
        <v>2.6</v>
      </c>
      <c r="L719" s="191"/>
      <c r="M719" s="17"/>
      <c r="N719" s="18"/>
      <c r="O719" s="17"/>
      <c r="P719" s="18"/>
      <c r="Q719" s="17"/>
      <c r="R719" s="31"/>
      <c r="S719" s="17"/>
      <c r="T719" s="18"/>
      <c r="U719" s="17"/>
      <c r="V719" s="18"/>
      <c r="W719" s="21"/>
      <c r="X719" s="18"/>
      <c r="Y719" s="17"/>
      <c r="Z719" s="5"/>
      <c r="AA719" s="6"/>
      <c r="AB719" s="5"/>
      <c r="AC719" s="6"/>
      <c r="AD719" s="5"/>
      <c r="AE719" s="6"/>
      <c r="AF719" s="5"/>
      <c r="AG719" s="6"/>
      <c r="AH719" s="5"/>
      <c r="AI719" s="6"/>
    </row>
    <row r="720" spans="1:35" ht="15" customHeight="1" x14ac:dyDescent="0.25">
      <c r="A720" s="9" t="s">
        <v>1660</v>
      </c>
      <c r="B720" s="304">
        <v>15218</v>
      </c>
      <c r="D720" s="149" t="s">
        <v>261</v>
      </c>
      <c r="E720" s="266" t="s">
        <v>1196</v>
      </c>
      <c r="F720" s="266" t="s">
        <v>1680</v>
      </c>
      <c r="G720" s="266"/>
      <c r="H720" s="225">
        <v>0</v>
      </c>
      <c r="I720" s="225">
        <v>-31</v>
      </c>
      <c r="J720" s="225">
        <v>2.3466670000000001</v>
      </c>
      <c r="K720" s="225">
        <v>2.31</v>
      </c>
      <c r="L720" s="191"/>
      <c r="M720" s="17"/>
      <c r="N720" s="18"/>
      <c r="O720" s="17"/>
      <c r="P720" s="18"/>
      <c r="Q720" s="17"/>
      <c r="R720" s="18"/>
      <c r="S720" s="17"/>
      <c r="T720" s="18"/>
      <c r="U720" s="17"/>
      <c r="V720" s="18"/>
      <c r="W720" s="17"/>
      <c r="X720" s="18"/>
      <c r="Y720" s="6"/>
      <c r="Z720" s="5"/>
      <c r="AA720" s="6"/>
      <c r="AB720" s="5"/>
      <c r="AC720" s="6"/>
      <c r="AD720" s="18"/>
      <c r="AE720" s="17"/>
      <c r="AF720" s="5"/>
      <c r="AG720" s="6"/>
      <c r="AH720" s="5"/>
      <c r="AI720" s="6"/>
    </row>
    <row r="721" spans="1:35" ht="15" customHeight="1" x14ac:dyDescent="0.25">
      <c r="A721" s="9" t="s">
        <v>1660</v>
      </c>
      <c r="B721" s="304">
        <v>15222</v>
      </c>
      <c r="D721" s="149" t="s">
        <v>262</v>
      </c>
      <c r="E721" s="183" t="s">
        <v>1197</v>
      </c>
      <c r="F721" s="183" t="s">
        <v>1680</v>
      </c>
      <c r="G721" s="183"/>
      <c r="H721" s="225">
        <v>10</v>
      </c>
      <c r="I721" s="225">
        <v>10</v>
      </c>
      <c r="J721" s="225">
        <v>2.3466670000000001</v>
      </c>
      <c r="K721" s="225">
        <v>2.6</v>
      </c>
      <c r="L721" s="191">
        <v>13.5</v>
      </c>
      <c r="M721" s="17">
        <f>((((((L721*L$2))-((L721*L$2)*0.12+0.035)+4-13)-($J721*L$2))/($J721*L$2)))</f>
        <v>0.21235778233554253</v>
      </c>
      <c r="N721" s="18"/>
      <c r="O721" s="17"/>
      <c r="P721" s="18">
        <v>6.5</v>
      </c>
      <c r="Q721" s="17">
        <f>((((((P721*P$2))-((P721*P$2)*0.12+0.035)+4-13)-($J721*P$2))/($J721*P$2)))</f>
        <v>0.15411915424443828</v>
      </c>
      <c r="R721" s="31">
        <v>5.4</v>
      </c>
      <c r="S721" s="17">
        <f>((((((R721*R$2))-((R721*R$2)*0.12+0.035)+4-13)-($J721*R$2))/($J721*R$2)))</f>
        <v>6.2464337718134089E-2</v>
      </c>
      <c r="T721" s="18"/>
      <c r="U721" s="19"/>
      <c r="V721" s="18"/>
      <c r="W721" s="21"/>
      <c r="X721" s="18"/>
      <c r="Y721" s="6"/>
      <c r="Z721" s="5"/>
      <c r="AA721" s="6"/>
      <c r="AB721" s="5"/>
      <c r="AC721" s="6"/>
      <c r="AD721" s="5"/>
      <c r="AE721" s="6"/>
      <c r="AF721" s="5"/>
      <c r="AG721" s="6"/>
      <c r="AH721" s="5"/>
      <c r="AI721" s="6"/>
    </row>
    <row r="722" spans="1:35" ht="15" customHeight="1" x14ac:dyDescent="0.25">
      <c r="A722" s="9" t="s">
        <v>1660</v>
      </c>
      <c r="B722" s="304">
        <v>15226</v>
      </c>
      <c r="D722" s="149" t="s">
        <v>263</v>
      </c>
      <c r="E722" s="283" t="s">
        <v>1198</v>
      </c>
      <c r="F722" s="283" t="s">
        <v>1680</v>
      </c>
      <c r="G722" s="283"/>
      <c r="H722" s="225">
        <v>2</v>
      </c>
      <c r="I722" s="225">
        <v>2</v>
      </c>
      <c r="J722" s="225">
        <v>2.3506670000000001</v>
      </c>
      <c r="K722" s="225">
        <v>0</v>
      </c>
      <c r="L722" s="191"/>
      <c r="M722" s="17"/>
      <c r="N722" s="18"/>
      <c r="O722" s="17"/>
      <c r="P722" s="18"/>
      <c r="Q722" s="17"/>
      <c r="R722" s="18"/>
      <c r="S722" s="17"/>
      <c r="T722" s="18"/>
      <c r="U722" s="17"/>
      <c r="V722" s="18"/>
      <c r="W722" s="17"/>
      <c r="X722" s="18"/>
      <c r="Y722" s="17"/>
      <c r="Z722" s="5"/>
      <c r="AA722" s="6"/>
      <c r="AB722" s="5"/>
      <c r="AC722" s="6"/>
      <c r="AD722" s="5"/>
      <c r="AE722" s="6"/>
      <c r="AF722" s="5"/>
      <c r="AG722" s="6"/>
      <c r="AH722" s="5"/>
      <c r="AI722" s="6"/>
    </row>
    <row r="723" spans="1:35" ht="15" customHeight="1" x14ac:dyDescent="0.25">
      <c r="A723" s="9" t="s">
        <v>1660</v>
      </c>
      <c r="B723" s="304">
        <v>15230</v>
      </c>
      <c r="D723" s="149" t="s">
        <v>264</v>
      </c>
      <c r="E723" s="283" t="s">
        <v>1199</v>
      </c>
      <c r="F723" s="283" t="s">
        <v>1680</v>
      </c>
      <c r="G723" s="283"/>
      <c r="H723" s="225">
        <v>0</v>
      </c>
      <c r="I723" s="225">
        <v>0</v>
      </c>
      <c r="J723" s="225">
        <v>2.2043750000000002</v>
      </c>
      <c r="K723" s="225">
        <v>2.6</v>
      </c>
      <c r="L723" s="191"/>
      <c r="M723" s="17"/>
      <c r="N723" s="18"/>
      <c r="O723" s="17"/>
      <c r="P723" s="18"/>
      <c r="Q723" s="17"/>
      <c r="R723" s="31"/>
      <c r="S723" s="17"/>
      <c r="T723" s="31"/>
      <c r="U723" s="17"/>
      <c r="V723" s="18"/>
      <c r="W723" s="17"/>
      <c r="X723" s="18"/>
      <c r="Y723" s="17"/>
      <c r="Z723" s="5"/>
      <c r="AA723" s="6"/>
      <c r="AB723" s="5"/>
      <c r="AC723" s="6"/>
      <c r="AD723" s="5"/>
      <c r="AE723" s="6"/>
      <c r="AF723" s="5"/>
      <c r="AG723" s="6"/>
      <c r="AH723" s="5"/>
      <c r="AI723" s="6"/>
    </row>
    <row r="724" spans="1:35" ht="15" customHeight="1" x14ac:dyDescent="0.25">
      <c r="A724" s="9" t="s">
        <v>1660</v>
      </c>
      <c r="B724" s="304">
        <v>15234</v>
      </c>
      <c r="D724" s="149" t="s">
        <v>265</v>
      </c>
      <c r="E724" s="183" t="s">
        <v>1200</v>
      </c>
      <c r="F724" s="183" t="s">
        <v>1680</v>
      </c>
      <c r="G724" s="183"/>
      <c r="H724" s="225">
        <v>7</v>
      </c>
      <c r="I724" s="225">
        <v>7</v>
      </c>
      <c r="J724" s="225">
        <v>2.206</v>
      </c>
      <c r="K724" s="225" t="e">
        <v>#N/A</v>
      </c>
      <c r="L724" s="191">
        <v>14</v>
      </c>
      <c r="M724" s="17">
        <f>((((((L724*L$2))-((L724*L$2)*0.12+0.035)+4-13)-($J724*L$2))/($J724*L$2)))</f>
        <v>0.48912058023572086</v>
      </c>
      <c r="N724" s="18">
        <v>8.1</v>
      </c>
      <c r="O724" s="17">
        <f>((((((N724*N$2))-((N724*N$2)*0.12+0.035)+4-13)-($J724*N$2))/($J724*N$2)))</f>
        <v>0.1833635539437897</v>
      </c>
      <c r="P724" s="18">
        <v>7.55</v>
      </c>
      <c r="Q724" s="17">
        <f>((((((P724*P$2))-((P724*P$2)*0.12+0.035)+4-13)-($J724*P$2))/($J724*P$2)))</f>
        <v>0.64656996071320605</v>
      </c>
      <c r="R724" s="18">
        <v>5.4</v>
      </c>
      <c r="S724" s="17">
        <f>((((((R724*R$2))-((R724*R$2)*0.12+0.035)+4-13)-($J724*R$2))/($J724*R$2)))</f>
        <v>0.13021305530371743</v>
      </c>
      <c r="T724" s="18"/>
      <c r="U724" s="17"/>
      <c r="V724" s="388">
        <v>4.57</v>
      </c>
      <c r="W724" s="17">
        <f>((((((V724*V$2))-((V724*V$2)*0.12+0.035)+4-13)-($J724*V$2))/($J724*V$2)))</f>
        <v>0.14042006648534294</v>
      </c>
      <c r="X724" s="18"/>
      <c r="Y724" s="17"/>
      <c r="Z724" s="5"/>
      <c r="AA724" s="6"/>
      <c r="AB724" s="5"/>
      <c r="AC724" s="6"/>
      <c r="AD724" s="5"/>
      <c r="AE724" s="6"/>
      <c r="AF724" s="5"/>
      <c r="AG724" s="6"/>
      <c r="AH724" s="5"/>
      <c r="AI724" s="6"/>
    </row>
    <row r="725" spans="1:35" ht="15" customHeight="1" x14ac:dyDescent="0.25">
      <c r="A725" s="9" t="s">
        <v>1660</v>
      </c>
      <c r="B725" s="304">
        <v>15238</v>
      </c>
      <c r="D725" s="149" t="s">
        <v>266</v>
      </c>
      <c r="E725" s="283" t="s">
        <v>1201</v>
      </c>
      <c r="F725" s="283" t="s">
        <v>1680</v>
      </c>
      <c r="G725" s="283"/>
      <c r="H725" s="225">
        <v>0</v>
      </c>
      <c r="I725" s="225">
        <v>0</v>
      </c>
      <c r="J725" s="225">
        <v>2.2050000000000001</v>
      </c>
      <c r="K725" s="225">
        <v>2.21</v>
      </c>
      <c r="L725" s="190"/>
      <c r="M725" s="17"/>
      <c r="N725" s="5"/>
      <c r="O725" s="17"/>
      <c r="P725" s="18"/>
      <c r="Q725" s="17"/>
      <c r="R725" s="18"/>
      <c r="S725" s="17"/>
      <c r="T725" s="18"/>
      <c r="U725" s="17"/>
      <c r="V725" s="18"/>
      <c r="W725" s="17"/>
      <c r="X725" s="5"/>
      <c r="Y725" s="17"/>
      <c r="Z725" s="5"/>
      <c r="AA725" s="6"/>
      <c r="AB725" s="5"/>
      <c r="AC725" s="6"/>
      <c r="AD725" s="5"/>
      <c r="AE725" s="6"/>
      <c r="AF725" s="5"/>
      <c r="AG725" s="6"/>
      <c r="AH725" s="5"/>
      <c r="AI725" s="6"/>
    </row>
    <row r="726" spans="1:35" ht="15" customHeight="1" x14ac:dyDescent="0.25">
      <c r="A726" s="9" t="s">
        <v>1660</v>
      </c>
      <c r="B726" s="304">
        <v>15242</v>
      </c>
      <c r="D726" s="149" t="s">
        <v>267</v>
      </c>
      <c r="E726" s="183" t="s">
        <v>1202</v>
      </c>
      <c r="F726" s="183" t="s">
        <v>1680</v>
      </c>
      <c r="G726" s="183"/>
      <c r="H726" s="225">
        <v>2</v>
      </c>
      <c r="I726" s="225">
        <v>2</v>
      </c>
      <c r="J726" s="225">
        <v>2.5676000000000001</v>
      </c>
      <c r="K726" s="225" t="e">
        <v>#N/A</v>
      </c>
      <c r="L726" s="190"/>
      <c r="M726" s="17"/>
      <c r="N726" s="18"/>
      <c r="O726" s="17"/>
      <c r="P726" s="31"/>
      <c r="Q726" s="17"/>
      <c r="R726" s="18"/>
      <c r="S726" s="230"/>
      <c r="T726" s="5"/>
      <c r="U726" s="230"/>
      <c r="V726" s="5"/>
      <c r="W726" s="6"/>
      <c r="X726" s="5"/>
      <c r="Y726" s="6"/>
      <c r="Z726" s="5"/>
      <c r="AA726" s="6"/>
      <c r="AB726" s="5"/>
      <c r="AC726" s="6"/>
      <c r="AD726" s="5"/>
      <c r="AE726" s="6"/>
      <c r="AF726" s="5"/>
      <c r="AG726" s="6"/>
      <c r="AH726" s="5"/>
      <c r="AI726" s="6"/>
    </row>
    <row r="727" spans="1:35" ht="15" customHeight="1" x14ac:dyDescent="0.25">
      <c r="A727" s="9" t="s">
        <v>1660</v>
      </c>
      <c r="B727" s="304">
        <v>15250</v>
      </c>
      <c r="D727" s="149" t="s">
        <v>2073</v>
      </c>
      <c r="E727" s="1" t="s">
        <v>2074</v>
      </c>
      <c r="F727" s="1" t="s">
        <v>2068</v>
      </c>
      <c r="H727" s="225">
        <v>0</v>
      </c>
      <c r="I727" s="225">
        <v>0</v>
      </c>
      <c r="J727" s="225">
        <v>2.5671430000000002</v>
      </c>
      <c r="K727" s="225">
        <v>2.56</v>
      </c>
      <c r="L727" s="190"/>
      <c r="M727" s="17"/>
      <c r="N727" s="5"/>
      <c r="O727" s="17"/>
      <c r="P727" s="5"/>
      <c r="Q727" s="230"/>
      <c r="R727" s="18"/>
      <c r="S727" s="230"/>
      <c r="T727" s="5"/>
      <c r="U727" s="230"/>
      <c r="V727" s="5"/>
      <c r="W727" s="6"/>
      <c r="X727" s="5"/>
      <c r="Y727" s="6"/>
      <c r="Z727" s="5"/>
      <c r="AA727" s="6"/>
      <c r="AB727" s="5"/>
      <c r="AC727" s="6"/>
      <c r="AD727" s="5"/>
      <c r="AE727" s="6"/>
      <c r="AF727" s="5"/>
      <c r="AG727" s="6"/>
      <c r="AH727" s="5"/>
      <c r="AI727" s="6"/>
    </row>
    <row r="728" spans="1:35" ht="15" customHeight="1" x14ac:dyDescent="0.25">
      <c r="A728" s="9" t="s">
        <v>1660</v>
      </c>
      <c r="B728" s="304">
        <v>15290</v>
      </c>
      <c r="D728" s="198" t="s">
        <v>268</v>
      </c>
      <c r="E728" s="7" t="s">
        <v>1203</v>
      </c>
      <c r="F728" s="7" t="s">
        <v>1680</v>
      </c>
      <c r="G728" s="7"/>
      <c r="H728" s="225">
        <v>0</v>
      </c>
      <c r="I728" s="225">
        <v>-34</v>
      </c>
      <c r="J728" s="225">
        <v>2.3512309999999998</v>
      </c>
      <c r="K728" s="225">
        <v>2.6</v>
      </c>
      <c r="L728" s="191"/>
      <c r="M728" s="19"/>
      <c r="N728" s="18"/>
      <c r="O728" s="17"/>
      <c r="P728" s="18"/>
      <c r="Q728" s="17"/>
      <c r="R728" s="18"/>
      <c r="S728" s="19"/>
      <c r="T728" s="18"/>
      <c r="U728" s="19"/>
      <c r="V728" s="5"/>
      <c r="W728" s="17"/>
      <c r="X728" s="18"/>
      <c r="Y728" s="17"/>
      <c r="Z728" s="5"/>
      <c r="AA728" s="6"/>
      <c r="AB728" s="5"/>
      <c r="AC728" s="6"/>
      <c r="AD728" s="5"/>
      <c r="AE728" s="6"/>
      <c r="AF728" s="5"/>
      <c r="AG728" s="6"/>
      <c r="AH728" s="5"/>
      <c r="AI728" s="6"/>
    </row>
    <row r="729" spans="1:35" s="15" customFormat="1" ht="15" customHeight="1" x14ac:dyDescent="0.25">
      <c r="A729" s="9" t="s">
        <v>1660</v>
      </c>
      <c r="B729" s="304">
        <v>15294</v>
      </c>
      <c r="C729" s="212"/>
      <c r="D729" s="149" t="s">
        <v>269</v>
      </c>
      <c r="E729" s="283" t="s">
        <v>1204</v>
      </c>
      <c r="F729" s="283" t="s">
        <v>1680</v>
      </c>
      <c r="G729" s="283"/>
      <c r="H729" s="225">
        <v>0</v>
      </c>
      <c r="I729" s="225">
        <v>-138</v>
      </c>
      <c r="J729" s="225">
        <v>2.3466670000000001</v>
      </c>
      <c r="K729" s="225">
        <v>2.6</v>
      </c>
      <c r="L729" s="191"/>
      <c r="M729" s="19"/>
      <c r="N729" s="18"/>
      <c r="O729" s="19"/>
      <c r="P729" s="18"/>
      <c r="Q729" s="19"/>
      <c r="R729" s="18"/>
      <c r="S729" s="17"/>
      <c r="T729" s="18"/>
      <c r="U729" s="19"/>
      <c r="V729" s="5"/>
      <c r="W729" s="6"/>
      <c r="X729" s="18"/>
      <c r="Y729" s="17"/>
      <c r="Z729" s="5"/>
      <c r="AA729" s="6"/>
      <c r="AB729" s="5"/>
      <c r="AC729" s="6"/>
      <c r="AD729" s="5"/>
      <c r="AE729" s="6"/>
      <c r="AF729" s="5"/>
      <c r="AG729" s="6"/>
      <c r="AH729" s="5"/>
      <c r="AI729" s="6"/>
    </row>
    <row r="730" spans="1:35" ht="15" customHeight="1" x14ac:dyDescent="0.25">
      <c r="A730" s="9" t="s">
        <v>1660</v>
      </c>
      <c r="B730" s="304">
        <v>15298</v>
      </c>
      <c r="D730" s="149" t="s">
        <v>270</v>
      </c>
      <c r="E730" s="284" t="s">
        <v>1205</v>
      </c>
      <c r="F730" s="284" t="s">
        <v>1680</v>
      </c>
      <c r="G730" s="284"/>
      <c r="H730" s="225">
        <v>0</v>
      </c>
      <c r="I730" s="225">
        <v>-12</v>
      </c>
      <c r="J730" s="225">
        <v>2.3514119999999998</v>
      </c>
      <c r="K730" s="225">
        <v>2.6</v>
      </c>
      <c r="L730" s="191"/>
      <c r="M730" s="19"/>
      <c r="N730" s="18"/>
      <c r="O730" s="17"/>
      <c r="P730" s="18"/>
      <c r="Q730" s="17"/>
      <c r="R730" s="31"/>
      <c r="S730" s="17"/>
      <c r="T730" s="18"/>
      <c r="U730" s="17"/>
      <c r="V730" s="18"/>
      <c r="W730" s="21"/>
      <c r="X730" s="18"/>
      <c r="Y730" s="21"/>
      <c r="Z730" s="18"/>
      <c r="AA730" s="21"/>
      <c r="AB730" s="18"/>
      <c r="AC730" s="17"/>
      <c r="AD730" s="18"/>
      <c r="AE730" s="17"/>
      <c r="AF730" s="18"/>
      <c r="AG730" s="21"/>
      <c r="AH730" s="18"/>
      <c r="AI730" s="21"/>
    </row>
    <row r="731" spans="1:35" s="284" customFormat="1" ht="15" customHeight="1" x14ac:dyDescent="0.25">
      <c r="A731" s="9" t="s">
        <v>1660</v>
      </c>
      <c r="B731" s="304">
        <v>15302</v>
      </c>
      <c r="C731" s="212"/>
      <c r="D731" s="32" t="s">
        <v>271</v>
      </c>
      <c r="E731" s="284" t="s">
        <v>1206</v>
      </c>
      <c r="F731" s="284" t="s">
        <v>1680</v>
      </c>
      <c r="H731" s="225">
        <v>0</v>
      </c>
      <c r="I731" s="225">
        <v>-29</v>
      </c>
      <c r="J731" s="225">
        <v>2.3507690000000001</v>
      </c>
      <c r="K731" s="225">
        <v>2.6</v>
      </c>
      <c r="L731" s="191"/>
      <c r="M731" s="19"/>
      <c r="N731" s="18"/>
      <c r="O731" s="19"/>
      <c r="P731" s="18"/>
      <c r="Q731" s="19"/>
      <c r="R731" s="31"/>
      <c r="S731" s="19"/>
      <c r="T731" s="18"/>
      <c r="U731" s="19"/>
      <c r="V731" s="18"/>
      <c r="W731" s="19"/>
      <c r="X731" s="18"/>
      <c r="Y731" s="21"/>
      <c r="Z731" s="18"/>
      <c r="AA731" s="21"/>
      <c r="AB731" s="18"/>
      <c r="AC731" s="19"/>
      <c r="AD731" s="18"/>
      <c r="AE731" s="19"/>
      <c r="AF731" s="18"/>
      <c r="AG731" s="21"/>
      <c r="AH731" s="18"/>
      <c r="AI731" s="21"/>
    </row>
    <row r="732" spans="1:35" ht="15" customHeight="1" x14ac:dyDescent="0.25">
      <c r="A732" s="9" t="s">
        <v>1660</v>
      </c>
      <c r="B732" s="304">
        <v>15306</v>
      </c>
      <c r="D732" s="149" t="s">
        <v>272</v>
      </c>
      <c r="E732" s="283" t="s">
        <v>1207</v>
      </c>
      <c r="F732" s="283" t="s">
        <v>1680</v>
      </c>
      <c r="G732" s="283"/>
      <c r="H732" s="225">
        <v>251</v>
      </c>
      <c r="I732" s="225">
        <v>251</v>
      </c>
      <c r="J732" s="225">
        <v>2.5</v>
      </c>
      <c r="K732" s="225">
        <v>2.6</v>
      </c>
      <c r="L732" s="190">
        <v>14.5</v>
      </c>
      <c r="M732" s="17">
        <f>((((((L732*L$2))-((L732*L$2)*0.12+0.035)+4-13)-($J732*L$2))/($J732*L$2)))</f>
        <v>0.49000000000000055</v>
      </c>
      <c r="N732" s="5">
        <v>9.1999999999999993</v>
      </c>
      <c r="O732" s="17">
        <f>((((((N732*N$2))-((N732*N$2)*0.12+0.035)+4-13)-($J732*N$2))/($J732*N$2)))</f>
        <v>0.43140000000000001</v>
      </c>
      <c r="P732" s="5"/>
      <c r="Q732" s="17"/>
      <c r="R732" s="18">
        <v>6.1</v>
      </c>
      <c r="S732" s="17">
        <f>((((((R732*R$2))-((R732*R$2)*0.12+0.035)+4-13)-($J732*R$2))/($J732*R$2)))</f>
        <v>0.24369999999999975</v>
      </c>
      <c r="T732" s="18"/>
      <c r="U732" s="17"/>
      <c r="V732" s="18">
        <v>5.25</v>
      </c>
      <c r="W732" s="17">
        <f>((((((V732*V$2))-((V732*V$2)*0.12+0.035)+4-13)-($J732*V$2))/($J732*V$2)))</f>
        <v>0.24566666666666659</v>
      </c>
      <c r="X732" s="5"/>
      <c r="Y732" s="6"/>
      <c r="Z732" s="5"/>
      <c r="AA732" s="17"/>
      <c r="AB732" s="5"/>
      <c r="AC732" s="6"/>
      <c r="AD732" s="388">
        <v>4.6500000000000004</v>
      </c>
      <c r="AE732" s="17">
        <f>((((((AD732*AD$2))-((AD732*AD$2)*0.12+0.035)+4-13)-($J732*AD$2))/($J732*AD$2)))</f>
        <v>0.27539999999999992</v>
      </c>
      <c r="AF732" s="18"/>
      <c r="AG732" s="17"/>
      <c r="AH732" s="5"/>
      <c r="AI732" s="6"/>
    </row>
    <row r="733" spans="1:35" ht="15" customHeight="1" x14ac:dyDescent="0.25">
      <c r="A733" s="9" t="s">
        <v>1660</v>
      </c>
      <c r="B733" s="304">
        <v>15310</v>
      </c>
      <c r="D733" s="149" t="s">
        <v>273</v>
      </c>
      <c r="E733" s="283" t="s">
        <v>1208</v>
      </c>
      <c r="F733" s="283" t="s">
        <v>1680</v>
      </c>
      <c r="G733" s="283"/>
      <c r="H733" s="225">
        <v>0</v>
      </c>
      <c r="I733" s="225">
        <v>-8</v>
      </c>
      <c r="J733" s="225">
        <v>2.5680000000000001</v>
      </c>
      <c r="K733" s="225">
        <v>2.6</v>
      </c>
      <c r="L733" s="190"/>
      <c r="M733" s="17"/>
      <c r="N733" s="5"/>
      <c r="O733" s="17"/>
      <c r="P733" s="31"/>
      <c r="Q733" s="19"/>
      <c r="R733" s="31"/>
      <c r="S733" s="19"/>
      <c r="T733" s="18"/>
      <c r="U733" s="17"/>
      <c r="V733" s="18"/>
      <c r="W733" s="17"/>
      <c r="X733" s="18"/>
      <c r="Y733" s="17"/>
      <c r="Z733" s="5"/>
      <c r="AA733" s="6"/>
      <c r="AB733" s="18"/>
      <c r="AC733" s="17"/>
      <c r="AD733" s="5"/>
      <c r="AE733" s="6"/>
      <c r="AF733" s="5"/>
      <c r="AG733" s="6"/>
      <c r="AH733" s="5"/>
      <c r="AI733" s="6"/>
    </row>
    <row r="734" spans="1:35" ht="15" customHeight="1" x14ac:dyDescent="0.25">
      <c r="A734" s="9" t="s">
        <v>1660</v>
      </c>
      <c r="B734" s="304">
        <v>15314</v>
      </c>
      <c r="D734" s="149" t="s">
        <v>274</v>
      </c>
      <c r="E734" s="283" t="s">
        <v>1209</v>
      </c>
      <c r="F734" s="283" t="s">
        <v>1680</v>
      </c>
      <c r="G734" s="283"/>
      <c r="H734" s="225">
        <v>0</v>
      </c>
      <c r="I734" s="225">
        <v>0</v>
      </c>
      <c r="J734" s="225">
        <v>2.4990239999999999</v>
      </c>
      <c r="K734" s="225">
        <v>2.6</v>
      </c>
      <c r="L734" s="191"/>
      <c r="M734" s="17"/>
      <c r="N734" s="18"/>
      <c r="O734" s="19"/>
      <c r="P734" s="18"/>
      <c r="Q734" s="19"/>
      <c r="R734" s="18"/>
      <c r="S734" s="20"/>
      <c r="T734" s="18"/>
      <c r="U734" s="17"/>
      <c r="V734" s="5"/>
      <c r="W734" s="6"/>
      <c r="X734" s="31"/>
      <c r="Y734" s="17"/>
      <c r="Z734" s="5"/>
      <c r="AA734" s="6"/>
      <c r="AB734" s="5"/>
      <c r="AC734" s="6"/>
      <c r="AD734" s="5"/>
      <c r="AE734" s="6"/>
      <c r="AF734" s="5"/>
      <c r="AG734" s="6"/>
      <c r="AH734" s="5"/>
      <c r="AI734" s="6"/>
    </row>
    <row r="735" spans="1:35" ht="15" customHeight="1" x14ac:dyDescent="0.25">
      <c r="A735" s="9" t="s">
        <v>1660</v>
      </c>
      <c r="B735" s="304">
        <v>15318</v>
      </c>
      <c r="D735" s="149" t="s">
        <v>275</v>
      </c>
      <c r="E735" s="283" t="s">
        <v>1210</v>
      </c>
      <c r="F735" s="283" t="s">
        <v>1680</v>
      </c>
      <c r="G735" s="283"/>
      <c r="H735" s="225">
        <v>0</v>
      </c>
      <c r="I735" s="225">
        <v>0</v>
      </c>
      <c r="J735" s="225">
        <v>2.3509090000000001</v>
      </c>
      <c r="K735" s="225">
        <v>2.6</v>
      </c>
      <c r="L735" s="191"/>
      <c r="M735" s="17"/>
      <c r="N735" s="18"/>
      <c r="O735" s="17"/>
      <c r="P735" s="18"/>
      <c r="Q735" s="17"/>
      <c r="R735" s="18"/>
      <c r="S735" s="17"/>
      <c r="T735" s="5"/>
      <c r="U735" s="19"/>
      <c r="V735" s="18"/>
      <c r="W735" s="19"/>
      <c r="X735" s="5"/>
      <c r="Y735" s="6"/>
      <c r="Z735" s="5"/>
      <c r="AA735" s="6"/>
      <c r="AB735" s="5"/>
      <c r="AC735" s="6"/>
      <c r="AD735" s="5"/>
      <c r="AE735" s="6"/>
      <c r="AF735" s="5"/>
      <c r="AG735" s="6"/>
      <c r="AH735" s="5"/>
      <c r="AI735" s="6"/>
    </row>
    <row r="736" spans="1:35" ht="15" customHeight="1" x14ac:dyDescent="0.25">
      <c r="A736" s="9" t="s">
        <v>1660</v>
      </c>
      <c r="B736" s="304">
        <v>15322</v>
      </c>
      <c r="D736" s="149" t="s">
        <v>2064</v>
      </c>
      <c r="E736" s="283" t="s">
        <v>2065</v>
      </c>
      <c r="F736" s="283" t="s">
        <v>2068</v>
      </c>
      <c r="G736" s="283"/>
      <c r="H736" s="225">
        <v>37</v>
      </c>
      <c r="I736" s="225">
        <v>37</v>
      </c>
      <c r="J736" s="225">
        <v>2.346857</v>
      </c>
      <c r="K736" s="225">
        <v>2.2400000000000002</v>
      </c>
      <c r="L736" s="191">
        <v>14.5</v>
      </c>
      <c r="M736" s="17">
        <f>((((((L736*L$2))-((L736*L$2)*0.12+0.035)+4-13)-($J736*L$2))/($J736*L$2)))</f>
        <v>0.5872292176302184</v>
      </c>
      <c r="N736" s="18"/>
      <c r="O736" s="19"/>
      <c r="P736" s="18">
        <v>6.5</v>
      </c>
      <c r="Q736" s="17">
        <f>((((((P736*P$2))-((P736*P$2)*0.12+0.035)+4-13)-($J736*P$2))/($J736*P$2)))</f>
        <v>0.15402571751637759</v>
      </c>
      <c r="R736" s="18"/>
      <c r="S736" s="19"/>
      <c r="T736" s="5"/>
      <c r="U736" s="230"/>
      <c r="V736" s="5"/>
      <c r="W736" s="6"/>
      <c r="X736" s="5"/>
      <c r="Y736" s="6"/>
      <c r="Z736" s="5"/>
      <c r="AA736" s="6"/>
      <c r="AB736" s="5"/>
      <c r="AC736" s="6"/>
      <c r="AD736" s="5"/>
      <c r="AE736" s="6"/>
      <c r="AF736" s="5"/>
      <c r="AG736" s="6"/>
      <c r="AH736" s="5"/>
      <c r="AI736" s="6"/>
    </row>
    <row r="737" spans="1:35" ht="15" customHeight="1" x14ac:dyDescent="0.25">
      <c r="A737" s="9" t="s">
        <v>1660</v>
      </c>
      <c r="B737" s="304">
        <v>15330</v>
      </c>
      <c r="D737" s="149" t="s">
        <v>2066</v>
      </c>
      <c r="E737" s="283" t="s">
        <v>2067</v>
      </c>
      <c r="F737" s="283" t="s">
        <v>2068</v>
      </c>
      <c r="G737" s="283"/>
      <c r="H737" s="225">
        <v>0</v>
      </c>
      <c r="I737" s="225">
        <v>0</v>
      </c>
      <c r="J737" s="225">
        <v>2.5028000000000001</v>
      </c>
      <c r="K737" s="225" t="e">
        <v>#N/A</v>
      </c>
      <c r="L737" s="191"/>
      <c r="M737" s="17"/>
      <c r="N737" s="18"/>
      <c r="O737" s="19"/>
      <c r="P737" s="18"/>
      <c r="Q737" s="19"/>
      <c r="R737" s="18"/>
      <c r="S737" s="20"/>
      <c r="T737" s="5"/>
      <c r="U737" s="230"/>
      <c r="V737" s="5"/>
      <c r="W737" s="6"/>
      <c r="X737" s="5"/>
      <c r="Y737" s="6"/>
      <c r="Z737" s="5"/>
      <c r="AA737" s="6"/>
      <c r="AB737" s="5"/>
      <c r="AC737" s="6"/>
      <c r="AD737" s="5"/>
      <c r="AE737" s="6"/>
      <c r="AF737" s="5"/>
      <c r="AG737" s="6"/>
      <c r="AH737" s="5"/>
      <c r="AI737" s="6"/>
    </row>
    <row r="738" spans="1:35" s="61" customFormat="1" ht="15" customHeight="1" x14ac:dyDescent="0.25">
      <c r="A738" s="9" t="s">
        <v>1660</v>
      </c>
      <c r="B738" s="304">
        <v>15334</v>
      </c>
      <c r="C738" s="212"/>
      <c r="D738" s="149" t="s">
        <v>2069</v>
      </c>
      <c r="E738" s="284" t="s">
        <v>2070</v>
      </c>
      <c r="F738" s="284" t="s">
        <v>2068</v>
      </c>
      <c r="G738" s="284"/>
      <c r="H738" s="225">
        <v>0</v>
      </c>
      <c r="I738" s="225">
        <v>0</v>
      </c>
      <c r="J738" s="225">
        <v>2.5673330000000001</v>
      </c>
      <c r="K738" s="225" t="e">
        <v>#N/A</v>
      </c>
      <c r="L738" s="191"/>
      <c r="M738" s="19"/>
      <c r="N738" s="18"/>
      <c r="O738" s="19"/>
      <c r="P738" s="18"/>
      <c r="Q738" s="19"/>
      <c r="R738" s="18"/>
      <c r="S738" s="19"/>
      <c r="T738" s="18"/>
      <c r="U738" s="19"/>
      <c r="V738" s="18"/>
      <c r="W738" s="21"/>
      <c r="X738" s="18"/>
      <c r="Y738" s="21"/>
      <c r="Z738" s="80"/>
      <c r="AA738" s="19"/>
      <c r="AB738" s="18"/>
      <c r="AC738" s="21"/>
      <c r="AD738" s="18"/>
      <c r="AE738" s="21"/>
      <c r="AF738" s="18"/>
      <c r="AG738" s="21"/>
      <c r="AH738" s="18"/>
      <c r="AI738" s="21"/>
    </row>
    <row r="739" spans="1:35" s="284" customFormat="1" ht="15" customHeight="1" x14ac:dyDescent="0.25">
      <c r="A739" s="9"/>
      <c r="B739" s="304">
        <v>15728</v>
      </c>
      <c r="C739" s="212"/>
      <c r="D739" s="149" t="s">
        <v>4885</v>
      </c>
      <c r="E739" s="284" t="s">
        <v>5040</v>
      </c>
      <c r="H739" s="225">
        <v>0</v>
      </c>
      <c r="I739" s="225">
        <v>0</v>
      </c>
      <c r="J739" s="225">
        <v>3.2451279999999998</v>
      </c>
      <c r="K739" s="225" t="e">
        <v>#N/A</v>
      </c>
      <c r="L739" s="191"/>
      <c r="M739" s="19"/>
      <c r="N739" s="18"/>
      <c r="O739" s="19"/>
      <c r="P739" s="18"/>
      <c r="Q739" s="19"/>
      <c r="R739" s="18"/>
      <c r="S739" s="19"/>
      <c r="T739" s="18"/>
      <c r="U739" s="19"/>
      <c r="V739" s="18"/>
      <c r="W739" s="21"/>
      <c r="X739" s="18"/>
      <c r="Y739" s="21"/>
      <c r="Z739" s="18"/>
      <c r="AA739" s="19"/>
      <c r="AB739" s="18"/>
      <c r="AC739" s="21"/>
      <c r="AD739" s="18"/>
      <c r="AE739" s="21"/>
      <c r="AF739" s="18"/>
      <c r="AG739" s="21"/>
      <c r="AH739" s="18"/>
      <c r="AI739" s="21"/>
    </row>
    <row r="740" spans="1:35" s="284" customFormat="1" ht="15" customHeight="1" x14ac:dyDescent="0.25">
      <c r="A740" s="9"/>
      <c r="B740" s="304" t="e">
        <v>#N/A</v>
      </c>
      <c r="C740" s="212"/>
      <c r="D740" s="149" t="s">
        <v>5530</v>
      </c>
      <c r="E740" s="284" t="s">
        <v>5148</v>
      </c>
      <c r="H740" s="225">
        <v>1</v>
      </c>
      <c r="I740" s="225">
        <v>1</v>
      </c>
      <c r="J740" s="225">
        <v>198.19</v>
      </c>
      <c r="K740" s="225">
        <v>1</v>
      </c>
      <c r="L740" s="389">
        <v>285</v>
      </c>
      <c r="M740" s="19">
        <f>((((((L740*L$2))-((L740*L$2)*0.12+0.035)+4-13)-($J740*L$2))/($J740*L$2)))</f>
        <v>0.21986477622483486</v>
      </c>
      <c r="N740" s="18"/>
      <c r="O740" s="19"/>
      <c r="P740" s="18"/>
      <c r="Q740" s="19"/>
      <c r="R740" s="18"/>
      <c r="S740" s="19"/>
      <c r="T740" s="18"/>
      <c r="U740" s="19"/>
      <c r="V740" s="18"/>
      <c r="W740" s="21"/>
      <c r="X740" s="18"/>
      <c r="Y740" s="21"/>
      <c r="Z740" s="18"/>
      <c r="AA740" s="19"/>
      <c r="AB740" s="18"/>
      <c r="AC740" s="21"/>
      <c r="AD740" s="18"/>
      <c r="AE740" s="21"/>
      <c r="AF740" s="18"/>
      <c r="AG740" s="21"/>
      <c r="AH740" s="18"/>
      <c r="AI740" s="21"/>
    </row>
    <row r="741" spans="1:35" s="167" customFormat="1" ht="15" customHeight="1" x14ac:dyDescent="0.25">
      <c r="A741" s="9" t="s">
        <v>1660</v>
      </c>
      <c r="B741" s="304">
        <v>16411</v>
      </c>
      <c r="C741" s="212"/>
      <c r="D741" s="149" t="s">
        <v>3345</v>
      </c>
      <c r="E741" s="284" t="s">
        <v>3340</v>
      </c>
      <c r="F741" s="284"/>
      <c r="G741" s="284"/>
      <c r="H741" s="225">
        <v>6</v>
      </c>
      <c r="I741" s="225">
        <v>6</v>
      </c>
      <c r="J741" s="225">
        <v>191.40714299999999</v>
      </c>
      <c r="K741" s="225">
        <v>198.81</v>
      </c>
      <c r="L741" s="189">
        <v>274</v>
      </c>
      <c r="M741" s="19">
        <f>((((((L741*L$2))-((L741*L$2)*0.12+0.035)+4-13)-($J741*L$2))/($J741*L$2)))</f>
        <v>0.21252005731050497</v>
      </c>
      <c r="N741" s="18"/>
      <c r="O741" s="19"/>
      <c r="P741" s="18"/>
      <c r="Q741" s="19"/>
      <c r="R741" s="18"/>
      <c r="S741" s="19"/>
      <c r="T741" s="18"/>
      <c r="U741" s="19"/>
      <c r="V741" s="18"/>
      <c r="W741" s="21"/>
      <c r="X741" s="18"/>
      <c r="Y741" s="21"/>
      <c r="Z741" s="18"/>
      <c r="AA741" s="21"/>
      <c r="AB741" s="18"/>
      <c r="AC741" s="21"/>
      <c r="AD741" s="18"/>
      <c r="AE741" s="21"/>
      <c r="AF741" s="18"/>
      <c r="AG741" s="21"/>
      <c r="AH741" s="18"/>
      <c r="AI741" s="21"/>
    </row>
    <row r="742" spans="1:35" ht="15" customHeight="1" x14ac:dyDescent="0.25">
      <c r="A742" s="9" t="s">
        <v>1660</v>
      </c>
      <c r="B742" s="304">
        <v>18432</v>
      </c>
      <c r="D742" s="149" t="s">
        <v>559</v>
      </c>
      <c r="E742" s="283" t="s">
        <v>1211</v>
      </c>
      <c r="F742" s="283" t="e">
        <v>#N/A</v>
      </c>
      <c r="G742" s="283"/>
      <c r="H742" s="225">
        <v>0</v>
      </c>
      <c r="I742" s="225">
        <v>0</v>
      </c>
      <c r="J742" s="225">
        <v>17.6525</v>
      </c>
      <c r="K742" s="225">
        <v>0</v>
      </c>
      <c r="L742" s="191"/>
      <c r="M742" s="17"/>
      <c r="N742" s="18"/>
      <c r="O742" s="17"/>
      <c r="P742" s="18"/>
      <c r="Q742" s="20"/>
      <c r="R742" s="5"/>
      <c r="S742" s="230"/>
      <c r="T742" s="5"/>
      <c r="U742" s="230"/>
      <c r="V742" s="5"/>
      <c r="W742" s="6"/>
      <c r="X742" s="5"/>
      <c r="Y742" s="6"/>
      <c r="Z742" s="5"/>
      <c r="AA742" s="6"/>
      <c r="AB742" s="5"/>
      <c r="AC742" s="6"/>
      <c r="AD742" s="5"/>
      <c r="AE742" s="6"/>
      <c r="AF742" s="5"/>
      <c r="AG742" s="6"/>
      <c r="AH742" s="5"/>
      <c r="AI742" s="6"/>
    </row>
    <row r="743" spans="1:35" s="61" customFormat="1" ht="15" customHeight="1" x14ac:dyDescent="0.25">
      <c r="A743" s="9" t="s">
        <v>1660</v>
      </c>
      <c r="B743" s="304">
        <v>18598</v>
      </c>
      <c r="C743" s="212"/>
      <c r="D743" s="149" t="s">
        <v>560</v>
      </c>
      <c r="E743" s="284" t="s">
        <v>1212</v>
      </c>
      <c r="F743" s="284" t="e">
        <v>#N/A</v>
      </c>
      <c r="G743" s="284"/>
      <c r="H743" s="225">
        <v>0</v>
      </c>
      <c r="I743" s="225">
        <v>0</v>
      </c>
      <c r="J743" s="225">
        <v>267.983</v>
      </c>
      <c r="K743" s="225">
        <v>229.45</v>
      </c>
      <c r="L743" s="191"/>
      <c r="M743" s="17"/>
      <c r="N743" s="18"/>
      <c r="O743" s="17"/>
      <c r="P743" s="18"/>
      <c r="Q743" s="20"/>
      <c r="R743" s="18"/>
      <c r="S743" s="20"/>
      <c r="T743" s="18"/>
      <c r="U743" s="20"/>
      <c r="V743" s="18"/>
      <c r="W743" s="21"/>
      <c r="X743" s="18"/>
      <c r="Y743" s="21"/>
      <c r="Z743" s="18"/>
      <c r="AA743" s="21"/>
      <c r="AB743" s="18"/>
      <c r="AC743" s="21"/>
      <c r="AD743" s="18"/>
      <c r="AE743" s="21"/>
      <c r="AF743" s="18"/>
      <c r="AG743" s="21"/>
      <c r="AH743" s="18"/>
      <c r="AI743" s="21"/>
    </row>
    <row r="744" spans="1:35" s="284" customFormat="1" ht="15" customHeight="1" x14ac:dyDescent="0.25">
      <c r="A744" s="9" t="s">
        <v>1660</v>
      </c>
      <c r="B744" s="304" t="s">
        <v>5446</v>
      </c>
      <c r="C744" s="212"/>
      <c r="D744" s="149" t="s">
        <v>4886</v>
      </c>
      <c r="E744" s="283" t="s">
        <v>1213</v>
      </c>
      <c r="F744" s="283" t="s">
        <v>1818</v>
      </c>
      <c r="G744" s="283"/>
      <c r="H744" s="225">
        <v>0</v>
      </c>
      <c r="I744" s="225">
        <v>0</v>
      </c>
      <c r="J744" s="225">
        <v>15.1266</v>
      </c>
      <c r="K744" s="225">
        <v>15.13</v>
      </c>
      <c r="L744" s="191"/>
      <c r="M744" s="19"/>
      <c r="N744" s="5"/>
      <c r="O744" s="19"/>
      <c r="P744" s="18"/>
      <c r="Q744" s="19"/>
      <c r="R744" s="18"/>
      <c r="S744" s="19"/>
      <c r="T744" s="18"/>
      <c r="U744" s="19"/>
      <c r="V744" s="5"/>
      <c r="W744" s="6"/>
      <c r="X744" s="5"/>
      <c r="Y744" s="6"/>
      <c r="Z744" s="5"/>
      <c r="AA744" s="6"/>
      <c r="AB744" s="5"/>
      <c r="AC744" s="6"/>
      <c r="AD744" s="5"/>
      <c r="AE744" s="6"/>
      <c r="AF744" s="5"/>
      <c r="AG744" s="6"/>
      <c r="AH744" s="5"/>
      <c r="AI744" s="6"/>
    </row>
    <row r="745" spans="1:35" ht="15" customHeight="1" x14ac:dyDescent="0.25">
      <c r="B745" s="304">
        <v>61085</v>
      </c>
      <c r="D745" s="149" t="s">
        <v>362</v>
      </c>
      <c r="E745" s="283" t="s">
        <v>1213</v>
      </c>
      <c r="F745" s="284"/>
      <c r="G745" s="284"/>
      <c r="H745" s="225">
        <v>0</v>
      </c>
      <c r="I745" s="225">
        <v>-29</v>
      </c>
      <c r="J745" s="225">
        <v>12.837199999999999</v>
      </c>
      <c r="K745" s="225">
        <v>11.96</v>
      </c>
      <c r="L745" s="191"/>
      <c r="M745" s="19"/>
      <c r="N745" s="18"/>
      <c r="O745" s="19"/>
      <c r="P745" s="18"/>
      <c r="Q745" s="20"/>
      <c r="R745" s="18"/>
      <c r="S745" s="20"/>
      <c r="T745" s="18"/>
      <c r="U745" s="20"/>
      <c r="V745" s="18"/>
      <c r="W745" s="21"/>
      <c r="X745" s="18"/>
      <c r="Y745" s="21"/>
      <c r="Z745" s="18"/>
      <c r="AA745" s="21"/>
      <c r="AB745" s="18"/>
      <c r="AC745" s="21"/>
      <c r="AD745" s="18"/>
      <c r="AE745" s="21"/>
      <c r="AF745" s="18"/>
      <c r="AG745" s="21"/>
      <c r="AH745" s="18"/>
      <c r="AI745" s="21"/>
    </row>
    <row r="746" spans="1:35" s="167" customFormat="1" ht="15" customHeight="1" x14ac:dyDescent="0.25">
      <c r="A746" s="9" t="s">
        <v>1660</v>
      </c>
      <c r="B746" s="304">
        <v>24746</v>
      </c>
      <c r="C746" s="212"/>
      <c r="D746" s="32" t="s">
        <v>557</v>
      </c>
      <c r="E746" s="284" t="s">
        <v>1214</v>
      </c>
      <c r="F746" s="284" t="e">
        <v>#N/A</v>
      </c>
      <c r="G746" s="284"/>
      <c r="H746" s="225">
        <v>4</v>
      </c>
      <c r="I746" s="225">
        <v>4</v>
      </c>
      <c r="J746" s="225">
        <v>35.213833000000001</v>
      </c>
      <c r="K746" s="225">
        <v>35.24</v>
      </c>
      <c r="L746" s="191">
        <v>55</v>
      </c>
      <c r="M746" s="19">
        <f>((((((L746*L$2))-((L746*L$2)*0.12+0.035)+4-13)-($J746*L$2))/($J746*L$2)))</f>
        <v>0.11788455406146786</v>
      </c>
      <c r="N746" s="388">
        <v>47.2</v>
      </c>
      <c r="O746" s="19">
        <f>((((((N746*N$2))-((N746*N$2)*0.12+0.035)+4-13)-($J746*N$2))/($J746*N$2)))</f>
        <v>5.124880895527624E-2</v>
      </c>
      <c r="P746" s="18">
        <v>49.99</v>
      </c>
      <c r="Q746" s="19">
        <f>((((((P746*P$2))-((P746*P$2)*0.12+0.035)+4-13)-($J746*P$2))/($J746*P$2)))</f>
        <v>0.16373396026877654</v>
      </c>
      <c r="R746" s="18"/>
      <c r="S746" s="20"/>
      <c r="T746" s="18"/>
      <c r="U746" s="20"/>
      <c r="V746" s="18"/>
      <c r="W746" s="21"/>
      <c r="X746" s="18"/>
      <c r="Y746" s="21"/>
      <c r="Z746" s="18"/>
      <c r="AA746" s="21"/>
      <c r="AB746" s="18"/>
      <c r="AC746" s="21"/>
      <c r="AD746" s="18"/>
      <c r="AE746" s="21"/>
      <c r="AF746" s="18"/>
      <c r="AG746" s="21"/>
      <c r="AH746" s="18"/>
      <c r="AI746" s="21"/>
    </row>
    <row r="747" spans="1:35" s="13" customFormat="1" ht="15" customHeight="1" x14ac:dyDescent="0.25">
      <c r="A747" s="9" t="s">
        <v>1660</v>
      </c>
      <c r="B747" s="304">
        <v>24875</v>
      </c>
      <c r="C747" s="212"/>
      <c r="D747" s="149" t="s">
        <v>192</v>
      </c>
      <c r="E747" s="283" t="s">
        <v>1215</v>
      </c>
      <c r="F747" s="40" t="s">
        <v>1819</v>
      </c>
      <c r="G747" s="283"/>
      <c r="H747" s="225">
        <v>0</v>
      </c>
      <c r="I747" s="225">
        <v>0</v>
      </c>
      <c r="J747" s="225">
        <v>51.634286000000003</v>
      </c>
      <c r="K747" s="225">
        <v>50.65</v>
      </c>
      <c r="L747" s="189"/>
      <c r="M747" s="41"/>
      <c r="N747" s="31"/>
      <c r="O747" s="19"/>
      <c r="P747" s="5"/>
      <c r="Q747" s="17"/>
      <c r="R747" s="30"/>
      <c r="S747" s="17"/>
      <c r="T747" s="5"/>
      <c r="U747" s="230"/>
      <c r="V747" s="5"/>
      <c r="W747" s="6"/>
      <c r="X747" s="5"/>
      <c r="Y747" s="6"/>
      <c r="Z747" s="5"/>
      <c r="AA747" s="6"/>
      <c r="AB747" s="5"/>
      <c r="AC747" s="6"/>
      <c r="AD747" s="5"/>
      <c r="AE747" s="6"/>
      <c r="AF747" s="5"/>
      <c r="AG747" s="6"/>
      <c r="AH747" s="5"/>
      <c r="AI747" s="6"/>
    </row>
    <row r="748" spans="1:35" ht="15" customHeight="1" x14ac:dyDescent="0.25">
      <c r="A748" s="9" t="s">
        <v>1660</v>
      </c>
      <c r="B748" s="304">
        <v>25881</v>
      </c>
      <c r="D748" s="149" t="s">
        <v>90</v>
      </c>
      <c r="E748" s="283" t="s">
        <v>1216</v>
      </c>
      <c r="F748" s="283" t="s">
        <v>1820</v>
      </c>
      <c r="G748" s="283"/>
      <c r="H748" s="225">
        <v>60</v>
      </c>
      <c r="I748" s="225">
        <v>59</v>
      </c>
      <c r="J748" s="225">
        <v>31.276199999999999</v>
      </c>
      <c r="K748" s="225">
        <v>31.28</v>
      </c>
      <c r="L748" s="191">
        <v>65</v>
      </c>
      <c r="M748" s="19">
        <f>((((((L748*L$2))-((L748*L$2)*0.12+0.035)+4-13)-($J748*L$2))/($J748*L$2)))</f>
        <v>0.53998887332860135</v>
      </c>
      <c r="N748" s="18">
        <v>42</v>
      </c>
      <c r="O748" s="19">
        <f>((((((N748*N$2))-((N748*N$2)*0.12+0.035)+4-13)-($J748*N$2))/($J748*N$2)))</f>
        <v>3.7290335782480075E-2</v>
      </c>
      <c r="P748" s="18"/>
      <c r="Q748" s="19"/>
      <c r="R748" s="18"/>
      <c r="S748" s="19"/>
      <c r="T748" s="5"/>
      <c r="U748" s="230"/>
      <c r="V748" s="5"/>
      <c r="W748" s="6"/>
      <c r="X748" s="5"/>
      <c r="Y748" s="6"/>
      <c r="Z748" s="5"/>
      <c r="AA748" s="6"/>
      <c r="AB748" s="5"/>
      <c r="AC748" s="6"/>
      <c r="AD748" s="5"/>
      <c r="AE748" s="6"/>
      <c r="AF748" s="5"/>
      <c r="AG748" s="6"/>
      <c r="AH748" s="5"/>
      <c r="AI748" s="6"/>
    </row>
    <row r="749" spans="1:35" ht="15" customHeight="1" x14ac:dyDescent="0.25">
      <c r="A749" s="9" t="s">
        <v>1660</v>
      </c>
      <c r="B749" s="304">
        <v>25882</v>
      </c>
      <c r="D749" s="149" t="s">
        <v>91</v>
      </c>
      <c r="E749" s="183" t="s">
        <v>1217</v>
      </c>
      <c r="F749" s="183" t="s">
        <v>1821</v>
      </c>
      <c r="G749" s="183"/>
      <c r="H749" s="225">
        <v>9</v>
      </c>
      <c r="I749" s="225">
        <v>8</v>
      </c>
      <c r="J749" s="225">
        <v>32.230426000000001</v>
      </c>
      <c r="K749" s="225">
        <v>31.28</v>
      </c>
      <c r="L749" s="191">
        <v>55</v>
      </c>
      <c r="M749" s="19">
        <f>((((((L749*L$2))-((L749*L$2)*0.12+0.035)+4-13)-($J749*L$2))/($J749*L$2)))</f>
        <v>0.22136145516661804</v>
      </c>
      <c r="N749" s="18">
        <v>44.99</v>
      </c>
      <c r="O749" s="19">
        <f>((((((N749*N$2))-((N749*N$2)*0.12+0.035)+4-13)-($J749*N$2))/($J749*N$2)))</f>
        <v>8.8217077863010585E-2</v>
      </c>
      <c r="P749" s="18"/>
      <c r="Q749" s="19"/>
      <c r="R749" s="5"/>
      <c r="S749" s="230"/>
      <c r="T749" s="5"/>
      <c r="U749" s="230"/>
      <c r="V749" s="5"/>
      <c r="W749" s="6"/>
      <c r="X749" s="5"/>
      <c r="Y749" s="6"/>
      <c r="Z749" s="5"/>
      <c r="AA749" s="6"/>
      <c r="AB749" s="5"/>
      <c r="AC749" s="6"/>
      <c r="AD749" s="5"/>
      <c r="AE749" s="6"/>
      <c r="AF749" s="5"/>
      <c r="AG749" s="6"/>
      <c r="AH749" s="5"/>
      <c r="AI749" s="6"/>
    </row>
    <row r="750" spans="1:35" ht="15" customHeight="1" x14ac:dyDescent="0.25">
      <c r="A750" s="9" t="s">
        <v>1660</v>
      </c>
      <c r="B750" s="304">
        <v>25903</v>
      </c>
      <c r="D750" s="149" t="s">
        <v>561</v>
      </c>
      <c r="E750" s="283" t="s">
        <v>1218</v>
      </c>
      <c r="F750" s="283" t="e">
        <v>#N/A</v>
      </c>
      <c r="G750" s="283"/>
      <c r="H750" s="225">
        <v>0</v>
      </c>
      <c r="I750" s="225">
        <v>0</v>
      </c>
      <c r="J750" s="225">
        <v>17.408999999999999</v>
      </c>
      <c r="K750" s="225">
        <v>17.41</v>
      </c>
      <c r="L750" s="190"/>
      <c r="M750" s="17"/>
      <c r="N750" s="5"/>
      <c r="O750" s="230"/>
      <c r="P750" s="5"/>
      <c r="Q750" s="230"/>
      <c r="R750" s="5"/>
      <c r="S750" s="230"/>
      <c r="T750" s="5"/>
      <c r="U750" s="230"/>
      <c r="V750" s="5"/>
      <c r="W750" s="6"/>
      <c r="X750" s="5"/>
      <c r="Y750" s="6"/>
      <c r="Z750" s="5"/>
      <c r="AA750" s="6"/>
      <c r="AB750" s="5"/>
      <c r="AC750" s="6"/>
      <c r="AD750" s="5"/>
      <c r="AE750" s="6"/>
      <c r="AF750" s="5"/>
      <c r="AG750" s="6"/>
      <c r="AH750" s="5"/>
      <c r="AI750" s="6"/>
    </row>
    <row r="751" spans="1:35" ht="15" customHeight="1" x14ac:dyDescent="0.25">
      <c r="A751" s="9" t="s">
        <v>1660</v>
      </c>
      <c r="B751" s="304">
        <v>25945</v>
      </c>
      <c r="D751" s="149" t="s">
        <v>276</v>
      </c>
      <c r="E751" s="283" t="s">
        <v>1219</v>
      </c>
      <c r="F751" s="283" t="s">
        <v>1748</v>
      </c>
      <c r="G751" s="283"/>
      <c r="H751" s="225">
        <v>1</v>
      </c>
      <c r="I751" s="225">
        <v>1</v>
      </c>
      <c r="J751" s="225">
        <v>4</v>
      </c>
      <c r="K751" s="225" t="e">
        <v>#N/A</v>
      </c>
      <c r="L751" s="190"/>
      <c r="M751" s="19"/>
      <c r="N751" s="5"/>
      <c r="O751" s="230"/>
      <c r="P751" s="5"/>
      <c r="Q751" s="230"/>
      <c r="R751" s="5"/>
      <c r="S751" s="230"/>
      <c r="T751" s="5"/>
      <c r="U751" s="230"/>
      <c r="V751" s="5"/>
      <c r="W751" s="6"/>
      <c r="X751" s="5"/>
      <c r="Y751" s="6"/>
      <c r="Z751" s="5"/>
      <c r="AA751" s="6"/>
      <c r="AB751" s="5"/>
      <c r="AC751" s="6"/>
      <c r="AD751" s="5"/>
      <c r="AE751" s="6"/>
      <c r="AF751" s="5"/>
      <c r="AG751" s="6"/>
      <c r="AH751" s="5"/>
      <c r="AI751" s="6"/>
    </row>
    <row r="752" spans="1:35" ht="15" customHeight="1" thickBot="1" x14ac:dyDescent="0.3">
      <c r="A752" s="9" t="s">
        <v>1660</v>
      </c>
      <c r="B752" s="304">
        <v>27877</v>
      </c>
      <c r="D752" s="149" t="s">
        <v>859</v>
      </c>
      <c r="E752" s="283" t="s">
        <v>1220</v>
      </c>
      <c r="F752" s="283" t="e">
        <v>#N/A</v>
      </c>
      <c r="G752" s="283"/>
      <c r="H752" s="225">
        <v>12</v>
      </c>
      <c r="I752" s="225">
        <v>12</v>
      </c>
      <c r="J752" s="225">
        <v>48.741</v>
      </c>
      <c r="K752" s="225">
        <v>61.32</v>
      </c>
      <c r="L752" s="389">
        <v>70</v>
      </c>
      <c r="M752" s="19">
        <f>((((((L752*L$2))-((L752*L$2)*0.12+0.035)+4-13)-($J752*L$2))/($J752*L$2)))</f>
        <v>7.8455509735130546E-2</v>
      </c>
      <c r="N752" s="50"/>
      <c r="O752" s="19"/>
      <c r="P752" s="5"/>
      <c r="Q752" s="230"/>
      <c r="R752" s="5"/>
      <c r="S752" s="230"/>
      <c r="T752" s="5"/>
      <c r="U752" s="230"/>
      <c r="V752" s="5"/>
      <c r="W752" s="6"/>
      <c r="X752" s="5"/>
      <c r="Y752" s="6"/>
      <c r="Z752" s="5"/>
      <c r="AA752" s="6"/>
      <c r="AB752" s="5"/>
      <c r="AC752" s="6"/>
      <c r="AD752" s="5"/>
      <c r="AE752" s="6"/>
      <c r="AF752" s="5"/>
      <c r="AG752" s="6"/>
      <c r="AH752" s="5"/>
      <c r="AI752" s="6"/>
    </row>
    <row r="753" spans="1:35" s="15" customFormat="1" ht="15.75" customHeight="1" thickBot="1" x14ac:dyDescent="0.3">
      <c r="A753" s="9" t="s">
        <v>1660</v>
      </c>
      <c r="B753" s="304">
        <v>28415</v>
      </c>
      <c r="C753" s="212"/>
      <c r="D753" s="149" t="s">
        <v>400</v>
      </c>
      <c r="E753" s="283" t="s">
        <v>1221</v>
      </c>
      <c r="F753" s="283" t="s">
        <v>1822</v>
      </c>
      <c r="G753" s="283"/>
      <c r="H753" s="225">
        <v>0</v>
      </c>
      <c r="I753" s="225">
        <v>0</v>
      </c>
      <c r="J753" s="225">
        <v>15.73</v>
      </c>
      <c r="K753" s="225">
        <v>0</v>
      </c>
      <c r="L753" s="191"/>
      <c r="M753" s="19"/>
      <c r="N753" s="57"/>
      <c r="O753" s="19"/>
      <c r="P753" s="5"/>
      <c r="Q753" s="230"/>
      <c r="R753" s="18"/>
      <c r="S753" s="19"/>
      <c r="T753" s="18"/>
      <c r="U753" s="19"/>
      <c r="V753" s="5"/>
      <c r="W753" s="6"/>
      <c r="X753" s="5"/>
      <c r="Y753" s="6"/>
      <c r="Z753" s="5"/>
      <c r="AA753" s="6"/>
      <c r="AB753" s="5"/>
      <c r="AC753" s="6"/>
      <c r="AD753" s="5"/>
      <c r="AE753" s="6"/>
      <c r="AF753" s="5"/>
      <c r="AG753" s="6"/>
      <c r="AH753" s="5"/>
      <c r="AI753" s="6"/>
    </row>
    <row r="754" spans="1:35" s="15" customFormat="1" ht="15" customHeight="1" x14ac:dyDescent="0.25">
      <c r="A754" s="9" t="s">
        <v>1660</v>
      </c>
      <c r="B754" s="304">
        <v>28417</v>
      </c>
      <c r="C754" s="212"/>
      <c r="D754" s="149" t="s">
        <v>860</v>
      </c>
      <c r="E754" s="283" t="s">
        <v>1222</v>
      </c>
      <c r="F754" s="283" t="e">
        <v>#N/A</v>
      </c>
      <c r="G754" s="283"/>
      <c r="H754" s="225">
        <v>0</v>
      </c>
      <c r="I754" s="225">
        <v>0</v>
      </c>
      <c r="J754" s="225">
        <v>15.3125</v>
      </c>
      <c r="K754" s="225">
        <v>15.6</v>
      </c>
      <c r="L754" s="191"/>
      <c r="M754" s="19"/>
      <c r="N754" s="55"/>
      <c r="O754" s="19"/>
      <c r="P754" s="18"/>
      <c r="Q754" s="19"/>
      <c r="R754" s="5"/>
      <c r="S754" s="230"/>
      <c r="T754" s="5"/>
      <c r="U754" s="230"/>
      <c r="V754" s="5"/>
      <c r="W754" s="6"/>
      <c r="X754" s="5"/>
      <c r="Y754" s="6"/>
      <c r="Z754" s="5"/>
      <c r="AA754" s="6"/>
      <c r="AB754" s="5"/>
      <c r="AC754" s="6"/>
      <c r="AD754" s="5"/>
      <c r="AE754" s="6"/>
      <c r="AF754" s="5"/>
      <c r="AG754" s="6"/>
      <c r="AH754" s="5"/>
      <c r="AI754" s="6"/>
    </row>
    <row r="755" spans="1:35" s="15" customFormat="1" ht="15" customHeight="1" x14ac:dyDescent="0.25">
      <c r="A755" s="9" t="s">
        <v>1660</v>
      </c>
      <c r="B755" s="304">
        <v>28419</v>
      </c>
      <c r="C755" s="212"/>
      <c r="D755" s="149" t="s">
        <v>861</v>
      </c>
      <c r="E755" s="283" t="s">
        <v>1223</v>
      </c>
      <c r="F755" s="283" t="e">
        <v>#N/A</v>
      </c>
      <c r="G755" s="283"/>
      <c r="H755" s="225">
        <v>66</v>
      </c>
      <c r="I755" s="225">
        <v>62</v>
      </c>
      <c r="J755" s="225">
        <v>15.736499999999999</v>
      </c>
      <c r="K755" s="225">
        <v>15.6</v>
      </c>
      <c r="L755" s="389">
        <v>31.5</v>
      </c>
      <c r="M755" s="19">
        <f>((((((L755*L$2))-((L755*L$2)*0.12+0.035)+4-13)-($J755*L$2))/($J755*L$2)))</f>
        <v>0.1873669494487338</v>
      </c>
      <c r="N755" s="5">
        <v>29.99</v>
      </c>
      <c r="O755" s="19">
        <f>((((((N755*N$2))-((N755*N$2)*0.12+0.035)+4-13)-($J755*N$2))/($J755*N$2)))</f>
        <v>0.38999777587138185</v>
      </c>
      <c r="P755" s="5"/>
      <c r="Q755" s="230"/>
      <c r="R755" s="5"/>
      <c r="S755" s="230"/>
      <c r="T755" s="5"/>
      <c r="U755" s="230"/>
      <c r="V755" s="5"/>
      <c r="W755" s="6"/>
      <c r="X755" s="5"/>
      <c r="Y755" s="6"/>
      <c r="Z755" s="5"/>
      <c r="AA755" s="6"/>
      <c r="AB755" s="5"/>
      <c r="AC755" s="6"/>
      <c r="AD755" s="5"/>
      <c r="AE755" s="6"/>
      <c r="AF755" s="5"/>
      <c r="AG755" s="6"/>
      <c r="AH755" s="5"/>
      <c r="AI755" s="6"/>
    </row>
    <row r="756" spans="1:35" ht="15" customHeight="1" x14ac:dyDescent="0.25">
      <c r="A756" s="9" t="s">
        <v>1660</v>
      </c>
      <c r="B756" s="304" t="s">
        <v>3966</v>
      </c>
      <c r="D756" s="149" t="s">
        <v>523</v>
      </c>
      <c r="E756" s="283" t="s">
        <v>1224</v>
      </c>
      <c r="F756" s="283" t="e">
        <v>#N/A</v>
      </c>
      <c r="G756" s="283"/>
      <c r="H756" s="225">
        <v>0</v>
      </c>
      <c r="I756" s="225">
        <v>0</v>
      </c>
      <c r="J756" s="225">
        <v>8.722308</v>
      </c>
      <c r="K756" s="225">
        <v>27.13</v>
      </c>
      <c r="L756" s="190"/>
      <c r="M756" s="17"/>
      <c r="N756" s="5"/>
      <c r="O756" s="230"/>
      <c r="P756" s="5"/>
      <c r="Q756" s="230"/>
      <c r="R756" s="5"/>
      <c r="S756" s="230"/>
      <c r="T756" s="5"/>
      <c r="U756" s="230"/>
      <c r="V756" s="5"/>
      <c r="W756" s="6"/>
      <c r="X756" s="5"/>
      <c r="Y756" s="6"/>
      <c r="Z756" s="5"/>
      <c r="AA756" s="6"/>
      <c r="AB756" s="5"/>
      <c r="AC756" s="6"/>
      <c r="AD756" s="5"/>
      <c r="AE756" s="6"/>
      <c r="AF756" s="5"/>
      <c r="AG756" s="6"/>
      <c r="AH756" s="5"/>
      <c r="AI756" s="6"/>
    </row>
    <row r="757" spans="1:35" ht="15" customHeight="1" x14ac:dyDescent="0.25">
      <c r="A757" s="9" t="s">
        <v>1660</v>
      </c>
      <c r="B757" s="304" t="s">
        <v>3967</v>
      </c>
      <c r="D757" s="248" t="s">
        <v>166</v>
      </c>
      <c r="E757" s="183" t="s">
        <v>1225</v>
      </c>
      <c r="F757" s="283" t="s">
        <v>1823</v>
      </c>
      <c r="G757" s="283"/>
      <c r="H757" s="225">
        <v>0</v>
      </c>
      <c r="I757" s="225">
        <v>0</v>
      </c>
      <c r="J757" s="225">
        <v>27</v>
      </c>
      <c r="K757" s="225">
        <v>27.13</v>
      </c>
      <c r="L757" s="191"/>
      <c r="M757" s="48"/>
      <c r="N757" s="5"/>
      <c r="O757" s="48"/>
      <c r="P757" s="5"/>
      <c r="Q757" s="48"/>
      <c r="R757" s="18"/>
      <c r="S757" s="48"/>
      <c r="T757" s="5"/>
      <c r="U757" s="230"/>
      <c r="V757" s="5"/>
      <c r="W757" s="6"/>
      <c r="X757" s="5"/>
      <c r="Y757" s="6"/>
      <c r="Z757" s="5"/>
      <c r="AA757" s="6"/>
      <c r="AB757" s="5"/>
      <c r="AC757" s="6"/>
      <c r="AD757" s="5"/>
      <c r="AE757" s="6"/>
      <c r="AF757" s="5"/>
      <c r="AG757" s="6"/>
      <c r="AH757" s="5"/>
      <c r="AI757" s="6"/>
    </row>
    <row r="758" spans="1:35" ht="15" customHeight="1" x14ac:dyDescent="0.25">
      <c r="A758" s="9" t="s">
        <v>1660</v>
      </c>
      <c r="B758" s="304" t="s">
        <v>3968</v>
      </c>
      <c r="D758" s="248" t="s">
        <v>524</v>
      </c>
      <c r="E758" s="283" t="s">
        <v>1226</v>
      </c>
      <c r="F758" s="283" t="e">
        <v>#N/A</v>
      </c>
      <c r="G758" s="283"/>
      <c r="H758" s="225">
        <v>0</v>
      </c>
      <c r="I758" s="225">
        <v>0</v>
      </c>
      <c r="J758" s="225">
        <v>8.7228499999999993</v>
      </c>
      <c r="K758" s="225">
        <v>24.34</v>
      </c>
      <c r="L758" s="190"/>
      <c r="M758" s="48"/>
      <c r="N758" s="5"/>
      <c r="O758" s="48"/>
      <c r="P758" s="18"/>
      <c r="Q758" s="48"/>
      <c r="R758" s="31"/>
      <c r="S758" s="48"/>
      <c r="T758" s="18"/>
      <c r="U758" s="48"/>
      <c r="V758" s="5"/>
      <c r="W758" s="48"/>
      <c r="X758" s="5"/>
      <c r="Y758" s="48"/>
      <c r="Z758" s="5"/>
      <c r="AA758" s="6"/>
      <c r="AB758" s="5"/>
      <c r="AC758" s="6"/>
      <c r="AD758" s="5"/>
      <c r="AE758" s="6"/>
      <c r="AF758" s="5"/>
      <c r="AG758" s="6"/>
      <c r="AH758" s="5"/>
      <c r="AI758" s="6"/>
    </row>
    <row r="759" spans="1:35" ht="15" customHeight="1" x14ac:dyDescent="0.25">
      <c r="A759" s="9" t="s">
        <v>1660</v>
      </c>
      <c r="B759" s="304" t="s">
        <v>3969</v>
      </c>
      <c r="D759" s="248" t="s">
        <v>167</v>
      </c>
      <c r="E759" s="283" t="s">
        <v>1227</v>
      </c>
      <c r="F759" s="283" t="s">
        <v>1824</v>
      </c>
      <c r="G759" s="283"/>
      <c r="H759" s="225">
        <v>0</v>
      </c>
      <c r="I759" s="225">
        <v>0</v>
      </c>
      <c r="J759" s="225">
        <v>24.3413</v>
      </c>
      <c r="K759" s="225">
        <v>26.5</v>
      </c>
      <c r="L759" s="190"/>
      <c r="M759" s="48"/>
      <c r="N759" s="31"/>
      <c r="O759" s="48"/>
      <c r="P759" s="18"/>
      <c r="Q759" s="17"/>
      <c r="R759" s="18"/>
      <c r="S759" s="53"/>
      <c r="T759" s="18"/>
      <c r="U759" s="19"/>
      <c r="V759" s="5"/>
      <c r="W759" s="6"/>
      <c r="X759" s="5"/>
      <c r="Y759" s="6"/>
      <c r="Z759" s="5"/>
      <c r="AA759" s="6"/>
      <c r="AB759" s="5"/>
      <c r="AC759" s="6"/>
      <c r="AD759" s="5"/>
      <c r="AE759" s="6"/>
      <c r="AF759" s="5"/>
      <c r="AG759" s="6"/>
      <c r="AH759" s="5"/>
      <c r="AI759" s="6"/>
    </row>
    <row r="760" spans="1:35" ht="15" customHeight="1" thickBot="1" x14ac:dyDescent="0.3">
      <c r="A760" s="9" t="s">
        <v>1660</v>
      </c>
      <c r="B760" s="304" t="s">
        <v>3970</v>
      </c>
      <c r="D760" s="149" t="s">
        <v>525</v>
      </c>
      <c r="E760" s="1" t="s">
        <v>1228</v>
      </c>
      <c r="F760" s="283" t="e">
        <v>#N/A</v>
      </c>
      <c r="H760" s="225">
        <v>0</v>
      </c>
      <c r="I760" s="225">
        <v>0</v>
      </c>
      <c r="J760" s="225">
        <v>20.623999999999999</v>
      </c>
      <c r="K760" s="225">
        <v>8.3699999999999992</v>
      </c>
      <c r="L760" s="190"/>
      <c r="M760" s="48"/>
      <c r="N760" s="52"/>
      <c r="O760" s="48"/>
      <c r="P760" s="5"/>
      <c r="Q760" s="48"/>
      <c r="R760" s="18"/>
      <c r="S760" s="48"/>
      <c r="T760" s="18"/>
      <c r="U760" s="20"/>
      <c r="V760" s="5"/>
      <c r="W760" s="48"/>
      <c r="X760" s="5"/>
      <c r="Y760" s="6"/>
      <c r="Z760" s="5"/>
      <c r="AA760" s="6"/>
      <c r="AB760" s="5"/>
      <c r="AC760" s="6"/>
      <c r="AD760" s="5"/>
      <c r="AE760" s="6"/>
      <c r="AF760" s="5"/>
      <c r="AG760" s="6"/>
      <c r="AH760" s="5"/>
      <c r="AI760" s="6"/>
    </row>
    <row r="761" spans="1:35" ht="15.75" customHeight="1" thickBot="1" x14ac:dyDescent="0.3">
      <c r="A761" s="9" t="s">
        <v>1660</v>
      </c>
      <c r="B761" s="304" t="s">
        <v>3971</v>
      </c>
      <c r="D761" s="149" t="s">
        <v>168</v>
      </c>
      <c r="E761" s="266" t="s">
        <v>1229</v>
      </c>
      <c r="F761" s="266" t="s">
        <v>1825</v>
      </c>
      <c r="G761" s="266"/>
      <c r="H761" s="225">
        <v>0</v>
      </c>
      <c r="I761" s="225">
        <v>0</v>
      </c>
      <c r="J761" s="225">
        <v>26.5</v>
      </c>
      <c r="K761" s="225">
        <v>26.5</v>
      </c>
      <c r="L761" s="190"/>
      <c r="M761" s="48"/>
      <c r="N761" s="56"/>
      <c r="O761" s="48"/>
      <c r="P761" s="31"/>
      <c r="Q761" s="48"/>
      <c r="R761" s="18"/>
      <c r="S761" s="48"/>
      <c r="T761" s="18"/>
      <c r="U761" s="20"/>
      <c r="V761" s="5"/>
      <c r="W761" s="6"/>
      <c r="X761" s="5"/>
      <c r="Y761" s="6"/>
      <c r="Z761" s="5"/>
      <c r="AA761" s="6"/>
      <c r="AB761" s="5"/>
      <c r="AC761" s="6"/>
      <c r="AD761" s="5"/>
      <c r="AE761" s="6"/>
      <c r="AF761" s="5"/>
      <c r="AG761" s="6"/>
      <c r="AH761" s="5"/>
      <c r="AI761" s="6"/>
    </row>
    <row r="762" spans="1:35" ht="15" customHeight="1" x14ac:dyDescent="0.25">
      <c r="A762" s="9" t="s">
        <v>1660</v>
      </c>
      <c r="B762" s="304">
        <v>29496</v>
      </c>
      <c r="D762" s="149" t="s">
        <v>516</v>
      </c>
      <c r="E762" s="266" t="s">
        <v>1230</v>
      </c>
      <c r="F762" s="266" t="e">
        <v>#N/A</v>
      </c>
      <c r="G762" s="266"/>
      <c r="H762" s="225">
        <v>0</v>
      </c>
      <c r="I762" s="225">
        <v>0</v>
      </c>
      <c r="J762" s="225">
        <v>24</v>
      </c>
      <c r="K762" s="225">
        <v>24</v>
      </c>
      <c r="L762" s="190"/>
      <c r="M762" s="17"/>
      <c r="N762" s="51"/>
      <c r="O762" s="230"/>
      <c r="P762" s="5"/>
      <c r="Q762" s="230"/>
      <c r="R762" s="18"/>
      <c r="S762" s="20"/>
      <c r="T762" s="18"/>
      <c r="U762" s="20"/>
      <c r="V762" s="5"/>
      <c r="W762" s="6"/>
      <c r="X762" s="5"/>
      <c r="Y762" s="6"/>
      <c r="Z762" s="5"/>
      <c r="AA762" s="6"/>
      <c r="AB762" s="5"/>
      <c r="AC762" s="6"/>
      <c r="AD762" s="5"/>
      <c r="AE762" s="6"/>
      <c r="AF762" s="5"/>
      <c r="AG762" s="6"/>
      <c r="AH762" s="5"/>
      <c r="AI762" s="6"/>
    </row>
    <row r="763" spans="1:35" ht="15" customHeight="1" x14ac:dyDescent="0.25">
      <c r="A763" s="9" t="s">
        <v>1660</v>
      </c>
      <c r="B763" s="304" t="s">
        <v>3972</v>
      </c>
      <c r="D763" s="149" t="s">
        <v>526</v>
      </c>
      <c r="E763" s="283" t="s">
        <v>1231</v>
      </c>
      <c r="F763" s="283" t="e">
        <v>#N/A</v>
      </c>
      <c r="G763" s="283"/>
      <c r="H763" s="225">
        <v>0</v>
      </c>
      <c r="I763" s="225">
        <v>0</v>
      </c>
      <c r="J763" s="225">
        <v>0</v>
      </c>
      <c r="K763" s="225">
        <v>0</v>
      </c>
      <c r="L763" s="190"/>
      <c r="M763" s="48"/>
      <c r="N763" s="5"/>
      <c r="O763" s="48"/>
      <c r="P763" s="5"/>
      <c r="Q763" s="230"/>
      <c r="R763" s="18"/>
      <c r="S763" s="20"/>
      <c r="T763" s="18"/>
      <c r="U763" s="20"/>
      <c r="V763" s="5"/>
      <c r="W763" s="6"/>
      <c r="X763" s="5"/>
      <c r="Y763" s="6"/>
      <c r="Z763" s="5"/>
      <c r="AA763" s="6"/>
      <c r="AB763" s="5"/>
      <c r="AC763" s="6"/>
      <c r="AD763" s="5"/>
      <c r="AE763" s="6"/>
      <c r="AF763" s="5"/>
      <c r="AG763" s="6"/>
      <c r="AH763" s="5"/>
      <c r="AI763" s="6"/>
    </row>
    <row r="764" spans="1:35" ht="15" customHeight="1" x14ac:dyDescent="0.25">
      <c r="A764" s="9" t="s">
        <v>1660</v>
      </c>
      <c r="B764" s="304" t="s">
        <v>3973</v>
      </c>
      <c r="D764" s="149" t="s">
        <v>88</v>
      </c>
      <c r="E764" s="266" t="s">
        <v>1232</v>
      </c>
      <c r="F764" s="266" t="s">
        <v>1826</v>
      </c>
      <c r="G764" s="266"/>
      <c r="H764" s="225">
        <v>0</v>
      </c>
      <c r="I764" s="225">
        <v>0</v>
      </c>
      <c r="J764" s="225">
        <v>97.028000000000006</v>
      </c>
      <c r="K764" s="225">
        <v>97.01</v>
      </c>
      <c r="L764" s="190"/>
      <c r="M764" s="17"/>
      <c r="N764" s="5"/>
      <c r="O764" s="17"/>
      <c r="P764" s="5"/>
      <c r="Q764" s="230"/>
      <c r="R764" s="18"/>
      <c r="S764" s="20"/>
      <c r="T764" s="18"/>
      <c r="U764" s="20"/>
      <c r="V764" s="5"/>
      <c r="W764" s="6"/>
      <c r="X764" s="5"/>
      <c r="Y764" s="6"/>
      <c r="Z764" s="5"/>
      <c r="AA764" s="6"/>
      <c r="AB764" s="5"/>
      <c r="AC764" s="6"/>
      <c r="AD764" s="5"/>
      <c r="AE764" s="6"/>
      <c r="AF764" s="5"/>
      <c r="AG764" s="6"/>
      <c r="AH764" s="5"/>
      <c r="AI764" s="6"/>
    </row>
    <row r="765" spans="1:35" ht="15" customHeight="1" x14ac:dyDescent="0.25">
      <c r="A765" s="9" t="s">
        <v>1660</v>
      </c>
      <c r="B765" s="304">
        <v>29797</v>
      </c>
      <c r="D765" s="149" t="s">
        <v>4505</v>
      </c>
      <c r="E765" s="183" t="s">
        <v>1233</v>
      </c>
      <c r="F765" s="183" t="e">
        <v>#N/A</v>
      </c>
      <c r="G765" s="183"/>
      <c r="H765" s="225">
        <v>1</v>
      </c>
      <c r="I765" s="225">
        <v>1</v>
      </c>
      <c r="J765" s="225">
        <v>15.63</v>
      </c>
      <c r="K765" s="225">
        <v>15.92</v>
      </c>
      <c r="L765" s="189">
        <v>30.2</v>
      </c>
      <c r="M765" s="17">
        <f t="shared" ref="M765:M774" si="11">((((((L765*L$2))-((L765*L$2)*0.12+0.035)+4-13)-($J765*L$2))/($J765*L$2)))</f>
        <v>0.12226487523992319</v>
      </c>
      <c r="N765" s="18"/>
      <c r="O765" s="48"/>
      <c r="P765" s="31"/>
      <c r="Q765" s="48"/>
      <c r="R765" s="31"/>
      <c r="S765" s="48"/>
      <c r="T765" s="18"/>
      <c r="U765" s="19"/>
      <c r="V765" s="5"/>
      <c r="W765" s="6"/>
      <c r="X765" s="5"/>
      <c r="Y765" s="6"/>
      <c r="Z765" s="5"/>
      <c r="AA765" s="6"/>
      <c r="AB765" s="5"/>
      <c r="AC765" s="6"/>
      <c r="AD765" s="5"/>
      <c r="AE765" s="6"/>
      <c r="AF765" s="5"/>
      <c r="AG765" s="6"/>
      <c r="AH765" s="5"/>
      <c r="AI765" s="6"/>
    </row>
    <row r="766" spans="1:35" s="283" customFormat="1" ht="15" customHeight="1" x14ac:dyDescent="0.25">
      <c r="A766" s="9"/>
      <c r="B766" s="304"/>
      <c r="C766" s="212"/>
      <c r="D766" s="387" t="s">
        <v>5556</v>
      </c>
      <c r="H766" s="225">
        <v>0</v>
      </c>
      <c r="I766" s="225">
        <v>0</v>
      </c>
      <c r="J766" s="225">
        <v>25.442413999999999</v>
      </c>
      <c r="K766" s="225"/>
      <c r="L766" s="189"/>
      <c r="M766" s="17"/>
      <c r="N766" s="18"/>
      <c r="O766" s="48"/>
      <c r="P766" s="31"/>
      <c r="Q766" s="48"/>
      <c r="R766" s="31"/>
      <c r="S766" s="48"/>
      <c r="T766" s="18"/>
      <c r="U766" s="19"/>
      <c r="V766" s="5"/>
      <c r="W766" s="6"/>
      <c r="X766" s="5"/>
      <c r="Y766" s="6"/>
      <c r="Z766" s="5"/>
      <c r="AA766" s="6"/>
      <c r="AB766" s="5"/>
      <c r="AC766" s="6"/>
      <c r="AD766" s="5"/>
      <c r="AE766" s="6"/>
      <c r="AF766" s="5"/>
      <c r="AG766" s="6"/>
      <c r="AH766" s="5"/>
      <c r="AI766" s="6"/>
    </row>
    <row r="767" spans="1:35" ht="15" customHeight="1" x14ac:dyDescent="0.25">
      <c r="A767" s="9" t="s">
        <v>1660</v>
      </c>
      <c r="B767" s="304">
        <v>29798</v>
      </c>
      <c r="D767" s="149" t="s">
        <v>4508</v>
      </c>
      <c r="E767" s="283" t="s">
        <v>1234</v>
      </c>
      <c r="F767" s="60" t="e">
        <v>#N/A</v>
      </c>
      <c r="H767" s="225">
        <v>67</v>
      </c>
      <c r="I767" s="225">
        <v>42</v>
      </c>
      <c r="J767" s="225">
        <v>15.63</v>
      </c>
      <c r="K767" s="225" t="e">
        <v>#N/A</v>
      </c>
      <c r="L767" s="190">
        <v>32</v>
      </c>
      <c r="M767" s="17">
        <f t="shared" si="11"/>
        <v>0.22360844529750473</v>
      </c>
      <c r="N767" s="31">
        <v>24.2</v>
      </c>
      <c r="O767" s="17">
        <f>((((((N767*N$2))-((N767*N$2)*0.12+0.035)+4-13)-($J767*N$2))/($J767*N$2)))</f>
        <v>7.3480486244401802E-2</v>
      </c>
      <c r="P767" s="31">
        <v>22.6</v>
      </c>
      <c r="Q767" s="17">
        <f>((((((P767*P$2))-((P767*P$2)*0.12+0.035)+4-13)-($J767*P$2))/($J767*P$2)))</f>
        <v>7.9739816592024129E-2</v>
      </c>
      <c r="R767" s="18"/>
      <c r="S767" s="17"/>
      <c r="T767" s="18"/>
      <c r="U767" s="17"/>
      <c r="V767" s="5"/>
      <c r="W767" s="19"/>
      <c r="X767" s="388">
        <v>21.25</v>
      </c>
      <c r="Y767" s="17">
        <f>((((((X767*X$2))-((X767*X$2)*0.12+0.035)+4-13)-($J767*X$2))/($J767*X$2)))</f>
        <v>0.11383785759985374</v>
      </c>
      <c r="Z767" s="5"/>
      <c r="AA767" s="6"/>
      <c r="AB767" s="5"/>
      <c r="AC767" s="6"/>
      <c r="AD767" s="5"/>
      <c r="AE767" s="6"/>
      <c r="AF767" s="5"/>
      <c r="AG767" s="6"/>
      <c r="AH767" s="5"/>
      <c r="AI767" s="6"/>
    </row>
    <row r="768" spans="1:35" s="283" customFormat="1" ht="15" customHeight="1" x14ac:dyDescent="0.25">
      <c r="A768" s="9"/>
      <c r="B768" s="304"/>
      <c r="C768" s="212"/>
      <c r="D768" s="387" t="s">
        <v>5557</v>
      </c>
      <c r="H768" s="225">
        <v>0</v>
      </c>
      <c r="I768" s="225">
        <v>0</v>
      </c>
      <c r="J768" s="225">
        <v>22.225000000000001</v>
      </c>
      <c r="K768" s="225"/>
      <c r="L768" s="190"/>
      <c r="M768" s="17"/>
      <c r="N768" s="31"/>
      <c r="O768" s="17"/>
      <c r="P768" s="31"/>
      <c r="Q768" s="17"/>
      <c r="R768" s="18"/>
      <c r="S768" s="17"/>
      <c r="T768" s="18"/>
      <c r="U768" s="17"/>
      <c r="V768" s="5"/>
      <c r="W768" s="19"/>
      <c r="X768" s="18"/>
      <c r="Y768" s="17"/>
      <c r="Z768" s="5"/>
      <c r="AA768" s="6"/>
      <c r="AB768" s="5"/>
      <c r="AC768" s="6"/>
      <c r="AD768" s="5"/>
      <c r="AE768" s="6"/>
      <c r="AF768" s="5"/>
      <c r="AG768" s="6"/>
      <c r="AH768" s="5"/>
      <c r="AI768" s="6"/>
    </row>
    <row r="769" spans="1:35" ht="15" customHeight="1" x14ac:dyDescent="0.25">
      <c r="A769" s="9" t="s">
        <v>1660</v>
      </c>
      <c r="B769" s="304">
        <v>29799</v>
      </c>
      <c r="D769" s="149" t="s">
        <v>4510</v>
      </c>
      <c r="E769" s="183" t="s">
        <v>1235</v>
      </c>
      <c r="F769" s="183" t="e">
        <v>#N/A</v>
      </c>
      <c r="G769" s="183"/>
      <c r="H769" s="225">
        <v>57</v>
      </c>
      <c r="I769" s="225">
        <v>57</v>
      </c>
      <c r="J769" s="225">
        <v>15.63</v>
      </c>
      <c r="K769" s="225" t="e">
        <v>#N/A</v>
      </c>
      <c r="L769" s="190">
        <v>31</v>
      </c>
      <c r="M769" s="17">
        <f t="shared" si="11"/>
        <v>0.16730646193218171</v>
      </c>
      <c r="N769" s="5"/>
      <c r="O769" s="17"/>
      <c r="P769" s="18">
        <v>25</v>
      </c>
      <c r="Q769" s="17">
        <f>((((((P769*P$2))-((P769*P$2)*0.12+0.035)+4-13)-($J769*P$2))/($J769*P$2)))</f>
        <v>0.21486457666879938</v>
      </c>
      <c r="R769" s="18"/>
      <c r="S769" s="20"/>
      <c r="T769" s="18"/>
      <c r="U769" s="17"/>
      <c r="V769" s="5"/>
      <c r="W769" s="6"/>
      <c r="X769" s="18">
        <v>20.399999999999999</v>
      </c>
      <c r="Y769" s="17">
        <f>((((((X769*X$2))-((X769*X$2)*0.12+0.035)+4-13)-($J769*X$2))/($J769*X$2)))</f>
        <v>6.5981171739328937E-2</v>
      </c>
      <c r="Z769" s="5"/>
      <c r="AA769" s="6"/>
      <c r="AB769" s="5"/>
      <c r="AC769" s="6"/>
      <c r="AD769" s="5"/>
      <c r="AE769" s="6"/>
      <c r="AF769" s="5"/>
      <c r="AG769" s="6"/>
      <c r="AH769" s="5"/>
      <c r="AI769" s="6"/>
    </row>
    <row r="770" spans="1:35" s="283" customFormat="1" ht="15" customHeight="1" x14ac:dyDescent="0.25">
      <c r="A770" s="9"/>
      <c r="B770" s="304"/>
      <c r="C770" s="212"/>
      <c r="D770" s="149" t="s">
        <v>5558</v>
      </c>
      <c r="H770" s="225">
        <v>0</v>
      </c>
      <c r="I770" s="225">
        <v>0</v>
      </c>
      <c r="J770" s="225">
        <v>22.228000000000002</v>
      </c>
      <c r="K770" s="225"/>
      <c r="L770" s="190"/>
      <c r="M770" s="17"/>
      <c r="N770" s="5"/>
      <c r="O770" s="17"/>
      <c r="P770" s="18"/>
      <c r="Q770" s="17"/>
      <c r="R770" s="18"/>
      <c r="S770" s="20"/>
      <c r="T770" s="18"/>
      <c r="U770" s="17"/>
      <c r="V770" s="5"/>
      <c r="W770" s="6"/>
      <c r="X770" s="18"/>
      <c r="Y770" s="17"/>
      <c r="Z770" s="5"/>
      <c r="AA770" s="6"/>
      <c r="AB770" s="5"/>
      <c r="AC770" s="6"/>
      <c r="AD770" s="5"/>
      <c r="AE770" s="6"/>
      <c r="AF770" s="5"/>
      <c r="AG770" s="6"/>
      <c r="AH770" s="5"/>
      <c r="AI770" s="6"/>
    </row>
    <row r="771" spans="1:35" ht="15" customHeight="1" x14ac:dyDescent="0.25">
      <c r="A771" s="9" t="s">
        <v>1660</v>
      </c>
      <c r="B771" s="304">
        <v>29800</v>
      </c>
      <c r="D771" s="149" t="s">
        <v>4512</v>
      </c>
      <c r="E771" s="183" t="s">
        <v>1236</v>
      </c>
      <c r="F771" s="183" t="e">
        <v>#N/A</v>
      </c>
      <c r="G771" s="183"/>
      <c r="H771" s="225">
        <v>21</v>
      </c>
      <c r="I771" s="225">
        <v>21</v>
      </c>
      <c r="J771" s="225">
        <v>15.63</v>
      </c>
      <c r="K771" s="225" t="e">
        <v>#N/A</v>
      </c>
      <c r="L771" s="190">
        <v>31</v>
      </c>
      <c r="M771" s="17">
        <f t="shared" si="11"/>
        <v>0.16730646193218171</v>
      </c>
      <c r="N771" s="18"/>
      <c r="O771" s="17"/>
      <c r="P771" s="18">
        <v>21.99</v>
      </c>
      <c r="Q771" s="17">
        <f>((((((P771*P$2))-((P771*P$2)*0.12+0.035)+4-13)-($J771*P$2))/($J771*P$2)))</f>
        <v>4.5395606739176766E-2</v>
      </c>
      <c r="R771" s="18"/>
      <c r="S771" s="17"/>
      <c r="T771" s="18"/>
      <c r="U771" s="20"/>
      <c r="V771" s="5"/>
      <c r="W771" s="6"/>
      <c r="X771" s="5"/>
      <c r="Y771" s="6"/>
      <c r="Z771" s="5"/>
      <c r="AA771" s="6"/>
      <c r="AB771" s="5"/>
      <c r="AC771" s="6"/>
      <c r="AD771" s="5"/>
      <c r="AE771" s="6"/>
      <c r="AF771" s="5"/>
      <c r="AG771" s="6"/>
      <c r="AH771" s="5"/>
      <c r="AI771" s="6"/>
    </row>
    <row r="772" spans="1:35" s="283" customFormat="1" ht="15" customHeight="1" x14ac:dyDescent="0.25">
      <c r="A772" s="9"/>
      <c r="B772" s="304"/>
      <c r="C772" s="212"/>
      <c r="D772" s="149" t="s">
        <v>5559</v>
      </c>
      <c r="H772" s="225">
        <v>0</v>
      </c>
      <c r="I772" s="225">
        <v>0</v>
      </c>
      <c r="J772" s="225">
        <v>22.361332999999998</v>
      </c>
      <c r="K772" s="225"/>
      <c r="L772" s="190"/>
      <c r="M772" s="17"/>
      <c r="N772" s="18"/>
      <c r="O772" s="17"/>
      <c r="P772" s="18"/>
      <c r="Q772" s="17"/>
      <c r="R772" s="18"/>
      <c r="S772" s="17"/>
      <c r="T772" s="18"/>
      <c r="U772" s="20"/>
      <c r="V772" s="5"/>
      <c r="W772" s="6"/>
      <c r="X772" s="5"/>
      <c r="Y772" s="6"/>
      <c r="Z772" s="5"/>
      <c r="AA772" s="6"/>
      <c r="AB772" s="5"/>
      <c r="AC772" s="6"/>
      <c r="AD772" s="5"/>
      <c r="AE772" s="6"/>
      <c r="AF772" s="5"/>
      <c r="AG772" s="6"/>
      <c r="AH772" s="5"/>
      <c r="AI772" s="6"/>
    </row>
    <row r="773" spans="1:35" ht="15" customHeight="1" x14ac:dyDescent="0.25">
      <c r="A773" s="9" t="s">
        <v>1660</v>
      </c>
      <c r="B773" s="304">
        <v>23036</v>
      </c>
      <c r="D773" s="32" t="s">
        <v>4514</v>
      </c>
      <c r="E773" s="283" t="s">
        <v>1237</v>
      </c>
      <c r="F773" s="283" t="e">
        <v>#N/A</v>
      </c>
      <c r="G773" s="283"/>
      <c r="H773" s="225">
        <v>46</v>
      </c>
      <c r="I773" s="225">
        <v>26</v>
      </c>
      <c r="J773" s="225">
        <v>24</v>
      </c>
      <c r="K773" s="225">
        <v>23.98</v>
      </c>
      <c r="L773" s="190">
        <v>42.99</v>
      </c>
      <c r="M773" s="17">
        <f t="shared" si="11"/>
        <v>0.19984166666666661</v>
      </c>
      <c r="N773" s="18">
        <v>38</v>
      </c>
      <c r="O773" s="19">
        <f>((((((N773*N$2))-((N773*N$2)*0.12+0.035)+4-13)-($J773*N$2))/($J773*N$2)))</f>
        <v>0.20510416666666664</v>
      </c>
      <c r="P773" s="18"/>
      <c r="Q773" s="19"/>
      <c r="R773" s="18"/>
      <c r="S773" s="19"/>
      <c r="T773" s="18"/>
      <c r="U773" s="19"/>
      <c r="V773" s="307"/>
      <c r="W773" s="19"/>
      <c r="X773" s="18"/>
      <c r="Y773" s="21"/>
      <c r="Z773" s="18"/>
      <c r="AA773" s="21"/>
      <c r="AB773" s="5"/>
      <c r="AC773" s="6"/>
      <c r="AD773" s="5"/>
      <c r="AE773" s="6"/>
      <c r="AF773" s="5"/>
      <c r="AG773" s="6"/>
      <c r="AH773" s="5"/>
      <c r="AI773" s="6"/>
    </row>
    <row r="774" spans="1:35" s="183" customFormat="1" ht="15" customHeight="1" x14ac:dyDescent="0.25">
      <c r="A774" s="9" t="s">
        <v>1660</v>
      </c>
      <c r="B774" s="304">
        <v>33114</v>
      </c>
      <c r="C774" s="212"/>
      <c r="D774" s="198" t="s">
        <v>4261</v>
      </c>
      <c r="E774" s="183" t="s">
        <v>3327</v>
      </c>
      <c r="H774" s="225">
        <v>13</v>
      </c>
      <c r="I774" s="225">
        <v>-260</v>
      </c>
      <c r="J774" s="225">
        <v>16.957115000000002</v>
      </c>
      <c r="K774" s="225">
        <v>17.079999999999998</v>
      </c>
      <c r="L774" s="190">
        <v>35</v>
      </c>
      <c r="M774" s="17">
        <f t="shared" si="11"/>
        <v>0.28353201591190474</v>
      </c>
      <c r="N774" s="18">
        <v>27.5</v>
      </c>
      <c r="O774" s="17">
        <f>((((((N774*N$2))-((N774*N$2)*0.12+0.035)+4-13)-($J774*N$2))/($J774*N$2)))</f>
        <v>0.16072221011652035</v>
      </c>
      <c r="P774" s="18"/>
      <c r="Q774" s="17"/>
      <c r="R774" s="18"/>
      <c r="S774" s="17"/>
      <c r="T774" s="18">
        <v>22.9</v>
      </c>
      <c r="U774" s="17">
        <f>((((((T774*T$2))-((T774*T$2)*0.12+0.035)+4-13)-($J774*T$2))/($J774*T$2)))</f>
        <v>8.1846764617683906E-2</v>
      </c>
      <c r="V774" s="18"/>
      <c r="W774" s="17"/>
      <c r="X774" s="18"/>
      <c r="Y774" s="17"/>
      <c r="Z774" s="5"/>
      <c r="AA774" s="6"/>
      <c r="AB774" s="5"/>
      <c r="AC774" s="17"/>
      <c r="AD774" s="385">
        <v>22.15</v>
      </c>
      <c r="AE774" s="17">
        <f>((((((AD774*AD$2))-((AD774*AD$2)*0.12+0.035)+4-13)-($J774*AD$2))/($J774*AD$2)))</f>
        <v>9.6206518620649634E-2</v>
      </c>
      <c r="AF774" s="5"/>
      <c r="AG774" s="6"/>
      <c r="AH774" s="5"/>
      <c r="AI774" s="6"/>
    </row>
    <row r="775" spans="1:35" s="283" customFormat="1" ht="15" customHeight="1" x14ac:dyDescent="0.25">
      <c r="A775" s="9"/>
      <c r="B775" s="304"/>
      <c r="C775" s="212"/>
      <c r="D775" s="198" t="s">
        <v>5522</v>
      </c>
      <c r="H775" s="225">
        <v>0</v>
      </c>
      <c r="I775" s="225">
        <v>0</v>
      </c>
      <c r="J775" s="225">
        <v>23.982600000000001</v>
      </c>
      <c r="K775" s="225"/>
      <c r="L775" s="190"/>
      <c r="M775" s="17"/>
      <c r="N775" s="18"/>
      <c r="O775" s="17"/>
      <c r="P775" s="18"/>
      <c r="Q775" s="17"/>
      <c r="R775" s="18"/>
      <c r="S775" s="17"/>
      <c r="T775" s="18"/>
      <c r="U775" s="17"/>
      <c r="V775" s="18"/>
      <c r="W775" s="17"/>
      <c r="X775" s="18"/>
      <c r="Y775" s="17"/>
      <c r="Z775" s="5"/>
      <c r="AA775" s="6"/>
      <c r="AB775" s="5"/>
      <c r="AC775" s="17"/>
      <c r="AD775" s="385"/>
      <c r="AE775" s="17"/>
      <c r="AF775" s="5"/>
      <c r="AG775" s="6"/>
      <c r="AH775" s="5"/>
      <c r="AI775" s="6"/>
    </row>
    <row r="776" spans="1:35" ht="15" customHeight="1" x14ac:dyDescent="0.25">
      <c r="A776" s="9" t="s">
        <v>1660</v>
      </c>
      <c r="B776" s="304">
        <v>29836</v>
      </c>
      <c r="D776" s="149" t="s">
        <v>4517</v>
      </c>
      <c r="E776" s="183" t="s">
        <v>1238</v>
      </c>
      <c r="F776" s="183"/>
      <c r="G776" s="183"/>
      <c r="H776" s="225">
        <v>0</v>
      </c>
      <c r="I776" s="225">
        <v>-100</v>
      </c>
      <c r="J776" s="225">
        <v>24</v>
      </c>
      <c r="K776" s="225">
        <v>24</v>
      </c>
      <c r="L776" s="190"/>
      <c r="M776" s="17"/>
      <c r="N776" s="18"/>
      <c r="O776" s="17"/>
      <c r="P776" s="18"/>
      <c r="Q776" s="17"/>
      <c r="R776" s="31"/>
      <c r="S776" s="17"/>
      <c r="T776" s="18"/>
      <c r="U776" s="17"/>
      <c r="V776" s="18"/>
      <c r="W776" s="21"/>
      <c r="X776" s="18"/>
      <c r="Y776" s="21"/>
      <c r="Z776" s="18"/>
      <c r="AA776" s="21"/>
      <c r="AB776" s="5"/>
      <c r="AC776" s="6"/>
      <c r="AD776" s="31"/>
      <c r="AE776" s="17"/>
      <c r="AF776" s="5"/>
      <c r="AG776" s="6"/>
      <c r="AH776" s="5"/>
      <c r="AI776" s="6"/>
    </row>
    <row r="777" spans="1:35" s="283" customFormat="1" ht="15" customHeight="1" x14ac:dyDescent="0.25">
      <c r="A777" s="9" t="s">
        <v>1660</v>
      </c>
      <c r="B777" s="304">
        <v>33115</v>
      </c>
      <c r="C777" s="212"/>
      <c r="D777" s="149" t="s">
        <v>3561</v>
      </c>
      <c r="E777" s="283" t="s">
        <v>3616</v>
      </c>
      <c r="H777" s="225">
        <v>0</v>
      </c>
      <c r="I777" s="225">
        <v>-400</v>
      </c>
      <c r="J777" s="225">
        <v>16.956666999999999</v>
      </c>
      <c r="K777" s="225">
        <v>16.8</v>
      </c>
      <c r="L777" s="190"/>
      <c r="M777" s="17"/>
      <c r="N777" s="18"/>
      <c r="O777" s="17"/>
      <c r="P777" s="18"/>
      <c r="Q777" s="17"/>
      <c r="R777" s="31"/>
      <c r="S777" s="19"/>
      <c r="T777" s="18"/>
      <c r="U777" s="17"/>
      <c r="V777" s="18"/>
      <c r="W777" s="21"/>
      <c r="X777" s="18"/>
      <c r="Y777" s="21"/>
      <c r="Z777" s="18"/>
      <c r="AA777" s="21"/>
      <c r="AB777" s="5"/>
      <c r="AC777" s="6"/>
      <c r="AD777" s="31"/>
      <c r="AE777" s="17"/>
      <c r="AF777" s="5"/>
      <c r="AG777" s="6"/>
      <c r="AH777" s="5"/>
      <c r="AI777" s="6"/>
    </row>
    <row r="778" spans="1:35" s="183" customFormat="1" ht="15" customHeight="1" x14ac:dyDescent="0.25">
      <c r="A778" s="9" t="s">
        <v>1660</v>
      </c>
      <c r="B778" s="304">
        <v>23037</v>
      </c>
      <c r="C778" s="212"/>
      <c r="D778" s="149" t="s">
        <v>517</v>
      </c>
      <c r="E778" s="266" t="s">
        <v>1238</v>
      </c>
      <c r="F778" s="266" t="e">
        <v>#N/A</v>
      </c>
      <c r="G778" s="266"/>
      <c r="H778" s="225">
        <v>0</v>
      </c>
      <c r="I778" s="225">
        <v>0</v>
      </c>
      <c r="J778" s="225">
        <v>23.982800000000001</v>
      </c>
      <c r="K778" s="225">
        <v>23.98</v>
      </c>
      <c r="L778" s="190"/>
      <c r="M778" s="17"/>
      <c r="N778" s="18"/>
      <c r="O778" s="19"/>
      <c r="P778" s="18"/>
      <c r="Q778" s="19"/>
      <c r="R778" s="31"/>
      <c r="S778" s="19"/>
      <c r="T778" s="18"/>
      <c r="U778" s="19"/>
      <c r="V778" s="18"/>
      <c r="W778" s="19"/>
      <c r="X778" s="18"/>
      <c r="Y778" s="21"/>
      <c r="Z778" s="18"/>
      <c r="AA778" s="21"/>
      <c r="AB778" s="5"/>
      <c r="AC778" s="6"/>
      <c r="AD778" s="18"/>
      <c r="AE778" s="19"/>
      <c r="AF778" s="5"/>
      <c r="AG778" s="6"/>
      <c r="AH778" s="5"/>
      <c r="AI778" s="6"/>
    </row>
    <row r="779" spans="1:35" s="183" customFormat="1" ht="15" customHeight="1" x14ac:dyDescent="0.25">
      <c r="A779" s="9" t="s">
        <v>1660</v>
      </c>
      <c r="B779" s="304">
        <v>29837</v>
      </c>
      <c r="C779" s="212"/>
      <c r="D779" s="149" t="s">
        <v>4519</v>
      </c>
      <c r="E779" s="266" t="s">
        <v>1239</v>
      </c>
      <c r="F779" s="266"/>
      <c r="G779" s="266"/>
      <c r="H779" s="225">
        <v>0</v>
      </c>
      <c r="I779" s="225">
        <v>0</v>
      </c>
      <c r="J779" s="225">
        <v>24</v>
      </c>
      <c r="K779" s="225">
        <v>24</v>
      </c>
      <c r="L779" s="191"/>
      <c r="M779" s="17"/>
      <c r="N779" s="18"/>
      <c r="O779" s="17"/>
      <c r="P779" s="18"/>
      <c r="Q779" s="17"/>
      <c r="R779" s="256"/>
      <c r="S779" s="17"/>
      <c r="T779" s="18"/>
      <c r="U779" s="20"/>
      <c r="V779" s="18"/>
      <c r="W779" s="19"/>
      <c r="X779" s="18"/>
      <c r="Y779" s="21"/>
      <c r="Z779" s="18"/>
      <c r="AA779" s="21"/>
      <c r="AB779" s="5"/>
      <c r="AC779" s="6"/>
      <c r="AD779" s="5"/>
      <c r="AE779" s="6"/>
      <c r="AF779" s="5"/>
      <c r="AG779" s="6"/>
      <c r="AH779" s="5"/>
      <c r="AI779" s="6"/>
    </row>
    <row r="780" spans="1:35" ht="15" customHeight="1" x14ac:dyDescent="0.25">
      <c r="A780" s="9" t="s">
        <v>1660</v>
      </c>
      <c r="B780" s="304">
        <v>33116</v>
      </c>
      <c r="D780" s="149" t="s">
        <v>4262</v>
      </c>
      <c r="E780" s="183" t="s">
        <v>3332</v>
      </c>
      <c r="F780" s="183"/>
      <c r="G780" s="183"/>
      <c r="H780" s="225">
        <v>30</v>
      </c>
      <c r="I780" s="225">
        <v>-161</v>
      </c>
      <c r="J780" s="225">
        <v>16.957000000000001</v>
      </c>
      <c r="K780" s="225">
        <v>14.84</v>
      </c>
      <c r="L780" s="190">
        <v>35</v>
      </c>
      <c r="M780" s="17">
        <f>((((((L780*L$2))-((L780*L$2)*0.12+0.035)+4-13)-($J780*L$2))/($J780*L$2)))</f>
        <v>0.28354072064634073</v>
      </c>
      <c r="N780" s="18">
        <v>27.99</v>
      </c>
      <c r="O780" s="17">
        <f>((((((N780*N$2))-((N780*N$2)*0.12+0.035)+4-13)-($J780*N$2))/($J780*N$2)))</f>
        <v>0.18615910833284172</v>
      </c>
      <c r="P780" s="18"/>
      <c r="Q780" s="19"/>
      <c r="R780" s="31">
        <v>23.65</v>
      </c>
      <c r="S780" s="17">
        <f>((((((R780*R$2))-((R780*R$2)*0.12+0.035)+4-13)-($J780*R$2))/($J780*R$2)))</f>
        <v>9.4135165418411132E-2</v>
      </c>
      <c r="T780" s="18"/>
      <c r="U780" s="17"/>
      <c r="V780" s="18"/>
      <c r="W780" s="21"/>
      <c r="X780" s="18"/>
      <c r="Y780" s="17"/>
      <c r="Z780" s="18"/>
      <c r="AA780" s="21"/>
      <c r="AB780" s="5"/>
      <c r="AC780" s="6"/>
      <c r="AD780" s="18"/>
      <c r="AE780" s="17"/>
      <c r="AF780" s="5"/>
      <c r="AG780" s="6"/>
      <c r="AH780" s="5"/>
      <c r="AI780" s="6"/>
    </row>
    <row r="781" spans="1:35" s="283" customFormat="1" ht="15" customHeight="1" x14ac:dyDescent="0.25">
      <c r="A781" s="9" t="s">
        <v>1660</v>
      </c>
      <c r="B781" s="304">
        <v>23038</v>
      </c>
      <c r="C781" s="212"/>
      <c r="D781" s="149" t="s">
        <v>169</v>
      </c>
      <c r="E781" s="283" t="s">
        <v>1239</v>
      </c>
      <c r="F781" s="283" t="s">
        <v>1827</v>
      </c>
      <c r="H781" s="225">
        <v>0</v>
      </c>
      <c r="I781" s="225">
        <v>0</v>
      </c>
      <c r="J781" s="225">
        <v>23.982802</v>
      </c>
      <c r="K781" s="225">
        <v>23.98</v>
      </c>
      <c r="L781" s="191"/>
      <c r="M781" s="17"/>
      <c r="N781" s="18"/>
      <c r="O781" s="17"/>
      <c r="P781" s="18"/>
      <c r="Q781" s="17"/>
      <c r="R781" s="256"/>
      <c r="S781" s="17"/>
      <c r="T781" s="18"/>
      <c r="U781" s="17"/>
      <c r="V781" s="18"/>
      <c r="W781" s="19"/>
      <c r="X781" s="18"/>
      <c r="Y781" s="21"/>
      <c r="Z781" s="18"/>
      <c r="AA781" s="21"/>
      <c r="AB781" s="5"/>
      <c r="AC781" s="6"/>
      <c r="AD781" s="5"/>
      <c r="AE781" s="6"/>
      <c r="AF781" s="5"/>
      <c r="AG781" s="6"/>
      <c r="AH781" s="5"/>
      <c r="AI781" s="6"/>
    </row>
    <row r="782" spans="1:35" ht="15" customHeight="1" x14ac:dyDescent="0.25">
      <c r="A782" s="9" t="s">
        <v>1660</v>
      </c>
      <c r="B782" s="304">
        <v>29838</v>
      </c>
      <c r="D782" s="198" t="s">
        <v>4521</v>
      </c>
      <c r="E782" s="7" t="s">
        <v>1240</v>
      </c>
      <c r="F782" s="7"/>
      <c r="G782" s="7"/>
      <c r="H782" s="225">
        <v>36</v>
      </c>
      <c r="I782" s="225">
        <v>36</v>
      </c>
      <c r="J782" s="225">
        <v>24</v>
      </c>
      <c r="K782" s="225">
        <v>24</v>
      </c>
      <c r="L782" s="190">
        <v>42</v>
      </c>
      <c r="M782" s="17">
        <f>((((((L782*L$2))-((L782*L$2)*0.12+0.035)+4-13)-($J782*L$2))/($J782*L$2)))</f>
        <v>0.16354166666666656</v>
      </c>
      <c r="N782" s="18"/>
      <c r="O782" s="17"/>
      <c r="P782" s="18"/>
      <c r="Q782" s="17"/>
      <c r="R782" s="18">
        <v>32.15</v>
      </c>
      <c r="S782" s="17">
        <f>((((((R782*R$2))-((R782*R$2)*0.12+0.035)+4-13)-($J782*R$2))/($J782*R$2)))</f>
        <v>8.4718749999999954E-2</v>
      </c>
      <c r="T782" s="18"/>
      <c r="U782" s="17"/>
      <c r="V782" s="388">
        <v>31.3</v>
      </c>
      <c r="W782" s="17">
        <f>((((((V782*V$2))-((V782*V$2)*0.12+0.035)+4-13)-($J782*V$2))/($J782*V$2)))</f>
        <v>8.49236111111112E-2</v>
      </c>
      <c r="X782" s="18"/>
      <c r="Y782" s="21"/>
      <c r="Z782" s="18"/>
      <c r="AA782" s="21"/>
      <c r="AB782" s="5"/>
      <c r="AC782" s="6"/>
      <c r="AD782" s="5"/>
      <c r="AE782" s="6"/>
      <c r="AF782" s="5"/>
      <c r="AG782" s="6"/>
      <c r="AH782" s="5"/>
      <c r="AI782" s="6"/>
    </row>
    <row r="783" spans="1:35" s="183" customFormat="1" ht="15" customHeight="1" x14ac:dyDescent="0.25">
      <c r="A783" s="9" t="s">
        <v>1660</v>
      </c>
      <c r="B783" s="304">
        <v>33117</v>
      </c>
      <c r="C783" s="212"/>
      <c r="D783" s="149" t="s">
        <v>4456</v>
      </c>
      <c r="E783" s="266" t="s">
        <v>4457</v>
      </c>
      <c r="F783" s="266"/>
      <c r="G783" s="266"/>
      <c r="H783" s="225">
        <v>0</v>
      </c>
      <c r="I783" s="225">
        <v>-9</v>
      </c>
      <c r="J783" s="225">
        <v>16.5</v>
      </c>
      <c r="K783" s="225" t="e">
        <v>#N/A</v>
      </c>
      <c r="L783" s="190"/>
      <c r="M783" s="17"/>
      <c r="N783" s="18"/>
      <c r="O783" s="17"/>
      <c r="P783" s="18"/>
      <c r="Q783" s="17"/>
      <c r="R783" s="31"/>
      <c r="S783" s="17"/>
      <c r="T783" s="18"/>
      <c r="U783" s="17"/>
      <c r="V783" s="31"/>
      <c r="W783" s="17"/>
      <c r="X783" s="18"/>
      <c r="Y783" s="17"/>
      <c r="Z783" s="18"/>
      <c r="AA783" s="21"/>
      <c r="AB783" s="5"/>
      <c r="AC783" s="6"/>
      <c r="AD783" s="5"/>
      <c r="AE783" s="6"/>
      <c r="AF783" s="5"/>
      <c r="AG783" s="6"/>
      <c r="AH783" s="5"/>
      <c r="AI783" s="6"/>
    </row>
    <row r="784" spans="1:35" s="283" customFormat="1" ht="15" customHeight="1" x14ac:dyDescent="0.25">
      <c r="A784" s="9" t="s">
        <v>1660</v>
      </c>
      <c r="B784" s="304">
        <v>23039</v>
      </c>
      <c r="C784" s="212"/>
      <c r="D784" s="149" t="s">
        <v>518</v>
      </c>
      <c r="E784" s="283" t="s">
        <v>1240</v>
      </c>
      <c r="F784" s="283" t="e">
        <v>#N/A</v>
      </c>
      <c r="H784" s="225">
        <v>0</v>
      </c>
      <c r="I784" s="225">
        <v>0</v>
      </c>
      <c r="J784" s="225">
        <v>31.538599999999999</v>
      </c>
      <c r="K784" s="225">
        <v>31.54</v>
      </c>
      <c r="L784" s="190"/>
      <c r="M784" s="17"/>
      <c r="N784" s="18"/>
      <c r="O784" s="17"/>
      <c r="P784" s="18"/>
      <c r="Q784" s="17"/>
      <c r="R784" s="18"/>
      <c r="S784" s="17"/>
      <c r="T784" s="18"/>
      <c r="U784" s="20"/>
      <c r="V784" s="18"/>
      <c r="W784" s="21"/>
      <c r="X784" s="18"/>
      <c r="Y784" s="21"/>
      <c r="Z784" s="18"/>
      <c r="AA784" s="21"/>
      <c r="AB784" s="5"/>
      <c r="AC784" s="6"/>
      <c r="AD784" s="5"/>
      <c r="AE784" s="6"/>
      <c r="AF784" s="5"/>
      <c r="AG784" s="6"/>
      <c r="AH784" s="5"/>
      <c r="AI784" s="6"/>
    </row>
    <row r="785" spans="1:35" ht="15" customHeight="1" x14ac:dyDescent="0.25">
      <c r="A785" s="9" t="s">
        <v>1660</v>
      </c>
      <c r="B785" s="304">
        <v>23040</v>
      </c>
      <c r="D785" s="149" t="s">
        <v>519</v>
      </c>
      <c r="E785" s="283" t="s">
        <v>1241</v>
      </c>
      <c r="F785" s="283" t="e">
        <v>#N/A</v>
      </c>
      <c r="G785" s="283"/>
      <c r="H785" s="225">
        <v>0</v>
      </c>
      <c r="I785" s="225">
        <v>0</v>
      </c>
      <c r="J785" s="225">
        <v>27.715</v>
      </c>
      <c r="K785" s="225">
        <v>22.71</v>
      </c>
      <c r="L785" s="190"/>
      <c r="M785" s="17"/>
      <c r="N785" s="31"/>
      <c r="O785" s="19"/>
      <c r="P785" s="18"/>
      <c r="Q785" s="19"/>
      <c r="R785" s="18"/>
      <c r="S785" s="20"/>
      <c r="T785" s="18"/>
      <c r="U785" s="20"/>
      <c r="V785" s="18"/>
      <c r="W785" s="21"/>
      <c r="X785" s="18"/>
      <c r="Y785" s="21"/>
      <c r="Z785" s="18"/>
      <c r="AA785" s="21"/>
      <c r="AB785" s="5"/>
      <c r="AC785" s="6"/>
      <c r="AD785" s="5"/>
      <c r="AE785" s="6"/>
      <c r="AF785" s="5"/>
      <c r="AG785" s="6"/>
      <c r="AH785" s="5"/>
      <c r="AI785" s="6"/>
    </row>
    <row r="786" spans="1:35" ht="15" customHeight="1" x14ac:dyDescent="0.25">
      <c r="A786" s="9" t="s">
        <v>1660</v>
      </c>
      <c r="B786" s="304">
        <v>33119</v>
      </c>
      <c r="D786" s="149" t="s">
        <v>4458</v>
      </c>
      <c r="E786" s="183" t="s">
        <v>4459</v>
      </c>
      <c r="F786" s="183"/>
      <c r="G786" s="183"/>
      <c r="H786" s="225">
        <v>0</v>
      </c>
      <c r="I786" s="225">
        <v>-43</v>
      </c>
      <c r="J786" s="225">
        <v>16.5</v>
      </c>
      <c r="K786" s="225" t="e">
        <v>#N/A</v>
      </c>
      <c r="L786" s="190"/>
      <c r="M786" s="17"/>
      <c r="N786" s="31"/>
      <c r="O786" s="17"/>
      <c r="P786" s="18"/>
      <c r="Q786" s="17"/>
      <c r="R786" s="18"/>
      <c r="S786" s="17"/>
      <c r="T786" s="31"/>
      <c r="U786" s="17"/>
      <c r="V786" s="18"/>
      <c r="W786" s="21"/>
      <c r="X786" s="18"/>
      <c r="Y786" s="21"/>
      <c r="Z786" s="18"/>
      <c r="AA786" s="21"/>
      <c r="AB786" s="5"/>
      <c r="AC786" s="6"/>
      <c r="AD786" s="5"/>
      <c r="AE786" s="6"/>
      <c r="AF786" s="5"/>
      <c r="AG786" s="6"/>
      <c r="AH786" s="5"/>
      <c r="AI786" s="6"/>
    </row>
    <row r="787" spans="1:35" s="183" customFormat="1" ht="15" customHeight="1" x14ac:dyDescent="0.25">
      <c r="A787" s="9" t="s">
        <v>1660</v>
      </c>
      <c r="B787" s="304">
        <v>23041</v>
      </c>
      <c r="C787" s="212"/>
      <c r="D787" s="149" t="s">
        <v>170</v>
      </c>
      <c r="E787" s="283" t="s">
        <v>1242</v>
      </c>
      <c r="F787" s="283" t="s">
        <v>1828</v>
      </c>
      <c r="G787" s="283"/>
      <c r="H787" s="225">
        <v>0</v>
      </c>
      <c r="I787" s="225">
        <v>0</v>
      </c>
      <c r="J787" s="225">
        <v>23.982749999999999</v>
      </c>
      <c r="K787" s="225">
        <v>28.36</v>
      </c>
      <c r="L787" s="190"/>
      <c r="M787" s="17"/>
      <c r="N787" s="31"/>
      <c r="O787" s="19"/>
      <c r="P787" s="18"/>
      <c r="Q787" s="19"/>
      <c r="R787" s="18"/>
      <c r="S787" s="19"/>
      <c r="T787" s="18"/>
      <c r="U787" s="19"/>
      <c r="V787" s="18"/>
      <c r="W787" s="21"/>
      <c r="X787" s="18"/>
      <c r="Y787" s="21"/>
      <c r="Z787" s="18"/>
      <c r="AA787" s="21"/>
      <c r="AB787" s="5"/>
      <c r="AC787" s="6"/>
      <c r="AD787" s="5"/>
      <c r="AE787" s="6"/>
      <c r="AF787" s="5"/>
      <c r="AG787" s="6"/>
      <c r="AH787" s="5"/>
      <c r="AI787" s="6"/>
    </row>
    <row r="788" spans="1:35" ht="15" customHeight="1" x14ac:dyDescent="0.25">
      <c r="A788" s="9" t="s">
        <v>1660</v>
      </c>
      <c r="B788" s="304">
        <v>23042</v>
      </c>
      <c r="D788" s="149" t="s">
        <v>520</v>
      </c>
      <c r="E788" s="183" t="s">
        <v>1243</v>
      </c>
      <c r="F788" s="183" t="e">
        <v>#N/A</v>
      </c>
      <c r="G788" s="183"/>
      <c r="H788" s="225">
        <v>0</v>
      </c>
      <c r="I788" s="225">
        <v>0</v>
      </c>
      <c r="J788" s="225">
        <v>23.983000000000001</v>
      </c>
      <c r="K788" s="225">
        <v>23.98</v>
      </c>
      <c r="L788" s="191"/>
      <c r="M788" s="17"/>
      <c r="N788" s="18"/>
      <c r="O788" s="19"/>
      <c r="P788" s="18"/>
      <c r="Q788" s="19"/>
      <c r="R788" s="18"/>
      <c r="S788" s="19"/>
      <c r="T788" s="18"/>
      <c r="U788" s="20"/>
      <c r="V788" s="18"/>
      <c r="W788" s="21"/>
      <c r="X788" s="18"/>
      <c r="Y788" s="21"/>
      <c r="Z788" s="18"/>
      <c r="AA788" s="21"/>
      <c r="AB788" s="5"/>
      <c r="AC788" s="6"/>
      <c r="AD788" s="5"/>
      <c r="AE788" s="6"/>
      <c r="AF788" s="5"/>
      <c r="AG788" s="6"/>
      <c r="AH788" s="5"/>
      <c r="AI788" s="6"/>
    </row>
    <row r="789" spans="1:35" ht="15" customHeight="1" x14ac:dyDescent="0.25">
      <c r="A789" s="9" t="s">
        <v>1660</v>
      </c>
      <c r="B789" s="304" t="s">
        <v>3974</v>
      </c>
      <c r="D789" s="149" t="s">
        <v>522</v>
      </c>
      <c r="E789" s="183" t="s">
        <v>1244</v>
      </c>
      <c r="F789" s="183" t="e">
        <v>#N/A</v>
      </c>
      <c r="H789" s="225">
        <v>0</v>
      </c>
      <c r="I789" s="225">
        <v>0</v>
      </c>
      <c r="J789" s="225">
        <v>14.836667</v>
      </c>
      <c r="K789" s="225">
        <v>14.83</v>
      </c>
      <c r="L789" s="190"/>
      <c r="M789" s="17"/>
      <c r="N789" s="18"/>
      <c r="O789" s="20"/>
      <c r="P789" s="18"/>
      <c r="Q789" s="20"/>
      <c r="R789" s="18"/>
      <c r="S789" s="20"/>
      <c r="T789" s="18"/>
      <c r="U789" s="20"/>
      <c r="V789" s="18"/>
      <c r="W789" s="21"/>
      <c r="X789" s="18"/>
      <c r="Y789" s="21"/>
      <c r="Z789" s="18"/>
      <c r="AA789" s="21"/>
      <c r="AB789" s="5"/>
      <c r="AC789" s="6"/>
      <c r="AD789" s="5"/>
      <c r="AE789" s="6"/>
      <c r="AF789" s="5"/>
      <c r="AG789" s="6"/>
      <c r="AH789" s="5"/>
      <c r="AI789" s="6"/>
    </row>
    <row r="790" spans="1:35" ht="15" customHeight="1" x14ac:dyDescent="0.25">
      <c r="B790" s="304">
        <v>29898</v>
      </c>
      <c r="D790" s="198" t="s">
        <v>4444</v>
      </c>
      <c r="E790" s="7" t="s">
        <v>1245</v>
      </c>
      <c r="F790" s="7"/>
      <c r="G790" s="7"/>
      <c r="H790" s="225">
        <v>12</v>
      </c>
      <c r="I790" s="225">
        <v>12</v>
      </c>
      <c r="J790" s="225">
        <v>21.6</v>
      </c>
      <c r="K790" s="225" t="e">
        <v>#N/A</v>
      </c>
      <c r="L790" s="190">
        <v>40</v>
      </c>
      <c r="M790" s="17">
        <f>((((((L790*L$2))-((L790*L$2)*0.12+0.035)+4-13)-($J790*L$2))/($J790*L$2)))</f>
        <v>0.21134259259259247</v>
      </c>
      <c r="N790" s="18">
        <v>35</v>
      </c>
      <c r="O790" s="17">
        <f>((((((N790*N$2))-((N790*N$2)*0.12+0.035)+4-13)-($J790*N$2))/($J790*N$2)))</f>
        <v>0.21678240740740728</v>
      </c>
      <c r="P790" s="18">
        <v>31.75</v>
      </c>
      <c r="Q790" s="17">
        <f>((((((P790*P$2))-((P790*P$2)*0.12+0.035)+4-13)-($J790*P$2))/($J790*P$2)))</f>
        <v>0.15408950617283926</v>
      </c>
      <c r="R790" s="18"/>
      <c r="S790" s="17"/>
      <c r="T790" s="18"/>
      <c r="U790" s="20"/>
      <c r="V790" s="18"/>
      <c r="W790" s="21"/>
      <c r="X790" s="18"/>
      <c r="Y790" s="21"/>
      <c r="Z790" s="18"/>
      <c r="AA790" s="21"/>
      <c r="AB790" s="5"/>
      <c r="AC790" s="6"/>
      <c r="AD790" s="5"/>
      <c r="AE790" s="6"/>
      <c r="AF790" s="5"/>
      <c r="AG790" s="6"/>
      <c r="AH790" s="5"/>
      <c r="AI790" s="6"/>
    </row>
    <row r="791" spans="1:35" ht="15" customHeight="1" x14ac:dyDescent="0.25">
      <c r="A791" s="9" t="s">
        <v>1660</v>
      </c>
      <c r="B791" s="304" t="s">
        <v>3975</v>
      </c>
      <c r="C791" s="212" t="s">
        <v>5046</v>
      </c>
      <c r="D791" s="149" t="s">
        <v>171</v>
      </c>
      <c r="E791" s="183" t="s">
        <v>1245</v>
      </c>
      <c r="F791" s="183" t="s">
        <v>1829</v>
      </c>
      <c r="G791" s="183"/>
      <c r="H791" s="225">
        <v>0</v>
      </c>
      <c r="I791" s="225">
        <v>0</v>
      </c>
      <c r="J791" s="225">
        <v>23.39</v>
      </c>
      <c r="K791" s="225">
        <v>22.9</v>
      </c>
      <c r="L791" s="190"/>
      <c r="M791" s="17"/>
      <c r="N791" s="18"/>
      <c r="O791" s="17"/>
      <c r="P791" s="18"/>
      <c r="Q791" s="17"/>
      <c r="R791" s="18"/>
      <c r="S791" s="19"/>
      <c r="T791" s="80"/>
      <c r="U791" s="19"/>
      <c r="V791" s="18"/>
      <c r="W791" s="21"/>
      <c r="X791" s="18"/>
      <c r="Y791" s="21"/>
      <c r="Z791" s="18"/>
      <c r="AA791" s="21"/>
      <c r="AB791" s="5"/>
      <c r="AC791" s="6"/>
      <c r="AD791" s="5"/>
      <c r="AE791" s="6"/>
      <c r="AF791" s="5"/>
      <c r="AG791" s="6"/>
      <c r="AH791" s="5"/>
      <c r="AI791" s="6"/>
    </row>
    <row r="792" spans="1:35" ht="15" customHeight="1" x14ac:dyDescent="0.25">
      <c r="B792" s="304">
        <v>29899</v>
      </c>
      <c r="D792" s="149" t="s">
        <v>4447</v>
      </c>
      <c r="E792" s="266" t="s">
        <v>1246</v>
      </c>
      <c r="F792" s="266"/>
      <c r="G792" s="266"/>
      <c r="H792" s="225">
        <v>29</v>
      </c>
      <c r="I792" s="225">
        <v>29</v>
      </c>
      <c r="J792" s="225">
        <v>18.4984</v>
      </c>
      <c r="K792" s="225" t="e">
        <v>#N/A</v>
      </c>
      <c r="L792" s="190">
        <v>40</v>
      </c>
      <c r="M792" s="17">
        <f>((((((L792*L$2))-((L792*L$2)*0.12+0.035)+4-13)-($J792*L$2))/($J792*L$2)))</f>
        <v>0.41444665484582444</v>
      </c>
      <c r="N792" s="18"/>
      <c r="O792" s="17"/>
      <c r="P792" s="18">
        <v>31.75</v>
      </c>
      <c r="Q792" s="17">
        <f>((((((P792*P$2))-((P792*P$2)*0.12+0.035)+4-13)-($J792*P$2))/($J792*P$2)))</f>
        <v>0.34759402615000939</v>
      </c>
      <c r="R792" s="18"/>
      <c r="S792" s="17"/>
      <c r="T792" s="18"/>
      <c r="U792" s="20"/>
      <c r="V792" s="18"/>
      <c r="W792" s="17"/>
      <c r="X792" s="18"/>
      <c r="Y792" s="21"/>
      <c r="Z792" s="388">
        <v>25.05</v>
      </c>
      <c r="AA792" s="17">
        <f>((((((Z792*Z$2))-((Z792*Z$2)*0.12+0.035)+4-13)-($J792*Z$2))/($J792*Z$2)))</f>
        <v>0.13061805345327168</v>
      </c>
      <c r="AB792" s="5"/>
      <c r="AC792" s="6"/>
      <c r="AD792" s="5"/>
      <c r="AE792" s="6"/>
      <c r="AF792" s="5"/>
      <c r="AG792" s="6"/>
      <c r="AH792" s="5"/>
      <c r="AI792" s="6"/>
    </row>
    <row r="793" spans="1:35" ht="15" customHeight="1" x14ac:dyDescent="0.25">
      <c r="A793" s="9" t="s">
        <v>1660</v>
      </c>
      <c r="B793" s="304" t="s">
        <v>3976</v>
      </c>
      <c r="D793" s="149" t="s">
        <v>172</v>
      </c>
      <c r="E793" s="266" t="s">
        <v>1246</v>
      </c>
      <c r="F793" s="266" t="s">
        <v>1830</v>
      </c>
      <c r="G793" s="266"/>
      <c r="H793" s="225">
        <v>0</v>
      </c>
      <c r="I793" s="225">
        <v>0</v>
      </c>
      <c r="J793" s="225">
        <v>23.389866999999999</v>
      </c>
      <c r="K793" s="225">
        <v>24.82</v>
      </c>
      <c r="L793" s="191"/>
      <c r="M793" s="17"/>
      <c r="N793" s="18"/>
      <c r="O793" s="19"/>
      <c r="P793" s="18"/>
      <c r="Q793" s="19"/>
      <c r="R793" s="18"/>
      <c r="S793" s="19"/>
      <c r="T793" s="18"/>
      <c r="U793" s="19"/>
      <c r="V793" s="18"/>
      <c r="W793" s="21"/>
      <c r="X793" s="18"/>
      <c r="Y793" s="21"/>
      <c r="Z793" s="18"/>
      <c r="AA793" s="21"/>
      <c r="AB793" s="5"/>
      <c r="AC793" s="6"/>
      <c r="AD793" s="5"/>
      <c r="AE793" s="6"/>
      <c r="AF793" s="5"/>
      <c r="AG793" s="6"/>
      <c r="AH793" s="5"/>
      <c r="AI793" s="6"/>
    </row>
    <row r="794" spans="1:35" s="266" customFormat="1" ht="15" customHeight="1" x14ac:dyDescent="0.25">
      <c r="A794" s="9"/>
      <c r="B794" s="304">
        <v>29900</v>
      </c>
      <c r="C794" s="212"/>
      <c r="D794" s="32" t="s">
        <v>4449</v>
      </c>
      <c r="E794" s="284" t="s">
        <v>1247</v>
      </c>
      <c r="F794" s="284"/>
      <c r="G794" s="284"/>
      <c r="H794" s="225">
        <v>0</v>
      </c>
      <c r="I794" s="225">
        <v>-25</v>
      </c>
      <c r="J794" s="225">
        <v>21.6</v>
      </c>
      <c r="K794" s="225" t="e">
        <v>#N/A</v>
      </c>
      <c r="L794" s="191"/>
      <c r="M794" s="19"/>
      <c r="N794" s="18"/>
      <c r="O794" s="19"/>
      <c r="P794" s="18"/>
      <c r="Q794" s="19"/>
      <c r="R794" s="18"/>
      <c r="S794" s="19"/>
      <c r="T794" s="18"/>
      <c r="U794" s="20"/>
      <c r="V794" s="18"/>
      <c r="W794" s="21"/>
      <c r="X794" s="18"/>
      <c r="Y794" s="21"/>
      <c r="Z794" s="18"/>
      <c r="AA794" s="21"/>
      <c r="AB794" s="18"/>
      <c r="AC794" s="21"/>
      <c r="AD794" s="18"/>
      <c r="AE794" s="21"/>
      <c r="AF794" s="18"/>
      <c r="AG794" s="21"/>
      <c r="AH794" s="18"/>
      <c r="AI794" s="21"/>
    </row>
    <row r="795" spans="1:35" s="266" customFormat="1" ht="15" customHeight="1" x14ac:dyDescent="0.25">
      <c r="A795" s="9" t="s">
        <v>1660</v>
      </c>
      <c r="B795" s="304" t="s">
        <v>3977</v>
      </c>
      <c r="C795" s="212"/>
      <c r="D795" s="149" t="s">
        <v>173</v>
      </c>
      <c r="E795" s="283" t="s">
        <v>1247</v>
      </c>
      <c r="F795" s="283" t="s">
        <v>1831</v>
      </c>
      <c r="G795" s="283"/>
      <c r="H795" s="225">
        <v>0</v>
      </c>
      <c r="I795" s="225">
        <v>0</v>
      </c>
      <c r="J795" s="225">
        <v>23.389749999999999</v>
      </c>
      <c r="K795" s="225">
        <v>24.82</v>
      </c>
      <c r="L795" s="190"/>
      <c r="M795" s="17"/>
      <c r="N795" s="18"/>
      <c r="O795" s="19"/>
      <c r="P795" s="18"/>
      <c r="Q795" s="19"/>
      <c r="R795" s="18"/>
      <c r="S795" s="19"/>
      <c r="T795" s="18"/>
      <c r="U795" s="20"/>
      <c r="V795" s="18"/>
      <c r="W795" s="21"/>
      <c r="X795" s="18"/>
      <c r="Y795" s="21"/>
      <c r="Z795" s="18"/>
      <c r="AA795" s="21"/>
      <c r="AB795" s="5"/>
      <c r="AC795" s="6"/>
      <c r="AD795" s="5"/>
      <c r="AE795" s="6"/>
      <c r="AF795" s="5"/>
      <c r="AG795" s="6"/>
      <c r="AH795" s="5"/>
      <c r="AI795" s="6"/>
    </row>
    <row r="796" spans="1:35" s="283" customFormat="1" ht="15" customHeight="1" x14ac:dyDescent="0.25">
      <c r="A796" s="9"/>
      <c r="B796" s="304">
        <v>29901</v>
      </c>
      <c r="C796" s="212"/>
      <c r="D796" s="149" t="s">
        <v>4887</v>
      </c>
      <c r="E796" s="283" t="s">
        <v>1248</v>
      </c>
      <c r="H796" s="225">
        <v>0</v>
      </c>
      <c r="I796" s="225">
        <v>0</v>
      </c>
      <c r="J796" s="225">
        <v>0</v>
      </c>
      <c r="K796" s="225" t="e">
        <v>#N/A</v>
      </c>
      <c r="L796" s="190"/>
      <c r="M796" s="17"/>
      <c r="N796" s="18"/>
      <c r="O796" s="20"/>
      <c r="P796" s="18"/>
      <c r="Q796" s="20"/>
      <c r="R796" s="18"/>
      <c r="S796" s="20"/>
      <c r="T796" s="18"/>
      <c r="U796" s="20"/>
      <c r="V796" s="18"/>
      <c r="W796" s="21"/>
      <c r="X796" s="18"/>
      <c r="Y796" s="21"/>
      <c r="Z796" s="18"/>
      <c r="AA796" s="21"/>
      <c r="AB796" s="5"/>
      <c r="AC796" s="6"/>
      <c r="AD796" s="5"/>
      <c r="AE796" s="6"/>
      <c r="AF796" s="5"/>
      <c r="AG796" s="6"/>
      <c r="AH796" s="5"/>
      <c r="AI796" s="6"/>
    </row>
    <row r="797" spans="1:35" s="283" customFormat="1" ht="15" customHeight="1" x14ac:dyDescent="0.25">
      <c r="A797" s="9" t="s">
        <v>1660</v>
      </c>
      <c r="B797" s="304" t="s">
        <v>3978</v>
      </c>
      <c r="C797" s="212"/>
      <c r="D797" s="149" t="s">
        <v>521</v>
      </c>
      <c r="E797" s="283" t="s">
        <v>1248</v>
      </c>
      <c r="F797" s="283" t="e">
        <v>#N/A</v>
      </c>
      <c r="H797" s="225">
        <v>0</v>
      </c>
      <c r="I797" s="225">
        <v>0</v>
      </c>
      <c r="J797" s="225">
        <v>16.231999999999999</v>
      </c>
      <c r="K797" s="225">
        <v>19.5</v>
      </c>
      <c r="L797" s="190"/>
      <c r="M797" s="17"/>
      <c r="N797" s="18"/>
      <c r="O797" s="20"/>
      <c r="P797" s="18"/>
      <c r="Q797" s="20"/>
      <c r="R797" s="18"/>
      <c r="S797" s="20"/>
      <c r="T797" s="18"/>
      <c r="U797" s="20"/>
      <c r="V797" s="18"/>
      <c r="W797" s="21"/>
      <c r="X797" s="18"/>
      <c r="Y797" s="21"/>
      <c r="Z797" s="18"/>
      <c r="AA797" s="21"/>
      <c r="AB797" s="5"/>
      <c r="AC797" s="6"/>
      <c r="AD797" s="5"/>
      <c r="AE797" s="6"/>
      <c r="AF797" s="5"/>
      <c r="AG797" s="6"/>
      <c r="AH797" s="5"/>
      <c r="AI797" s="6"/>
    </row>
    <row r="798" spans="1:35" s="284" customFormat="1" ht="15" customHeight="1" x14ac:dyDescent="0.25">
      <c r="A798" s="9" t="s">
        <v>1660</v>
      </c>
      <c r="B798" s="304">
        <v>29946</v>
      </c>
      <c r="C798" s="212"/>
      <c r="D798" s="149" t="s">
        <v>415</v>
      </c>
      <c r="E798" s="283" t="s">
        <v>1249</v>
      </c>
      <c r="F798" s="283" t="e">
        <v>#N/A</v>
      </c>
      <c r="G798" s="283"/>
      <c r="H798" s="225">
        <v>0</v>
      </c>
      <c r="I798" s="225">
        <v>0</v>
      </c>
      <c r="J798" s="225">
        <v>355</v>
      </c>
      <c r="K798" s="225">
        <v>0</v>
      </c>
      <c r="L798" s="190"/>
      <c r="M798" s="17"/>
      <c r="N798" s="18"/>
      <c r="O798" s="20"/>
      <c r="P798" s="18"/>
      <c r="Q798" s="20"/>
      <c r="R798" s="18"/>
      <c r="S798" s="20"/>
      <c r="T798" s="18"/>
      <c r="U798" s="20"/>
      <c r="V798" s="18"/>
      <c r="W798" s="21"/>
      <c r="X798" s="18"/>
      <c r="Y798" s="21"/>
      <c r="Z798" s="18"/>
      <c r="AA798" s="21"/>
      <c r="AB798" s="5"/>
      <c r="AC798" s="6"/>
      <c r="AD798" s="5"/>
      <c r="AE798" s="6"/>
      <c r="AF798" s="5"/>
      <c r="AG798" s="6"/>
      <c r="AH798" s="5"/>
      <c r="AI798" s="6"/>
    </row>
    <row r="799" spans="1:35" s="266" customFormat="1" ht="15" customHeight="1" x14ac:dyDescent="0.25">
      <c r="A799" s="9"/>
      <c r="B799" s="304">
        <v>29948</v>
      </c>
      <c r="C799" s="212"/>
      <c r="D799" s="149" t="s">
        <v>4888</v>
      </c>
      <c r="E799" s="283" t="s">
        <v>5077</v>
      </c>
      <c r="F799" s="283"/>
      <c r="G799" s="283"/>
      <c r="H799" s="225">
        <v>27</v>
      </c>
      <c r="I799" s="225">
        <v>27</v>
      </c>
      <c r="J799" s="225">
        <v>47.458666999999998</v>
      </c>
      <c r="K799" s="225" t="e">
        <v>#N/A</v>
      </c>
      <c r="L799" s="190">
        <v>75</v>
      </c>
      <c r="M799" s="17">
        <f>((((((L799*L$2))-((L799*L$2)*0.12+0.035)+4-13)-($J799*L$2))/($J799*L$2)))</f>
        <v>0.20030762768789956</v>
      </c>
      <c r="N799" s="18">
        <v>63.99</v>
      </c>
      <c r="O799" s="17">
        <f>((((((N799*N$2))-((N799*N$2)*0.12+0.035)+4-13)-($J799*N$2))/($J799*N$2)))</f>
        <v>9.1343336718665166E-2</v>
      </c>
      <c r="P799" s="18"/>
      <c r="Q799" s="20"/>
      <c r="R799" s="18"/>
      <c r="S799" s="17"/>
      <c r="T799" s="18"/>
      <c r="U799" s="20"/>
      <c r="V799" s="18"/>
      <c r="W799" s="21"/>
      <c r="X799" s="18"/>
      <c r="Y799" s="21"/>
      <c r="Z799" s="18"/>
      <c r="AA799" s="21"/>
      <c r="AB799" s="5"/>
      <c r="AC799" s="6"/>
      <c r="AD799" s="5"/>
      <c r="AE799" s="6"/>
      <c r="AF799" s="5"/>
      <c r="AG799" s="6"/>
      <c r="AH799" s="5"/>
      <c r="AI799" s="6"/>
    </row>
    <row r="800" spans="1:35" ht="15" customHeight="1" x14ac:dyDescent="0.25">
      <c r="A800" s="9" t="s">
        <v>1660</v>
      </c>
      <c r="B800" s="304">
        <v>29949</v>
      </c>
      <c r="D800" s="149" t="s">
        <v>43</v>
      </c>
      <c r="E800" s="283" t="s">
        <v>1250</v>
      </c>
      <c r="F800" s="283" t="e">
        <v>#N/A</v>
      </c>
      <c r="G800" s="283"/>
      <c r="H800" s="225">
        <v>0</v>
      </c>
      <c r="I800" s="225">
        <v>0</v>
      </c>
      <c r="J800" s="225">
        <v>398.42666700000001</v>
      </c>
      <c r="K800" s="225">
        <v>398.43</v>
      </c>
      <c r="L800" s="190"/>
      <c r="M800" s="17"/>
      <c r="N800" s="5"/>
      <c r="O800" s="230"/>
      <c r="P800" s="5"/>
      <c r="Q800" s="230"/>
      <c r="R800" s="5"/>
      <c r="S800" s="230"/>
      <c r="T800" s="5"/>
      <c r="U800" s="230"/>
      <c r="V800" s="5"/>
      <c r="W800" s="6"/>
      <c r="X800" s="5"/>
      <c r="Y800" s="6"/>
      <c r="Z800" s="5"/>
      <c r="AA800" s="6"/>
      <c r="AB800" s="5"/>
      <c r="AC800" s="6"/>
      <c r="AD800" s="5"/>
      <c r="AE800" s="6"/>
      <c r="AF800" s="5"/>
      <c r="AG800" s="6"/>
      <c r="AH800" s="5"/>
      <c r="AI800" s="6"/>
    </row>
    <row r="801" spans="1:35" ht="15" customHeight="1" x14ac:dyDescent="0.25">
      <c r="A801" s="9" t="s">
        <v>1660</v>
      </c>
      <c r="B801" s="304">
        <v>31345</v>
      </c>
      <c r="D801" s="149" t="s">
        <v>4467</v>
      </c>
      <c r="E801" s="283" t="s">
        <v>4468</v>
      </c>
      <c r="F801" s="283"/>
      <c r="G801" s="283"/>
      <c r="H801" s="225">
        <v>1</v>
      </c>
      <c r="I801" s="225">
        <v>1</v>
      </c>
      <c r="J801" s="225">
        <v>315.53733299999999</v>
      </c>
      <c r="K801" s="225">
        <v>316.81</v>
      </c>
      <c r="L801" s="189"/>
      <c r="M801" s="17"/>
      <c r="N801" s="5"/>
      <c r="O801" s="230"/>
      <c r="P801" s="5"/>
      <c r="Q801" s="230"/>
      <c r="R801" s="5"/>
      <c r="S801" s="230"/>
      <c r="T801" s="5"/>
      <c r="U801" s="230"/>
      <c r="V801" s="5"/>
      <c r="W801" s="6"/>
      <c r="X801" s="5"/>
      <c r="Y801" s="6"/>
      <c r="Z801" s="5"/>
      <c r="AA801" s="6"/>
      <c r="AB801" s="5"/>
      <c r="AC801" s="6"/>
      <c r="AD801" s="5"/>
      <c r="AE801" s="6"/>
      <c r="AF801" s="5"/>
      <c r="AG801" s="6"/>
      <c r="AH801" s="5"/>
      <c r="AI801" s="6"/>
    </row>
    <row r="802" spans="1:35" s="183" customFormat="1" ht="15" customHeight="1" x14ac:dyDescent="0.25">
      <c r="A802" s="9"/>
      <c r="B802" s="304">
        <v>29951</v>
      </c>
      <c r="C802" s="212"/>
      <c r="D802" s="149" t="s">
        <v>4889</v>
      </c>
      <c r="E802" s="183" t="s">
        <v>5080</v>
      </c>
      <c r="H802" s="225">
        <v>0</v>
      </c>
      <c r="I802" s="225">
        <v>0</v>
      </c>
      <c r="J802" s="225">
        <v>52.588999999999999</v>
      </c>
      <c r="K802" s="225">
        <v>52.59</v>
      </c>
      <c r="L802" s="191"/>
      <c r="M802" s="17"/>
      <c r="N802" s="18"/>
      <c r="O802" s="17"/>
      <c r="P802" s="18"/>
      <c r="Q802" s="20"/>
      <c r="R802" s="18"/>
      <c r="S802" s="20"/>
      <c r="T802" s="18"/>
      <c r="U802" s="20"/>
      <c r="V802" s="18"/>
      <c r="W802" s="21"/>
      <c r="X802" s="18"/>
      <c r="Y802" s="21"/>
      <c r="Z802" s="18"/>
      <c r="AA802" s="21"/>
      <c r="AB802" s="5"/>
      <c r="AC802" s="6"/>
      <c r="AD802" s="5"/>
      <c r="AE802" s="6"/>
      <c r="AF802" s="5"/>
      <c r="AG802" s="6"/>
      <c r="AH802" s="5"/>
      <c r="AI802" s="6"/>
    </row>
    <row r="803" spans="1:35" ht="15" customHeight="1" x14ac:dyDescent="0.25">
      <c r="A803" s="9" t="s">
        <v>1660</v>
      </c>
      <c r="B803" s="304">
        <v>29952</v>
      </c>
      <c r="D803" s="149" t="s">
        <v>416</v>
      </c>
      <c r="E803" s="183" t="s">
        <v>1251</v>
      </c>
      <c r="F803" s="183" t="e">
        <v>#N/A</v>
      </c>
      <c r="G803" s="183"/>
      <c r="H803" s="225">
        <v>0</v>
      </c>
      <c r="I803" s="225">
        <v>0</v>
      </c>
      <c r="J803" s="225">
        <v>526.65</v>
      </c>
      <c r="K803" s="225">
        <v>343.09</v>
      </c>
      <c r="L803" s="190"/>
      <c r="M803" s="17"/>
      <c r="N803" s="5"/>
      <c r="O803" s="230"/>
      <c r="P803" s="5"/>
      <c r="Q803" s="230"/>
      <c r="R803" s="5"/>
      <c r="S803" s="230"/>
      <c r="T803" s="5"/>
      <c r="U803" s="230"/>
      <c r="V803" s="5"/>
      <c r="W803" s="6"/>
      <c r="X803" s="5"/>
      <c r="Y803" s="6"/>
      <c r="Z803" s="5"/>
      <c r="AA803" s="6"/>
      <c r="AB803" s="5"/>
      <c r="AC803" s="6"/>
      <c r="AD803" s="5"/>
      <c r="AE803" s="6"/>
      <c r="AF803" s="5"/>
      <c r="AG803" s="6"/>
      <c r="AH803" s="5"/>
      <c r="AI803" s="6"/>
    </row>
    <row r="804" spans="1:35" s="183" customFormat="1" ht="15" customHeight="1" x14ac:dyDescent="0.25">
      <c r="A804" s="9" t="s">
        <v>1660</v>
      </c>
      <c r="B804" s="304">
        <v>31346</v>
      </c>
      <c r="C804" s="212"/>
      <c r="D804" s="149" t="s">
        <v>4469</v>
      </c>
      <c r="E804" s="183" t="s">
        <v>4470</v>
      </c>
      <c r="H804" s="225">
        <v>0</v>
      </c>
      <c r="I804" s="225">
        <v>0</v>
      </c>
      <c r="J804" s="225">
        <v>355.96199999999999</v>
      </c>
      <c r="K804" s="225" t="e">
        <v>#N/A</v>
      </c>
      <c r="L804" s="191"/>
      <c r="M804" s="17"/>
      <c r="N804" s="18"/>
      <c r="O804" s="17"/>
      <c r="P804" s="18"/>
      <c r="Q804" s="17"/>
      <c r="R804" s="5"/>
      <c r="S804" s="230"/>
      <c r="T804" s="5"/>
      <c r="U804" s="230"/>
      <c r="V804" s="5"/>
      <c r="W804" s="6"/>
      <c r="X804" s="5"/>
      <c r="Y804" s="6"/>
      <c r="Z804" s="5"/>
      <c r="AA804" s="6"/>
      <c r="AB804" s="5"/>
      <c r="AC804" s="6"/>
      <c r="AD804" s="5"/>
      <c r="AE804" s="6"/>
      <c r="AF804" s="5"/>
      <c r="AG804" s="6"/>
      <c r="AH804" s="5"/>
      <c r="AI804" s="6"/>
    </row>
    <row r="805" spans="1:35" ht="15" customHeight="1" x14ac:dyDescent="0.25">
      <c r="A805" s="9" t="s">
        <v>1660</v>
      </c>
      <c r="B805" s="304">
        <v>29967</v>
      </c>
      <c r="D805" s="149" t="s">
        <v>417</v>
      </c>
      <c r="E805" s="183" t="s">
        <v>1252</v>
      </c>
      <c r="F805" s="183" t="e">
        <v>#N/A</v>
      </c>
      <c r="G805" s="183"/>
      <c r="H805" s="225">
        <v>0</v>
      </c>
      <c r="I805" s="225">
        <v>-22</v>
      </c>
      <c r="J805" s="225">
        <v>476.02</v>
      </c>
      <c r="K805" s="225">
        <v>462.04</v>
      </c>
      <c r="L805" s="191"/>
      <c r="M805" s="17"/>
      <c r="N805" s="18"/>
      <c r="O805" s="17"/>
      <c r="P805" s="5"/>
      <c r="Q805" s="230"/>
      <c r="R805" s="5"/>
      <c r="S805" s="230"/>
      <c r="T805" s="5"/>
      <c r="U805" s="230"/>
      <c r="V805" s="5"/>
      <c r="W805" s="6"/>
      <c r="X805" s="5"/>
      <c r="Y805" s="6"/>
      <c r="Z805" s="5"/>
      <c r="AA805" s="6"/>
      <c r="AB805" s="5"/>
      <c r="AC805" s="6"/>
      <c r="AD805" s="5"/>
      <c r="AE805" s="6"/>
      <c r="AF805" s="5"/>
      <c r="AG805" s="6"/>
      <c r="AH805" s="5"/>
      <c r="AI805" s="6"/>
    </row>
    <row r="806" spans="1:35" ht="15" customHeight="1" x14ac:dyDescent="0.25">
      <c r="A806" s="9" t="s">
        <v>1660</v>
      </c>
      <c r="B806" s="304">
        <v>29973</v>
      </c>
      <c r="D806" s="149" t="s">
        <v>44</v>
      </c>
      <c r="E806" s="283" t="s">
        <v>1253</v>
      </c>
      <c r="F806" s="283" t="s">
        <v>1832</v>
      </c>
      <c r="G806" s="283"/>
      <c r="H806" s="225">
        <v>0</v>
      </c>
      <c r="I806" s="225">
        <v>0</v>
      </c>
      <c r="J806" s="225">
        <v>457.20499999999998</v>
      </c>
      <c r="K806" s="225" t="e">
        <v>#N/A</v>
      </c>
      <c r="L806" s="189"/>
      <c r="M806" s="17"/>
      <c r="N806" s="5"/>
      <c r="O806" s="230"/>
      <c r="P806" s="5"/>
      <c r="Q806" s="230"/>
      <c r="R806" s="5"/>
      <c r="S806" s="230"/>
      <c r="T806" s="5"/>
      <c r="U806" s="230"/>
      <c r="V806" s="5"/>
      <c r="W806" s="6"/>
      <c r="X806" s="5"/>
      <c r="Y806" s="6"/>
      <c r="Z806" s="5"/>
      <c r="AA806" s="6"/>
      <c r="AB806" s="5"/>
      <c r="AC806" s="6"/>
      <c r="AD806" s="5"/>
      <c r="AE806" s="6"/>
      <c r="AF806" s="5"/>
      <c r="AG806" s="6"/>
      <c r="AH806" s="5"/>
      <c r="AI806" s="6"/>
    </row>
    <row r="807" spans="1:35" s="183" customFormat="1" ht="15" customHeight="1" x14ac:dyDescent="0.25">
      <c r="A807" s="9" t="s">
        <v>1660</v>
      </c>
      <c r="B807" s="304" t="s">
        <v>5447</v>
      </c>
      <c r="C807" s="212"/>
      <c r="D807" s="149" t="s">
        <v>4220</v>
      </c>
      <c r="E807" s="283" t="s">
        <v>4221</v>
      </c>
      <c r="F807" s="283"/>
      <c r="G807" s="283"/>
      <c r="H807" s="225">
        <v>2</v>
      </c>
      <c r="I807" s="225">
        <v>2</v>
      </c>
      <c r="J807" s="225">
        <v>44.265000000000001</v>
      </c>
      <c r="K807" s="225" t="e">
        <v>#N/A</v>
      </c>
      <c r="L807" s="189"/>
      <c r="M807" s="17"/>
      <c r="N807" s="5"/>
      <c r="O807" s="230"/>
      <c r="P807" s="5"/>
      <c r="Q807" s="230"/>
      <c r="R807" s="5"/>
      <c r="S807" s="230"/>
      <c r="T807" s="5"/>
      <c r="U807" s="230"/>
      <c r="V807" s="5"/>
      <c r="W807" s="6"/>
      <c r="X807" s="5"/>
      <c r="Y807" s="6"/>
      <c r="Z807" s="5"/>
      <c r="AA807" s="6"/>
      <c r="AB807" s="5"/>
      <c r="AC807" s="6"/>
      <c r="AD807" s="5"/>
      <c r="AE807" s="6"/>
      <c r="AF807" s="5"/>
      <c r="AG807" s="6"/>
      <c r="AH807" s="5"/>
      <c r="AI807" s="6"/>
    </row>
    <row r="808" spans="1:35" ht="15" customHeight="1" x14ac:dyDescent="0.25">
      <c r="A808" s="9" t="s">
        <v>1660</v>
      </c>
      <c r="B808" s="304">
        <v>29976</v>
      </c>
      <c r="D808" s="149" t="s">
        <v>45</v>
      </c>
      <c r="E808" s="183" t="s">
        <v>1254</v>
      </c>
      <c r="F808" s="183" t="s">
        <v>1833</v>
      </c>
      <c r="G808" s="183"/>
      <c r="H808" s="225">
        <v>0</v>
      </c>
      <c r="I808" s="225">
        <v>0</v>
      </c>
      <c r="J808" s="225">
        <v>500.23099999999999</v>
      </c>
      <c r="K808" s="225">
        <v>500</v>
      </c>
      <c r="L808" s="190"/>
      <c r="M808" s="17"/>
      <c r="N808" s="5"/>
      <c r="O808" s="230"/>
      <c r="P808" s="5"/>
      <c r="Q808" s="230"/>
      <c r="R808" s="5"/>
      <c r="S808" s="230"/>
      <c r="T808" s="5"/>
      <c r="U808" s="230"/>
      <c r="V808" s="5"/>
      <c r="W808" s="6"/>
      <c r="X808" s="5"/>
      <c r="Y808" s="6"/>
      <c r="Z808" s="5"/>
      <c r="AA808" s="6"/>
      <c r="AB808" s="5"/>
      <c r="AC808" s="6"/>
      <c r="AD808" s="5"/>
      <c r="AE808" s="6"/>
      <c r="AF808" s="5"/>
      <c r="AG808" s="6"/>
      <c r="AH808" s="5"/>
      <c r="AI808" s="6"/>
    </row>
    <row r="809" spans="1:35" ht="15" customHeight="1" x14ac:dyDescent="0.25">
      <c r="A809" s="9" t="s">
        <v>1660</v>
      </c>
      <c r="B809" s="304">
        <v>29979</v>
      </c>
      <c r="D809" s="149" t="s">
        <v>46</v>
      </c>
      <c r="E809" s="183" t="s">
        <v>1255</v>
      </c>
      <c r="F809" s="183" t="s">
        <v>1834</v>
      </c>
      <c r="G809" s="183"/>
      <c r="H809" s="225">
        <v>0</v>
      </c>
      <c r="I809" s="225">
        <v>0</v>
      </c>
      <c r="J809" s="225">
        <v>596.09</v>
      </c>
      <c r="K809" s="225" t="e">
        <v>#N/A</v>
      </c>
      <c r="L809" s="189"/>
      <c r="M809" s="17"/>
      <c r="N809" s="5"/>
      <c r="O809" s="230"/>
      <c r="P809" s="5"/>
      <c r="Q809" s="230"/>
      <c r="R809" s="5"/>
      <c r="S809" s="230"/>
      <c r="T809" s="5"/>
      <c r="U809" s="230"/>
      <c r="V809" s="5"/>
      <c r="W809" s="6"/>
      <c r="X809" s="5"/>
      <c r="Y809" s="6"/>
      <c r="Z809" s="5"/>
      <c r="AA809" s="6"/>
      <c r="AB809" s="5"/>
      <c r="AC809" s="6"/>
      <c r="AD809" s="5"/>
      <c r="AE809" s="6"/>
      <c r="AF809" s="5"/>
      <c r="AG809" s="6"/>
      <c r="AH809" s="5"/>
      <c r="AI809" s="6"/>
    </row>
    <row r="810" spans="1:35" ht="15" customHeight="1" x14ac:dyDescent="0.25">
      <c r="A810" s="9" t="s">
        <v>1660</v>
      </c>
      <c r="B810" s="304">
        <v>29985</v>
      </c>
      <c r="D810" s="149" t="s">
        <v>47</v>
      </c>
      <c r="E810" s="183" t="s">
        <v>1256</v>
      </c>
      <c r="F810" s="183" t="s">
        <v>1835</v>
      </c>
      <c r="G810" s="183"/>
      <c r="H810" s="225">
        <v>0</v>
      </c>
      <c r="I810" s="225">
        <v>0</v>
      </c>
      <c r="J810" s="225">
        <v>481.0025</v>
      </c>
      <c r="K810" s="225">
        <v>480.4</v>
      </c>
      <c r="L810" s="190"/>
      <c r="M810" s="17"/>
      <c r="N810" s="5"/>
      <c r="O810" s="230"/>
      <c r="P810" s="5"/>
      <c r="Q810" s="230"/>
      <c r="R810" s="5"/>
      <c r="S810" s="230"/>
      <c r="T810" s="5"/>
      <c r="U810" s="230"/>
      <c r="V810" s="5"/>
      <c r="W810" s="6"/>
      <c r="X810" s="5"/>
      <c r="Y810" s="6"/>
      <c r="Z810" s="5"/>
      <c r="AA810" s="6"/>
      <c r="AB810" s="5"/>
      <c r="AC810" s="6"/>
      <c r="AD810" s="5"/>
      <c r="AE810" s="6"/>
      <c r="AF810" s="5"/>
      <c r="AG810" s="6"/>
      <c r="AH810" s="5"/>
      <c r="AI810" s="6"/>
    </row>
    <row r="811" spans="1:35" ht="15" customHeight="1" x14ac:dyDescent="0.25">
      <c r="A811" s="9" t="s">
        <v>1660</v>
      </c>
      <c r="B811" s="304">
        <v>29991</v>
      </c>
      <c r="D811" s="149" t="s">
        <v>418</v>
      </c>
      <c r="E811" s="183" t="s">
        <v>1257</v>
      </c>
      <c r="F811" s="183" t="e">
        <v>#N/A</v>
      </c>
      <c r="G811" s="183"/>
      <c r="H811" s="225">
        <v>0</v>
      </c>
      <c r="I811" s="225">
        <v>0</v>
      </c>
      <c r="J811" s="225">
        <v>0</v>
      </c>
      <c r="K811" s="225">
        <v>0</v>
      </c>
      <c r="L811" s="190"/>
      <c r="M811" s="17"/>
      <c r="N811" s="5"/>
      <c r="O811" s="230"/>
      <c r="P811" s="5"/>
      <c r="Q811" s="230"/>
      <c r="R811" s="5"/>
      <c r="S811" s="230"/>
      <c r="T811" s="5"/>
      <c r="U811" s="230"/>
      <c r="V811" s="5"/>
      <c r="W811" s="6"/>
      <c r="X811" s="5"/>
      <c r="Y811" s="6"/>
      <c r="Z811" s="5"/>
      <c r="AA811" s="6"/>
      <c r="AB811" s="5"/>
      <c r="AC811" s="6"/>
      <c r="AD811" s="5"/>
      <c r="AE811" s="6"/>
      <c r="AF811" s="5"/>
      <c r="AG811" s="6"/>
      <c r="AH811" s="5"/>
      <c r="AI811" s="6"/>
    </row>
    <row r="812" spans="1:35" ht="15" customHeight="1" x14ac:dyDescent="0.25">
      <c r="A812" s="9" t="s">
        <v>1660</v>
      </c>
      <c r="B812" s="304">
        <v>29994</v>
      </c>
      <c r="D812" s="149" t="s">
        <v>48</v>
      </c>
      <c r="E812" s="183" t="s">
        <v>1258</v>
      </c>
      <c r="F812" s="183" t="s">
        <v>1836</v>
      </c>
      <c r="G812" s="183"/>
      <c r="H812" s="225">
        <v>0</v>
      </c>
      <c r="I812" s="225">
        <v>0</v>
      </c>
      <c r="J812" s="225">
        <v>496.82</v>
      </c>
      <c r="K812" s="225">
        <v>496.82</v>
      </c>
      <c r="L812" s="190"/>
      <c r="M812" s="17"/>
      <c r="N812" s="5"/>
      <c r="O812" s="230"/>
      <c r="P812" s="5"/>
      <c r="Q812" s="230"/>
      <c r="R812" s="5"/>
      <c r="S812" s="230"/>
      <c r="T812" s="5"/>
      <c r="U812" s="230"/>
      <c r="V812" s="5"/>
      <c r="W812" s="6"/>
      <c r="X812" s="5"/>
      <c r="Y812" s="6"/>
      <c r="Z812" s="5"/>
      <c r="AA812" s="6"/>
      <c r="AB812" s="5"/>
      <c r="AC812" s="6"/>
      <c r="AD812" s="5"/>
      <c r="AE812" s="6"/>
      <c r="AF812" s="5"/>
      <c r="AG812" s="6"/>
      <c r="AH812" s="5"/>
      <c r="AI812" s="6"/>
    </row>
    <row r="813" spans="1:35" ht="15" customHeight="1" x14ac:dyDescent="0.25">
      <c r="A813" s="9" t="s">
        <v>1660</v>
      </c>
      <c r="B813" s="304">
        <v>29997</v>
      </c>
      <c r="D813" s="149" t="s">
        <v>49</v>
      </c>
      <c r="E813" s="183" t="s">
        <v>1259</v>
      </c>
      <c r="F813" s="183" t="s">
        <v>1836</v>
      </c>
      <c r="G813" s="183"/>
      <c r="H813" s="225">
        <v>0</v>
      </c>
      <c r="I813" s="225">
        <v>0</v>
      </c>
      <c r="J813" s="225">
        <v>616.13</v>
      </c>
      <c r="K813" s="225">
        <v>616.13</v>
      </c>
      <c r="L813" s="191"/>
      <c r="M813" s="17"/>
      <c r="N813" s="5"/>
      <c r="O813" s="230"/>
      <c r="P813" s="5"/>
      <c r="Q813" s="230"/>
      <c r="R813" s="5"/>
      <c r="S813" s="230"/>
      <c r="T813" s="5"/>
      <c r="U813" s="230"/>
      <c r="V813" s="5"/>
      <c r="W813" s="6"/>
      <c r="X813" s="5"/>
      <c r="Y813" s="6"/>
      <c r="Z813" s="5"/>
      <c r="AA813" s="6"/>
      <c r="AB813" s="5"/>
      <c r="AC813" s="6"/>
      <c r="AD813" s="5"/>
      <c r="AE813" s="6"/>
      <c r="AF813" s="5"/>
      <c r="AG813" s="6"/>
      <c r="AH813" s="5"/>
      <c r="AI813" s="6"/>
    </row>
    <row r="814" spans="1:35" ht="15" customHeight="1" x14ac:dyDescent="0.25">
      <c r="A814" s="9" t="s">
        <v>1660</v>
      </c>
      <c r="B814" s="304">
        <v>31377</v>
      </c>
      <c r="D814" s="198" t="s">
        <v>827</v>
      </c>
      <c r="E814" s="7" t="s">
        <v>1260</v>
      </c>
      <c r="F814" s="7" t="e">
        <v>#N/A</v>
      </c>
      <c r="G814" s="7"/>
      <c r="H814" s="225">
        <v>20</v>
      </c>
      <c r="I814" s="225">
        <v>20</v>
      </c>
      <c r="J814" s="225">
        <v>22.609500000000001</v>
      </c>
      <c r="K814" s="225">
        <v>22.4</v>
      </c>
      <c r="L814" s="190">
        <v>39.99</v>
      </c>
      <c r="M814" s="17">
        <f>((((((L814*L$2))-((L814*L$2)*0.12+0.035)+4-13)-($J814*L$2))/($J814*L$2)))</f>
        <v>0.15686768836108705</v>
      </c>
      <c r="N814" s="18"/>
      <c r="O814" s="17"/>
      <c r="P814" s="18"/>
      <c r="Q814" s="17"/>
      <c r="R814" s="18"/>
      <c r="S814" s="17"/>
      <c r="T814" s="5"/>
      <c r="U814" s="230"/>
      <c r="V814" s="5"/>
      <c r="W814" s="6"/>
      <c r="X814" s="5"/>
      <c r="Y814" s="6"/>
      <c r="Z814" s="5"/>
      <c r="AA814" s="6"/>
      <c r="AB814" s="5"/>
      <c r="AC814" s="6"/>
      <c r="AD814" s="5"/>
      <c r="AE814" s="6"/>
      <c r="AF814" s="5"/>
      <c r="AG814" s="6"/>
      <c r="AH814" s="5"/>
      <c r="AI814" s="6"/>
    </row>
    <row r="815" spans="1:35" ht="15" customHeight="1" x14ac:dyDescent="0.25">
      <c r="A815" s="9" t="s">
        <v>1660</v>
      </c>
      <c r="B815" s="304">
        <v>34614</v>
      </c>
      <c r="D815" s="149" t="s">
        <v>440</v>
      </c>
      <c r="E815" s="283" t="s">
        <v>4349</v>
      </c>
      <c r="F815" s="283" t="s">
        <v>1837</v>
      </c>
      <c r="G815" s="283"/>
      <c r="H815" s="225">
        <v>6</v>
      </c>
      <c r="I815" s="225">
        <v>-186</v>
      </c>
      <c r="J815" s="225">
        <v>16.038350000000001</v>
      </c>
      <c r="K815" s="225">
        <v>21.47</v>
      </c>
      <c r="L815" s="191">
        <v>35</v>
      </c>
      <c r="M815" s="17">
        <f>((((((L815*L$2))-((L815*L$2)*0.12+0.035)+4-13)-($J815*L$2))/($J815*L$2)))</f>
        <v>0.35705979729835047</v>
      </c>
      <c r="N815" s="18"/>
      <c r="O815" s="17"/>
      <c r="P815" s="18"/>
      <c r="Q815" s="17"/>
      <c r="R815" s="18"/>
      <c r="S815" s="17"/>
      <c r="T815" s="5"/>
      <c r="U815" s="17"/>
      <c r="V815" s="5"/>
      <c r="W815" s="6"/>
      <c r="X815" s="5"/>
      <c r="Y815" s="6"/>
      <c r="Z815" s="5"/>
      <c r="AA815" s="6"/>
      <c r="AB815" s="5"/>
      <c r="AC815" s="6"/>
      <c r="AD815" s="31"/>
      <c r="AE815" s="17"/>
      <c r="AF815" s="5"/>
      <c r="AG815" s="6"/>
      <c r="AH815" s="5"/>
      <c r="AI815" s="6"/>
    </row>
    <row r="816" spans="1:35" s="183" customFormat="1" ht="15" customHeight="1" x14ac:dyDescent="0.25">
      <c r="A816" s="9" t="s">
        <v>1660</v>
      </c>
      <c r="B816" s="304" t="e">
        <v>#N/A</v>
      </c>
      <c r="C816" s="212"/>
      <c r="D816" s="149" t="s">
        <v>5495</v>
      </c>
      <c r="E816" s="183" t="s">
        <v>5157</v>
      </c>
      <c r="H816" s="225" t="e">
        <v>#N/A</v>
      </c>
      <c r="I816" s="225" t="e">
        <v>#N/A</v>
      </c>
      <c r="J816" s="225" t="e">
        <v>#N/A</v>
      </c>
      <c r="K816" s="225" t="e">
        <v>#N/A</v>
      </c>
      <c r="L816" s="189"/>
      <c r="M816" s="17"/>
      <c r="N816" s="18"/>
      <c r="O816" s="17"/>
      <c r="P816" s="31"/>
      <c r="Q816" s="17"/>
      <c r="R816" s="18"/>
      <c r="S816" s="17"/>
      <c r="T816" s="18"/>
      <c r="U816" s="17"/>
      <c r="V816" s="5"/>
      <c r="W816" s="17"/>
      <c r="X816" s="5"/>
      <c r="Y816" s="6"/>
      <c r="Z816" s="5"/>
      <c r="AA816" s="6"/>
      <c r="AB816" s="5"/>
      <c r="AC816" s="6"/>
      <c r="AD816" s="5"/>
      <c r="AE816" s="17"/>
      <c r="AF816" s="5"/>
      <c r="AG816" s="6"/>
      <c r="AH816" s="5"/>
      <c r="AI816" s="6"/>
    </row>
    <row r="817" spans="1:35" ht="15" customHeight="1" x14ac:dyDescent="0.25">
      <c r="A817" s="9" t="s">
        <v>1660</v>
      </c>
      <c r="B817" s="304">
        <v>29692</v>
      </c>
      <c r="D817" s="149" t="s">
        <v>89</v>
      </c>
      <c r="E817" s="183" t="s">
        <v>1261</v>
      </c>
      <c r="F817" s="183" t="s">
        <v>1838</v>
      </c>
      <c r="G817" s="183"/>
      <c r="H817" s="225">
        <v>580</v>
      </c>
      <c r="I817" s="225">
        <v>559</v>
      </c>
      <c r="J817" s="225">
        <v>21.471288000000001</v>
      </c>
      <c r="K817" s="225">
        <v>21.47</v>
      </c>
      <c r="L817" s="189">
        <v>55</v>
      </c>
      <c r="M817" s="17">
        <f>((((((L817*L$2))-((L817*L$2)*0.12+0.035)+4-13)-($J817*L$2))/($J817*L$2)))</f>
        <v>0.83337860309078804</v>
      </c>
      <c r="N817" s="18"/>
      <c r="O817" s="17"/>
      <c r="P817" s="31"/>
      <c r="Q817" s="17"/>
      <c r="R817" s="18"/>
      <c r="S817" s="17"/>
      <c r="T817" s="18"/>
      <c r="U817" s="17"/>
      <c r="V817" s="5"/>
      <c r="W817" s="17"/>
      <c r="X817" s="5"/>
      <c r="Y817" s="6"/>
      <c r="Z817" s="5"/>
      <c r="AA817" s="6"/>
      <c r="AB817" s="5"/>
      <c r="AC817" s="6"/>
      <c r="AD817" s="18"/>
      <c r="AE817" s="17"/>
      <c r="AF817" s="5"/>
      <c r="AG817" s="6"/>
      <c r="AH817" s="5"/>
      <c r="AI817" s="6"/>
    </row>
    <row r="818" spans="1:35" s="283" customFormat="1" ht="15" customHeight="1" x14ac:dyDescent="0.25">
      <c r="A818" s="9" t="s">
        <v>1660</v>
      </c>
      <c r="B818" s="304" t="e">
        <v>#N/A</v>
      </c>
      <c r="C818" s="212"/>
      <c r="D818" s="149" t="s">
        <v>5494</v>
      </c>
      <c r="E818" s="283" t="s">
        <v>4350</v>
      </c>
      <c r="H818" s="225" t="e">
        <v>#N/A</v>
      </c>
      <c r="I818" s="225" t="e">
        <v>#N/A</v>
      </c>
      <c r="J818" s="225" t="e">
        <v>#N/A</v>
      </c>
      <c r="K818" s="225">
        <v>16.03</v>
      </c>
      <c r="L818" s="191"/>
      <c r="M818" s="17"/>
      <c r="N818" s="18"/>
      <c r="O818" s="17"/>
      <c r="P818" s="18"/>
      <c r="Q818" s="17"/>
      <c r="R818" s="18"/>
      <c r="S818" s="17"/>
      <c r="T818" s="5"/>
      <c r="U818" s="19"/>
      <c r="V818" s="5"/>
      <c r="W818" s="6"/>
      <c r="X818" s="5"/>
      <c r="Y818" s="6"/>
      <c r="Z818" s="5"/>
      <c r="AA818" s="6"/>
      <c r="AB818" s="5"/>
      <c r="AC818" s="6"/>
      <c r="AD818" s="31"/>
      <c r="AE818" s="17"/>
      <c r="AF818" s="5"/>
      <c r="AG818" s="6"/>
      <c r="AH818" s="5"/>
      <c r="AI818" s="6"/>
    </row>
    <row r="819" spans="1:35" ht="15" customHeight="1" x14ac:dyDescent="0.25">
      <c r="A819" s="9" t="s">
        <v>1660</v>
      </c>
      <c r="B819" s="304">
        <v>31973</v>
      </c>
      <c r="D819" s="198" t="s">
        <v>363</v>
      </c>
      <c r="E819" s="283" t="s">
        <v>1262</v>
      </c>
      <c r="F819" s="283" t="e">
        <v>#N/A</v>
      </c>
      <c r="G819" s="283"/>
      <c r="H819" s="225">
        <v>19</v>
      </c>
      <c r="I819" s="225">
        <v>19</v>
      </c>
      <c r="J819" s="225">
        <v>22.608750000000001</v>
      </c>
      <c r="K819" s="225">
        <v>23.18</v>
      </c>
      <c r="L819" s="190">
        <v>40</v>
      </c>
      <c r="M819" s="17">
        <f>((((((L819*L$2))-((L819*L$2)*0.12+0.035)+4-13)-($J819*L$2))/($J819*L$2)))</f>
        <v>0.15729529496323319</v>
      </c>
      <c r="N819" s="5"/>
      <c r="O819" s="230"/>
      <c r="P819" s="5"/>
      <c r="Q819" s="17"/>
      <c r="R819" s="18"/>
      <c r="S819" s="17"/>
      <c r="T819" s="5"/>
      <c r="U819" s="230"/>
      <c r="V819" s="5"/>
      <c r="W819" s="6"/>
      <c r="X819" s="5"/>
      <c r="Y819" s="6"/>
      <c r="Z819" s="5"/>
      <c r="AA819" s="6"/>
      <c r="AB819" s="5"/>
      <c r="AC819" s="6"/>
      <c r="AD819" s="5"/>
      <c r="AE819" s="6"/>
      <c r="AF819" s="5"/>
      <c r="AG819" s="6"/>
      <c r="AH819" s="5"/>
      <c r="AI819" s="6"/>
    </row>
    <row r="820" spans="1:35" s="183" customFormat="1" ht="15" customHeight="1" x14ac:dyDescent="0.25">
      <c r="A820" s="9" t="s">
        <v>1660</v>
      </c>
      <c r="B820" s="304">
        <v>32862</v>
      </c>
      <c r="C820" s="212"/>
      <c r="D820" s="149" t="s">
        <v>4473</v>
      </c>
      <c r="E820" s="283" t="s">
        <v>4474</v>
      </c>
      <c r="F820" s="283"/>
      <c r="G820" s="283"/>
      <c r="H820" s="225">
        <v>14</v>
      </c>
      <c r="I820" s="225">
        <v>14</v>
      </c>
      <c r="J820" s="225">
        <v>20.944333</v>
      </c>
      <c r="K820" s="225">
        <v>20.77</v>
      </c>
      <c r="L820" s="191">
        <v>45</v>
      </c>
      <c r="M820" s="17">
        <f>((((((L820*L$2))-((L820*L$2)*0.12+0.035)+4-13)-($J820*L$2))/($J820*L$2)))</f>
        <v>0.45934463513352264</v>
      </c>
      <c r="N820" s="5"/>
      <c r="O820" s="17"/>
      <c r="P820" s="5"/>
      <c r="Q820" s="230"/>
      <c r="R820" s="5"/>
      <c r="S820" s="230"/>
      <c r="T820" s="5"/>
      <c r="U820" s="230"/>
      <c r="V820" s="5"/>
      <c r="W820" s="6"/>
      <c r="X820" s="5"/>
      <c r="Y820" s="6"/>
      <c r="Z820" s="5"/>
      <c r="AA820" s="6"/>
      <c r="AB820" s="5"/>
      <c r="AC820" s="6"/>
      <c r="AD820" s="5"/>
      <c r="AE820" s="6"/>
      <c r="AF820" s="5"/>
      <c r="AG820" s="6"/>
      <c r="AH820" s="5"/>
      <c r="AI820" s="6"/>
    </row>
    <row r="821" spans="1:35" s="183" customFormat="1" ht="15" customHeight="1" x14ac:dyDescent="0.25">
      <c r="A821" s="9" t="s">
        <v>1660</v>
      </c>
      <c r="B821" s="304">
        <v>33035</v>
      </c>
      <c r="C821" s="212"/>
      <c r="D821" s="149" t="s">
        <v>414</v>
      </c>
      <c r="E821" s="283" t="s">
        <v>1263</v>
      </c>
      <c r="F821" s="283" t="e">
        <v>#N/A</v>
      </c>
      <c r="G821" s="283"/>
      <c r="H821" s="225">
        <v>0</v>
      </c>
      <c r="I821" s="225">
        <v>0</v>
      </c>
      <c r="J821" s="225">
        <v>148.91399999999999</v>
      </c>
      <c r="K821" s="225">
        <v>161.63999999999999</v>
      </c>
      <c r="L821" s="190"/>
      <c r="M821" s="17"/>
      <c r="N821" s="5"/>
      <c r="O821" s="230"/>
      <c r="P821" s="5"/>
      <c r="Q821" s="230"/>
      <c r="R821" s="5"/>
      <c r="S821" s="230"/>
      <c r="T821" s="5"/>
      <c r="U821" s="230"/>
      <c r="V821" s="5"/>
      <c r="W821" s="6"/>
      <c r="X821" s="5"/>
      <c r="Y821" s="6"/>
      <c r="Z821" s="5"/>
      <c r="AA821" s="6"/>
      <c r="AB821" s="5"/>
      <c r="AC821" s="6"/>
      <c r="AD821" s="5"/>
      <c r="AE821" s="6"/>
      <c r="AF821" s="5"/>
      <c r="AG821" s="6"/>
      <c r="AH821" s="5"/>
      <c r="AI821" s="6"/>
    </row>
    <row r="822" spans="1:35" ht="15" customHeight="1" x14ac:dyDescent="0.25">
      <c r="A822" s="9" t="s">
        <v>1660</v>
      </c>
      <c r="B822" s="304">
        <v>33215</v>
      </c>
      <c r="D822" s="149" t="s">
        <v>4476</v>
      </c>
      <c r="E822" s="283" t="s">
        <v>4477</v>
      </c>
      <c r="F822" s="283"/>
      <c r="G822" s="283"/>
      <c r="H822" s="225">
        <v>30</v>
      </c>
      <c r="I822" s="225">
        <v>30</v>
      </c>
      <c r="J822" s="225">
        <v>22.609000000000002</v>
      </c>
      <c r="K822" s="225">
        <v>22.42</v>
      </c>
      <c r="L822" s="191">
        <v>40</v>
      </c>
      <c r="M822" s="17">
        <f>((((((L822*L$2))-((L822*L$2)*0.12+0.035)+4-13)-($J822*L$2))/($J822*L$2)))</f>
        <v>0.1572824981202175</v>
      </c>
      <c r="N822" s="18">
        <v>33.9</v>
      </c>
      <c r="O822" s="17">
        <f>((((((N822*N$2))-((N822*N$2)*0.12+0.035)+4-13)-($J822*N$2))/($J822*N$2)))</f>
        <v>0.11966473528240952</v>
      </c>
      <c r="P822" s="18">
        <v>32.450000000000003</v>
      </c>
      <c r="Q822" s="17">
        <f>((((((P822*P$2))-((P822*P$2)*0.12+0.035)+4-13)-($J822*P$2))/($J822*P$2)))</f>
        <v>0.12983030356642652</v>
      </c>
      <c r="R822" s="388">
        <v>30</v>
      </c>
      <c r="S822" s="17">
        <f>((((((R822*R$2))-((R822*R$2)*0.12+0.035)+4-13)-($J822*R$2))/($J822*R$2)))</f>
        <v>6.7771683842717395E-2</v>
      </c>
      <c r="T822" s="18"/>
      <c r="U822" s="17"/>
      <c r="V822" s="5"/>
      <c r="W822" s="6"/>
      <c r="X822" s="5"/>
      <c r="Y822" s="6"/>
      <c r="Z822" s="5"/>
      <c r="AA822" s="6"/>
      <c r="AB822" s="5"/>
      <c r="AC822" s="6"/>
      <c r="AD822" s="5"/>
      <c r="AE822" s="6"/>
      <c r="AF822" s="5"/>
      <c r="AG822" s="6"/>
      <c r="AH822" s="5"/>
      <c r="AI822" s="6"/>
    </row>
    <row r="823" spans="1:35" ht="15" customHeight="1" x14ac:dyDescent="0.25">
      <c r="A823" s="9" t="s">
        <v>1660</v>
      </c>
      <c r="B823" s="304">
        <v>33684</v>
      </c>
      <c r="D823" s="149" t="s">
        <v>364</v>
      </c>
      <c r="E823" s="283" t="s">
        <v>1264</v>
      </c>
      <c r="F823" s="283" t="s">
        <v>1839</v>
      </c>
      <c r="G823" s="283"/>
      <c r="H823" s="225">
        <v>0</v>
      </c>
      <c r="I823" s="225">
        <v>0</v>
      </c>
      <c r="J823" s="225">
        <v>27</v>
      </c>
      <c r="K823" s="225">
        <v>26.85</v>
      </c>
      <c r="L823" s="190"/>
      <c r="M823" s="17"/>
      <c r="N823" s="5"/>
      <c r="O823" s="17"/>
      <c r="P823" s="5"/>
      <c r="Q823" s="230"/>
      <c r="R823" s="5"/>
      <c r="S823" s="230"/>
      <c r="T823" s="5"/>
      <c r="U823" s="230"/>
      <c r="V823" s="5"/>
      <c r="W823" s="6"/>
      <c r="X823" s="5"/>
      <c r="Y823" s="6"/>
      <c r="Z823" s="5"/>
      <c r="AA823" s="6"/>
      <c r="AB823" s="5"/>
      <c r="AC823" s="6"/>
      <c r="AD823" s="5"/>
      <c r="AE823" s="6"/>
      <c r="AF823" s="5"/>
      <c r="AG823" s="6"/>
      <c r="AH823" s="5"/>
      <c r="AI823" s="6"/>
    </row>
    <row r="824" spans="1:35" ht="15" customHeight="1" x14ac:dyDescent="0.25">
      <c r="A824" s="9" t="s">
        <v>1660</v>
      </c>
      <c r="B824" s="304">
        <v>33217</v>
      </c>
      <c r="D824" s="149" t="s">
        <v>5683</v>
      </c>
      <c r="E824" s="283" t="s">
        <v>5682</v>
      </c>
      <c r="F824" s="283"/>
      <c r="G824" s="283"/>
      <c r="H824" s="225">
        <v>17</v>
      </c>
      <c r="I824" s="225">
        <v>-33</v>
      </c>
      <c r="J824" s="225">
        <v>22.609667000000002</v>
      </c>
      <c r="K824" s="225">
        <v>22.61</v>
      </c>
      <c r="L824" s="191">
        <v>40</v>
      </c>
      <c r="M824" s="17">
        <f>((((((L824*L$2))-((L824*L$2)*0.12+0.035)+4-13)-($J824*L$2))/($J824*L$2)))</f>
        <v>0.15724835752777772</v>
      </c>
      <c r="N824" s="388">
        <v>32.99</v>
      </c>
      <c r="O824" s="17">
        <f>((((((N824*N$2))-((N824*N$2)*0.12+0.035)+4-13)-($J824*N$2))/($J824*N$2)))</f>
        <v>8.4213226139066899E-2</v>
      </c>
      <c r="P824" s="5"/>
      <c r="Q824" s="17"/>
      <c r="R824" s="18">
        <v>31.1</v>
      </c>
      <c r="S824" s="17">
        <f>((((((R824*R$2))-((R824*R$2)*0.12+0.035)+4-13)-($J824*R$2))/($J824*R$2)))</f>
        <v>0.11055372907526684</v>
      </c>
      <c r="T824" s="388">
        <v>30.1</v>
      </c>
      <c r="U824" s="17">
        <f>((((((T824*T$2))-((T824*T$2)*0.12+0.035)+4-13)-($J824*T$2))/($J824*T$2)))</f>
        <v>9.1612715923679824E-2</v>
      </c>
      <c r="V824" s="5"/>
      <c r="W824" s="6"/>
      <c r="X824" s="5"/>
      <c r="Y824" s="6"/>
      <c r="Z824" s="5"/>
      <c r="AA824" s="6"/>
      <c r="AB824" s="5"/>
      <c r="AC824" s="6"/>
      <c r="AD824" s="5"/>
      <c r="AE824" s="6"/>
      <c r="AF824" s="5"/>
      <c r="AG824" s="6"/>
      <c r="AH824" s="5"/>
      <c r="AI824" s="6"/>
    </row>
    <row r="825" spans="1:35" s="283" customFormat="1" ht="15" customHeight="1" x14ac:dyDescent="0.25">
      <c r="A825" s="9" t="s">
        <v>1660</v>
      </c>
      <c r="B825" s="304">
        <v>33685</v>
      </c>
      <c r="C825" s="212"/>
      <c r="D825" s="149" t="s">
        <v>2110</v>
      </c>
      <c r="E825" s="283" t="s">
        <v>1265</v>
      </c>
      <c r="F825" s="283" t="e">
        <v>#N/A</v>
      </c>
      <c r="H825" s="225">
        <v>0</v>
      </c>
      <c r="I825" s="225">
        <v>0</v>
      </c>
      <c r="J825" s="225">
        <v>27.003333000000001</v>
      </c>
      <c r="K825" s="225">
        <v>27</v>
      </c>
      <c r="L825" s="191"/>
      <c r="M825" s="17"/>
      <c r="N825" s="18"/>
      <c r="O825" s="17"/>
      <c r="P825" s="5"/>
      <c r="Q825" s="17"/>
      <c r="R825" s="18"/>
      <c r="S825" s="17"/>
      <c r="T825" s="5"/>
      <c r="U825" s="230"/>
      <c r="V825" s="5"/>
      <c r="W825" s="6"/>
      <c r="X825" s="5"/>
      <c r="Y825" s="6"/>
      <c r="Z825" s="5"/>
      <c r="AA825" s="6"/>
      <c r="AB825" s="5"/>
      <c r="AC825" s="6"/>
      <c r="AD825" s="5"/>
      <c r="AE825" s="6"/>
      <c r="AF825" s="5"/>
      <c r="AG825" s="6"/>
      <c r="AH825" s="5"/>
      <c r="AI825" s="6"/>
    </row>
    <row r="826" spans="1:35" ht="15" customHeight="1" x14ac:dyDescent="0.25">
      <c r="A826" s="9" t="s">
        <v>1660</v>
      </c>
      <c r="B826" s="304">
        <v>33351</v>
      </c>
      <c r="D826" s="198" t="s">
        <v>365</v>
      </c>
      <c r="E826" s="7" t="s">
        <v>1266</v>
      </c>
      <c r="F826" s="7" t="s">
        <v>1840</v>
      </c>
      <c r="G826" s="7"/>
      <c r="H826" s="225">
        <v>64</v>
      </c>
      <c r="I826" s="225">
        <v>-141</v>
      </c>
      <c r="J826" s="225">
        <v>18.4984</v>
      </c>
      <c r="K826" s="225">
        <v>18.47</v>
      </c>
      <c r="L826" s="191">
        <v>35</v>
      </c>
      <c r="M826" s="17">
        <f>((((((L826*L$2))-((L826*L$2)*0.12+0.035)+4-13)-($J826*L$2))/($J826*L$2)))</f>
        <v>0.1765882454698785</v>
      </c>
      <c r="N826" s="18">
        <v>27.35</v>
      </c>
      <c r="O826" s="17">
        <f>((((((N826*N$2))-((N826*N$2)*0.12+0.035)+4-13)-($J826*N$2))/($J826*N$2)))</f>
        <v>5.687518920555288E-2</v>
      </c>
      <c r="P826" s="18"/>
      <c r="Q826" s="17"/>
      <c r="R826" s="5">
        <v>26.15</v>
      </c>
      <c r="S826" s="17">
        <f>((((((R826*R$2))-((R826*R$2)*0.12+0.035)+4-13)-($J826*R$2))/($J826*R$2)))</f>
        <v>0.12189432599576167</v>
      </c>
      <c r="T826" s="388">
        <v>25.29</v>
      </c>
      <c r="U826" s="17">
        <f>((((((T826*T$2))-((T826*T$2)*0.12+0.035)+4-13)-($J826*T$2))/($J826*T$2)))</f>
        <v>0.10540371059118606</v>
      </c>
      <c r="V826" s="5"/>
      <c r="W826" s="6"/>
      <c r="X826" s="5"/>
      <c r="Y826" s="6"/>
      <c r="Z826" s="5"/>
      <c r="AA826" s="6"/>
      <c r="AB826" s="5"/>
      <c r="AC826" s="6"/>
      <c r="AD826" s="5"/>
      <c r="AE826" s="6"/>
      <c r="AF826" s="5"/>
      <c r="AG826" s="6"/>
      <c r="AH826" s="5"/>
      <c r="AI826" s="6"/>
    </row>
    <row r="827" spans="1:35" ht="15" customHeight="1" x14ac:dyDescent="0.25">
      <c r="A827" s="9" t="s">
        <v>1660</v>
      </c>
      <c r="B827" s="304">
        <v>33643</v>
      </c>
      <c r="D827" s="198" t="s">
        <v>475</v>
      </c>
      <c r="E827" s="7" t="s">
        <v>1267</v>
      </c>
      <c r="F827" s="7" t="e">
        <v>#N/A</v>
      </c>
      <c r="G827" s="7"/>
      <c r="H827" s="225">
        <v>0</v>
      </c>
      <c r="I827" s="225">
        <v>0</v>
      </c>
      <c r="J827" s="225">
        <v>38.25</v>
      </c>
      <c r="K827" s="225">
        <v>38.25</v>
      </c>
      <c r="L827" s="190"/>
      <c r="M827" s="17"/>
      <c r="N827" s="18"/>
      <c r="O827" s="17"/>
      <c r="P827" s="18"/>
      <c r="Q827" s="17"/>
      <c r="R827" s="18"/>
      <c r="S827" s="17"/>
      <c r="T827" s="18"/>
      <c r="U827" s="17"/>
      <c r="V827" s="5"/>
      <c r="W827" s="6"/>
      <c r="X827" s="5"/>
      <c r="Y827" s="6"/>
      <c r="Z827" s="5"/>
      <c r="AA827" s="6"/>
      <c r="AB827" s="5"/>
      <c r="AC827" s="6"/>
      <c r="AD827" s="5"/>
      <c r="AE827" s="17"/>
      <c r="AF827" s="5"/>
      <c r="AG827" s="6"/>
      <c r="AH827" s="5"/>
      <c r="AI827" s="6"/>
    </row>
    <row r="828" spans="1:35" s="183" customFormat="1" ht="15" customHeight="1" x14ac:dyDescent="0.25">
      <c r="A828" s="9" t="s">
        <v>1660</v>
      </c>
      <c r="B828" s="304">
        <v>33817</v>
      </c>
      <c r="C828" s="212"/>
      <c r="D828" s="198" t="s">
        <v>4634</v>
      </c>
      <c r="E828" s="7" t="s">
        <v>4635</v>
      </c>
      <c r="F828" s="7"/>
      <c r="G828" s="7"/>
      <c r="H828" s="225">
        <v>0</v>
      </c>
      <c r="I828" s="225">
        <v>0</v>
      </c>
      <c r="J828" s="225">
        <v>4.2879170000000002</v>
      </c>
      <c r="K828" s="225">
        <v>103.92</v>
      </c>
      <c r="L828" s="216"/>
      <c r="M828" s="17"/>
      <c r="N828" s="18"/>
      <c r="O828" s="17"/>
      <c r="P828" s="18"/>
      <c r="Q828" s="17"/>
      <c r="R828" s="5"/>
      <c r="S828" s="17"/>
      <c r="T828" s="18"/>
      <c r="U828" s="17"/>
      <c r="V828" s="5"/>
      <c r="W828" s="6"/>
      <c r="X828" s="5"/>
      <c r="Y828" s="6"/>
      <c r="Z828" s="5"/>
      <c r="AA828" s="6"/>
      <c r="AB828" s="5"/>
      <c r="AC828" s="6"/>
      <c r="AD828" s="5"/>
      <c r="AE828" s="17"/>
      <c r="AF828" s="5"/>
      <c r="AG828" s="6"/>
      <c r="AH828" s="5"/>
      <c r="AI828" s="6"/>
    </row>
    <row r="829" spans="1:35" s="61" customFormat="1" ht="15" customHeight="1" x14ac:dyDescent="0.25">
      <c r="A829" s="9" t="s">
        <v>1660</v>
      </c>
      <c r="B829" s="304">
        <v>33872</v>
      </c>
      <c r="C829" s="212" t="s">
        <v>5581</v>
      </c>
      <c r="D829" s="149" t="s">
        <v>476</v>
      </c>
      <c r="E829" s="284" t="s">
        <v>1268</v>
      </c>
      <c r="F829" s="284"/>
      <c r="G829" s="284"/>
      <c r="H829" s="225">
        <v>371</v>
      </c>
      <c r="I829" s="225">
        <v>368</v>
      </c>
      <c r="J829" s="225">
        <v>30.830774999999999</v>
      </c>
      <c r="K829" s="225">
        <v>32.9</v>
      </c>
      <c r="L829" s="191">
        <v>55</v>
      </c>
      <c r="M829" s="17">
        <f>((((((L829*L$2))-((L829*L$2)*0.12+0.035)+4-13)-($J829*L$2))/($J829*L$2)))</f>
        <v>0.27680864331175598</v>
      </c>
      <c r="N829" s="31">
        <v>46.2</v>
      </c>
      <c r="O829" s="17">
        <f>((((((N829*N$2))-((N829*N$2)*0.12+0.035)+4-13)-($J829*N$2))/($J829*N$2)))</f>
        <v>0.17215671678704156</v>
      </c>
      <c r="P829" s="75">
        <v>44.6</v>
      </c>
      <c r="Q829" s="17">
        <f>((((((P829*P$2))-((P829*P$2)*0.12+0.035)+4-13)-($J829*P$2))/($J829*P$2)))</f>
        <v>0.17532995305286153</v>
      </c>
      <c r="R829" s="128">
        <v>39.85</v>
      </c>
      <c r="S829" s="17">
        <f>((((((R829*R$2))-((R829*R$2)*0.12+0.035)+4-13)-($J829*R$2))/($J829*R$2)))</f>
        <v>6.4172081305124487E-2</v>
      </c>
      <c r="T829" s="18"/>
      <c r="U829" s="17"/>
      <c r="V829" s="388">
        <v>39.65</v>
      </c>
      <c r="W829" s="17">
        <f>((((((V829*V$2))-((V829*V$2)*0.12+0.035)+4-13)-($J829*V$2))/($J829*V$2)))</f>
        <v>8.2884444736360516E-2</v>
      </c>
      <c r="X829" s="18"/>
      <c r="Y829" s="21"/>
      <c r="Z829" s="18"/>
      <c r="AA829" s="21"/>
      <c r="AB829" s="18"/>
      <c r="AC829" s="21"/>
      <c r="AD829" s="388">
        <v>39.15</v>
      </c>
      <c r="AE829" s="17">
        <f>((((((AD829*AD$2))-((AD829*AD$2)*0.12+0.035)+4-13)-($J829*AD$2))/($J829*AD$2)))</f>
        <v>8.8149746478964661E-2</v>
      </c>
      <c r="AF829" s="18"/>
      <c r="AG829" s="21"/>
      <c r="AH829" s="18"/>
      <c r="AI829" s="21"/>
    </row>
    <row r="830" spans="1:35" ht="15" customHeight="1" x14ac:dyDescent="0.25">
      <c r="A830" s="9" t="s">
        <v>1660</v>
      </c>
      <c r="B830" s="304">
        <v>33873</v>
      </c>
      <c r="D830" s="149" t="s">
        <v>477</v>
      </c>
      <c r="E830" s="283" t="s">
        <v>1269</v>
      </c>
      <c r="F830" s="283" t="e">
        <v>#N/A</v>
      </c>
      <c r="G830" s="283"/>
      <c r="H830" s="225">
        <v>0</v>
      </c>
      <c r="I830" s="225">
        <v>0</v>
      </c>
      <c r="J830" s="225">
        <v>36.634856999999997</v>
      </c>
      <c r="K830" s="225">
        <v>0</v>
      </c>
      <c r="L830" s="190"/>
      <c r="M830" s="17"/>
      <c r="N830" s="5"/>
      <c r="O830" s="230"/>
      <c r="P830" s="5"/>
      <c r="Q830" s="230"/>
      <c r="R830" s="5"/>
      <c r="S830" s="230"/>
      <c r="T830" s="5"/>
      <c r="U830" s="230"/>
      <c r="V830" s="5"/>
      <c r="W830" s="6"/>
      <c r="X830" s="5"/>
      <c r="Y830" s="6"/>
      <c r="Z830" s="5"/>
      <c r="AA830" s="6"/>
      <c r="AB830" s="5"/>
      <c r="AC830" s="6"/>
      <c r="AD830" s="5"/>
      <c r="AE830" s="6"/>
      <c r="AF830" s="5"/>
      <c r="AG830" s="6"/>
      <c r="AH830" s="5"/>
      <c r="AI830" s="6"/>
    </row>
    <row r="831" spans="1:35" ht="15" customHeight="1" x14ac:dyDescent="0.25">
      <c r="A831" s="9" t="s">
        <v>1660</v>
      </c>
      <c r="B831" s="304">
        <v>33953</v>
      </c>
      <c r="D831" s="149" t="s">
        <v>4489</v>
      </c>
      <c r="E831" s="283" t="s">
        <v>4490</v>
      </c>
      <c r="F831" s="283"/>
      <c r="G831" s="283"/>
      <c r="H831" s="225">
        <v>0</v>
      </c>
      <c r="I831" s="225">
        <v>0</v>
      </c>
      <c r="J831" s="225">
        <v>22.023333000000001</v>
      </c>
      <c r="K831" s="225">
        <v>22.02</v>
      </c>
      <c r="L831" s="191"/>
      <c r="M831" s="17"/>
      <c r="N831" s="5"/>
      <c r="O831" s="17"/>
      <c r="P831" s="18"/>
      <c r="Q831" s="230"/>
      <c r="R831" s="5"/>
      <c r="S831" s="230"/>
      <c r="T831" s="5"/>
      <c r="U831" s="230"/>
      <c r="V831" s="5"/>
      <c r="W831" s="6"/>
      <c r="X831" s="5"/>
      <c r="Y831" s="6"/>
      <c r="Z831" s="5"/>
      <c r="AA831" s="6"/>
      <c r="AB831" s="5"/>
      <c r="AC831" s="6"/>
      <c r="AD831" s="5"/>
      <c r="AE831" s="6"/>
      <c r="AF831" s="5"/>
      <c r="AG831" s="6"/>
      <c r="AH831" s="5"/>
      <c r="AI831" s="6"/>
    </row>
    <row r="832" spans="1:35" s="183" customFormat="1" ht="15" customHeight="1" x14ac:dyDescent="0.25">
      <c r="A832" s="9" t="s">
        <v>1660</v>
      </c>
      <c r="B832" s="304">
        <v>34149</v>
      </c>
      <c r="C832" s="212"/>
      <c r="D832" s="149" t="s">
        <v>2111</v>
      </c>
      <c r="E832" s="283" t="s">
        <v>1272</v>
      </c>
      <c r="F832" s="283" t="e">
        <v>#N/A</v>
      </c>
      <c r="G832" s="283"/>
      <c r="H832" s="225">
        <v>0</v>
      </c>
      <c r="I832" s="225">
        <v>0</v>
      </c>
      <c r="J832" s="225">
        <v>20.907499999999999</v>
      </c>
      <c r="K832" s="225" t="e">
        <v>#N/A</v>
      </c>
      <c r="L832" s="190"/>
      <c r="M832" s="17"/>
      <c r="N832" s="5"/>
      <c r="O832" s="20"/>
      <c r="P832" s="18"/>
      <c r="Q832" s="230"/>
      <c r="R832" s="5"/>
      <c r="S832" s="230"/>
      <c r="T832" s="5"/>
      <c r="U832" s="230"/>
      <c r="V832" s="5"/>
      <c r="W832" s="6"/>
      <c r="X832" s="5"/>
      <c r="Y832" s="6"/>
      <c r="Z832" s="5"/>
      <c r="AA832" s="6"/>
      <c r="AB832" s="5"/>
      <c r="AC832" s="6"/>
      <c r="AD832" s="5"/>
      <c r="AE832" s="6"/>
      <c r="AF832" s="5"/>
      <c r="AG832" s="6"/>
      <c r="AH832" s="5"/>
      <c r="AI832" s="6"/>
    </row>
    <row r="833" spans="1:35" s="183" customFormat="1" ht="15" customHeight="1" x14ac:dyDescent="0.25">
      <c r="A833" s="9" t="s">
        <v>1660</v>
      </c>
      <c r="B833" s="304">
        <v>33963</v>
      </c>
      <c r="C833" s="212"/>
      <c r="D833" s="149" t="s">
        <v>4487</v>
      </c>
      <c r="E833" s="283" t="s">
        <v>4488</v>
      </c>
      <c r="F833" s="283"/>
      <c r="G833" s="283"/>
      <c r="H833" s="225">
        <v>0</v>
      </c>
      <c r="I833" s="225">
        <v>0</v>
      </c>
      <c r="J833" s="225">
        <v>22.023333000000001</v>
      </c>
      <c r="K833" s="225">
        <v>21.84</v>
      </c>
      <c r="L833" s="191"/>
      <c r="M833" s="17"/>
      <c r="N833" s="5"/>
      <c r="O833" s="17"/>
      <c r="P833" s="18"/>
      <c r="Q833" s="230"/>
      <c r="R833" s="5"/>
      <c r="S833" s="230"/>
      <c r="T833" s="5"/>
      <c r="U833" s="230"/>
      <c r="V833" s="5"/>
      <c r="W833" s="6"/>
      <c r="X833" s="5"/>
      <c r="Y833" s="6"/>
      <c r="Z833" s="5"/>
      <c r="AA833" s="6"/>
      <c r="AB833" s="5"/>
      <c r="AC833" s="6"/>
      <c r="AD833" s="5"/>
      <c r="AE833" s="6"/>
      <c r="AF833" s="5"/>
      <c r="AG833" s="6"/>
      <c r="AH833" s="5"/>
      <c r="AI833" s="6"/>
    </row>
    <row r="834" spans="1:35" ht="15" customHeight="1" x14ac:dyDescent="0.25">
      <c r="A834" s="9" t="s">
        <v>1660</v>
      </c>
      <c r="B834" s="304">
        <v>33964</v>
      </c>
      <c r="D834" s="149" t="s">
        <v>4495</v>
      </c>
      <c r="E834" s="283" t="s">
        <v>4496</v>
      </c>
      <c r="F834" s="283"/>
      <c r="G834" s="283"/>
      <c r="H834" s="225">
        <v>0</v>
      </c>
      <c r="I834" s="225">
        <v>0</v>
      </c>
      <c r="J834" s="225">
        <v>211.19</v>
      </c>
      <c r="K834" s="225">
        <v>209.45</v>
      </c>
      <c r="L834" s="191"/>
      <c r="M834" s="17"/>
      <c r="N834" s="5"/>
      <c r="O834" s="20"/>
      <c r="P834" s="18"/>
      <c r="Q834" s="230"/>
      <c r="R834" s="5"/>
      <c r="S834" s="230"/>
      <c r="T834" s="5"/>
      <c r="U834" s="230"/>
      <c r="V834" s="5"/>
      <c r="W834" s="6"/>
      <c r="X834" s="5"/>
      <c r="Y834" s="6"/>
      <c r="Z834" s="5"/>
      <c r="AA834" s="6"/>
      <c r="AB834" s="5"/>
      <c r="AC834" s="6"/>
      <c r="AD834" s="5"/>
      <c r="AE834" s="6"/>
      <c r="AF834" s="5"/>
      <c r="AG834" s="6"/>
      <c r="AH834" s="5"/>
      <c r="AI834" s="6"/>
    </row>
    <row r="835" spans="1:35" s="183" customFormat="1" ht="15" customHeight="1" x14ac:dyDescent="0.25">
      <c r="A835" s="9" t="s">
        <v>1660</v>
      </c>
      <c r="B835" s="304">
        <v>33965</v>
      </c>
      <c r="C835" s="212"/>
      <c r="D835" s="149" t="s">
        <v>4484</v>
      </c>
      <c r="E835" s="183" t="s">
        <v>4485</v>
      </c>
      <c r="H835" s="225">
        <v>52</v>
      </c>
      <c r="I835" s="225">
        <v>52</v>
      </c>
      <c r="J835" s="225">
        <v>22.023571</v>
      </c>
      <c r="K835" s="225">
        <v>21.83</v>
      </c>
      <c r="L835" s="191">
        <v>40</v>
      </c>
      <c r="M835" s="17">
        <f>((((((L835*L$2))-((L835*L$2)*0.12+0.035)+4-13)-($J835*L$2))/($J835*L$2)))</f>
        <v>0.18804529928411695</v>
      </c>
      <c r="N835" s="18">
        <v>32.35</v>
      </c>
      <c r="O835" s="17">
        <f>((((((N835*N$2))-((N835*N$2)*0.12+0.035)+4-13)-($J835*N$2))/($J835*N$2)))</f>
        <v>8.749394001544987E-2</v>
      </c>
      <c r="P835" s="18"/>
      <c r="Q835" s="230"/>
      <c r="R835" s="5"/>
      <c r="S835" s="230"/>
      <c r="T835" s="5"/>
      <c r="U835" s="230"/>
      <c r="V835" s="5"/>
      <c r="W835" s="6"/>
      <c r="X835" s="5"/>
      <c r="Y835" s="6"/>
      <c r="Z835" s="5"/>
      <c r="AA835" s="6"/>
      <c r="AB835" s="5"/>
      <c r="AC835" s="6"/>
      <c r="AD835" s="5"/>
      <c r="AE835" s="6"/>
      <c r="AF835" s="5"/>
      <c r="AG835" s="6"/>
      <c r="AH835" s="5"/>
      <c r="AI835" s="6"/>
    </row>
    <row r="836" spans="1:35" s="183" customFormat="1" ht="15" customHeight="1" x14ac:dyDescent="0.25">
      <c r="A836" s="9" t="s">
        <v>1660</v>
      </c>
      <c r="B836" s="304">
        <v>34158</v>
      </c>
      <c r="C836" s="212"/>
      <c r="D836" s="149" t="s">
        <v>862</v>
      </c>
      <c r="E836" s="183" t="s">
        <v>1270</v>
      </c>
      <c r="F836" s="183" t="e">
        <v>#N/A</v>
      </c>
      <c r="H836" s="225">
        <v>0</v>
      </c>
      <c r="I836" s="225">
        <v>0</v>
      </c>
      <c r="J836" s="225">
        <v>20.485833</v>
      </c>
      <c r="K836" s="225">
        <v>20.52</v>
      </c>
      <c r="L836" s="191"/>
      <c r="M836" s="17"/>
      <c r="N836" s="5"/>
      <c r="O836" s="19"/>
      <c r="P836" s="18"/>
      <c r="Q836" s="230"/>
      <c r="R836" s="5"/>
      <c r="S836" s="230"/>
      <c r="T836" s="5"/>
      <c r="U836" s="230"/>
      <c r="V836" s="5"/>
      <c r="W836" s="6"/>
      <c r="X836" s="5"/>
      <c r="Y836" s="6"/>
      <c r="Z836" s="5"/>
      <c r="AA836" s="6"/>
      <c r="AB836" s="5"/>
      <c r="AC836" s="6"/>
      <c r="AD836" s="5"/>
      <c r="AE836" s="6"/>
      <c r="AF836" s="5"/>
      <c r="AG836" s="6"/>
      <c r="AH836" s="5"/>
      <c r="AI836" s="6"/>
    </row>
    <row r="837" spans="1:35" ht="15" customHeight="1" x14ac:dyDescent="0.25">
      <c r="A837" s="9" t="s">
        <v>1660</v>
      </c>
      <c r="B837" s="304">
        <v>33967</v>
      </c>
      <c r="D837" s="149" t="s">
        <v>401</v>
      </c>
      <c r="E837" s="283" t="s">
        <v>1271</v>
      </c>
      <c r="F837" s="283" t="e">
        <v>#N/A</v>
      </c>
      <c r="G837" s="283"/>
      <c r="H837" s="225">
        <v>0</v>
      </c>
      <c r="I837" s="225">
        <v>0</v>
      </c>
      <c r="J837" s="225">
        <v>26.961666999999998</v>
      </c>
      <c r="K837" s="225" t="e">
        <v>#N/A</v>
      </c>
      <c r="L837" s="191"/>
      <c r="M837" s="17"/>
      <c r="N837" s="5"/>
      <c r="O837" s="20"/>
      <c r="P837" s="18"/>
      <c r="Q837" s="230"/>
      <c r="R837" s="5"/>
      <c r="S837" s="230"/>
      <c r="T837" s="5"/>
      <c r="U837" s="230"/>
      <c r="V837" s="5"/>
      <c r="W837" s="6"/>
      <c r="X837" s="5"/>
      <c r="Y837" s="6"/>
      <c r="Z837" s="5"/>
      <c r="AA837" s="6"/>
      <c r="AB837" s="5"/>
      <c r="AC837" s="6"/>
      <c r="AD837" s="5"/>
      <c r="AE837" s="6"/>
      <c r="AF837" s="5"/>
      <c r="AG837" s="6"/>
      <c r="AH837" s="5"/>
      <c r="AI837" s="6"/>
    </row>
    <row r="838" spans="1:35" s="284" customFormat="1" ht="15" customHeight="1" x14ac:dyDescent="0.25">
      <c r="A838" s="9"/>
      <c r="B838" s="304"/>
      <c r="C838" s="212" t="s">
        <v>5531</v>
      </c>
      <c r="D838" s="219" t="s">
        <v>401</v>
      </c>
      <c r="E838" s="284" t="s">
        <v>4493</v>
      </c>
      <c r="H838" s="225">
        <v>0</v>
      </c>
      <c r="I838" s="225">
        <v>0</v>
      </c>
      <c r="J838" s="225">
        <v>26.961666999999998</v>
      </c>
      <c r="K838" s="225"/>
      <c r="L838" s="191"/>
      <c r="M838" s="19"/>
      <c r="N838" s="18"/>
      <c r="O838" s="20"/>
      <c r="P838" s="18"/>
      <c r="Q838" s="20"/>
      <c r="R838" s="18"/>
      <c r="S838" s="20"/>
      <c r="T838" s="18"/>
      <c r="U838" s="20"/>
      <c r="V838" s="18"/>
      <c r="W838" s="21"/>
      <c r="X838" s="18"/>
      <c r="Y838" s="21"/>
      <c r="Z838" s="18"/>
      <c r="AA838" s="21"/>
      <c r="AB838" s="18"/>
      <c r="AC838" s="21"/>
      <c r="AD838" s="18"/>
      <c r="AE838" s="21"/>
      <c r="AF838" s="18"/>
      <c r="AG838" s="21"/>
      <c r="AH838" s="18"/>
      <c r="AI838" s="21"/>
    </row>
    <row r="839" spans="1:35" s="284" customFormat="1" ht="15" customHeight="1" x14ac:dyDescent="0.25">
      <c r="A839" s="9" t="s">
        <v>1660</v>
      </c>
      <c r="B839" s="304">
        <v>33968</v>
      </c>
      <c r="C839" s="212"/>
      <c r="D839" s="32" t="s">
        <v>4492</v>
      </c>
      <c r="E839" s="284" t="s">
        <v>4493</v>
      </c>
      <c r="G839" s="284" t="s">
        <v>4524</v>
      </c>
      <c r="H839" s="225">
        <v>96</v>
      </c>
      <c r="I839" s="225">
        <v>96</v>
      </c>
      <c r="J839" s="225">
        <v>209.28</v>
      </c>
      <c r="K839" s="225">
        <v>209.28</v>
      </c>
      <c r="L839" s="389">
        <v>290</v>
      </c>
      <c r="M839" s="19">
        <f>((((((L839*L$2))-((L839*L$2)*0.12+0.035)+4-13)-($J839*L$2))/($J839*L$2)))</f>
        <v>0.17624713302752304</v>
      </c>
      <c r="N839" s="18"/>
      <c r="O839" s="20"/>
      <c r="P839" s="18"/>
      <c r="Q839" s="20"/>
      <c r="R839" s="18"/>
      <c r="S839" s="20"/>
      <c r="T839" s="18"/>
      <c r="U839" s="20"/>
      <c r="V839" s="18"/>
      <c r="W839" s="21"/>
      <c r="X839" s="18"/>
      <c r="Y839" s="21"/>
      <c r="Z839" s="18"/>
      <c r="AA839" s="21"/>
      <c r="AB839" s="18"/>
      <c r="AC839" s="21"/>
      <c r="AD839" s="18"/>
      <c r="AE839" s="21"/>
      <c r="AF839" s="18"/>
      <c r="AG839" s="21"/>
      <c r="AH839" s="18"/>
      <c r="AI839" s="21"/>
    </row>
    <row r="840" spans="1:35" s="183" customFormat="1" ht="15" customHeight="1" x14ac:dyDescent="0.25">
      <c r="A840" s="9" t="s">
        <v>1660</v>
      </c>
      <c r="B840" s="304">
        <v>34070</v>
      </c>
      <c r="C840" s="212"/>
      <c r="D840" s="149" t="s">
        <v>4497</v>
      </c>
      <c r="E840" s="283" t="s">
        <v>4498</v>
      </c>
      <c r="F840" s="283"/>
      <c r="G840" s="283"/>
      <c r="H840" s="225">
        <v>0</v>
      </c>
      <c r="I840" s="225">
        <v>0</v>
      </c>
      <c r="J840" s="225">
        <v>37.9</v>
      </c>
      <c r="K840" s="225">
        <v>38.61</v>
      </c>
      <c r="L840" s="191"/>
      <c r="M840" s="17"/>
      <c r="N840" s="5"/>
      <c r="O840" s="17"/>
      <c r="P840" s="18"/>
      <c r="Q840" s="230"/>
      <c r="R840" s="5"/>
      <c r="S840" s="230"/>
      <c r="T840" s="5"/>
      <c r="U840" s="230"/>
      <c r="V840" s="5"/>
      <c r="W840" s="6"/>
      <c r="X840" s="5"/>
      <c r="Y840" s="6"/>
      <c r="Z840" s="5"/>
      <c r="AA840" s="6"/>
      <c r="AB840" s="5"/>
      <c r="AC840" s="6"/>
      <c r="AD840" s="5"/>
      <c r="AE840" s="6"/>
      <c r="AF840" s="5"/>
      <c r="AG840" s="6"/>
      <c r="AH840" s="5"/>
      <c r="AI840" s="6"/>
    </row>
    <row r="841" spans="1:35" s="104" customFormat="1" ht="15" customHeight="1" x14ac:dyDescent="0.25">
      <c r="A841" s="9" t="s">
        <v>1660</v>
      </c>
      <c r="B841" s="304">
        <v>34401</v>
      </c>
      <c r="C841" s="212"/>
      <c r="D841" s="249" t="s">
        <v>2913</v>
      </c>
      <c r="E841" s="283" t="s">
        <v>2762</v>
      </c>
      <c r="F841" s="283"/>
      <c r="G841" s="283"/>
      <c r="H841" s="225">
        <v>0</v>
      </c>
      <c r="I841" s="225">
        <v>0</v>
      </c>
      <c r="J841" s="225">
        <v>34.828333000000001</v>
      </c>
      <c r="K841" s="225">
        <v>34.83</v>
      </c>
      <c r="L841" s="191"/>
      <c r="M841" s="17"/>
      <c r="N841" s="18"/>
      <c r="O841" s="17"/>
      <c r="P841" s="18"/>
      <c r="Q841" s="17"/>
      <c r="R841" s="5"/>
      <c r="S841" s="230"/>
      <c r="T841" s="5"/>
      <c r="U841" s="230"/>
      <c r="V841" s="5"/>
      <c r="W841" s="6"/>
      <c r="X841" s="5"/>
      <c r="Y841" s="6"/>
      <c r="Z841" s="5"/>
      <c r="AA841" s="6"/>
      <c r="AB841" s="5"/>
      <c r="AC841" s="6"/>
      <c r="AD841" s="5"/>
      <c r="AE841" s="6"/>
      <c r="AF841" s="5"/>
      <c r="AG841" s="6"/>
      <c r="AH841" s="5"/>
      <c r="AI841" s="6"/>
    </row>
    <row r="842" spans="1:35" s="47" customFormat="1" ht="15" customHeight="1" x14ac:dyDescent="0.25">
      <c r="A842" s="9" t="s">
        <v>1660</v>
      </c>
      <c r="B842" s="304">
        <v>34402</v>
      </c>
      <c r="C842" s="212"/>
      <c r="D842" s="149" t="s">
        <v>2816</v>
      </c>
      <c r="E842" s="283" t="s">
        <v>2125</v>
      </c>
      <c r="F842" s="283"/>
      <c r="G842" s="283"/>
      <c r="H842" s="225">
        <v>0</v>
      </c>
      <c r="I842" s="225">
        <v>0</v>
      </c>
      <c r="J842" s="225">
        <v>34.828099999999999</v>
      </c>
      <c r="K842" s="225">
        <v>46.18</v>
      </c>
      <c r="L842" s="189"/>
      <c r="M842" s="17"/>
      <c r="N842" s="18"/>
      <c r="O842" s="19"/>
      <c r="P842" s="18"/>
      <c r="Q842" s="17"/>
      <c r="R842" s="5"/>
      <c r="S842" s="230"/>
      <c r="T842" s="5"/>
      <c r="U842" s="17"/>
      <c r="V842" s="5"/>
      <c r="W842" s="6"/>
      <c r="X842" s="5"/>
      <c r="Y842" s="6"/>
      <c r="Z842" s="5"/>
      <c r="AA842" s="6"/>
      <c r="AB842" s="5"/>
      <c r="AC842" s="6"/>
      <c r="AD842" s="5"/>
      <c r="AE842" s="6"/>
      <c r="AF842" s="5"/>
      <c r="AG842" s="6"/>
      <c r="AH842" s="5"/>
      <c r="AI842" s="6"/>
    </row>
    <row r="843" spans="1:35" ht="15" customHeight="1" x14ac:dyDescent="0.25">
      <c r="A843" s="9" t="s">
        <v>1660</v>
      </c>
      <c r="B843" s="304">
        <v>35123</v>
      </c>
      <c r="D843" s="149" t="s">
        <v>4500</v>
      </c>
      <c r="E843" s="283" t="s">
        <v>4501</v>
      </c>
      <c r="F843" s="283"/>
      <c r="G843" s="283"/>
      <c r="H843" s="225">
        <v>0</v>
      </c>
      <c r="I843" s="225">
        <v>0</v>
      </c>
      <c r="J843" s="225">
        <v>39.762380999999998</v>
      </c>
      <c r="K843" s="225">
        <v>39.76</v>
      </c>
      <c r="L843" s="191"/>
      <c r="M843" s="19"/>
      <c r="N843" s="18"/>
      <c r="O843" s="17"/>
      <c r="P843" s="18"/>
      <c r="Q843" s="17"/>
      <c r="R843" s="18"/>
      <c r="S843" s="17"/>
      <c r="T843" s="5"/>
      <c r="U843" s="230"/>
      <c r="V843" s="5"/>
      <c r="W843" s="6"/>
      <c r="X843" s="5"/>
      <c r="Y843" s="6"/>
      <c r="Z843" s="5"/>
      <c r="AA843" s="6"/>
      <c r="AB843" s="5"/>
      <c r="AC843" s="6"/>
      <c r="AD843" s="5"/>
      <c r="AE843" s="6"/>
      <c r="AF843" s="5"/>
      <c r="AG843" s="6"/>
      <c r="AH843" s="5"/>
      <c r="AI843" s="6"/>
    </row>
    <row r="844" spans="1:35" s="183" customFormat="1" ht="15" customHeight="1" x14ac:dyDescent="0.25">
      <c r="A844" s="9" t="s">
        <v>1660</v>
      </c>
      <c r="B844" s="304">
        <v>35124</v>
      </c>
      <c r="C844" s="212"/>
      <c r="D844" s="149" t="s">
        <v>4503</v>
      </c>
      <c r="E844" s="283" t="s">
        <v>4504</v>
      </c>
      <c r="F844" s="283"/>
      <c r="G844" s="283"/>
      <c r="H844" s="225">
        <v>0</v>
      </c>
      <c r="I844" s="225">
        <v>0</v>
      </c>
      <c r="J844" s="225">
        <v>39.762999999999998</v>
      </c>
      <c r="K844" s="225">
        <v>39.76</v>
      </c>
      <c r="L844" s="191"/>
      <c r="M844" s="17"/>
      <c r="N844" s="18"/>
      <c r="O844" s="17"/>
      <c r="P844" s="18"/>
      <c r="Q844" s="17"/>
      <c r="R844" s="18"/>
      <c r="S844" s="17"/>
      <c r="T844" s="5"/>
      <c r="U844" s="230"/>
      <c r="V844" s="5"/>
      <c r="W844" s="6"/>
      <c r="X844" s="5"/>
      <c r="Y844" s="6"/>
      <c r="Z844" s="5"/>
      <c r="AA844" s="6"/>
      <c r="AB844" s="5"/>
      <c r="AC844" s="6"/>
      <c r="AD844" s="5"/>
      <c r="AE844" s="6"/>
      <c r="AF844" s="5"/>
      <c r="AG844" s="6"/>
      <c r="AH844" s="5"/>
      <c r="AI844" s="6"/>
    </row>
    <row r="845" spans="1:35" s="183" customFormat="1" ht="15" customHeight="1" x14ac:dyDescent="0.25">
      <c r="A845" s="9" t="s">
        <v>1660</v>
      </c>
      <c r="B845" s="304">
        <v>35129</v>
      </c>
      <c r="C845" s="212"/>
      <c r="D845" s="149" t="s">
        <v>441</v>
      </c>
      <c r="E845" s="283" t="s">
        <v>1273</v>
      </c>
      <c r="F845" s="283" t="e">
        <v>#N/A</v>
      </c>
      <c r="G845" s="283"/>
      <c r="H845" s="225">
        <v>119</v>
      </c>
      <c r="I845" s="225">
        <v>119</v>
      </c>
      <c r="J845" s="225">
        <v>21.581467</v>
      </c>
      <c r="K845" s="225">
        <v>20.83</v>
      </c>
      <c r="L845" s="191">
        <v>49.99</v>
      </c>
      <c r="M845" s="17">
        <f>((((((L845*L$2))-((L845*L$2)*0.12+0.035)+4-13)-($J845*L$2))/($J845*L$2)))</f>
        <v>0.61973233793606353</v>
      </c>
      <c r="N845" s="18">
        <v>35</v>
      </c>
      <c r="O845" s="17">
        <f>((((((N845*N$2))-((N845*N$2)*0.12+0.035)+4-13)-($J845*N$2))/($J845*N$2)))</f>
        <v>0.21782731451944387</v>
      </c>
      <c r="P845" s="18"/>
      <c r="Q845" s="17"/>
      <c r="R845" s="18"/>
      <c r="S845" s="17"/>
      <c r="T845" s="18"/>
      <c r="U845" s="17"/>
      <c r="V845" s="5"/>
      <c r="W845" s="6"/>
      <c r="X845" s="5"/>
      <c r="Y845" s="17"/>
      <c r="Z845" s="5"/>
      <c r="AA845" s="17"/>
      <c r="AB845" s="5"/>
      <c r="AC845" s="6"/>
      <c r="AD845" s="5"/>
      <c r="AE845" s="17"/>
      <c r="AF845" s="5"/>
      <c r="AG845" s="6"/>
      <c r="AH845" s="5"/>
      <c r="AI845" s="6"/>
    </row>
    <row r="846" spans="1:35" ht="15" customHeight="1" x14ac:dyDescent="0.25">
      <c r="A846" s="9" t="s">
        <v>1660</v>
      </c>
      <c r="B846" s="304">
        <v>36047</v>
      </c>
      <c r="D846" s="149" t="s">
        <v>174</v>
      </c>
      <c r="E846" s="283" t="s">
        <v>1274</v>
      </c>
      <c r="F846" s="283" t="e">
        <v>#N/A</v>
      </c>
      <c r="G846" s="283"/>
      <c r="H846" s="225">
        <v>0</v>
      </c>
      <c r="I846" s="225">
        <v>0</v>
      </c>
      <c r="J846" s="225">
        <v>40.52675</v>
      </c>
      <c r="K846" s="225">
        <v>40.53</v>
      </c>
      <c r="L846" s="189"/>
      <c r="M846" s="17"/>
      <c r="N846" s="18"/>
      <c r="O846" s="17"/>
      <c r="P846" s="18"/>
      <c r="Q846" s="17"/>
      <c r="R846" s="5"/>
      <c r="S846" s="230"/>
      <c r="T846" s="5"/>
      <c r="U846" s="230"/>
      <c r="V846" s="5"/>
      <c r="W846" s="6"/>
      <c r="X846" s="5"/>
      <c r="Y846" s="6"/>
      <c r="Z846" s="5"/>
      <c r="AA846" s="6"/>
      <c r="AB846" s="5"/>
      <c r="AC846" s="6"/>
      <c r="AD846" s="5"/>
      <c r="AE846" s="6"/>
      <c r="AF846" s="5"/>
      <c r="AG846" s="6"/>
      <c r="AH846" s="5"/>
      <c r="AI846" s="6"/>
    </row>
    <row r="847" spans="1:35" ht="15" customHeight="1" x14ac:dyDescent="0.25">
      <c r="A847" s="9" t="s">
        <v>1660</v>
      </c>
      <c r="B847" s="304">
        <v>36048</v>
      </c>
      <c r="D847" s="149" t="s">
        <v>175</v>
      </c>
      <c r="E847" s="183" t="s">
        <v>1275</v>
      </c>
      <c r="F847" s="183" t="e">
        <v>#N/A</v>
      </c>
      <c r="G847" s="183"/>
      <c r="H847" s="225">
        <v>0</v>
      </c>
      <c r="I847" s="225">
        <v>0</v>
      </c>
      <c r="J847" s="225">
        <v>40.526933</v>
      </c>
      <c r="K847" s="225">
        <v>40.53</v>
      </c>
      <c r="L847" s="189"/>
      <c r="M847" s="17"/>
      <c r="N847" s="50"/>
      <c r="O847" s="17"/>
      <c r="P847" s="31"/>
      <c r="Q847" s="17"/>
      <c r="R847" s="38"/>
      <c r="S847" s="17"/>
      <c r="T847" s="5"/>
      <c r="U847" s="230"/>
      <c r="V847" s="5"/>
      <c r="W847" s="6"/>
      <c r="X847" s="5"/>
      <c r="Y847" s="6"/>
      <c r="Z847" s="5"/>
      <c r="AA847" s="6"/>
      <c r="AB847" s="5"/>
      <c r="AC847" s="6"/>
      <c r="AD847" s="5"/>
      <c r="AE847" s="6"/>
      <c r="AF847" s="5"/>
      <c r="AG847" s="6"/>
      <c r="AH847" s="5"/>
      <c r="AI847" s="6"/>
    </row>
    <row r="848" spans="1:35" ht="15" customHeight="1" x14ac:dyDescent="0.25">
      <c r="A848" s="9" t="s">
        <v>1660</v>
      </c>
      <c r="B848" s="304">
        <v>36049</v>
      </c>
      <c r="D848" s="149" t="s">
        <v>176</v>
      </c>
      <c r="E848" s="283" t="s">
        <v>1276</v>
      </c>
      <c r="F848" s="283" t="e">
        <v>#N/A</v>
      </c>
      <c r="G848" s="283"/>
      <c r="H848" s="225">
        <v>14</v>
      </c>
      <c r="I848" s="225">
        <v>14</v>
      </c>
      <c r="J848" s="225">
        <v>40.52675</v>
      </c>
      <c r="K848" s="225">
        <v>50.55</v>
      </c>
      <c r="L848" s="189">
        <v>75</v>
      </c>
      <c r="M848" s="17">
        <f t="shared" ref="M848:M852" si="12">((((((L848*L$2))-((L848*L$2)*0.12+0.035)+4-13)-($J848*L$2))/($J848*L$2)))</f>
        <v>0.40561480997119198</v>
      </c>
      <c r="N848" s="18"/>
      <c r="O848" s="17"/>
      <c r="P848" s="18">
        <v>52.1</v>
      </c>
      <c r="Q848" s="17">
        <f>((((((P848*P$2))-((P848*P$2)*0.12+0.035)+4-13)-($J848*P$2))/($J848*P$2)))</f>
        <v>5.6989108017132778E-2</v>
      </c>
      <c r="R848" s="18"/>
      <c r="S848" s="17"/>
      <c r="T848" s="5"/>
      <c r="U848" s="230"/>
      <c r="V848" s="5"/>
      <c r="W848" s="6"/>
      <c r="X848" s="5"/>
      <c r="Y848" s="6"/>
      <c r="Z848" s="5"/>
      <c r="AA848" s="6"/>
      <c r="AB848" s="5"/>
      <c r="AC848" s="6"/>
      <c r="AD848" s="5"/>
      <c r="AE848" s="6"/>
      <c r="AF848" s="5"/>
      <c r="AG848" s="6"/>
      <c r="AH848" s="5"/>
      <c r="AI848" s="6"/>
    </row>
    <row r="849" spans="1:35" ht="15" customHeight="1" x14ac:dyDescent="0.25">
      <c r="A849" s="9" t="s">
        <v>1660</v>
      </c>
      <c r="B849" s="304">
        <v>36050</v>
      </c>
      <c r="D849" s="149" t="s">
        <v>527</v>
      </c>
      <c r="E849" s="283" t="s">
        <v>1277</v>
      </c>
      <c r="F849" s="283" t="e">
        <v>#N/A</v>
      </c>
      <c r="G849" s="283"/>
      <c r="H849" s="225">
        <v>13</v>
      </c>
      <c r="I849" s="225">
        <v>13</v>
      </c>
      <c r="J849" s="225">
        <v>40.527200000000001</v>
      </c>
      <c r="K849" s="225">
        <v>40.53</v>
      </c>
      <c r="L849" s="389">
        <v>74.5</v>
      </c>
      <c r="M849" s="17">
        <f t="shared" si="12"/>
        <v>0.39474229653171217</v>
      </c>
      <c r="N849" s="51"/>
      <c r="O849" s="230"/>
      <c r="P849" s="5"/>
      <c r="Q849" s="230"/>
      <c r="R849" s="5"/>
      <c r="S849" s="230"/>
      <c r="T849" s="5"/>
      <c r="U849" s="230"/>
      <c r="V849" s="5"/>
      <c r="W849" s="6"/>
      <c r="X849" s="5"/>
      <c r="Y849" s="6"/>
      <c r="Z849" s="5"/>
      <c r="AA849" s="6"/>
      <c r="AB849" s="5"/>
      <c r="AC849" s="6"/>
      <c r="AD849" s="5"/>
      <c r="AE849" s="6"/>
      <c r="AF849" s="5"/>
      <c r="AG849" s="6"/>
      <c r="AH849" s="5"/>
      <c r="AI849" s="6"/>
    </row>
    <row r="850" spans="1:35" ht="15" customHeight="1" x14ac:dyDescent="0.25">
      <c r="A850" s="9" t="s">
        <v>1660</v>
      </c>
      <c r="B850" s="304">
        <v>60120</v>
      </c>
      <c r="D850" s="149" t="s">
        <v>277</v>
      </c>
      <c r="E850" s="283" t="s">
        <v>1278</v>
      </c>
      <c r="F850" s="283" t="s">
        <v>1680</v>
      </c>
      <c r="G850" s="283"/>
      <c r="H850" s="225">
        <v>187</v>
      </c>
      <c r="I850" s="225">
        <v>187</v>
      </c>
      <c r="J850" s="225">
        <v>2.4990519999999998</v>
      </c>
      <c r="K850" s="225">
        <v>2.31</v>
      </c>
      <c r="L850" s="190">
        <v>13.99</v>
      </c>
      <c r="M850" s="17">
        <f t="shared" si="12"/>
        <v>0.31097712252486126</v>
      </c>
      <c r="N850" s="18">
        <v>9</v>
      </c>
      <c r="O850" s="17">
        <f>((((((N850*N$2))-((N850*N$2)*0.12+0.035)+4-13)-($J850*N$2))/($J850*N$2)))</f>
        <v>0.36151628697602134</v>
      </c>
      <c r="P850" s="18">
        <v>8.15</v>
      </c>
      <c r="Q850" s="17">
        <f>((((((P850*P$2))-((P850*P$2)*0.12+0.035)+4-13)-($J850*P$2))/($J850*P$2)))</f>
        <v>0.66476461207423221</v>
      </c>
      <c r="R850" s="18">
        <v>6.35</v>
      </c>
      <c r="S850" s="17">
        <f>((((((R850*R$2))-((R850*R$2)*0.12+0.035)+4-13)-($J850*R$2))/($J850*R$2)))</f>
        <v>0.33220517220129886</v>
      </c>
      <c r="T850" s="388">
        <v>5.35</v>
      </c>
      <c r="U850" s="17">
        <f>((((((T850*T$2))-((T850*T$2)*0.12+0.035)+4-13)-($J850*T$2))/($J850*T$2)))</f>
        <v>0.16084019060027571</v>
      </c>
      <c r="V850" s="18"/>
      <c r="W850" s="17"/>
      <c r="X850" s="5"/>
      <c r="Y850" s="6"/>
      <c r="Z850" s="18"/>
      <c r="AA850" s="17"/>
      <c r="AB850" s="5"/>
      <c r="AC850" s="6"/>
      <c r="AD850" s="5"/>
      <c r="AE850" s="6"/>
      <c r="AF850" s="5"/>
      <c r="AG850" s="6"/>
      <c r="AH850" s="5"/>
      <c r="AI850" s="6"/>
    </row>
    <row r="851" spans="1:35" ht="15" customHeight="1" x14ac:dyDescent="0.25">
      <c r="A851" s="9" t="s">
        <v>1660</v>
      </c>
      <c r="B851" s="304">
        <v>60144</v>
      </c>
      <c r="D851" s="149" t="s">
        <v>278</v>
      </c>
      <c r="E851" s="283" t="s">
        <v>1279</v>
      </c>
      <c r="F851" s="283" t="s">
        <v>1680</v>
      </c>
      <c r="G851" s="283"/>
      <c r="H851" s="225">
        <v>8</v>
      </c>
      <c r="I851" s="225">
        <v>8</v>
      </c>
      <c r="J851" s="225">
        <v>2.350857</v>
      </c>
      <c r="K851" s="225">
        <v>2.31</v>
      </c>
      <c r="L851" s="191">
        <v>13.9</v>
      </c>
      <c r="M851" s="17">
        <f t="shared" si="12"/>
        <v>0.35992959163403082</v>
      </c>
      <c r="N851" s="18">
        <v>10</v>
      </c>
      <c r="O851" s="17">
        <f>((((((N851*N$2))-((N851*N$2)*0.12+0.035)+4-13)-($J851*N$2))/($J851*N$2)))</f>
        <v>0.82167609514317574</v>
      </c>
      <c r="P851" s="5"/>
      <c r="Q851" s="17"/>
      <c r="R851" s="18"/>
      <c r="S851" s="17"/>
      <c r="T851" s="5"/>
      <c r="U851" s="230"/>
      <c r="V851" s="5"/>
      <c r="W851" s="6"/>
      <c r="X851" s="5"/>
      <c r="Y851" s="6"/>
      <c r="Z851" s="5"/>
      <c r="AA851" s="6"/>
      <c r="AB851" s="5"/>
      <c r="AC851" s="6"/>
      <c r="AD851" s="5"/>
      <c r="AE851" s="6"/>
      <c r="AF851" s="5"/>
      <c r="AG851" s="6"/>
      <c r="AH851" s="5"/>
      <c r="AI851" s="6"/>
    </row>
    <row r="852" spans="1:35" ht="15" customHeight="1" x14ac:dyDescent="0.25">
      <c r="A852" s="9" t="s">
        <v>1660</v>
      </c>
      <c r="B852" s="304">
        <v>60193</v>
      </c>
      <c r="D852" s="149" t="s">
        <v>279</v>
      </c>
      <c r="E852" s="283" t="s">
        <v>1280</v>
      </c>
      <c r="F852" s="283" t="s">
        <v>1680</v>
      </c>
      <c r="G852" s="283"/>
      <c r="H852" s="225">
        <v>47</v>
      </c>
      <c r="I852" s="225">
        <v>47</v>
      </c>
      <c r="J852" s="225">
        <v>2.351067</v>
      </c>
      <c r="K852" s="225">
        <v>2.6</v>
      </c>
      <c r="L852" s="190">
        <v>13.99</v>
      </c>
      <c r="M852" s="17">
        <f t="shared" si="12"/>
        <v>0.39349495356789038</v>
      </c>
      <c r="N852" s="388">
        <v>9.5</v>
      </c>
      <c r="O852" s="17">
        <f>((((((N852*N$2))-((N852*N$2)*0.12+0.035)+4-13)-($J852*N$2))/($J852*N$2)))</f>
        <v>0.6343643120336423</v>
      </c>
      <c r="P852" s="5"/>
      <c r="Q852" s="230"/>
      <c r="R852" s="5"/>
      <c r="S852" s="230"/>
      <c r="T852" s="5"/>
      <c r="U852" s="17"/>
      <c r="V852" s="5"/>
      <c r="W852" s="6"/>
      <c r="X852" s="5"/>
      <c r="Y852" s="6"/>
      <c r="Z852" s="5"/>
      <c r="AA852" s="6"/>
      <c r="AB852" s="5"/>
      <c r="AC852" s="6"/>
      <c r="AD852" s="5"/>
      <c r="AE852" s="6"/>
      <c r="AF852" s="5"/>
      <c r="AG852" s="6"/>
      <c r="AH852" s="5"/>
      <c r="AI852" s="6"/>
    </row>
    <row r="853" spans="1:35" s="104" customFormat="1" ht="15" customHeight="1" x14ac:dyDescent="0.25">
      <c r="A853" s="9" t="s">
        <v>1660</v>
      </c>
      <c r="B853" s="304">
        <v>62249</v>
      </c>
      <c r="C853" s="212"/>
      <c r="D853" s="198" t="s">
        <v>2919</v>
      </c>
      <c r="E853" s="7" t="s">
        <v>2920</v>
      </c>
      <c r="F853" s="7"/>
      <c r="G853" s="7"/>
      <c r="H853" s="225">
        <v>0</v>
      </c>
      <c r="I853" s="225">
        <v>0</v>
      </c>
      <c r="J853" s="225">
        <v>2.3464</v>
      </c>
      <c r="K853" s="225">
        <v>2.35</v>
      </c>
      <c r="L853" s="190"/>
      <c r="M853" s="17"/>
      <c r="N853" s="18"/>
      <c r="O853" s="17"/>
      <c r="P853" s="18"/>
      <c r="Q853" s="17"/>
      <c r="R853" s="5"/>
      <c r="S853" s="17"/>
      <c r="T853" s="18"/>
      <c r="U853" s="17"/>
      <c r="V853" s="5"/>
      <c r="W853" s="6"/>
      <c r="X853" s="5"/>
      <c r="Y853" s="6"/>
      <c r="Z853" s="5"/>
      <c r="AA853" s="6"/>
      <c r="AB853" s="5"/>
      <c r="AC853" s="6"/>
      <c r="AD853" s="5"/>
      <c r="AE853" s="6"/>
      <c r="AF853" s="5"/>
      <c r="AG853" s="6"/>
      <c r="AH853" s="5"/>
      <c r="AI853" s="6"/>
    </row>
    <row r="854" spans="1:35" ht="15" customHeight="1" x14ac:dyDescent="0.25">
      <c r="A854" s="9" t="s">
        <v>1660</v>
      </c>
      <c r="B854" s="304">
        <v>62250</v>
      </c>
      <c r="D854" s="149" t="s">
        <v>631</v>
      </c>
      <c r="E854" s="283" t="s">
        <v>1281</v>
      </c>
      <c r="F854" s="283" t="e">
        <v>#N/A</v>
      </c>
      <c r="G854" s="283"/>
      <c r="H854" s="225">
        <v>0</v>
      </c>
      <c r="I854" s="225">
        <v>0</v>
      </c>
      <c r="J854" s="225">
        <v>2.3512</v>
      </c>
      <c r="K854" s="225">
        <v>2.35</v>
      </c>
      <c r="L854" s="190"/>
      <c r="M854" s="17"/>
      <c r="N854" s="5"/>
      <c r="O854" s="17"/>
      <c r="P854" s="18"/>
      <c r="Q854" s="17"/>
      <c r="R854" s="18"/>
      <c r="S854" s="17"/>
      <c r="T854" s="18"/>
      <c r="U854" s="17"/>
      <c r="V854" s="5"/>
      <c r="W854" s="6"/>
      <c r="X854" s="5"/>
      <c r="Y854" s="6"/>
      <c r="Z854" s="5"/>
      <c r="AA854" s="6"/>
      <c r="AB854" s="5"/>
      <c r="AC854" s="6"/>
      <c r="AD854" s="5"/>
      <c r="AE854" s="6"/>
      <c r="AF854" s="5"/>
      <c r="AG854" s="6"/>
      <c r="AH854" s="5"/>
      <c r="AI854" s="6"/>
    </row>
    <row r="855" spans="1:35" ht="15" customHeight="1" x14ac:dyDescent="0.25">
      <c r="A855" s="9" t="s">
        <v>1660</v>
      </c>
      <c r="B855" s="304" t="s">
        <v>3979</v>
      </c>
      <c r="D855" s="379" t="s">
        <v>280</v>
      </c>
      <c r="E855" s="283" t="s">
        <v>1282</v>
      </c>
      <c r="F855" s="283" t="s">
        <v>1680</v>
      </c>
      <c r="G855" s="283"/>
      <c r="H855" s="225">
        <v>5</v>
      </c>
      <c r="I855" s="225">
        <v>5</v>
      </c>
      <c r="J855" s="225">
        <v>2.351</v>
      </c>
      <c r="K855" s="225">
        <v>2.6</v>
      </c>
      <c r="L855" s="190">
        <v>15</v>
      </c>
      <c r="M855" s="17">
        <f>((((((L855*L$2))-((L855*L$2)*0.12+0.035)+4-13)-($J855*L$2))/($J855*L$2)))</f>
        <v>0.77158655891110128</v>
      </c>
      <c r="N855" s="5">
        <v>7.9</v>
      </c>
      <c r="O855" s="17">
        <f>((((((N855*N$2))-((N855*N$2)*0.12+0.035)+4-13)-($J855*N$2))/($J855*N$2)))</f>
        <v>3.5516801361122889E-2</v>
      </c>
      <c r="P855" s="18">
        <v>7.05</v>
      </c>
      <c r="Q855" s="17">
        <f>((((((P855*P$2))-((P855*P$2)*0.12+0.035)+4-13)-($J855*P$2))/($J855*P$2)))</f>
        <v>0.35786190273642399</v>
      </c>
      <c r="R855" s="31">
        <v>7.25</v>
      </c>
      <c r="S855" s="17">
        <f>((((((R855*R$2))-((R855*R$2)*0.12+0.035)+4-13)-($J855*R$2))/($J855*R$2)))</f>
        <v>0.75297745640153124</v>
      </c>
      <c r="T855" s="5"/>
      <c r="U855" s="230"/>
      <c r="V855" s="5"/>
      <c r="W855" s="6"/>
      <c r="X855" s="5"/>
      <c r="Y855" s="6"/>
      <c r="Z855" s="5"/>
      <c r="AA855" s="6"/>
      <c r="AB855" s="5"/>
      <c r="AC855" s="6"/>
      <c r="AD855" s="5"/>
      <c r="AE855" s="6"/>
      <c r="AF855" s="5"/>
      <c r="AG855" s="6"/>
      <c r="AH855" s="5"/>
      <c r="AI855" s="6"/>
    </row>
    <row r="856" spans="1:35" ht="15" customHeight="1" x14ac:dyDescent="0.25">
      <c r="A856" s="9" t="s">
        <v>1660</v>
      </c>
      <c r="B856" s="304" t="s">
        <v>3980</v>
      </c>
      <c r="D856" s="149" t="s">
        <v>281</v>
      </c>
      <c r="E856" s="283" t="s">
        <v>1283</v>
      </c>
      <c r="F856" s="283" t="s">
        <v>1680</v>
      </c>
      <c r="G856" s="283"/>
      <c r="H856" s="225">
        <v>32</v>
      </c>
      <c r="I856" s="225">
        <v>32</v>
      </c>
      <c r="J856" s="225">
        <v>2.3512</v>
      </c>
      <c r="K856" s="225">
        <v>2.6</v>
      </c>
      <c r="L856" s="190">
        <v>13.5</v>
      </c>
      <c r="M856" s="17">
        <f>((((((L856*L$2))-((L856*L$2)*0.12+0.035)+4-13)-($J856*L$2))/($J856*L$2)))</f>
        <v>0.21002041510717961</v>
      </c>
      <c r="N856" s="5"/>
      <c r="O856" s="17"/>
      <c r="P856" s="31">
        <v>6.49</v>
      </c>
      <c r="Q856" s="17">
        <f>((((((P856*P$2))-((P856*P$2)*0.12+0.035)+4-13)-($J856*P$2))/($J856*P$2)))</f>
        <v>0.14815129862765089</v>
      </c>
      <c r="R856" s="388">
        <v>6.4</v>
      </c>
      <c r="S856" s="17">
        <f>((((((R856*R$2))-((R856*R$2)*0.12+0.035)+4-13)-($J856*R$2))/($J856*R$2)))</f>
        <v>0.43469292276284477</v>
      </c>
      <c r="T856" s="31">
        <v>5.99</v>
      </c>
      <c r="U856" s="17">
        <f>((((((T856*T$2))-((T856*T$2)*0.12+0.035)+4-13)-($J856*T$2))/($J856*T$2)))</f>
        <v>0.47337529772031312</v>
      </c>
      <c r="V856" s="5"/>
      <c r="W856" s="6"/>
      <c r="X856" s="5"/>
      <c r="Y856" s="6"/>
      <c r="Z856" s="5"/>
      <c r="AA856" s="6"/>
      <c r="AB856" s="5"/>
      <c r="AC856" s="6"/>
      <c r="AD856" s="5"/>
      <c r="AE856" s="6"/>
      <c r="AF856" s="5"/>
      <c r="AG856" s="6"/>
      <c r="AH856" s="5"/>
      <c r="AI856" s="6"/>
    </row>
    <row r="857" spans="1:35" ht="15" customHeight="1" x14ac:dyDescent="0.25">
      <c r="A857" s="9" t="s">
        <v>1660</v>
      </c>
      <c r="B857" s="304" t="s">
        <v>3981</v>
      </c>
      <c r="D857" s="149" t="s">
        <v>282</v>
      </c>
      <c r="E857" s="283" t="s">
        <v>1284</v>
      </c>
      <c r="F857" s="283" t="s">
        <v>1680</v>
      </c>
      <c r="G857" s="283"/>
      <c r="H857" s="225">
        <v>0</v>
      </c>
      <c r="I857" s="225">
        <v>0</v>
      </c>
      <c r="J857" s="225">
        <v>2.3133979999999998</v>
      </c>
      <c r="K857" s="225">
        <v>2.31</v>
      </c>
      <c r="L857" s="190"/>
      <c r="M857" s="17"/>
      <c r="N857" s="18"/>
      <c r="O857" s="17"/>
      <c r="P857" s="18"/>
      <c r="Q857" s="17"/>
      <c r="R857" s="18"/>
      <c r="S857" s="17"/>
      <c r="T857" s="18"/>
      <c r="U857" s="17"/>
      <c r="V857" s="5"/>
      <c r="W857" s="6"/>
      <c r="X857" s="5"/>
      <c r="Y857" s="6"/>
      <c r="Z857" s="5"/>
      <c r="AA857" s="6"/>
      <c r="AB857" s="5"/>
      <c r="AC857" s="6"/>
      <c r="AD857" s="5"/>
      <c r="AE857" s="6"/>
      <c r="AF857" s="5"/>
      <c r="AG857" s="6"/>
      <c r="AH857" s="5"/>
      <c r="AI857" s="6"/>
    </row>
    <row r="858" spans="1:35" s="104" customFormat="1" ht="15" customHeight="1" x14ac:dyDescent="0.25">
      <c r="A858" s="9" t="s">
        <v>1660</v>
      </c>
      <c r="B858" s="304" t="s">
        <v>5448</v>
      </c>
      <c r="C858" s="212"/>
      <c r="D858" s="32" t="s">
        <v>4268</v>
      </c>
      <c r="E858" s="284" t="s">
        <v>3092</v>
      </c>
      <c r="F858" s="283"/>
      <c r="G858" s="283"/>
      <c r="H858" s="225">
        <v>0</v>
      </c>
      <c r="I858" s="225">
        <v>0</v>
      </c>
      <c r="J858" s="225">
        <v>15.32625</v>
      </c>
      <c r="K858" s="225" t="e">
        <v>#N/A</v>
      </c>
      <c r="L858" s="190"/>
      <c r="M858" s="17"/>
      <c r="N858" s="18"/>
      <c r="O858" s="17"/>
      <c r="P858" s="5"/>
      <c r="Q858" s="230"/>
      <c r="R858" s="5"/>
      <c r="S858" s="230"/>
      <c r="T858" s="18"/>
      <c r="U858" s="17"/>
      <c r="V858" s="5"/>
      <c r="W858" s="6"/>
      <c r="X858" s="5"/>
      <c r="Y858" s="6"/>
      <c r="Z858" s="5"/>
      <c r="AA858" s="6"/>
      <c r="AB858" s="5"/>
      <c r="AC858" s="6"/>
      <c r="AD858" s="5"/>
      <c r="AE858" s="6"/>
      <c r="AF858" s="5"/>
      <c r="AG858" s="6"/>
      <c r="AH858" s="5"/>
      <c r="AI858" s="6"/>
    </row>
    <row r="859" spans="1:35" s="104" customFormat="1" ht="15" customHeight="1" x14ac:dyDescent="0.25">
      <c r="A859" s="9" t="s">
        <v>1660</v>
      </c>
      <c r="B859" s="304" t="s">
        <v>3982</v>
      </c>
      <c r="C859" s="212"/>
      <c r="D859" s="32" t="s">
        <v>2922</v>
      </c>
      <c r="E859" s="168" t="s">
        <v>2923</v>
      </c>
      <c r="F859" s="28"/>
      <c r="G859" s="283"/>
      <c r="H859" s="225">
        <v>5</v>
      </c>
      <c r="I859" s="225">
        <v>5</v>
      </c>
      <c r="J859" s="225">
        <v>15.39</v>
      </c>
      <c r="K859" s="225" t="e">
        <v>#N/A</v>
      </c>
      <c r="L859" s="190">
        <v>35</v>
      </c>
      <c r="M859" s="17">
        <f>((((((L859*L$2))-((L859*L$2)*0.12+0.035)+4-13)-($J859*L$2))/($J859*L$2)))</f>
        <v>0.41423001949317739</v>
      </c>
      <c r="N859" s="5"/>
      <c r="O859" s="230"/>
      <c r="P859" s="5"/>
      <c r="Q859" s="230"/>
      <c r="R859" s="5"/>
      <c r="S859" s="230"/>
      <c r="T859" s="5"/>
      <c r="U859" s="230"/>
      <c r="V859" s="5"/>
      <c r="W859" s="6"/>
      <c r="X859" s="5"/>
      <c r="Y859" s="6"/>
      <c r="Z859" s="5"/>
      <c r="AA859" s="6"/>
      <c r="AB859" s="5"/>
      <c r="AC859" s="6"/>
      <c r="AD859" s="5"/>
      <c r="AE859" s="6"/>
      <c r="AF859" s="5"/>
      <c r="AG859" s="6"/>
      <c r="AH859" s="5"/>
      <c r="AI859" s="6"/>
    </row>
    <row r="860" spans="1:35" s="104" customFormat="1" ht="15" customHeight="1" x14ac:dyDescent="0.25">
      <c r="A860" s="9" t="s">
        <v>1660</v>
      </c>
      <c r="B860" s="304" t="s">
        <v>3983</v>
      </c>
      <c r="C860" s="212"/>
      <c r="D860" s="32" t="s">
        <v>2925</v>
      </c>
      <c r="E860" s="168" t="s">
        <v>2926</v>
      </c>
      <c r="F860" s="28"/>
      <c r="G860" s="283"/>
      <c r="H860" s="225">
        <v>0</v>
      </c>
      <c r="I860" s="225">
        <v>0</v>
      </c>
      <c r="J860" s="225">
        <v>16.155000000000001</v>
      </c>
      <c r="K860" s="225" t="e">
        <v>#N/A</v>
      </c>
      <c r="L860" s="190"/>
      <c r="M860" s="17"/>
      <c r="N860" s="5"/>
      <c r="O860" s="230"/>
      <c r="P860" s="5"/>
      <c r="Q860" s="230"/>
      <c r="R860" s="5"/>
      <c r="S860" s="230"/>
      <c r="T860" s="5"/>
      <c r="U860" s="230"/>
      <c r="V860" s="5"/>
      <c r="W860" s="6"/>
      <c r="X860" s="5"/>
      <c r="Y860" s="6"/>
      <c r="Z860" s="5"/>
      <c r="AA860" s="6"/>
      <c r="AB860" s="5"/>
      <c r="AC860" s="6"/>
      <c r="AD860" s="5"/>
      <c r="AE860" s="6"/>
      <c r="AF860" s="5"/>
      <c r="AG860" s="6"/>
      <c r="AH860" s="5"/>
      <c r="AI860" s="6"/>
    </row>
    <row r="861" spans="1:35" s="76" customFormat="1" ht="15" customHeight="1" x14ac:dyDescent="0.25">
      <c r="A861" s="9" t="s">
        <v>1660</v>
      </c>
      <c r="B861" s="304" t="s">
        <v>3984</v>
      </c>
      <c r="C861" s="212"/>
      <c r="D861" s="32" t="s">
        <v>2927</v>
      </c>
      <c r="E861" s="168" t="s">
        <v>2928</v>
      </c>
      <c r="F861" s="28"/>
      <c r="G861" s="283"/>
      <c r="H861" s="225">
        <v>0</v>
      </c>
      <c r="I861" s="225">
        <v>0</v>
      </c>
      <c r="J861" s="225">
        <v>16.245556000000001</v>
      </c>
      <c r="K861" s="225">
        <v>15.61</v>
      </c>
      <c r="L861" s="190"/>
      <c r="M861" s="17"/>
      <c r="N861" s="5"/>
      <c r="O861" s="230"/>
      <c r="P861" s="5"/>
      <c r="Q861" s="230"/>
      <c r="R861" s="5"/>
      <c r="S861" s="230"/>
      <c r="T861" s="5"/>
      <c r="U861" s="230"/>
      <c r="V861" s="5"/>
      <c r="W861" s="6"/>
      <c r="X861" s="5"/>
      <c r="Y861" s="6"/>
      <c r="Z861" s="5"/>
      <c r="AA861" s="6"/>
      <c r="AB861" s="5"/>
      <c r="AC861" s="6"/>
      <c r="AD861" s="5"/>
      <c r="AE861" s="6"/>
      <c r="AF861" s="5"/>
      <c r="AG861" s="6"/>
      <c r="AH861" s="5"/>
      <c r="AI861" s="6"/>
    </row>
    <row r="862" spans="1:35" s="76" customFormat="1" ht="15" customHeight="1" x14ac:dyDescent="0.25">
      <c r="A862" s="9" t="s">
        <v>1660</v>
      </c>
      <c r="B862" s="304" t="s">
        <v>3985</v>
      </c>
      <c r="C862" s="212"/>
      <c r="D862" s="32" t="s">
        <v>2929</v>
      </c>
      <c r="E862" s="168" t="s">
        <v>2930</v>
      </c>
      <c r="F862" s="28"/>
      <c r="G862" s="283"/>
      <c r="H862" s="225">
        <v>0</v>
      </c>
      <c r="I862" s="225">
        <v>0</v>
      </c>
      <c r="J862" s="225">
        <v>16.245455</v>
      </c>
      <c r="K862" s="225">
        <v>15.6</v>
      </c>
      <c r="L862" s="190"/>
      <c r="M862" s="17"/>
      <c r="N862" s="5"/>
      <c r="O862" s="230"/>
      <c r="P862" s="5"/>
      <c r="Q862" s="230"/>
      <c r="R862" s="5"/>
      <c r="S862" s="230"/>
      <c r="T862" s="5"/>
      <c r="U862" s="230"/>
      <c r="V862" s="5"/>
      <c r="W862" s="6"/>
      <c r="X862" s="5"/>
      <c r="Y862" s="6"/>
      <c r="Z862" s="5"/>
      <c r="AA862" s="6"/>
      <c r="AB862" s="5"/>
      <c r="AC862" s="6"/>
      <c r="AD862" s="5"/>
      <c r="AE862" s="6"/>
      <c r="AF862" s="5"/>
      <c r="AG862" s="6"/>
      <c r="AH862" s="5"/>
      <c r="AI862" s="6"/>
    </row>
    <row r="863" spans="1:35" s="76" customFormat="1" ht="15" customHeight="1" x14ac:dyDescent="0.25">
      <c r="A863" s="9" t="s">
        <v>1660</v>
      </c>
      <c r="B863" s="304" t="s">
        <v>3986</v>
      </c>
      <c r="C863" s="212"/>
      <c r="D863" s="32" t="s">
        <v>2931</v>
      </c>
      <c r="E863" s="168" t="s">
        <v>2932</v>
      </c>
      <c r="F863" s="28"/>
      <c r="G863" s="266"/>
      <c r="H863" s="225">
        <v>0</v>
      </c>
      <c r="I863" s="225">
        <v>0</v>
      </c>
      <c r="J863" s="225">
        <v>15.39129</v>
      </c>
      <c r="K863" s="225">
        <v>15.52</v>
      </c>
      <c r="L863" s="190"/>
      <c r="M863" s="17"/>
      <c r="N863" s="5"/>
      <c r="O863" s="230"/>
      <c r="P863" s="5"/>
      <c r="Q863" s="230"/>
      <c r="R863" s="5"/>
      <c r="S863" s="230"/>
      <c r="T863" s="5"/>
      <c r="U863" s="230"/>
      <c r="V863" s="5"/>
      <c r="W863" s="6"/>
      <c r="X863" s="5"/>
      <c r="Y863" s="6"/>
      <c r="Z863" s="5"/>
      <c r="AA863" s="6"/>
      <c r="AB863" s="5"/>
      <c r="AC863" s="6"/>
      <c r="AD863" s="5"/>
      <c r="AE863" s="6"/>
      <c r="AF863" s="5"/>
      <c r="AG863" s="6"/>
      <c r="AH863" s="5"/>
      <c r="AI863" s="6"/>
    </row>
    <row r="864" spans="1:35" s="104" customFormat="1" ht="15" customHeight="1" x14ac:dyDescent="0.25">
      <c r="A864" s="9" t="s">
        <v>1660</v>
      </c>
      <c r="B864" s="304" t="s">
        <v>5449</v>
      </c>
      <c r="C864" s="212"/>
      <c r="D864" s="32" t="s">
        <v>4348</v>
      </c>
      <c r="E864" s="284" t="s">
        <v>3093</v>
      </c>
      <c r="F864" s="283"/>
      <c r="G864" s="266"/>
      <c r="H864" s="225">
        <v>0</v>
      </c>
      <c r="I864" s="225">
        <v>-38</v>
      </c>
      <c r="J864" s="225">
        <v>16.215782999999998</v>
      </c>
      <c r="K864" s="225">
        <v>15.61</v>
      </c>
      <c r="L864" s="190"/>
      <c r="M864" s="17"/>
      <c r="N864" s="18"/>
      <c r="O864" s="17"/>
      <c r="P864" s="5"/>
      <c r="Q864" s="230"/>
      <c r="R864" s="5"/>
      <c r="S864" s="230"/>
      <c r="T864" s="18"/>
      <c r="U864" s="17"/>
      <c r="V864" s="5"/>
      <c r="W864" s="6"/>
      <c r="X864" s="5"/>
      <c r="Y864" s="6"/>
      <c r="Z864" s="5"/>
      <c r="AA864" s="6"/>
      <c r="AB864" s="5"/>
      <c r="AC864" s="6"/>
      <c r="AD864" s="5"/>
      <c r="AE864" s="6"/>
      <c r="AF864" s="5"/>
      <c r="AG864" s="6"/>
      <c r="AH864" s="5"/>
      <c r="AI864" s="6"/>
    </row>
    <row r="865" spans="1:35" ht="15" customHeight="1" x14ac:dyDescent="0.25">
      <c r="A865" s="9" t="s">
        <v>1660</v>
      </c>
      <c r="B865" s="304" t="s">
        <v>3987</v>
      </c>
      <c r="D865" s="32" t="s">
        <v>2817</v>
      </c>
      <c r="E865" s="284" t="s">
        <v>2246</v>
      </c>
      <c r="F865" s="283"/>
      <c r="G865" s="283"/>
      <c r="H865" s="225">
        <v>0</v>
      </c>
      <c r="I865" s="225">
        <v>-50</v>
      </c>
      <c r="J865" s="225">
        <v>15.39</v>
      </c>
      <c r="K865" s="225" t="e">
        <v>#N/A</v>
      </c>
      <c r="L865" s="190"/>
      <c r="M865" s="17"/>
      <c r="N865" s="18"/>
      <c r="O865" s="17"/>
      <c r="P865" s="5"/>
      <c r="Q865" s="230"/>
      <c r="R865" s="5"/>
      <c r="S865" s="230"/>
      <c r="T865" s="18"/>
      <c r="U865" s="17"/>
      <c r="V865" s="5"/>
      <c r="W865" s="6"/>
      <c r="X865" s="5"/>
      <c r="Y865" s="6"/>
      <c r="Z865" s="5"/>
      <c r="AA865" s="6"/>
      <c r="AB865" s="5"/>
      <c r="AC865" s="6"/>
      <c r="AD865" s="5"/>
      <c r="AE865" s="6"/>
      <c r="AF865" s="5"/>
      <c r="AG865" s="6"/>
      <c r="AH865" s="5"/>
      <c r="AI865" s="6"/>
    </row>
    <row r="866" spans="1:35" ht="15" customHeight="1" x14ac:dyDescent="0.25">
      <c r="A866" s="9" t="s">
        <v>1660</v>
      </c>
      <c r="B866" s="304" t="s">
        <v>3988</v>
      </c>
      <c r="D866" s="149" t="s">
        <v>2249</v>
      </c>
      <c r="E866" s="283" t="s">
        <v>2250</v>
      </c>
      <c r="F866" s="283"/>
      <c r="G866" s="283"/>
      <c r="H866" s="225">
        <v>0</v>
      </c>
      <c r="I866" s="225">
        <v>-10</v>
      </c>
      <c r="J866" s="225">
        <v>17.482500000000002</v>
      </c>
      <c r="K866" s="225">
        <v>17.48</v>
      </c>
      <c r="L866" s="191"/>
      <c r="M866" s="17"/>
      <c r="N866" s="18"/>
      <c r="O866" s="17"/>
      <c r="P866" s="5"/>
      <c r="Q866" s="230"/>
      <c r="R866" s="5"/>
      <c r="S866" s="230"/>
      <c r="T866" s="18"/>
      <c r="U866" s="17"/>
      <c r="V866" s="5"/>
      <c r="W866" s="6"/>
      <c r="X866" s="5"/>
      <c r="Y866" s="6"/>
      <c r="Z866" s="5"/>
      <c r="AA866" s="6"/>
      <c r="AB866" s="5"/>
      <c r="AC866" s="6"/>
      <c r="AD866" s="5"/>
      <c r="AE866" s="6"/>
      <c r="AF866" s="5"/>
      <c r="AG866" s="6"/>
      <c r="AH866" s="5"/>
      <c r="AI866" s="6"/>
    </row>
    <row r="867" spans="1:35" ht="15" customHeight="1" x14ac:dyDescent="0.25">
      <c r="A867" s="9" t="s">
        <v>1660</v>
      </c>
      <c r="B867" s="304" t="s">
        <v>3989</v>
      </c>
      <c r="D867" s="149" t="s">
        <v>2247</v>
      </c>
      <c r="E867" s="283" t="s">
        <v>2248</v>
      </c>
      <c r="F867" s="283"/>
      <c r="G867" s="183"/>
      <c r="H867" s="225">
        <v>0</v>
      </c>
      <c r="I867" s="225">
        <v>0</v>
      </c>
      <c r="J867" s="225">
        <v>17.486667000000001</v>
      </c>
      <c r="K867" s="225">
        <v>17.489999999999998</v>
      </c>
      <c r="L867" s="190"/>
      <c r="M867" s="17"/>
      <c r="N867" s="18"/>
      <c r="O867" s="17"/>
      <c r="P867" s="5"/>
      <c r="Q867" s="230"/>
      <c r="R867" s="5"/>
      <c r="S867" s="230"/>
      <c r="T867" s="18"/>
      <c r="U867" s="17"/>
      <c r="V867" s="5"/>
      <c r="W867" s="6"/>
      <c r="X867" s="5"/>
      <c r="Y867" s="6"/>
      <c r="Z867" s="5"/>
      <c r="AA867" s="6"/>
      <c r="AB867" s="5"/>
      <c r="AC867" s="6"/>
      <c r="AD867" s="5"/>
      <c r="AE867" s="6"/>
      <c r="AF867" s="5"/>
      <c r="AG867" s="6"/>
      <c r="AH867" s="5"/>
      <c r="AI867" s="6"/>
    </row>
    <row r="868" spans="1:35" ht="15" customHeight="1" x14ac:dyDescent="0.25">
      <c r="A868" s="9" t="s">
        <v>1660</v>
      </c>
      <c r="B868" s="304" t="s">
        <v>3990</v>
      </c>
      <c r="D868" s="32" t="s">
        <v>3090</v>
      </c>
      <c r="E868" s="284" t="s">
        <v>3091</v>
      </c>
      <c r="F868" s="284"/>
      <c r="G868" s="284"/>
      <c r="H868" s="225">
        <v>0</v>
      </c>
      <c r="I868" s="225">
        <v>-13</v>
      </c>
      <c r="J868" s="225">
        <v>17.580908999999998</v>
      </c>
      <c r="K868" s="225">
        <v>15.32</v>
      </c>
      <c r="L868" s="190"/>
      <c r="M868" s="17"/>
      <c r="N868" s="18"/>
      <c r="O868" s="17"/>
      <c r="P868" s="5"/>
      <c r="Q868" s="230"/>
      <c r="R868" s="5"/>
      <c r="S868" s="230"/>
      <c r="T868" s="18"/>
      <c r="U868" s="17"/>
      <c r="V868" s="5"/>
      <c r="W868" s="6"/>
      <c r="X868" s="5"/>
      <c r="Y868" s="6"/>
      <c r="Z868" s="5"/>
      <c r="AA868" s="6"/>
      <c r="AB868" s="5"/>
      <c r="AC868" s="6"/>
      <c r="AD868" s="5"/>
      <c r="AE868" s="6"/>
      <c r="AF868" s="5"/>
      <c r="AG868" s="6"/>
      <c r="AH868" s="5"/>
      <c r="AI868" s="6"/>
    </row>
    <row r="869" spans="1:35" ht="15" customHeight="1" x14ac:dyDescent="0.25">
      <c r="A869" s="9" t="s">
        <v>1660</v>
      </c>
      <c r="B869" s="304" t="s">
        <v>3991</v>
      </c>
      <c r="D869" s="32" t="s">
        <v>3143</v>
      </c>
      <c r="E869" s="284" t="s">
        <v>3144</v>
      </c>
      <c r="F869" s="284"/>
      <c r="G869" s="284"/>
      <c r="H869" s="225">
        <v>0</v>
      </c>
      <c r="I869" s="225">
        <v>0</v>
      </c>
      <c r="J869" s="225">
        <v>18.232856999999999</v>
      </c>
      <c r="K869" s="225">
        <v>18.23</v>
      </c>
      <c r="L869" s="191"/>
      <c r="M869" s="17"/>
      <c r="N869" s="18"/>
      <c r="O869" s="17"/>
      <c r="P869" s="5"/>
      <c r="Q869" s="230"/>
      <c r="R869" s="5"/>
      <c r="S869" s="230"/>
      <c r="T869" s="18"/>
      <c r="U869" s="17"/>
      <c r="V869" s="5"/>
      <c r="W869" s="6"/>
      <c r="X869" s="5"/>
      <c r="Y869" s="6"/>
      <c r="Z869" s="5"/>
      <c r="AA869" s="6"/>
      <c r="AB869" s="5"/>
      <c r="AC869" s="6"/>
      <c r="AD869" s="5"/>
      <c r="AE869" s="6"/>
      <c r="AF869" s="5"/>
      <c r="AG869" s="6"/>
      <c r="AH869" s="5"/>
      <c r="AI869" s="6"/>
    </row>
    <row r="870" spans="1:35" s="104" customFormat="1" ht="15" customHeight="1" x14ac:dyDescent="0.25">
      <c r="A870" s="9" t="s">
        <v>1660</v>
      </c>
      <c r="B870" s="304" t="s">
        <v>3992</v>
      </c>
      <c r="C870" s="212"/>
      <c r="D870" s="32" t="s">
        <v>2058</v>
      </c>
      <c r="E870" s="168" t="s">
        <v>2050</v>
      </c>
      <c r="F870" s="169"/>
      <c r="G870" s="284"/>
      <c r="H870" s="225">
        <v>12</v>
      </c>
      <c r="I870" s="225">
        <v>12</v>
      </c>
      <c r="J870" s="225">
        <v>19.25975</v>
      </c>
      <c r="K870" s="225">
        <v>19.260000000000002</v>
      </c>
      <c r="L870" s="190">
        <v>39.99</v>
      </c>
      <c r="M870" s="17">
        <f>((((((L870*L$2))-((L870*L$2)*0.12+0.035)+4-13)-($J870*L$2))/($J870*L$2)))</f>
        <v>0.35807577979984151</v>
      </c>
      <c r="N870" s="31"/>
      <c r="O870" s="17"/>
      <c r="P870" s="18"/>
      <c r="Q870" s="17"/>
      <c r="R870" s="18"/>
      <c r="S870" s="17"/>
      <c r="T870" s="5"/>
      <c r="U870" s="230"/>
      <c r="V870" s="5"/>
      <c r="W870" s="6"/>
      <c r="X870" s="5"/>
      <c r="Y870" s="6"/>
      <c r="Z870" s="5"/>
      <c r="AA870" s="6"/>
      <c r="AB870" s="5"/>
      <c r="AC870" s="6"/>
      <c r="AD870" s="5"/>
      <c r="AE870" s="6"/>
      <c r="AF870" s="5"/>
      <c r="AG870" s="6"/>
      <c r="AH870" s="5"/>
      <c r="AI870" s="6"/>
    </row>
    <row r="871" spans="1:35" s="104" customFormat="1" ht="15" customHeight="1" x14ac:dyDescent="0.25">
      <c r="A871" s="9" t="s">
        <v>1660</v>
      </c>
      <c r="B871" s="304" t="s">
        <v>3993</v>
      </c>
      <c r="C871" s="212"/>
      <c r="D871" s="32" t="s">
        <v>2059</v>
      </c>
      <c r="E871" s="292" t="s">
        <v>2051</v>
      </c>
      <c r="F871" s="169"/>
      <c r="G871" s="284"/>
      <c r="H871" s="225">
        <v>2</v>
      </c>
      <c r="I871" s="225">
        <v>2</v>
      </c>
      <c r="J871" s="225">
        <v>17.405000000000001</v>
      </c>
      <c r="K871" s="225" t="e">
        <v>#N/A</v>
      </c>
      <c r="L871" s="389">
        <v>36.5</v>
      </c>
      <c r="M871" s="17">
        <f>((((((L871*L$2))-((L871*L$2)*0.12+0.035)+4-13)-($J871*L$2))/($J871*L$2)))</f>
        <v>0.32634300488365409</v>
      </c>
      <c r="N871" s="5"/>
      <c r="O871" s="230"/>
      <c r="P871" s="5"/>
      <c r="Q871" s="230"/>
      <c r="R871" s="5"/>
      <c r="S871" s="230"/>
      <c r="T871" s="5"/>
      <c r="U871" s="230"/>
      <c r="V871" s="5"/>
      <c r="W871" s="6"/>
      <c r="X871" s="5"/>
      <c r="Y871" s="6"/>
      <c r="Z871" s="5"/>
      <c r="AA871" s="6"/>
      <c r="AB871" s="5"/>
      <c r="AC871" s="6"/>
      <c r="AD871" s="5"/>
      <c r="AE871" s="6"/>
      <c r="AF871" s="5"/>
      <c r="AG871" s="6"/>
      <c r="AH871" s="5"/>
      <c r="AI871" s="6"/>
    </row>
    <row r="872" spans="1:35" s="104" customFormat="1" ht="15" customHeight="1" x14ac:dyDescent="0.25">
      <c r="A872" s="9" t="s">
        <v>1660</v>
      </c>
      <c r="B872" s="304" t="s">
        <v>3994</v>
      </c>
      <c r="C872" s="212"/>
      <c r="D872" s="32" t="s">
        <v>2060</v>
      </c>
      <c r="E872" s="168" t="s">
        <v>2052</v>
      </c>
      <c r="F872" s="169"/>
      <c r="G872" s="284"/>
      <c r="H872" s="225">
        <v>5</v>
      </c>
      <c r="I872" s="225">
        <v>5</v>
      </c>
      <c r="J872" s="225">
        <v>18.27</v>
      </c>
      <c r="K872" s="225" t="e">
        <v>#N/A</v>
      </c>
      <c r="L872" s="190">
        <v>37.5</v>
      </c>
      <c r="M872" s="17">
        <f>((((((L872*L$2))-((L872*L$2)*0.12+0.035)+4-13)-($J872*L$2))/($J872*L$2)))</f>
        <v>0.31171319102353606</v>
      </c>
      <c r="N872" s="5"/>
      <c r="O872" s="17"/>
      <c r="P872" s="5"/>
      <c r="Q872" s="230"/>
      <c r="R872" s="5"/>
      <c r="S872" s="230"/>
      <c r="T872" s="5"/>
      <c r="U872" s="230"/>
      <c r="V872" s="5"/>
      <c r="W872" s="6"/>
      <c r="X872" s="5"/>
      <c r="Y872" s="6"/>
      <c r="Z872" s="5"/>
      <c r="AA872" s="6"/>
      <c r="AB872" s="5"/>
      <c r="AC872" s="6"/>
      <c r="AD872" s="5"/>
      <c r="AE872" s="6"/>
      <c r="AF872" s="5"/>
      <c r="AG872" s="6"/>
      <c r="AH872" s="5"/>
      <c r="AI872" s="6"/>
    </row>
    <row r="873" spans="1:35" s="104" customFormat="1" ht="15" customHeight="1" x14ac:dyDescent="0.25">
      <c r="A873" s="9" t="s">
        <v>1660</v>
      </c>
      <c r="B873" s="304" t="s">
        <v>3995</v>
      </c>
      <c r="C873" s="212"/>
      <c r="D873" s="32" t="s">
        <v>2061</v>
      </c>
      <c r="E873" s="168" t="s">
        <v>2053</v>
      </c>
      <c r="F873" s="169"/>
      <c r="G873" s="284"/>
      <c r="H873" s="225">
        <v>0</v>
      </c>
      <c r="I873" s="225">
        <v>0</v>
      </c>
      <c r="J873" s="225">
        <v>19.258462000000002</v>
      </c>
      <c r="K873" s="225" t="e">
        <v>#N/A</v>
      </c>
      <c r="L873" s="190"/>
      <c r="M873" s="17"/>
      <c r="N873" s="5"/>
      <c r="O873" s="230"/>
      <c r="P873" s="5"/>
      <c r="Q873" s="230"/>
      <c r="R873" s="5"/>
      <c r="S873" s="230"/>
      <c r="T873" s="5"/>
      <c r="U873" s="230"/>
      <c r="V873" s="5"/>
      <c r="W873" s="6"/>
      <c r="X873" s="5"/>
      <c r="Y873" s="6"/>
      <c r="Z873" s="5"/>
      <c r="AA873" s="6"/>
      <c r="AB873" s="5"/>
      <c r="AC873" s="6"/>
      <c r="AD873" s="5"/>
      <c r="AE873" s="6"/>
      <c r="AF873" s="5"/>
      <c r="AG873" s="6"/>
      <c r="AH873" s="5"/>
      <c r="AI873" s="6"/>
    </row>
    <row r="874" spans="1:35" s="104" customFormat="1" ht="15" customHeight="1" x14ac:dyDescent="0.25">
      <c r="A874" s="9" t="s">
        <v>1660</v>
      </c>
      <c r="B874" s="304" t="s">
        <v>3996</v>
      </c>
      <c r="C874" s="212"/>
      <c r="D874" s="32" t="s">
        <v>2062</v>
      </c>
      <c r="E874" s="168" t="s">
        <v>2054</v>
      </c>
      <c r="F874" s="169"/>
      <c r="G874" s="284"/>
      <c r="H874" s="225">
        <v>10</v>
      </c>
      <c r="I874" s="225">
        <v>10</v>
      </c>
      <c r="J874" s="225">
        <v>17.404</v>
      </c>
      <c r="K874" s="225" t="e">
        <v>#N/A</v>
      </c>
      <c r="L874" s="190">
        <v>36.5</v>
      </c>
      <c r="M874" s="17">
        <f>((((((L874*L$2))-((L874*L$2)*0.12+0.035)+4-13)-($J874*L$2))/($J874*L$2)))</f>
        <v>0.32641921397379919</v>
      </c>
      <c r="N874" s="5"/>
      <c r="O874" s="230"/>
      <c r="P874" s="5"/>
      <c r="Q874" s="230"/>
      <c r="R874" s="5"/>
      <c r="S874" s="230"/>
      <c r="T874" s="5"/>
      <c r="U874" s="230"/>
      <c r="V874" s="5"/>
      <c r="W874" s="6"/>
      <c r="X874" s="5"/>
      <c r="Y874" s="6"/>
      <c r="Z874" s="5"/>
      <c r="AA874" s="6"/>
      <c r="AB874" s="5"/>
      <c r="AC874" s="6"/>
      <c r="AD874" s="5"/>
      <c r="AE874" s="6"/>
      <c r="AF874" s="5"/>
      <c r="AG874" s="6"/>
      <c r="AH874" s="5"/>
      <c r="AI874" s="6"/>
    </row>
    <row r="875" spans="1:35" s="183" customFormat="1" ht="15" customHeight="1" x14ac:dyDescent="0.25">
      <c r="A875" s="9" t="s">
        <v>1660</v>
      </c>
      <c r="B875" s="304" t="s">
        <v>5450</v>
      </c>
      <c r="C875" s="212"/>
      <c r="D875" s="32" t="s">
        <v>3148</v>
      </c>
      <c r="E875" s="168" t="s">
        <v>4198</v>
      </c>
      <c r="F875" s="169"/>
      <c r="G875" s="284"/>
      <c r="H875" s="225">
        <v>4</v>
      </c>
      <c r="I875" s="225">
        <v>4</v>
      </c>
      <c r="J875" s="225">
        <v>18.57</v>
      </c>
      <c r="K875" s="225" t="e">
        <v>#N/A</v>
      </c>
      <c r="L875" s="190">
        <v>39.99</v>
      </c>
      <c r="M875" s="17">
        <f>((((((L875*L$2))-((L875*L$2)*0.12+0.035)+4-13)-($J875*L$2))/($J875*L$2)))</f>
        <v>0.40851911685514258</v>
      </c>
      <c r="N875" s="5"/>
      <c r="O875" s="230"/>
      <c r="P875" s="5"/>
      <c r="Q875" s="230"/>
      <c r="R875" s="5"/>
      <c r="S875" s="230"/>
      <c r="T875" s="5"/>
      <c r="U875" s="230"/>
      <c r="V875" s="5"/>
      <c r="W875" s="6"/>
      <c r="X875" s="5"/>
      <c r="Y875" s="6"/>
      <c r="Z875" s="5"/>
      <c r="AA875" s="6"/>
      <c r="AB875" s="5"/>
      <c r="AC875" s="6"/>
      <c r="AD875" s="5"/>
      <c r="AE875" s="6"/>
      <c r="AF875" s="5"/>
      <c r="AG875" s="6"/>
      <c r="AH875" s="5"/>
      <c r="AI875" s="6"/>
    </row>
    <row r="876" spans="1:35" s="104" customFormat="1" ht="15" customHeight="1" x14ac:dyDescent="0.25">
      <c r="A876" s="9" t="s">
        <v>1660</v>
      </c>
      <c r="B876" s="304" t="s">
        <v>3997</v>
      </c>
      <c r="C876" s="212"/>
      <c r="D876" s="32" t="s">
        <v>3151</v>
      </c>
      <c r="E876" s="168" t="s">
        <v>3152</v>
      </c>
      <c r="F876" s="169"/>
      <c r="G876" s="284"/>
      <c r="H876" s="225">
        <v>0</v>
      </c>
      <c r="I876" s="225">
        <v>0</v>
      </c>
      <c r="J876" s="225">
        <v>18.57</v>
      </c>
      <c r="K876" s="225" t="e">
        <v>#N/A</v>
      </c>
      <c r="L876" s="190"/>
      <c r="M876" s="17"/>
      <c r="N876" s="5"/>
      <c r="O876" s="230"/>
      <c r="P876" s="5"/>
      <c r="Q876" s="230"/>
      <c r="R876" s="5"/>
      <c r="S876" s="230"/>
      <c r="T876" s="5"/>
      <c r="U876" s="230"/>
      <c r="V876" s="5"/>
      <c r="W876" s="6"/>
      <c r="X876" s="5"/>
      <c r="Y876" s="6"/>
      <c r="Z876" s="5"/>
      <c r="AA876" s="6"/>
      <c r="AB876" s="5"/>
      <c r="AC876" s="6"/>
      <c r="AD876" s="5"/>
      <c r="AE876" s="6"/>
      <c r="AF876" s="5"/>
      <c r="AG876" s="6"/>
      <c r="AH876" s="5"/>
      <c r="AI876" s="6"/>
    </row>
    <row r="877" spans="1:35" s="104" customFormat="1" ht="15" customHeight="1" x14ac:dyDescent="0.25">
      <c r="A877" s="9" t="s">
        <v>1660</v>
      </c>
      <c r="B877" s="304" t="s">
        <v>3998</v>
      </c>
      <c r="C877" s="212"/>
      <c r="D877" s="149" t="s">
        <v>2933</v>
      </c>
      <c r="E877" s="27" t="s">
        <v>2934</v>
      </c>
      <c r="F877" s="28"/>
      <c r="G877" s="283"/>
      <c r="H877" s="225">
        <v>0</v>
      </c>
      <c r="I877" s="225">
        <v>0</v>
      </c>
      <c r="J877" s="225">
        <v>8.6620000000000008</v>
      </c>
      <c r="K877" s="225">
        <v>8.43</v>
      </c>
      <c r="L877" s="190"/>
      <c r="M877" s="17"/>
      <c r="N877" s="5"/>
      <c r="O877" s="17"/>
      <c r="P877" s="5"/>
      <c r="Q877" s="230"/>
      <c r="R877" s="5"/>
      <c r="S877" s="230"/>
      <c r="T877" s="5"/>
      <c r="U877" s="230"/>
      <c r="V877" s="5"/>
      <c r="W877" s="6"/>
      <c r="X877" s="5"/>
      <c r="Y877" s="6"/>
      <c r="Z877" s="5"/>
      <c r="AA877" s="6"/>
      <c r="AB877" s="5"/>
      <c r="AC877" s="6"/>
      <c r="AD877" s="5"/>
      <c r="AE877" s="6"/>
      <c r="AF877" s="5"/>
      <c r="AG877" s="6"/>
      <c r="AH877" s="5"/>
      <c r="AI877" s="6"/>
    </row>
    <row r="878" spans="1:35" ht="15" customHeight="1" x14ac:dyDescent="0.25">
      <c r="A878" s="9" t="s">
        <v>1660</v>
      </c>
      <c r="B878" s="304" t="s">
        <v>3999</v>
      </c>
      <c r="D878" s="149" t="s">
        <v>2056</v>
      </c>
      <c r="E878" s="27" t="s">
        <v>2048</v>
      </c>
      <c r="F878" s="28"/>
      <c r="G878" s="283"/>
      <c r="H878" s="225">
        <v>33</v>
      </c>
      <c r="I878" s="225">
        <v>33</v>
      </c>
      <c r="J878" s="225">
        <v>17.373249999999999</v>
      </c>
      <c r="K878" s="225">
        <v>17.37</v>
      </c>
      <c r="L878" s="191">
        <v>32.99</v>
      </c>
      <c r="M878" s="17">
        <f>((((((L878*L$2))-((L878*L$2)*0.12+0.035)+4-13)-($J878*L$2))/($J878*L$2)))</f>
        <v>0.15097635733095438</v>
      </c>
      <c r="N878" s="5"/>
      <c r="O878" s="17"/>
      <c r="P878" s="5"/>
      <c r="Q878" s="230"/>
      <c r="R878" s="5"/>
      <c r="S878" s="230"/>
      <c r="T878" s="5"/>
      <c r="U878" s="230"/>
      <c r="V878" s="5"/>
      <c r="W878" s="6"/>
      <c r="X878" s="5"/>
      <c r="Y878" s="6"/>
      <c r="Z878" s="5"/>
      <c r="AA878" s="6"/>
      <c r="AB878" s="5"/>
      <c r="AC878" s="6"/>
      <c r="AD878" s="5"/>
      <c r="AE878" s="6"/>
      <c r="AF878" s="5"/>
      <c r="AG878" s="6"/>
      <c r="AH878" s="5"/>
      <c r="AI878" s="6"/>
    </row>
    <row r="879" spans="1:35" ht="15" customHeight="1" x14ac:dyDescent="0.25">
      <c r="A879" s="9" t="s">
        <v>1660</v>
      </c>
      <c r="B879" s="304" t="s">
        <v>4000</v>
      </c>
      <c r="D879" s="149" t="s">
        <v>2057</v>
      </c>
      <c r="E879" s="27" t="s">
        <v>2049</v>
      </c>
      <c r="F879" s="28"/>
      <c r="G879" s="283"/>
      <c r="H879" s="225">
        <v>0</v>
      </c>
      <c r="I879" s="225">
        <v>-1</v>
      </c>
      <c r="J879" s="225">
        <v>17.405000000000001</v>
      </c>
      <c r="K879" s="225">
        <v>16.920000000000002</v>
      </c>
      <c r="L879" s="190"/>
      <c r="M879" s="17"/>
      <c r="N879" s="5"/>
      <c r="O879" s="17"/>
      <c r="P879" s="5"/>
      <c r="Q879" s="230"/>
      <c r="R879" s="5"/>
      <c r="S879" s="230"/>
      <c r="T879" s="5"/>
      <c r="U879" s="230"/>
      <c r="V879" s="5"/>
      <c r="W879" s="6"/>
      <c r="X879" s="5"/>
      <c r="Y879" s="6"/>
      <c r="Z879" s="5"/>
      <c r="AA879" s="6"/>
      <c r="AB879" s="5"/>
      <c r="AC879" s="6"/>
      <c r="AD879" s="5"/>
      <c r="AE879" s="6"/>
      <c r="AF879" s="5"/>
      <c r="AG879" s="6"/>
      <c r="AH879" s="5"/>
      <c r="AI879" s="6"/>
    </row>
    <row r="880" spans="1:35" s="283" customFormat="1" ht="15" customHeight="1" x14ac:dyDescent="0.25">
      <c r="A880" s="9" t="s">
        <v>1660</v>
      </c>
      <c r="B880" s="304" t="s">
        <v>5565</v>
      </c>
      <c r="C880" s="212"/>
      <c r="D880" s="149" t="s">
        <v>5560</v>
      </c>
      <c r="E880" s="27" t="s">
        <v>5566</v>
      </c>
      <c r="F880" s="28"/>
      <c r="H880" s="225">
        <v>8</v>
      </c>
      <c r="I880" s="225">
        <v>8</v>
      </c>
      <c r="J880" s="225">
        <v>16.761579000000001</v>
      </c>
      <c r="K880" s="225">
        <v>16.760000000000002</v>
      </c>
      <c r="L880" s="389">
        <v>47.5</v>
      </c>
      <c r="M880" s="17">
        <f>((((((L880*L$2))-((L880*L$2)*0.12+0.035)+4-13)-($J880*L$2))/($J880*L$2)))</f>
        <v>0.95476810388806443</v>
      </c>
      <c r="N880" s="5"/>
      <c r="O880" s="17"/>
      <c r="P880" s="5"/>
      <c r="Q880" s="230"/>
      <c r="R880" s="5"/>
      <c r="S880" s="230"/>
      <c r="T880" s="5"/>
      <c r="U880" s="230"/>
      <c r="V880" s="5"/>
      <c r="W880" s="6"/>
      <c r="X880" s="5"/>
      <c r="Y880" s="6"/>
      <c r="Z880" s="5"/>
      <c r="AA880" s="6"/>
      <c r="AB880" s="5"/>
      <c r="AC880" s="6"/>
      <c r="AD880" s="5"/>
      <c r="AE880" s="6"/>
      <c r="AF880" s="5"/>
      <c r="AG880" s="6"/>
      <c r="AH880" s="5"/>
      <c r="AI880" s="6"/>
    </row>
    <row r="881" spans="1:35" ht="16.5" customHeight="1" x14ac:dyDescent="0.25">
      <c r="A881" s="9" t="s">
        <v>1660</v>
      </c>
      <c r="B881" s="304" t="s">
        <v>4001</v>
      </c>
      <c r="D881" s="149" t="s">
        <v>2063</v>
      </c>
      <c r="E881" s="27" t="s">
        <v>2055</v>
      </c>
      <c r="F881" s="28"/>
      <c r="G881" s="283"/>
      <c r="H881" s="225">
        <v>0</v>
      </c>
      <c r="I881" s="225">
        <v>0</v>
      </c>
      <c r="J881" s="225">
        <v>18.427368000000001</v>
      </c>
      <c r="K881" s="225">
        <v>19.260000000000002</v>
      </c>
      <c r="L881" s="190"/>
      <c r="M881" s="17"/>
      <c r="N881" s="5"/>
      <c r="O881" s="230"/>
      <c r="P881" s="5"/>
      <c r="Q881" s="230"/>
      <c r="R881" s="5"/>
      <c r="S881" s="230"/>
      <c r="T881" s="5"/>
      <c r="U881" s="230"/>
      <c r="V881" s="5"/>
      <c r="W881" s="6"/>
      <c r="X881" s="5"/>
      <c r="Y881" s="6"/>
      <c r="Z881" s="5"/>
      <c r="AA881" s="6"/>
      <c r="AB881" s="5"/>
      <c r="AC881" s="6"/>
      <c r="AD881" s="5"/>
      <c r="AE881" s="6"/>
      <c r="AF881" s="5"/>
      <c r="AG881" s="6"/>
      <c r="AH881" s="5"/>
      <c r="AI881" s="6"/>
    </row>
    <row r="882" spans="1:35" s="104" customFormat="1" ht="16.5" customHeight="1" x14ac:dyDescent="0.25">
      <c r="A882" s="9" t="s">
        <v>1660</v>
      </c>
      <c r="B882" s="304" t="s">
        <v>4002</v>
      </c>
      <c r="C882" s="212"/>
      <c r="D882" s="149" t="s">
        <v>3154</v>
      </c>
      <c r="E882" s="27" t="s">
        <v>3155</v>
      </c>
      <c r="F882" s="28"/>
      <c r="G882" s="283"/>
      <c r="H882" s="225">
        <v>0</v>
      </c>
      <c r="I882" s="225">
        <v>0</v>
      </c>
      <c r="J882" s="225">
        <v>18.42625</v>
      </c>
      <c r="K882" s="225" t="e">
        <v>#N/A</v>
      </c>
      <c r="L882" s="191"/>
      <c r="M882" s="17"/>
      <c r="N882" s="5"/>
      <c r="O882" s="230"/>
      <c r="P882" s="5"/>
      <c r="Q882" s="230"/>
      <c r="R882" s="5"/>
      <c r="S882" s="230"/>
      <c r="T882" s="5"/>
      <c r="U882" s="230"/>
      <c r="V882" s="5"/>
      <c r="W882" s="6"/>
      <c r="X882" s="5"/>
      <c r="Y882" s="6"/>
      <c r="Z882" s="5"/>
      <c r="AA882" s="6"/>
      <c r="AB882" s="5"/>
      <c r="AC882" s="6"/>
      <c r="AD882" s="5"/>
      <c r="AE882" s="6"/>
      <c r="AF882" s="5"/>
      <c r="AG882" s="6"/>
      <c r="AH882" s="5"/>
      <c r="AI882" s="6"/>
    </row>
    <row r="883" spans="1:35" s="76" customFormat="1" ht="16.5" customHeight="1" x14ac:dyDescent="0.25">
      <c r="A883" s="9" t="s">
        <v>1660</v>
      </c>
      <c r="B883" s="304" t="s">
        <v>4003</v>
      </c>
      <c r="C883" s="212"/>
      <c r="D883" s="149" t="s">
        <v>2238</v>
      </c>
      <c r="E883" s="27" t="s">
        <v>2239</v>
      </c>
      <c r="F883" s="28"/>
      <c r="G883" s="283"/>
      <c r="H883" s="225">
        <v>0</v>
      </c>
      <c r="I883" s="225">
        <v>0</v>
      </c>
      <c r="J883" s="225">
        <v>35.508667000000003</v>
      </c>
      <c r="K883" s="225" t="e">
        <v>#N/A</v>
      </c>
      <c r="L883" s="190"/>
      <c r="M883" s="17"/>
      <c r="N883" s="5"/>
      <c r="O883" s="230"/>
      <c r="P883" s="5"/>
      <c r="Q883" s="230"/>
      <c r="R883" s="5"/>
      <c r="S883" s="230"/>
      <c r="T883" s="5"/>
      <c r="U883" s="230"/>
      <c r="V883" s="5"/>
      <c r="W883" s="6"/>
      <c r="X883" s="5"/>
      <c r="Y883" s="6"/>
      <c r="Z883" s="5"/>
      <c r="AA883" s="6"/>
      <c r="AB883" s="5"/>
      <c r="AC883" s="6"/>
      <c r="AD883" s="5"/>
      <c r="AE883" s="6"/>
      <c r="AF883" s="5"/>
      <c r="AG883" s="6"/>
      <c r="AH883" s="5"/>
      <c r="AI883" s="6"/>
    </row>
    <row r="884" spans="1:35" s="76" customFormat="1" ht="16.5" customHeight="1" x14ac:dyDescent="0.25">
      <c r="A884" s="9" t="s">
        <v>1660</v>
      </c>
      <c r="B884" s="304" t="s">
        <v>4004</v>
      </c>
      <c r="C884" s="212"/>
      <c r="D884" s="149" t="s">
        <v>2240</v>
      </c>
      <c r="E884" s="27" t="s">
        <v>2242</v>
      </c>
      <c r="F884" s="28"/>
      <c r="G884" s="283"/>
      <c r="H884" s="225">
        <v>0</v>
      </c>
      <c r="I884" s="225">
        <v>0</v>
      </c>
      <c r="J884" s="225">
        <v>35.508749999999999</v>
      </c>
      <c r="K884" s="225">
        <v>40.43</v>
      </c>
      <c r="L884" s="191"/>
      <c r="M884" s="17"/>
      <c r="N884" s="5"/>
      <c r="O884" s="230"/>
      <c r="P884" s="5"/>
      <c r="Q884" s="230"/>
      <c r="R884" s="5"/>
      <c r="S884" s="230"/>
      <c r="T884" s="5"/>
      <c r="U884" s="230"/>
      <c r="V884" s="5"/>
      <c r="W884" s="6"/>
      <c r="X884" s="5"/>
      <c r="Y884" s="6"/>
      <c r="Z884" s="5"/>
      <c r="AA884" s="6"/>
      <c r="AB884" s="5"/>
      <c r="AC884" s="6"/>
      <c r="AD884" s="5"/>
      <c r="AE884" s="6"/>
      <c r="AF884" s="5"/>
      <c r="AG884" s="6"/>
      <c r="AH884" s="5"/>
      <c r="AI884" s="6"/>
    </row>
    <row r="885" spans="1:35" s="283" customFormat="1" ht="16.5" customHeight="1" x14ac:dyDescent="0.25">
      <c r="A885" s="9"/>
      <c r="B885" s="304"/>
      <c r="C885" s="212"/>
      <c r="D885" s="149" t="s">
        <v>5712</v>
      </c>
      <c r="E885" s="27" t="s">
        <v>5728</v>
      </c>
      <c r="F885" s="28"/>
      <c r="H885" s="225">
        <v>60</v>
      </c>
      <c r="I885" s="225">
        <v>60</v>
      </c>
      <c r="J885" s="225">
        <v>26.394500000000001</v>
      </c>
      <c r="K885" s="225">
        <v>26.39</v>
      </c>
      <c r="L885" s="191">
        <v>59.99</v>
      </c>
      <c r="M885" s="19">
        <f>((((((L885*L$2))-((L885*L$2)*0.12+0.035)+4-13)-($J885*L$2))/($J885*L$2)))</f>
        <v>0.65777718842940758</v>
      </c>
      <c r="N885" s="5"/>
      <c r="O885" s="230"/>
      <c r="P885" s="5"/>
      <c r="Q885" s="230"/>
      <c r="R885" s="5"/>
      <c r="S885" s="230"/>
      <c r="T885" s="5"/>
      <c r="U885" s="230"/>
      <c r="V885" s="5"/>
      <c r="W885" s="6"/>
      <c r="X885" s="5"/>
      <c r="Y885" s="6"/>
      <c r="Z885" s="5"/>
      <c r="AA885" s="6"/>
      <c r="AB885" s="5"/>
      <c r="AC885" s="6"/>
      <c r="AD885" s="5"/>
      <c r="AE885" s="6"/>
      <c r="AF885" s="5"/>
      <c r="AG885" s="6"/>
      <c r="AH885" s="5"/>
      <c r="AI885" s="6"/>
    </row>
    <row r="886" spans="1:35" s="284" customFormat="1" ht="16.5" customHeight="1" x14ac:dyDescent="0.25">
      <c r="A886" s="9"/>
      <c r="B886" s="304" t="s">
        <v>5451</v>
      </c>
      <c r="C886" s="212"/>
      <c r="D886" s="32" t="s">
        <v>4890</v>
      </c>
      <c r="E886" s="168" t="s">
        <v>5038</v>
      </c>
      <c r="F886" s="169"/>
      <c r="H886" s="225">
        <v>1</v>
      </c>
      <c r="I886" s="225">
        <v>1</v>
      </c>
      <c r="J886" s="225">
        <v>24.280881999999998</v>
      </c>
      <c r="K886" s="225">
        <v>25.44</v>
      </c>
      <c r="L886" s="389">
        <v>42.5</v>
      </c>
      <c r="M886" s="19">
        <f>((((((L886*L$2))-((L886*L$2)*0.12+0.035)+4-13)-($J886*L$2))/($J886*L$2)))</f>
        <v>0.1682030331517613</v>
      </c>
      <c r="N886" s="18"/>
      <c r="O886" s="20"/>
      <c r="P886" s="18"/>
      <c r="Q886" s="20"/>
      <c r="R886" s="18"/>
      <c r="S886" s="20"/>
      <c r="T886" s="18"/>
      <c r="U886" s="20"/>
      <c r="V886" s="18"/>
      <c r="W886" s="21"/>
      <c r="X886" s="18"/>
      <c r="Y886" s="21"/>
      <c r="Z886" s="18"/>
      <c r="AA886" s="21"/>
      <c r="AB886" s="18"/>
      <c r="AC886" s="21"/>
      <c r="AD886" s="18"/>
      <c r="AE886" s="21"/>
      <c r="AF886" s="18"/>
      <c r="AG886" s="21"/>
      <c r="AH886" s="18"/>
      <c r="AI886" s="21"/>
    </row>
    <row r="887" spans="1:35" s="76" customFormat="1" ht="16.5" customHeight="1" x14ac:dyDescent="0.25">
      <c r="A887" s="9" t="s">
        <v>1660</v>
      </c>
      <c r="B887" s="304" t="s">
        <v>4005</v>
      </c>
      <c r="C887" s="212"/>
      <c r="D887" s="149" t="s">
        <v>2241</v>
      </c>
      <c r="E887" s="27" t="s">
        <v>2243</v>
      </c>
      <c r="F887" s="28"/>
      <c r="G887" s="283"/>
      <c r="H887" s="225">
        <v>0</v>
      </c>
      <c r="I887" s="225">
        <v>0</v>
      </c>
      <c r="J887" s="225">
        <v>46.515000000000001</v>
      </c>
      <c r="K887" s="225">
        <v>46.52</v>
      </c>
      <c r="L887" s="191"/>
      <c r="M887" s="17"/>
      <c r="N887" s="5"/>
      <c r="O887" s="230"/>
      <c r="P887" s="5"/>
      <c r="Q887" s="230"/>
      <c r="R887" s="5"/>
      <c r="S887" s="230"/>
      <c r="T887" s="5"/>
      <c r="U887" s="230"/>
      <c r="V887" s="5"/>
      <c r="W887" s="6"/>
      <c r="X887" s="5"/>
      <c r="Y887" s="6"/>
      <c r="Z887" s="5"/>
      <c r="AA887" s="6"/>
      <c r="AB887" s="5"/>
      <c r="AC887" s="6"/>
      <c r="AD887" s="5"/>
      <c r="AE887" s="6"/>
      <c r="AF887" s="5"/>
      <c r="AG887" s="6"/>
      <c r="AH887" s="5"/>
      <c r="AI887" s="6"/>
    </row>
    <row r="888" spans="1:35" ht="15" customHeight="1" x14ac:dyDescent="0.25">
      <c r="A888" s="9" t="s">
        <v>1660</v>
      </c>
      <c r="B888" s="304" t="e">
        <v>#N/A</v>
      </c>
      <c r="D888" s="149" t="s">
        <v>439</v>
      </c>
      <c r="E888" s="283" t="s">
        <v>1285</v>
      </c>
      <c r="F888" s="283" t="e">
        <v>#N/A</v>
      </c>
      <c r="G888" s="183"/>
      <c r="H888" s="225" t="e">
        <v>#N/A</v>
      </c>
      <c r="I888" s="225" t="e">
        <v>#N/A</v>
      </c>
      <c r="J888" s="225" t="e">
        <v>#N/A</v>
      </c>
      <c r="K888" s="225" t="e">
        <v>#N/A</v>
      </c>
      <c r="L888" s="190"/>
      <c r="M888" s="17"/>
      <c r="N888" s="5"/>
      <c r="O888" s="230"/>
      <c r="P888" s="5"/>
      <c r="Q888" s="230"/>
      <c r="R888" s="5"/>
      <c r="S888" s="230"/>
      <c r="T888" s="5"/>
      <c r="U888" s="230"/>
      <c r="V888" s="5"/>
      <c r="W888" s="6"/>
      <c r="X888" s="5"/>
      <c r="Y888" s="6"/>
      <c r="Z888" s="5"/>
      <c r="AA888" s="6"/>
      <c r="AB888" s="5"/>
      <c r="AC888" s="6"/>
      <c r="AD888" s="5"/>
      <c r="AE888" s="6"/>
      <c r="AF888" s="5"/>
      <c r="AG888" s="6"/>
      <c r="AH888" s="5"/>
      <c r="AI888" s="6"/>
    </row>
    <row r="889" spans="1:35" ht="15" customHeight="1" x14ac:dyDescent="0.25">
      <c r="A889" s="9" t="s">
        <v>2010</v>
      </c>
      <c r="B889" s="304">
        <v>48247</v>
      </c>
      <c r="D889" s="149" t="s">
        <v>283</v>
      </c>
      <c r="E889" s="283" t="s">
        <v>1286</v>
      </c>
      <c r="F889" s="283" t="s">
        <v>1680</v>
      </c>
      <c r="G889" s="283"/>
      <c r="H889" s="225">
        <v>14</v>
      </c>
      <c r="I889" s="225">
        <v>14</v>
      </c>
      <c r="J889" s="225">
        <v>12.17</v>
      </c>
      <c r="K889" s="225">
        <v>12.17</v>
      </c>
      <c r="L889" s="191">
        <v>25.5</v>
      </c>
      <c r="M889" s="17">
        <f>((((((L889*L$2))-((L889*L$2)*0.12+0.035)+4-13)-($J889*L$2))/($J889*L$2)))</f>
        <v>0.10147904683648326</v>
      </c>
      <c r="N889" s="5">
        <v>25.2</v>
      </c>
      <c r="O889" s="17">
        <f>((((((N889*N$2))-((N889*N$2)*0.12+0.035)+4-13)-($J889*N$2))/($J889*N$2)))</f>
        <v>0.45098603122432213</v>
      </c>
      <c r="P889" s="5"/>
      <c r="Q889" s="17"/>
      <c r="R889" s="5"/>
      <c r="S889" s="230"/>
      <c r="T889" s="5"/>
      <c r="U889" s="17"/>
      <c r="V889" s="5"/>
      <c r="W889" s="6"/>
      <c r="X889" s="5"/>
      <c r="Y889" s="6"/>
      <c r="Z889" s="5"/>
      <c r="AA889" s="6"/>
      <c r="AB889" s="5"/>
      <c r="AC889" s="6"/>
      <c r="AD889" s="5"/>
      <c r="AE889" s="6"/>
      <c r="AF889" s="5"/>
      <c r="AG889" s="6"/>
      <c r="AH889" s="5"/>
      <c r="AI889" s="6"/>
    </row>
    <row r="890" spans="1:35" ht="15" customHeight="1" x14ac:dyDescent="0.25">
      <c r="A890" s="9" t="s">
        <v>1661</v>
      </c>
      <c r="B890" s="304">
        <v>1163401</v>
      </c>
      <c r="D890" s="149" t="s">
        <v>404</v>
      </c>
      <c r="E890" s="283" t="s">
        <v>1287</v>
      </c>
      <c r="F890" s="283" t="s">
        <v>1841</v>
      </c>
      <c r="G890" s="183"/>
      <c r="H890" s="225">
        <v>500</v>
      </c>
      <c r="I890" s="225">
        <v>500</v>
      </c>
      <c r="J890" s="225">
        <v>36.570667</v>
      </c>
      <c r="K890" s="225">
        <v>36.57</v>
      </c>
      <c r="L890" s="189">
        <v>58</v>
      </c>
      <c r="M890" s="17">
        <f>((((((L890*L$2))-((L890*L$2)*0.12+0.035)+4-13)-($J890*L$2))/($J890*L$2)))</f>
        <v>0.14859813740886932</v>
      </c>
      <c r="N890" s="18"/>
      <c r="O890" s="17"/>
      <c r="P890" s="18"/>
      <c r="Q890" s="17"/>
      <c r="R890" s="18"/>
      <c r="S890" s="17"/>
      <c r="T890" s="5"/>
      <c r="U890" s="230"/>
      <c r="V890" s="5"/>
      <c r="W890" s="6"/>
      <c r="X890" s="5"/>
      <c r="Y890" s="6"/>
      <c r="Z890" s="5"/>
      <c r="AA890" s="6"/>
      <c r="AB890" s="5"/>
      <c r="AC890" s="6"/>
      <c r="AD890" s="18"/>
      <c r="AE890" s="17"/>
      <c r="AF890" s="5"/>
      <c r="AG890" s="6"/>
      <c r="AH890" s="5"/>
      <c r="AI890" s="6"/>
    </row>
    <row r="891" spans="1:35" s="183" customFormat="1" ht="15" customHeight="1" x14ac:dyDescent="0.25">
      <c r="A891" s="9" t="s">
        <v>1661</v>
      </c>
      <c r="B891" s="304">
        <v>1228840</v>
      </c>
      <c r="C891" s="212"/>
      <c r="D891" s="149" t="s">
        <v>871</v>
      </c>
      <c r="E891" s="283" t="s">
        <v>1288</v>
      </c>
      <c r="F891" s="283" t="e">
        <v>#N/A</v>
      </c>
      <c r="G891" s="266"/>
      <c r="H891" s="225">
        <v>0</v>
      </c>
      <c r="I891" s="225">
        <v>0</v>
      </c>
      <c r="J891" s="225">
        <v>10.282292</v>
      </c>
      <c r="K891" s="225">
        <v>0</v>
      </c>
      <c r="L891" s="189"/>
      <c r="M891" s="17"/>
      <c r="N891" s="18"/>
      <c r="O891" s="17"/>
      <c r="P891" s="18"/>
      <c r="Q891" s="17"/>
      <c r="R891" s="18"/>
      <c r="S891" s="17"/>
      <c r="T891" s="5"/>
      <c r="U891" s="230"/>
      <c r="V891" s="5"/>
      <c r="W891" s="6"/>
      <c r="X891" s="5"/>
      <c r="Y891" s="6"/>
      <c r="Z891" s="5"/>
      <c r="AA891" s="6"/>
      <c r="AB891" s="5"/>
      <c r="AC891" s="6"/>
      <c r="AD891" s="5"/>
      <c r="AE891" s="6"/>
      <c r="AF891" s="5"/>
      <c r="AG891" s="6"/>
      <c r="AH891" s="5"/>
      <c r="AI891" s="6"/>
    </row>
    <row r="892" spans="1:35" ht="15" customHeight="1" x14ac:dyDescent="0.25">
      <c r="A892" s="9" t="s">
        <v>1661</v>
      </c>
      <c r="B892" s="304">
        <v>1273747</v>
      </c>
      <c r="D892" s="149" t="s">
        <v>872</v>
      </c>
      <c r="E892" s="283" t="s">
        <v>1289</v>
      </c>
      <c r="F892" s="283" t="e">
        <v>#N/A</v>
      </c>
      <c r="G892" s="266"/>
      <c r="H892" s="225">
        <v>179</v>
      </c>
      <c r="I892" s="225">
        <v>179</v>
      </c>
      <c r="J892" s="225">
        <v>10.497125</v>
      </c>
      <c r="K892" s="225">
        <v>10.49</v>
      </c>
      <c r="L892" s="389">
        <v>34.99</v>
      </c>
      <c r="M892" s="17">
        <f>((((((L892*L$2))-((L892*L$2)*0.12+0.035)+4-13)-($J892*L$2))/($J892*L$2)))</f>
        <v>1.0725865415530442</v>
      </c>
      <c r="N892" s="388">
        <v>27.99</v>
      </c>
      <c r="O892" s="17">
        <f>((((((N892*N$2))-((N892*N$2)*0.12+0.035)+4-13)-($J892*N$2))/($J892*N$2)))</f>
        <v>0.91611512676089857</v>
      </c>
      <c r="P892" s="18"/>
      <c r="Q892" s="17"/>
      <c r="R892" s="5"/>
      <c r="S892" s="230"/>
      <c r="T892" s="5"/>
      <c r="U892" s="230"/>
      <c r="V892" s="5"/>
      <c r="W892" s="6"/>
      <c r="X892" s="5"/>
      <c r="Y892" s="6"/>
      <c r="Z892" s="5"/>
      <c r="AA892" s="6"/>
      <c r="AB892" s="5"/>
      <c r="AC892" s="6"/>
      <c r="AD892" s="5"/>
      <c r="AE892" s="6"/>
      <c r="AF892" s="5"/>
      <c r="AG892" s="6"/>
      <c r="AH892" s="5"/>
      <c r="AI892" s="6"/>
    </row>
    <row r="893" spans="1:35" ht="15" customHeight="1" x14ac:dyDescent="0.25">
      <c r="A893" s="9" t="s">
        <v>1661</v>
      </c>
      <c r="B893" s="304">
        <v>1296771</v>
      </c>
      <c r="D893" s="149" t="s">
        <v>873</v>
      </c>
      <c r="E893" s="283" t="s">
        <v>1290</v>
      </c>
      <c r="F893" s="283" t="e">
        <v>#N/A</v>
      </c>
      <c r="G893" s="283"/>
      <c r="H893" s="225">
        <v>49</v>
      </c>
      <c r="I893" s="225">
        <v>49</v>
      </c>
      <c r="J893" s="225">
        <v>88.422499999999999</v>
      </c>
      <c r="K893" s="225">
        <v>60.13</v>
      </c>
      <c r="L893" s="191">
        <v>120</v>
      </c>
      <c r="M893" s="17">
        <f>((((((L893*L$2))-((L893*L$2)*0.12+0.035)+4-13)-($J893*L$2))/($J893*L$2)))</f>
        <v>9.2086290254177375E-2</v>
      </c>
      <c r="N893" s="18"/>
      <c r="O893" s="17"/>
      <c r="P893" s="5"/>
      <c r="Q893" s="230"/>
      <c r="R893" s="5"/>
      <c r="S893" s="230"/>
      <c r="T893" s="5"/>
      <c r="U893" s="230"/>
      <c r="V893" s="5"/>
      <c r="W893" s="6"/>
      <c r="X893" s="5"/>
      <c r="Y893" s="6"/>
      <c r="Z893" s="5"/>
      <c r="AA893" s="6"/>
      <c r="AB893" s="5"/>
      <c r="AC893" s="6"/>
      <c r="AD893" s="5"/>
      <c r="AE893" s="6"/>
      <c r="AF893" s="5"/>
      <c r="AG893" s="6"/>
      <c r="AH893" s="5"/>
      <c r="AI893" s="6"/>
    </row>
    <row r="894" spans="1:35" ht="15" customHeight="1" x14ac:dyDescent="0.25">
      <c r="A894" s="9" t="s">
        <v>1661</v>
      </c>
      <c r="B894" s="304">
        <v>1320324</v>
      </c>
      <c r="C894" s="212" t="s">
        <v>5053</v>
      </c>
      <c r="D894" s="149" t="s">
        <v>405</v>
      </c>
      <c r="E894" s="283" t="s">
        <v>1291</v>
      </c>
      <c r="F894" s="283" t="s">
        <v>1842</v>
      </c>
      <c r="G894" s="283"/>
      <c r="H894" s="225">
        <v>451</v>
      </c>
      <c r="I894" s="225">
        <v>451</v>
      </c>
      <c r="J894" s="225">
        <v>33.997472999999999</v>
      </c>
      <c r="K894" s="225">
        <v>34</v>
      </c>
      <c r="L894" s="189">
        <v>55</v>
      </c>
      <c r="M894" s="17">
        <f>((((((L894*L$2))-((L894*L$2)*0.12+0.035)+4-13)-($J894*L$2))/($J894*L$2)))</f>
        <v>0.15788017538832969</v>
      </c>
      <c r="N894" s="31"/>
      <c r="O894" s="17"/>
      <c r="P894" s="18">
        <v>44.65</v>
      </c>
      <c r="Q894" s="17">
        <f>((((((P894*P$2))-((P894*P$2)*0.12+0.035)+4-13)-($J894*P$2))/($J894*P$2)))</f>
        <v>6.7147941652408463E-2</v>
      </c>
      <c r="R894" s="75">
        <v>43.9</v>
      </c>
      <c r="S894" s="17">
        <f>((((((R894*R$2))-((R894*R$2)*0.12+0.035)+4-13)-($J894*R$2))/($J894*R$2)))</f>
        <v>6.9880987919307982E-2</v>
      </c>
      <c r="T894" s="18"/>
      <c r="U894" s="17"/>
      <c r="V894" s="388">
        <v>43.65</v>
      </c>
      <c r="W894" s="17">
        <f>((((((V894*V$2))-((V894*V$2)*0.12+0.035)+4-13)-($J894*V$2))/($J894*V$2)))</f>
        <v>8.5556172562197913E-2</v>
      </c>
      <c r="X894" s="5"/>
      <c r="Y894" s="17"/>
      <c r="Z894" s="5"/>
      <c r="AA894" s="17"/>
      <c r="AB894" s="5"/>
      <c r="AC894" s="6"/>
      <c r="AD894" s="18"/>
      <c r="AE894" s="17"/>
      <c r="AF894" s="5"/>
      <c r="AG894" s="6"/>
      <c r="AH894" s="5"/>
      <c r="AI894" s="6"/>
    </row>
    <row r="895" spans="1:35" ht="15" customHeight="1" x14ac:dyDescent="0.25">
      <c r="B895" s="304">
        <v>1666163</v>
      </c>
      <c r="D895" s="198" t="s">
        <v>3433</v>
      </c>
      <c r="E895" s="7" t="s">
        <v>3434</v>
      </c>
      <c r="F895" s="7"/>
      <c r="G895" s="7"/>
      <c r="H895" s="225">
        <v>0</v>
      </c>
      <c r="I895" s="225">
        <v>-9</v>
      </c>
      <c r="J895" s="225">
        <v>46.697600000000001</v>
      </c>
      <c r="K895" s="225" t="e">
        <v>#N/A</v>
      </c>
      <c r="L895" s="189"/>
      <c r="M895" s="17"/>
      <c r="N895" s="18"/>
      <c r="O895" s="17"/>
      <c r="P895" s="18"/>
      <c r="Q895" s="17"/>
      <c r="R895" s="18"/>
      <c r="S895" s="17"/>
      <c r="T895" s="5"/>
      <c r="U895" s="230"/>
      <c r="V895" s="5"/>
      <c r="W895" s="6"/>
      <c r="X895" s="5"/>
      <c r="Y895" s="6"/>
      <c r="Z895" s="5"/>
      <c r="AA895" s="6"/>
      <c r="AB895" s="5"/>
      <c r="AC895" s="6"/>
      <c r="AD895" s="5"/>
      <c r="AE895" s="6"/>
      <c r="AF895" s="5"/>
      <c r="AG895" s="6"/>
      <c r="AH895" s="5"/>
      <c r="AI895" s="6"/>
    </row>
    <row r="896" spans="1:35" ht="15" customHeight="1" x14ac:dyDescent="0.25">
      <c r="A896" s="9" t="s">
        <v>1661</v>
      </c>
      <c r="B896" s="304" t="s">
        <v>4006</v>
      </c>
      <c r="D896" s="149" t="s">
        <v>406</v>
      </c>
      <c r="E896" s="283" t="s">
        <v>1292</v>
      </c>
      <c r="F896" s="283" t="s">
        <v>1843</v>
      </c>
      <c r="G896" s="283"/>
      <c r="H896" s="225">
        <v>208</v>
      </c>
      <c r="I896" s="225">
        <v>208</v>
      </c>
      <c r="J896" s="225">
        <v>32.463535999999998</v>
      </c>
      <c r="K896" s="225">
        <v>32.46</v>
      </c>
      <c r="L896" s="392">
        <v>52.99</v>
      </c>
      <c r="M896" s="17">
        <f>((((((L896*L$2))-((L896*L$2)*0.12+0.035)+4-13)-($J896*L$2))/($J896*L$2)))</f>
        <v>0.1581055125972724</v>
      </c>
      <c r="N896" s="50"/>
      <c r="O896" s="17"/>
      <c r="P896" s="18"/>
      <c r="Q896" s="17"/>
      <c r="R896" s="18"/>
      <c r="S896" s="17"/>
      <c r="T896" s="5"/>
      <c r="U896" s="230"/>
      <c r="V896" s="5"/>
      <c r="W896" s="6"/>
      <c r="X896" s="5"/>
      <c r="Y896" s="6"/>
      <c r="Z896" s="5"/>
      <c r="AA896" s="6"/>
      <c r="AB896" s="5"/>
      <c r="AC896" s="6"/>
      <c r="AD896" s="18"/>
      <c r="AE896" s="17"/>
      <c r="AF896" s="5"/>
      <c r="AG896" s="6"/>
      <c r="AH896" s="5"/>
      <c r="AI896" s="6"/>
    </row>
    <row r="897" spans="1:35" s="183" customFormat="1" ht="15" customHeight="1" thickBot="1" x14ac:dyDescent="0.3">
      <c r="A897" s="9" t="s">
        <v>1661</v>
      </c>
      <c r="B897" s="304">
        <v>1798628</v>
      </c>
      <c r="C897" s="212"/>
      <c r="D897" s="149" t="s">
        <v>3442</v>
      </c>
      <c r="E897" s="266" t="s">
        <v>3443</v>
      </c>
      <c r="F897" s="266"/>
      <c r="G897" s="266"/>
      <c r="H897" s="225">
        <v>0</v>
      </c>
      <c r="I897" s="225">
        <v>0</v>
      </c>
      <c r="J897" s="225">
        <v>56.036999999999999</v>
      </c>
      <c r="K897" s="225">
        <v>56.04</v>
      </c>
      <c r="L897" s="189"/>
      <c r="M897" s="17"/>
      <c r="N897" s="79"/>
      <c r="O897" s="17"/>
      <c r="P897" s="31"/>
      <c r="Q897" s="17"/>
      <c r="R897" s="18"/>
      <c r="S897" s="17"/>
      <c r="T897" s="5"/>
      <c r="U897" s="230"/>
      <c r="V897" s="5"/>
      <c r="W897" s="6"/>
      <c r="X897" s="5"/>
      <c r="Y897" s="6"/>
      <c r="Z897" s="5"/>
      <c r="AA897" s="6"/>
      <c r="AB897" s="5"/>
      <c r="AC897" s="6"/>
      <c r="AD897" s="18"/>
      <c r="AE897" s="17"/>
      <c r="AF897" s="5"/>
      <c r="AG897" s="6"/>
      <c r="AH897" s="5"/>
      <c r="AI897" s="6"/>
    </row>
    <row r="898" spans="1:35" ht="15.75" customHeight="1" thickBot="1" x14ac:dyDescent="0.3">
      <c r="A898" s="9" t="s">
        <v>1661</v>
      </c>
      <c r="B898" s="304">
        <v>1869080</v>
      </c>
      <c r="D898" s="149" t="s">
        <v>874</v>
      </c>
      <c r="E898" s="283" t="s">
        <v>1293</v>
      </c>
      <c r="F898" s="283" t="e">
        <v>#N/A</v>
      </c>
      <c r="G898" s="283"/>
      <c r="H898" s="225">
        <v>0</v>
      </c>
      <c r="I898" s="225">
        <v>0</v>
      </c>
      <c r="J898" s="225">
        <v>40.860717000000001</v>
      </c>
      <c r="K898" s="225">
        <v>40.86</v>
      </c>
      <c r="L898" s="189"/>
      <c r="M898" s="48"/>
      <c r="N898" s="56"/>
      <c r="O898" s="49"/>
      <c r="P898" s="5"/>
      <c r="Q898" s="230"/>
      <c r="R898" s="5"/>
      <c r="S898" s="230"/>
      <c r="T898" s="5"/>
      <c r="U898" s="230"/>
      <c r="V898" s="5"/>
      <c r="W898" s="6"/>
      <c r="X898" s="5"/>
      <c r="Y898" s="6"/>
      <c r="Z898" s="5"/>
      <c r="AA898" s="6"/>
      <c r="AB898" s="5"/>
      <c r="AC898" s="6"/>
      <c r="AD898" s="5"/>
      <c r="AE898" s="6"/>
      <c r="AF898" s="5"/>
      <c r="AG898" s="6"/>
      <c r="AH898" s="5"/>
      <c r="AI898" s="6"/>
    </row>
    <row r="899" spans="1:35" ht="15" customHeight="1" x14ac:dyDescent="0.25">
      <c r="A899" s="9" t="s">
        <v>1661</v>
      </c>
      <c r="B899" s="304">
        <v>1987627</v>
      </c>
      <c r="D899" s="149" t="s">
        <v>875</v>
      </c>
      <c r="E899" s="183" t="s">
        <v>1294</v>
      </c>
      <c r="F899" s="183" t="e">
        <v>#N/A</v>
      </c>
      <c r="G899" s="183"/>
      <c r="H899" s="225">
        <v>0</v>
      </c>
      <c r="I899" s="225">
        <v>0</v>
      </c>
      <c r="J899" s="225">
        <v>25.702266999999999</v>
      </c>
      <c r="K899" s="225">
        <v>30.29</v>
      </c>
      <c r="L899" s="190"/>
      <c r="M899" s="17"/>
      <c r="N899" s="51"/>
      <c r="O899" s="230"/>
      <c r="P899" s="5"/>
      <c r="Q899" s="230"/>
      <c r="R899" s="5"/>
      <c r="S899" s="230"/>
      <c r="T899" s="5"/>
      <c r="U899" s="230"/>
      <c r="V899" s="5"/>
      <c r="W899" s="6"/>
      <c r="X899" s="5"/>
      <c r="Y899" s="6"/>
      <c r="Z899" s="5"/>
      <c r="AA899" s="6"/>
      <c r="AB899" s="5"/>
      <c r="AC899" s="6"/>
      <c r="AD899" s="5"/>
      <c r="AE899" s="6"/>
      <c r="AF899" s="5"/>
      <c r="AG899" s="6"/>
      <c r="AH899" s="5"/>
      <c r="AI899" s="6"/>
    </row>
    <row r="900" spans="1:35" ht="15" customHeight="1" x14ac:dyDescent="0.25">
      <c r="A900" s="9" t="s">
        <v>1661</v>
      </c>
      <c r="B900" s="304">
        <v>8675332</v>
      </c>
      <c r="D900" s="149" t="s">
        <v>407</v>
      </c>
      <c r="E900" s="283" t="s">
        <v>1295</v>
      </c>
      <c r="F900" s="1" t="s">
        <v>1844</v>
      </c>
      <c r="H900" s="225">
        <v>20</v>
      </c>
      <c r="I900" s="225">
        <v>20</v>
      </c>
      <c r="J900" s="225">
        <v>26.851125</v>
      </c>
      <c r="K900" s="225">
        <v>33.17</v>
      </c>
      <c r="L900" s="389">
        <v>42.5</v>
      </c>
      <c r="M900" s="17">
        <f>((((((L900*L$2))-((L900*L$2)*0.12+0.035)+4-13)-($J900*L$2))/($J900*L$2)))</f>
        <v>5.6380319260366275E-2</v>
      </c>
      <c r="N900" s="391">
        <v>37.5</v>
      </c>
      <c r="O900" s="17">
        <f>((((((N900*N$2))-((N900*N$2)*0.12+0.035)+4-13)-($J900*N$2))/($J900*N$2)))</f>
        <v>6.0756299782597639E-2</v>
      </c>
      <c r="P900" s="18"/>
      <c r="Q900" s="17"/>
      <c r="R900" s="31"/>
      <c r="S900" s="17"/>
      <c r="T900" s="5"/>
      <c r="U900" s="230"/>
      <c r="V900" s="5"/>
      <c r="W900" s="6"/>
      <c r="X900" s="5"/>
      <c r="Y900" s="6"/>
      <c r="Z900" s="5"/>
      <c r="AA900" s="6"/>
      <c r="AB900" s="5"/>
      <c r="AC900" s="6"/>
      <c r="AD900" s="5"/>
      <c r="AE900" s="17"/>
      <c r="AF900" s="5"/>
      <c r="AG900" s="6"/>
      <c r="AH900" s="5"/>
      <c r="AI900" s="6"/>
    </row>
    <row r="901" spans="1:35" ht="15" customHeight="1" x14ac:dyDescent="0.25">
      <c r="B901" s="304" t="s">
        <v>4007</v>
      </c>
      <c r="D901" s="149" t="s">
        <v>39</v>
      </c>
      <c r="E901" s="283" t="s">
        <v>1296</v>
      </c>
      <c r="F901" s="1" t="s">
        <v>1845</v>
      </c>
      <c r="H901" s="225">
        <v>33269</v>
      </c>
      <c r="I901" s="225">
        <v>33269</v>
      </c>
      <c r="J901" s="225">
        <v>3.8663340000000002</v>
      </c>
      <c r="K901" s="225">
        <v>3.95</v>
      </c>
      <c r="L901" s="190">
        <v>15.5</v>
      </c>
      <c r="M901" s="17">
        <f>((((((L901*L$2))-((L901*L$2)*0.12+0.035)+4-13)-($J901*L$2))/($J901*L$2)))</f>
        <v>0.19105074729705199</v>
      </c>
      <c r="N901" s="5"/>
      <c r="O901" s="230"/>
      <c r="P901" s="5"/>
      <c r="Q901" s="17"/>
      <c r="R901" s="5">
        <v>7.78</v>
      </c>
      <c r="S901" s="17">
        <f>((((((R901*R$2))-((R901*R$2)*0.12+0.035)+4-13)-($J901*R$2))/($J901*R$2)))</f>
        <v>0.18656329225566126</v>
      </c>
      <c r="T901" s="388">
        <v>6.95</v>
      </c>
      <c r="U901" s="17">
        <f>((((((T901*T$2))-((T901*T$2)*0.12+0.035)+4-13)-($J901*T$2))/($J901*T$2)))</f>
        <v>0.11449243650445093</v>
      </c>
      <c r="V901" s="31"/>
      <c r="W901" s="17"/>
      <c r="X901" s="18"/>
      <c r="Y901" s="17"/>
      <c r="Z901" s="5"/>
      <c r="AA901" s="17"/>
      <c r="AB901" s="38"/>
      <c r="AC901" s="17"/>
      <c r="AD901" s="31"/>
      <c r="AE901" s="17"/>
      <c r="AF901" s="18"/>
      <c r="AG901" s="17"/>
      <c r="AH901" s="18"/>
      <c r="AI901" s="17"/>
    </row>
    <row r="902" spans="1:35" s="167" customFormat="1" ht="15" customHeight="1" x14ac:dyDescent="0.25">
      <c r="A902" s="9"/>
      <c r="B902" s="304" t="s">
        <v>4008</v>
      </c>
      <c r="C902" s="212"/>
      <c r="D902" s="32" t="s">
        <v>2195</v>
      </c>
      <c r="E902" s="284" t="s">
        <v>2197</v>
      </c>
      <c r="F902" s="284"/>
      <c r="G902" s="284"/>
      <c r="H902" s="225">
        <v>474</v>
      </c>
      <c r="I902" s="225">
        <v>474</v>
      </c>
      <c r="J902" s="225">
        <v>0</v>
      </c>
      <c r="K902" s="225" t="e">
        <v>#N/A</v>
      </c>
      <c r="L902" s="191">
        <v>11</v>
      </c>
      <c r="M902" s="19" t="e">
        <f>((((((L902*L$2))-((L902*L$2)*0.12+0.035)+4-13)-($J902*L$2))/($J902*L$2)))</f>
        <v>#DIV/0!</v>
      </c>
      <c r="N902" s="18"/>
      <c r="O902" s="20"/>
      <c r="P902" s="18"/>
      <c r="Q902" s="19"/>
      <c r="R902" s="18"/>
      <c r="S902" s="20"/>
      <c r="T902" s="18"/>
      <c r="U902" s="19"/>
      <c r="V902" s="31"/>
      <c r="W902" s="19"/>
      <c r="X902" s="18"/>
      <c r="Y902" s="19"/>
      <c r="Z902" s="18"/>
      <c r="AA902" s="19"/>
      <c r="AB902" s="38"/>
      <c r="AC902" s="19"/>
      <c r="AD902" s="31"/>
      <c r="AE902" s="19"/>
      <c r="AF902" s="18"/>
      <c r="AG902" s="19"/>
      <c r="AH902" s="18"/>
      <c r="AI902" s="19"/>
    </row>
    <row r="903" spans="1:35" s="167" customFormat="1" ht="15" customHeight="1" x14ac:dyDescent="0.25">
      <c r="A903" s="9"/>
      <c r="B903" s="304" t="s">
        <v>4009</v>
      </c>
      <c r="C903" s="212"/>
      <c r="D903" s="32" t="s">
        <v>2196</v>
      </c>
      <c r="E903" s="284" t="s">
        <v>2198</v>
      </c>
      <c r="F903" s="284"/>
      <c r="G903" s="284"/>
      <c r="H903" s="225">
        <v>480</v>
      </c>
      <c r="I903" s="225">
        <v>480</v>
      </c>
      <c r="J903" s="225">
        <v>0</v>
      </c>
      <c r="K903" s="225" t="e">
        <v>#N/A</v>
      </c>
      <c r="L903" s="191">
        <v>11</v>
      </c>
      <c r="M903" s="19" t="e">
        <f>((((((L903*L$2))-((L903*L$2)*0.12+0.035)+4-13)-($J903*L$2))/($J903*L$2)))</f>
        <v>#DIV/0!</v>
      </c>
      <c r="N903" s="18"/>
      <c r="O903" s="20"/>
      <c r="P903" s="18"/>
      <c r="Q903" s="19"/>
      <c r="R903" s="18"/>
      <c r="S903" s="20"/>
      <c r="T903" s="18"/>
      <c r="U903" s="19"/>
      <c r="V903" s="31"/>
      <c r="W903" s="19"/>
      <c r="X903" s="18"/>
      <c r="Y903" s="19"/>
      <c r="Z903" s="18"/>
      <c r="AA903" s="19"/>
      <c r="AB903" s="38"/>
      <c r="AC903" s="19"/>
      <c r="AD903" s="31"/>
      <c r="AE903" s="19"/>
      <c r="AF903" s="18"/>
      <c r="AG903" s="19"/>
      <c r="AH903" s="18"/>
      <c r="AI903" s="19"/>
    </row>
    <row r="904" spans="1:35" ht="15" customHeight="1" x14ac:dyDescent="0.25">
      <c r="A904" s="9" t="s">
        <v>1662</v>
      </c>
      <c r="B904" s="304">
        <v>50037101</v>
      </c>
      <c r="D904" s="149" t="s">
        <v>849</v>
      </c>
      <c r="E904" s="283" t="s">
        <v>1297</v>
      </c>
      <c r="F904" s="283" t="e">
        <v>#N/A</v>
      </c>
      <c r="G904" s="283"/>
      <c r="H904" s="225">
        <v>0</v>
      </c>
      <c r="I904" s="225">
        <v>0</v>
      </c>
      <c r="J904" s="225">
        <v>31</v>
      </c>
      <c r="K904" s="225">
        <v>31</v>
      </c>
      <c r="L904" s="190"/>
      <c r="M904" s="17"/>
      <c r="N904" s="5"/>
      <c r="O904" s="230"/>
      <c r="P904" s="5"/>
      <c r="Q904" s="230"/>
      <c r="R904" s="5"/>
      <c r="S904" s="230"/>
      <c r="T904" s="5"/>
      <c r="U904" s="230"/>
      <c r="V904" s="5"/>
      <c r="W904" s="6"/>
      <c r="X904" s="5"/>
      <c r="Y904" s="6"/>
      <c r="Z904" s="5"/>
      <c r="AA904" s="6"/>
      <c r="AB904" s="5"/>
      <c r="AC904" s="6"/>
      <c r="AD904" s="5"/>
      <c r="AE904" s="6"/>
      <c r="AF904" s="5"/>
      <c r="AG904" s="6"/>
      <c r="AH904" s="5"/>
      <c r="AI904" s="6"/>
    </row>
    <row r="905" spans="1:35" s="171" customFormat="1" ht="15" customHeight="1" x14ac:dyDescent="0.25">
      <c r="A905" s="9" t="s">
        <v>1662</v>
      </c>
      <c r="B905" s="304">
        <v>65414615</v>
      </c>
      <c r="C905" s="212"/>
      <c r="D905" s="149" t="s">
        <v>3246</v>
      </c>
      <c r="E905" s="283" t="s">
        <v>3247</v>
      </c>
      <c r="F905" s="283"/>
      <c r="G905" s="283"/>
      <c r="H905" s="225">
        <v>13</v>
      </c>
      <c r="I905" s="225">
        <v>13</v>
      </c>
      <c r="J905" s="225">
        <v>42.92</v>
      </c>
      <c r="K905" s="225">
        <v>42.92</v>
      </c>
      <c r="L905" s="191">
        <v>59.99</v>
      </c>
      <c r="M905" s="17">
        <f>((((((L905*L$2))-((L905*L$2)*0.12+0.035)+4-13)-($J905*L$2))/($J905*L$2)))</f>
        <v>1.948275862068961E-2</v>
      </c>
      <c r="N905" s="18">
        <v>58</v>
      </c>
      <c r="O905" s="17">
        <f>((((((N905*N$2))-((N905*N$2)*0.12+0.035)+4-13)-($J905*N$2))/($J905*N$2)))</f>
        <v>8.3935228331780035E-2</v>
      </c>
      <c r="P905" s="18"/>
      <c r="Q905" s="17"/>
      <c r="R905" s="18"/>
      <c r="S905" s="17"/>
      <c r="T905" s="5"/>
      <c r="U905" s="230"/>
      <c r="V905" s="5"/>
      <c r="W905" s="6"/>
      <c r="X905" s="5"/>
      <c r="Y905" s="6"/>
      <c r="Z905" s="5"/>
      <c r="AA905" s="6"/>
      <c r="AB905" s="5"/>
      <c r="AC905" s="6"/>
      <c r="AD905" s="5"/>
      <c r="AE905" s="6"/>
      <c r="AF905" s="5"/>
      <c r="AG905" s="6"/>
      <c r="AH905" s="5"/>
      <c r="AI905" s="6"/>
    </row>
    <row r="906" spans="1:35" ht="15" customHeight="1" x14ac:dyDescent="0.25">
      <c r="B906" s="304">
        <v>65872354</v>
      </c>
      <c r="D906" s="149" t="s">
        <v>3270</v>
      </c>
      <c r="E906" s="283" t="s">
        <v>3271</v>
      </c>
      <c r="F906" s="283"/>
      <c r="G906" s="283"/>
      <c r="H906" s="225">
        <v>324</v>
      </c>
      <c r="I906" s="225">
        <v>324</v>
      </c>
      <c r="J906" s="225">
        <v>50.08</v>
      </c>
      <c r="K906" s="225">
        <v>49.72</v>
      </c>
      <c r="L906" s="389">
        <v>69.900000000000006</v>
      </c>
      <c r="M906" s="17">
        <f>((((((L906*L$2))-((L906*L$2)*0.12+0.035)+4-13)-($J906*L$2))/($J906*L$2)))</f>
        <v>4.7863418530351552E-2</v>
      </c>
      <c r="N906" s="18"/>
      <c r="O906" s="17"/>
      <c r="P906" s="5"/>
      <c r="Q906" s="17"/>
      <c r="R906" s="5"/>
      <c r="S906" s="230"/>
      <c r="T906" s="5"/>
      <c r="U906" s="230"/>
      <c r="V906" s="5"/>
      <c r="W906" s="6"/>
      <c r="X906" s="5"/>
      <c r="Y906" s="6"/>
      <c r="Z906" s="5"/>
      <c r="AA906" s="6"/>
      <c r="AB906" s="5"/>
      <c r="AC906" s="6"/>
      <c r="AD906" s="5"/>
      <c r="AE906" s="6"/>
      <c r="AF906" s="5"/>
      <c r="AG906" s="6"/>
      <c r="AH906" s="5"/>
      <c r="AI906" s="6"/>
    </row>
    <row r="907" spans="1:35" s="283" customFormat="1" ht="15" customHeight="1" x14ac:dyDescent="0.25">
      <c r="A907" s="9"/>
      <c r="B907" s="304"/>
      <c r="C907" s="212"/>
      <c r="D907" s="149" t="s">
        <v>5704</v>
      </c>
      <c r="E907" s="283" t="s">
        <v>5705</v>
      </c>
      <c r="H907" s="225">
        <v>108</v>
      </c>
      <c r="I907" s="225">
        <v>108</v>
      </c>
      <c r="J907" s="225">
        <v>150.24</v>
      </c>
      <c r="K907" s="225">
        <v>150.24</v>
      </c>
      <c r="L907" s="389">
        <v>249.99</v>
      </c>
      <c r="M907" s="17">
        <f>((((((L907*L$2))-((L907*L$2)*0.12+0.035)+4-13)-($J907*L$2))/($J907*L$2)))</f>
        <v>0.40412806176783822</v>
      </c>
      <c r="N907" s="18"/>
      <c r="O907" s="17"/>
      <c r="P907" s="5"/>
      <c r="Q907" s="17"/>
      <c r="R907" s="5"/>
      <c r="S907" s="230"/>
      <c r="T907" s="5"/>
      <c r="U907" s="230"/>
      <c r="V907" s="5"/>
      <c r="W907" s="6"/>
      <c r="X907" s="5"/>
      <c r="Y907" s="6"/>
      <c r="Z907" s="5"/>
      <c r="AA907" s="6"/>
      <c r="AB907" s="5"/>
      <c r="AC907" s="6"/>
      <c r="AD907" s="5"/>
      <c r="AE907" s="6"/>
      <c r="AF907" s="5"/>
      <c r="AG907" s="6"/>
      <c r="AH907" s="5"/>
      <c r="AI907" s="6"/>
    </row>
    <row r="908" spans="1:35" ht="15" customHeight="1" x14ac:dyDescent="0.25">
      <c r="A908" s="9" t="s">
        <v>1662</v>
      </c>
      <c r="B908" s="304">
        <v>66003764</v>
      </c>
      <c r="D908" s="149" t="s">
        <v>549</v>
      </c>
      <c r="E908" s="1" t="s">
        <v>1298</v>
      </c>
      <c r="F908" s="1" t="e">
        <v>#N/A</v>
      </c>
      <c r="H908" s="225">
        <v>130</v>
      </c>
      <c r="I908" s="225">
        <v>130</v>
      </c>
      <c r="J908" s="225">
        <v>21.519200000000001</v>
      </c>
      <c r="K908" s="225">
        <v>20.53</v>
      </c>
      <c r="L908" s="190">
        <v>40</v>
      </c>
      <c r="M908" s="17">
        <f>((((((L908*L$2))-((L908*L$2)*0.12+0.035)+4-13)-($J908*L$2))/($J908*L$2)))</f>
        <v>0.21589092531320855</v>
      </c>
      <c r="N908" s="388">
        <v>31.45</v>
      </c>
      <c r="O908" s="17">
        <f>((((((N908*N$2))-((N908*N$2)*0.12+0.035)+4-13)-($J908*N$2))/($J908*N$2)))</f>
        <v>7.6178482471467274E-2</v>
      </c>
      <c r="P908" s="18"/>
      <c r="Q908" s="17"/>
      <c r="R908" s="18"/>
      <c r="S908" s="17"/>
      <c r="T908" s="18"/>
      <c r="U908" s="19"/>
      <c r="V908" s="5"/>
      <c r="W908" s="17"/>
      <c r="X908" s="18"/>
      <c r="Y908" s="17"/>
      <c r="Z908" s="5"/>
      <c r="AA908" s="6"/>
      <c r="AB908" s="5"/>
      <c r="AC908" s="6"/>
      <c r="AD908" s="5"/>
      <c r="AE908" s="6"/>
      <c r="AF908" s="5"/>
      <c r="AG908" s="6"/>
      <c r="AH908" s="5"/>
      <c r="AI908" s="6"/>
    </row>
    <row r="909" spans="1:35" ht="15" customHeight="1" x14ac:dyDescent="0.25">
      <c r="A909" s="9" t="s">
        <v>1662</v>
      </c>
      <c r="B909" s="304" t="s">
        <v>4010</v>
      </c>
      <c r="D909" s="149" t="s">
        <v>160</v>
      </c>
      <c r="E909" s="1" t="s">
        <v>1299</v>
      </c>
      <c r="F909" s="1" t="s">
        <v>1846</v>
      </c>
      <c r="H909" s="225">
        <v>0</v>
      </c>
      <c r="I909" s="225">
        <v>0</v>
      </c>
      <c r="J909" s="225">
        <v>12.343400000000001</v>
      </c>
      <c r="K909" s="225">
        <v>12.4</v>
      </c>
      <c r="L909" s="190"/>
      <c r="M909" s="19"/>
      <c r="N909" s="5"/>
      <c r="O909" s="17"/>
      <c r="P909" s="5"/>
      <c r="Q909" s="20"/>
      <c r="R909" s="18"/>
      <c r="S909" s="20"/>
      <c r="T909" s="18"/>
      <c r="U909" s="20"/>
      <c r="V909" s="5"/>
      <c r="W909" s="6"/>
      <c r="X909" s="5"/>
      <c r="Y909" s="6"/>
      <c r="Z909" s="5"/>
      <c r="AA909" s="6"/>
      <c r="AB909" s="5"/>
      <c r="AC909" s="6"/>
      <c r="AD909" s="5"/>
      <c r="AE909" s="6"/>
      <c r="AF909" s="5"/>
      <c r="AG909" s="6"/>
      <c r="AH909" s="5"/>
      <c r="AI909" s="6"/>
    </row>
    <row r="910" spans="1:35" ht="15" customHeight="1" x14ac:dyDescent="0.25">
      <c r="A910" s="9" t="s">
        <v>1662</v>
      </c>
      <c r="B910" s="304" t="s">
        <v>4011</v>
      </c>
      <c r="D910" s="149" t="s">
        <v>161</v>
      </c>
      <c r="E910" s="266" t="s">
        <v>1300</v>
      </c>
      <c r="F910" s="266" t="s">
        <v>1847</v>
      </c>
      <c r="G910" s="266"/>
      <c r="H910" s="225">
        <v>0</v>
      </c>
      <c r="I910" s="225">
        <v>0</v>
      </c>
      <c r="J910" s="225">
        <v>12.343400000000001</v>
      </c>
      <c r="K910" s="225">
        <v>12.33</v>
      </c>
      <c r="L910" s="190"/>
      <c r="M910" s="17"/>
      <c r="N910" s="5"/>
      <c r="O910" s="17"/>
      <c r="P910" s="5"/>
      <c r="Q910" s="20"/>
      <c r="R910" s="18"/>
      <c r="S910" s="19"/>
      <c r="T910" s="18"/>
      <c r="U910" s="19"/>
      <c r="V910" s="5"/>
      <c r="W910" s="6"/>
      <c r="X910" s="5"/>
      <c r="Y910" s="6"/>
      <c r="Z910" s="5"/>
      <c r="AA910" s="6"/>
      <c r="AB910" s="5"/>
      <c r="AC910" s="6"/>
      <c r="AD910" s="5"/>
      <c r="AE910" s="6"/>
      <c r="AF910" s="5"/>
      <c r="AG910" s="6"/>
      <c r="AH910" s="5"/>
      <c r="AI910" s="6"/>
    </row>
    <row r="911" spans="1:35" ht="15" customHeight="1" x14ac:dyDescent="0.25">
      <c r="A911" s="9" t="s">
        <v>1662</v>
      </c>
      <c r="B911" s="304" t="s">
        <v>4012</v>
      </c>
      <c r="D911" s="149" t="s">
        <v>162</v>
      </c>
      <c r="E911" s="283" t="s">
        <v>1301</v>
      </c>
      <c r="F911" s="283" t="s">
        <v>1848</v>
      </c>
      <c r="G911" s="283"/>
      <c r="H911" s="225">
        <v>0</v>
      </c>
      <c r="I911" s="225">
        <v>0</v>
      </c>
      <c r="J911" s="225">
        <v>12.343400000000001</v>
      </c>
      <c r="K911" s="225">
        <v>12.34</v>
      </c>
      <c r="L911" s="190"/>
      <c r="M911" s="17"/>
      <c r="N911" s="18"/>
      <c r="O911" s="17"/>
      <c r="P911" s="5"/>
      <c r="Q911" s="19"/>
      <c r="R911" s="31"/>
      <c r="S911" s="19"/>
      <c r="T911" s="18"/>
      <c r="U911" s="19"/>
      <c r="V911" s="5"/>
      <c r="W911" s="6"/>
      <c r="X911" s="5"/>
      <c r="Y911" s="6"/>
      <c r="Z911" s="5"/>
      <c r="AA911" s="6"/>
      <c r="AB911" s="5"/>
      <c r="AC911" s="6"/>
      <c r="AD911" s="5"/>
      <c r="AE911" s="6"/>
      <c r="AF911" s="5"/>
      <c r="AG911" s="6"/>
      <c r="AH911" s="5"/>
      <c r="AI911" s="6"/>
    </row>
    <row r="912" spans="1:35" ht="15" customHeight="1" x14ac:dyDescent="0.25">
      <c r="A912" s="9" t="s">
        <v>1662</v>
      </c>
      <c r="B912" s="304">
        <v>66020813</v>
      </c>
      <c r="D912" s="198" t="s">
        <v>395</v>
      </c>
      <c r="E912" s="7" t="s">
        <v>1302</v>
      </c>
      <c r="F912" s="7" t="s">
        <v>1849</v>
      </c>
      <c r="G912" s="7"/>
      <c r="H912" s="225">
        <v>3</v>
      </c>
      <c r="I912" s="225">
        <v>3</v>
      </c>
      <c r="J912" s="225">
        <v>38.939749999999997</v>
      </c>
      <c r="K912" s="225">
        <v>39.97</v>
      </c>
      <c r="L912" s="191">
        <v>60</v>
      </c>
      <c r="M912" s="17">
        <f>((((((L912*L$2))-((L912*L$2)*0.12+0.035)+4-13)-($J912*L$2))/($J912*L$2)))</f>
        <v>0.12391579298788524</v>
      </c>
      <c r="N912" s="31">
        <v>49.99</v>
      </c>
      <c r="O912" s="17">
        <f>((((((N912*N$2))-((N912*N$2)*0.12+0.035)+4-13)-($J912*N$2))/($J912*N$2)))</f>
        <v>1.3712209246335798E-2</v>
      </c>
      <c r="P912" s="18"/>
      <c r="Q912" s="17"/>
      <c r="R912" s="31"/>
      <c r="S912" s="17"/>
      <c r="T912" s="31"/>
      <c r="U912" s="17"/>
      <c r="V912" s="5"/>
      <c r="W912" s="6"/>
      <c r="X912" s="5"/>
      <c r="Y912" s="6"/>
      <c r="Z912" s="5"/>
      <c r="AA912" s="6"/>
      <c r="AB912" s="5"/>
      <c r="AC912" s="6"/>
      <c r="AD912" s="5"/>
      <c r="AE912" s="6"/>
      <c r="AF912" s="5"/>
      <c r="AG912" s="6"/>
      <c r="AH912" s="5"/>
      <c r="AI912" s="6"/>
    </row>
    <row r="913" spans="1:35" ht="15" customHeight="1" x14ac:dyDescent="0.25">
      <c r="A913" s="9" t="s">
        <v>1662</v>
      </c>
      <c r="B913" s="304" t="e">
        <v>#N/A</v>
      </c>
      <c r="D913" s="149" t="s">
        <v>5408</v>
      </c>
      <c r="E913" s="283" t="s">
        <v>1302</v>
      </c>
      <c r="F913" s="283" t="e">
        <v>#N/A</v>
      </c>
      <c r="G913" s="283"/>
      <c r="H913" s="225" t="e">
        <v>#N/A</v>
      </c>
      <c r="I913" s="225" t="e">
        <v>#N/A</v>
      </c>
      <c r="J913" s="225" t="e">
        <v>#N/A</v>
      </c>
      <c r="K913" s="225">
        <v>159.88</v>
      </c>
      <c r="L913" s="189"/>
      <c r="M913" s="17"/>
      <c r="N913" s="18"/>
      <c r="O913" s="17"/>
      <c r="P913" s="18"/>
      <c r="Q913" s="17"/>
      <c r="R913" s="18"/>
      <c r="S913" s="20"/>
      <c r="T913" s="18"/>
      <c r="U913" s="20"/>
      <c r="V913" s="5"/>
      <c r="W913" s="6"/>
      <c r="X913" s="5"/>
      <c r="Y913" s="6"/>
      <c r="Z913" s="5"/>
      <c r="AA913" s="6"/>
      <c r="AB913" s="5"/>
      <c r="AC913" s="6"/>
      <c r="AD913" s="5"/>
      <c r="AE913" s="6"/>
      <c r="AF913" s="5"/>
      <c r="AG913" s="6"/>
      <c r="AH913" s="5"/>
      <c r="AI913" s="6"/>
    </row>
    <row r="914" spans="1:35" ht="15" customHeight="1" x14ac:dyDescent="0.25">
      <c r="A914" s="9" t="s">
        <v>1662</v>
      </c>
      <c r="B914" s="304">
        <v>66020811</v>
      </c>
      <c r="D914" s="149" t="s">
        <v>397</v>
      </c>
      <c r="E914" s="283" t="s">
        <v>1303</v>
      </c>
      <c r="F914" s="283" t="e">
        <v>#N/A</v>
      </c>
      <c r="G914" s="283"/>
      <c r="H914" s="225">
        <v>34</v>
      </c>
      <c r="I914" s="225">
        <v>34</v>
      </c>
      <c r="J914" s="225">
        <v>18.406533</v>
      </c>
      <c r="K914" s="225">
        <v>18.3</v>
      </c>
      <c r="L914" s="190">
        <v>35</v>
      </c>
      <c r="M914" s="17">
        <f>((((((L914*L$2))-((L914*L$2)*0.12+0.035)+4-13)-($J914*L$2))/($J914*L$2)))</f>
        <v>0.18246059700650857</v>
      </c>
      <c r="N914" s="5">
        <v>31</v>
      </c>
      <c r="O914" s="17">
        <f>((((((N914*N$2))-((N914*N$2)*0.12+0.035)+4-13)-($J914*N$2))/($J914*N$2)))</f>
        <v>0.23665331216910865</v>
      </c>
      <c r="P914" s="31">
        <v>27.6</v>
      </c>
      <c r="Q914" s="17">
        <f>((((((P914*P$2))-((P914*P$2)*0.12+0.035)+4-13)-($J914*P$2))/($J914*P$2)))</f>
        <v>0.1559120521682891</v>
      </c>
      <c r="R914" s="388">
        <v>20.85</v>
      </c>
      <c r="S914" s="17">
        <f>((((((R914*R$2))-((R914*R$2)*0.12+0.035)+4-13)-($J914*R$2))/($J914*R$2)))</f>
        <v>-0.12589459405527373</v>
      </c>
      <c r="T914" s="18"/>
      <c r="U914" s="19"/>
      <c r="V914" s="5"/>
      <c r="W914" s="6"/>
      <c r="X914" s="5"/>
      <c r="Y914" s="6"/>
      <c r="Z914" s="5"/>
      <c r="AA914" s="6"/>
      <c r="AB914" s="5"/>
      <c r="AC914" s="6"/>
      <c r="AD914" s="5"/>
      <c r="AE914" s="6"/>
      <c r="AF914" s="5"/>
      <c r="AG914" s="6"/>
      <c r="AH914" s="5"/>
      <c r="AI914" s="6"/>
    </row>
    <row r="915" spans="1:35" ht="15" customHeight="1" x14ac:dyDescent="0.25">
      <c r="A915" s="9" t="s">
        <v>1662</v>
      </c>
      <c r="B915" s="304" t="e">
        <v>#N/A</v>
      </c>
      <c r="D915" s="149" t="s">
        <v>5407</v>
      </c>
      <c r="E915" s="283" t="s">
        <v>1303</v>
      </c>
      <c r="F915" s="283" t="e">
        <v>#N/A</v>
      </c>
      <c r="G915" s="283"/>
      <c r="H915" s="225">
        <v>5.66</v>
      </c>
      <c r="I915" s="225">
        <v>5.66</v>
      </c>
      <c r="J915" s="225">
        <v>110.4</v>
      </c>
      <c r="K915" s="225">
        <v>109.8</v>
      </c>
      <c r="L915" s="392">
        <v>143.44999999999999</v>
      </c>
      <c r="M915" s="17">
        <f>((((((L915*L$2))-((L915*L$2)*0.12+0.035)+4-13)-($J915*L$2))/($J915*L$2)))</f>
        <v>6.16032608695651E-2</v>
      </c>
      <c r="N915" s="18"/>
      <c r="O915" s="17"/>
      <c r="P915" s="5"/>
      <c r="Q915" s="20"/>
      <c r="R915" s="18"/>
      <c r="S915" s="17"/>
      <c r="T915" s="18"/>
      <c r="U915" s="20"/>
      <c r="V915" s="5"/>
      <c r="W915" s="6"/>
      <c r="X915" s="5"/>
      <c r="Y915" s="6"/>
      <c r="Z915" s="5"/>
      <c r="AA915" s="6"/>
      <c r="AB915" s="5"/>
      <c r="AC915" s="6"/>
      <c r="AD915" s="5"/>
      <c r="AE915" s="6"/>
      <c r="AF915" s="5"/>
      <c r="AG915" s="6"/>
      <c r="AH915" s="5"/>
      <c r="AI915" s="6"/>
    </row>
    <row r="916" spans="1:35" ht="15" customHeight="1" x14ac:dyDescent="0.25">
      <c r="A916" s="9" t="s">
        <v>1662</v>
      </c>
      <c r="B916" s="304">
        <v>66002193</v>
      </c>
      <c r="D916" s="149" t="s">
        <v>396</v>
      </c>
      <c r="E916" s="283" t="s">
        <v>1304</v>
      </c>
      <c r="F916" s="283" t="s">
        <v>1850</v>
      </c>
      <c r="G916" s="283"/>
      <c r="H916" s="225">
        <v>0</v>
      </c>
      <c r="I916" s="225">
        <v>0</v>
      </c>
      <c r="J916" s="225">
        <v>18.417667000000002</v>
      </c>
      <c r="K916" s="225">
        <v>18.52</v>
      </c>
      <c r="L916" s="190"/>
      <c r="M916" s="17"/>
      <c r="N916" s="18"/>
      <c r="O916" s="17"/>
      <c r="P916" s="31"/>
      <c r="Q916" s="17"/>
      <c r="R916" s="18">
        <v>26.5</v>
      </c>
      <c r="S916" s="17">
        <f>((((((R916*R$2))-((R916*R$2)*0.12+0.035)+4-13)-($J916*R$2))/($J916*R$2)))</f>
        <v>0.14353517196287668</v>
      </c>
      <c r="T916" s="18">
        <v>21.15</v>
      </c>
      <c r="U916" s="17">
        <f>((((((T916*T$2))-((T916*T$2)*0.12+0.035)+4-13)-($J916*T$2))/($J916*T$2)))</f>
        <v>-8.7560872937924167E-2</v>
      </c>
      <c r="V916" s="5"/>
      <c r="W916" s="17"/>
      <c r="X916" s="5"/>
      <c r="Y916" s="6"/>
      <c r="Z916" s="5"/>
      <c r="AA916" s="6"/>
      <c r="AB916" s="5"/>
      <c r="AC916" s="6"/>
      <c r="AD916" s="5"/>
      <c r="AE916" s="6"/>
      <c r="AF916" s="5"/>
      <c r="AG916" s="6"/>
      <c r="AH916" s="5"/>
      <c r="AI916" s="6"/>
    </row>
    <row r="917" spans="1:35" ht="15" customHeight="1" x14ac:dyDescent="0.25">
      <c r="A917" s="9" t="s">
        <v>1662</v>
      </c>
      <c r="B917" s="304" t="e">
        <v>#N/A</v>
      </c>
      <c r="D917" s="149" t="s">
        <v>5409</v>
      </c>
      <c r="E917" s="283" t="s">
        <v>1304</v>
      </c>
      <c r="F917" s="283" t="e">
        <v>#N/A</v>
      </c>
      <c r="G917" s="283"/>
      <c r="H917" s="225" t="e">
        <v>#N/A</v>
      </c>
      <c r="I917" s="225" t="e">
        <v>#N/A</v>
      </c>
      <c r="J917" s="225" t="e">
        <v>#N/A</v>
      </c>
      <c r="K917" s="225">
        <v>111.12</v>
      </c>
      <c r="L917" s="189"/>
      <c r="M917" s="17"/>
      <c r="N917" s="31"/>
      <c r="O917" s="17"/>
      <c r="P917" s="5"/>
      <c r="Q917" s="230"/>
      <c r="R917" s="5"/>
      <c r="S917" s="230"/>
      <c r="T917" s="5"/>
      <c r="U917" s="230"/>
      <c r="V917" s="5"/>
      <c r="W917" s="6"/>
      <c r="X917" s="5"/>
      <c r="Y917" s="6"/>
      <c r="Z917" s="5"/>
      <c r="AA917" s="6"/>
      <c r="AB917" s="5"/>
      <c r="AC917" s="6"/>
      <c r="AD917" s="5"/>
      <c r="AE917" s="6"/>
      <c r="AF917" s="5"/>
      <c r="AG917" s="6"/>
      <c r="AH917" s="5"/>
      <c r="AI917" s="6"/>
    </row>
    <row r="918" spans="1:35" ht="15" customHeight="1" x14ac:dyDescent="0.25">
      <c r="A918" s="9" t="s">
        <v>1662</v>
      </c>
      <c r="B918" s="304">
        <v>66002200</v>
      </c>
      <c r="D918" s="149" t="s">
        <v>858</v>
      </c>
      <c r="E918" s="283" t="s">
        <v>1305</v>
      </c>
      <c r="F918" s="283" t="e">
        <v>#N/A</v>
      </c>
      <c r="G918" s="283"/>
      <c r="H918" s="225">
        <v>0</v>
      </c>
      <c r="I918" s="225">
        <v>-126</v>
      </c>
      <c r="J918" s="225">
        <v>18.417292</v>
      </c>
      <c r="K918" s="225">
        <v>16.5</v>
      </c>
      <c r="L918" s="190"/>
      <c r="M918" s="17"/>
      <c r="N918" s="5"/>
      <c r="O918" s="230"/>
      <c r="P918" s="5"/>
      <c r="Q918" s="230"/>
      <c r="R918" s="5"/>
      <c r="S918" s="230"/>
      <c r="T918" s="5"/>
      <c r="U918" s="230"/>
      <c r="V918" s="5"/>
      <c r="W918" s="6"/>
      <c r="X918" s="5"/>
      <c r="Y918" s="6"/>
      <c r="Z918" s="5"/>
      <c r="AA918" s="6"/>
      <c r="AB918" s="5"/>
      <c r="AC918" s="6"/>
      <c r="AD918" s="5"/>
      <c r="AE918" s="6"/>
      <c r="AF918" s="5"/>
      <c r="AG918" s="6"/>
      <c r="AH918" s="5"/>
      <c r="AI918" s="6"/>
    </row>
    <row r="919" spans="1:35" ht="15" customHeight="1" x14ac:dyDescent="0.25">
      <c r="A919" s="9" t="s">
        <v>1662</v>
      </c>
      <c r="B919" s="304">
        <v>66035991</v>
      </c>
      <c r="D919" s="149" t="s">
        <v>394</v>
      </c>
      <c r="E919" s="283" t="s">
        <v>1306</v>
      </c>
      <c r="F919" s="283" t="s">
        <v>1851</v>
      </c>
      <c r="G919" s="283"/>
      <c r="H919" s="225">
        <v>0</v>
      </c>
      <c r="I919" s="225">
        <v>0</v>
      </c>
      <c r="J919" s="225">
        <v>81.493489999999994</v>
      </c>
      <c r="K919" s="225">
        <v>87.16</v>
      </c>
      <c r="L919" s="189"/>
      <c r="M919" s="17"/>
      <c r="N919" s="5"/>
      <c r="O919" s="17"/>
      <c r="P919" s="5"/>
      <c r="Q919" s="230"/>
      <c r="R919" s="5"/>
      <c r="S919" s="230"/>
      <c r="T919" s="5"/>
      <c r="U919" s="230"/>
      <c r="V919" s="5"/>
      <c r="W919" s="6"/>
      <c r="X919" s="5"/>
      <c r="Y919" s="6"/>
      <c r="Z919" s="5"/>
      <c r="AA919" s="6"/>
      <c r="AB919" s="5"/>
      <c r="AC919" s="6"/>
      <c r="AD919" s="5"/>
      <c r="AE919" s="6"/>
      <c r="AF919" s="5"/>
      <c r="AG919" s="6"/>
      <c r="AH919" s="5"/>
      <c r="AI919" s="6"/>
    </row>
    <row r="920" spans="1:35" ht="15" customHeight="1" x14ac:dyDescent="0.25">
      <c r="A920" s="9" t="s">
        <v>1662</v>
      </c>
      <c r="B920" s="304" t="e">
        <v>#N/A</v>
      </c>
      <c r="D920" s="149" t="s">
        <v>398</v>
      </c>
      <c r="E920" s="283" t="s">
        <v>1306</v>
      </c>
      <c r="F920" s="283" t="e">
        <v>#N/A</v>
      </c>
      <c r="G920" s="283"/>
      <c r="H920" s="225" t="e">
        <v>#N/A</v>
      </c>
      <c r="I920" s="225" t="e">
        <v>#N/A</v>
      </c>
      <c r="J920" s="225" t="e">
        <v>#N/A</v>
      </c>
      <c r="K920" s="225" t="e">
        <v>#N/A</v>
      </c>
      <c r="L920" s="189"/>
      <c r="M920" s="17"/>
      <c r="N920" s="5"/>
      <c r="O920" s="230"/>
      <c r="P920" s="5"/>
      <c r="Q920" s="230"/>
      <c r="R920" s="5"/>
      <c r="S920" s="230"/>
      <c r="T920" s="5"/>
      <c r="U920" s="230"/>
      <c r="V920" s="5"/>
      <c r="W920" s="6"/>
      <c r="X920" s="5"/>
      <c r="Y920" s="6"/>
      <c r="Z920" s="5"/>
      <c r="AA920" s="6"/>
      <c r="AB920" s="5"/>
      <c r="AC920" s="6"/>
      <c r="AD920" s="5"/>
      <c r="AE920" s="6"/>
      <c r="AF920" s="5"/>
      <c r="AG920" s="6"/>
      <c r="AH920" s="5"/>
      <c r="AI920" s="6"/>
    </row>
    <row r="921" spans="1:35" ht="15" customHeight="1" x14ac:dyDescent="0.25">
      <c r="A921" s="9" t="s">
        <v>1662</v>
      </c>
      <c r="B921" s="304">
        <v>66035992</v>
      </c>
      <c r="D921" s="149" t="s">
        <v>393</v>
      </c>
      <c r="E921" s="283" t="s">
        <v>1307</v>
      </c>
      <c r="F921" s="283" t="s">
        <v>1852</v>
      </c>
      <c r="G921" s="283"/>
      <c r="H921" s="225">
        <v>0</v>
      </c>
      <c r="I921" s="225">
        <v>0</v>
      </c>
      <c r="J921" s="225">
        <v>81.319556000000006</v>
      </c>
      <c r="K921" s="225">
        <v>77.7</v>
      </c>
      <c r="L921" s="189"/>
      <c r="M921" s="17"/>
      <c r="N921" s="5"/>
      <c r="O921" s="17"/>
      <c r="P921" s="18"/>
      <c r="Q921" s="20"/>
      <c r="R921" s="18"/>
      <c r="S921" s="20"/>
      <c r="T921" s="18"/>
      <c r="U921" s="20"/>
      <c r="V921" s="18"/>
      <c r="W921" s="6"/>
      <c r="X921" s="5"/>
      <c r="Y921" s="6"/>
      <c r="Z921" s="5"/>
      <c r="AA921" s="6"/>
      <c r="AB921" s="5"/>
      <c r="AC921" s="6"/>
      <c r="AD921" s="5"/>
      <c r="AE921" s="6"/>
      <c r="AF921" s="5"/>
      <c r="AG921" s="6"/>
      <c r="AH921" s="5"/>
      <c r="AI921" s="6"/>
    </row>
    <row r="922" spans="1:35" s="104" customFormat="1" ht="15" customHeight="1" x14ac:dyDescent="0.25">
      <c r="A922" s="9" t="s">
        <v>1662</v>
      </c>
      <c r="B922" s="304" t="e">
        <v>#N/A</v>
      </c>
      <c r="C922" s="212"/>
      <c r="D922" s="149" t="s">
        <v>399</v>
      </c>
      <c r="E922" s="283" t="s">
        <v>1307</v>
      </c>
      <c r="F922" s="283" t="e">
        <v>#N/A</v>
      </c>
      <c r="G922" s="283"/>
      <c r="H922" s="225" t="e">
        <v>#N/A</v>
      </c>
      <c r="I922" s="225" t="e">
        <v>#N/A</v>
      </c>
      <c r="J922" s="225" t="e">
        <v>#N/A</v>
      </c>
      <c r="K922" s="225" t="e">
        <v>#N/A</v>
      </c>
      <c r="L922" s="189"/>
      <c r="M922" s="17"/>
      <c r="N922" s="5"/>
      <c r="O922" s="230"/>
      <c r="P922" s="18"/>
      <c r="Q922" s="20"/>
      <c r="R922" s="18"/>
      <c r="S922" s="20"/>
      <c r="T922" s="18"/>
      <c r="U922" s="20"/>
      <c r="V922" s="18"/>
      <c r="W922" s="6"/>
      <c r="X922" s="5"/>
      <c r="Y922" s="6"/>
      <c r="Z922" s="5"/>
      <c r="AA922" s="6"/>
      <c r="AB922" s="5"/>
      <c r="AC922" s="6"/>
      <c r="AD922" s="5"/>
      <c r="AE922" s="6"/>
      <c r="AF922" s="5"/>
      <c r="AG922" s="6"/>
      <c r="AH922" s="5"/>
      <c r="AI922" s="6"/>
    </row>
    <row r="923" spans="1:35" s="167" customFormat="1" ht="15" customHeight="1" x14ac:dyDescent="0.25">
      <c r="A923" s="9" t="s">
        <v>1662</v>
      </c>
      <c r="B923" s="304">
        <v>66039008</v>
      </c>
      <c r="C923" s="212"/>
      <c r="D923" s="32" t="s">
        <v>3252</v>
      </c>
      <c r="E923" s="284" t="s">
        <v>3253</v>
      </c>
      <c r="F923" s="284"/>
      <c r="G923" s="284"/>
      <c r="H923" s="225">
        <v>0</v>
      </c>
      <c r="I923" s="225">
        <v>0</v>
      </c>
      <c r="J923" s="225">
        <v>52.753</v>
      </c>
      <c r="K923" s="225">
        <v>52.75</v>
      </c>
      <c r="L923" s="191"/>
      <c r="M923" s="19"/>
      <c r="N923" s="18"/>
      <c r="O923" s="19"/>
      <c r="P923" s="18"/>
      <c r="Q923" s="19"/>
      <c r="R923" s="18"/>
      <c r="S923" s="19"/>
      <c r="T923" s="18"/>
      <c r="U923" s="20"/>
      <c r="V923" s="18"/>
      <c r="W923" s="21"/>
      <c r="X923" s="18"/>
      <c r="Y923" s="21"/>
      <c r="Z923" s="18"/>
      <c r="AA923" s="21"/>
      <c r="AB923" s="18"/>
      <c r="AC923" s="21"/>
      <c r="AD923" s="18"/>
      <c r="AE923" s="21"/>
      <c r="AF923" s="18"/>
      <c r="AG923" s="21"/>
      <c r="AH923" s="18"/>
      <c r="AI923" s="21"/>
    </row>
    <row r="924" spans="1:35" ht="14.25" customHeight="1" x14ac:dyDescent="0.25">
      <c r="A924" s="9" t="s">
        <v>1662</v>
      </c>
      <c r="B924" s="304">
        <v>66039009</v>
      </c>
      <c r="D924" s="198" t="s">
        <v>3254</v>
      </c>
      <c r="E924" s="7" t="s">
        <v>3255</v>
      </c>
      <c r="F924" s="7"/>
      <c r="G924" s="7"/>
      <c r="H924" s="225">
        <v>0</v>
      </c>
      <c r="I924" s="225">
        <v>0</v>
      </c>
      <c r="J924" s="225">
        <v>52.751714</v>
      </c>
      <c r="K924" s="225">
        <v>52.75</v>
      </c>
      <c r="L924" s="191"/>
      <c r="M924" s="17"/>
      <c r="N924" s="18"/>
      <c r="O924" s="17"/>
      <c r="P924" s="18"/>
      <c r="Q924" s="17"/>
      <c r="R924" s="18"/>
      <c r="S924" s="19"/>
      <c r="T924" s="18"/>
      <c r="U924" s="19"/>
      <c r="V924" s="18"/>
      <c r="W924" s="6"/>
      <c r="X924" s="5"/>
      <c r="Y924" s="6"/>
      <c r="Z924" s="5"/>
      <c r="AA924" s="6"/>
      <c r="AB924" s="5"/>
      <c r="AC924" s="6"/>
      <c r="AD924" s="5"/>
      <c r="AE924" s="6"/>
      <c r="AF924" s="5"/>
      <c r="AG924" s="6"/>
      <c r="AH924" s="5"/>
      <c r="AI924" s="6"/>
    </row>
    <row r="925" spans="1:35" s="171" customFormat="1" ht="14.25" customHeight="1" x14ac:dyDescent="0.25">
      <c r="A925" s="9" t="s">
        <v>1662</v>
      </c>
      <c r="B925" s="304">
        <v>66039011</v>
      </c>
      <c r="C925" s="212"/>
      <c r="D925" s="149" t="s">
        <v>3256</v>
      </c>
      <c r="E925" s="283" t="s">
        <v>3257</v>
      </c>
      <c r="F925" s="283"/>
      <c r="G925" s="283"/>
      <c r="H925" s="225">
        <v>0</v>
      </c>
      <c r="I925" s="225">
        <v>0</v>
      </c>
      <c r="J925" s="225">
        <v>52.752000000000002</v>
      </c>
      <c r="K925" s="225">
        <v>52.75</v>
      </c>
      <c r="L925" s="191"/>
      <c r="M925" s="17"/>
      <c r="N925" s="18"/>
      <c r="O925" s="17"/>
      <c r="P925" s="18"/>
      <c r="Q925" s="17"/>
      <c r="R925" s="18"/>
      <c r="S925" s="20"/>
      <c r="T925" s="18"/>
      <c r="U925" s="20"/>
      <c r="V925" s="18"/>
      <c r="W925" s="6"/>
      <c r="X925" s="5"/>
      <c r="Y925" s="6"/>
      <c r="Z925" s="5"/>
      <c r="AA925" s="6"/>
      <c r="AB925" s="5"/>
      <c r="AC925" s="6"/>
      <c r="AD925" s="5"/>
      <c r="AE925" s="6"/>
      <c r="AF925" s="5"/>
      <c r="AG925" s="6"/>
      <c r="AH925" s="5"/>
      <c r="AI925" s="6"/>
    </row>
    <row r="926" spans="1:35" s="171" customFormat="1" ht="14.25" customHeight="1" x14ac:dyDescent="0.25">
      <c r="A926" s="9" t="s">
        <v>1662</v>
      </c>
      <c r="B926" s="304">
        <v>66040094</v>
      </c>
      <c r="C926" s="212"/>
      <c r="D926" s="149" t="s">
        <v>3250</v>
      </c>
      <c r="E926" s="283" t="s">
        <v>3251</v>
      </c>
      <c r="F926" s="283"/>
      <c r="G926" s="283"/>
      <c r="H926" s="225">
        <v>0</v>
      </c>
      <c r="I926" s="225">
        <v>0</v>
      </c>
      <c r="J926" s="225">
        <v>48.494999999999997</v>
      </c>
      <c r="K926" s="225">
        <v>48.5</v>
      </c>
      <c r="L926" s="252"/>
      <c r="M926" s="17"/>
      <c r="N926" s="18"/>
      <c r="O926" s="17"/>
      <c r="P926" s="18"/>
      <c r="Q926" s="20"/>
      <c r="R926" s="18"/>
      <c r="S926" s="17"/>
      <c r="T926" s="18"/>
      <c r="U926" s="20"/>
      <c r="V926" s="18"/>
      <c r="W926" s="6"/>
      <c r="X926" s="5"/>
      <c r="Y926" s="6"/>
      <c r="Z926" s="5"/>
      <c r="AA926" s="6"/>
      <c r="AB926" s="5"/>
      <c r="AC926" s="6"/>
      <c r="AD926" s="5"/>
      <c r="AE926" s="6"/>
      <c r="AF926" s="5"/>
      <c r="AG926" s="6"/>
      <c r="AH926" s="5"/>
      <c r="AI926" s="6"/>
    </row>
    <row r="927" spans="1:35" s="171" customFormat="1" ht="14.25" customHeight="1" x14ac:dyDescent="0.25">
      <c r="A927" s="9" t="s">
        <v>1662</v>
      </c>
      <c r="B927" s="304" t="e">
        <v>#N/A</v>
      </c>
      <c r="C927" s="212"/>
      <c r="D927" s="149" t="s">
        <v>4413</v>
      </c>
      <c r="E927" s="283" t="s">
        <v>4412</v>
      </c>
      <c r="F927" s="283"/>
      <c r="G927" s="283"/>
      <c r="H927" s="225" t="e">
        <v>#N/A</v>
      </c>
      <c r="I927" s="225" t="e">
        <v>#N/A</v>
      </c>
      <c r="J927" s="225" t="e">
        <v>#N/A</v>
      </c>
      <c r="K927" s="225" t="e">
        <v>#N/A</v>
      </c>
      <c r="L927" s="189"/>
      <c r="M927" s="17"/>
      <c r="N927" s="18"/>
      <c r="O927" s="17"/>
      <c r="P927" s="18"/>
      <c r="Q927" s="20"/>
      <c r="R927" s="18"/>
      <c r="S927" s="20"/>
      <c r="T927" s="18"/>
      <c r="U927" s="20"/>
      <c r="V927" s="18"/>
      <c r="W927" s="6"/>
      <c r="X927" s="5"/>
      <c r="Y927" s="6"/>
      <c r="Z927" s="5"/>
      <c r="AA927" s="6"/>
      <c r="AB927" s="5"/>
      <c r="AC927" s="6"/>
      <c r="AD927" s="5"/>
      <c r="AE927" s="6"/>
      <c r="AF927" s="5"/>
      <c r="AG927" s="6"/>
      <c r="AH927" s="5"/>
      <c r="AI927" s="6"/>
    </row>
    <row r="928" spans="1:35" s="171" customFormat="1" ht="14.25" customHeight="1" x14ac:dyDescent="0.25">
      <c r="A928" s="9" t="s">
        <v>1662</v>
      </c>
      <c r="B928" s="304">
        <v>66040354</v>
      </c>
      <c r="C928" s="212"/>
      <c r="D928" s="149" t="s">
        <v>3258</v>
      </c>
      <c r="E928" s="283" t="s">
        <v>3259</v>
      </c>
      <c r="F928" s="283"/>
      <c r="G928" s="283"/>
      <c r="H928" s="225">
        <v>0</v>
      </c>
      <c r="I928" s="225">
        <v>0</v>
      </c>
      <c r="J928" s="225">
        <v>17.882332999999999</v>
      </c>
      <c r="K928" s="225">
        <v>17.88</v>
      </c>
      <c r="L928" s="191"/>
      <c r="M928" s="17"/>
      <c r="N928" s="5"/>
      <c r="O928" s="17"/>
      <c r="P928" s="18"/>
      <c r="Q928" s="19"/>
      <c r="R928" s="18"/>
      <c r="S928" s="19"/>
      <c r="T928" s="18"/>
      <c r="U928" s="19"/>
      <c r="V928" s="18"/>
      <c r="W928" s="6"/>
      <c r="X928" s="5"/>
      <c r="Y928" s="6"/>
      <c r="Z928" s="5"/>
      <c r="AA928" s="6"/>
      <c r="AB928" s="5"/>
      <c r="AC928" s="6"/>
      <c r="AD928" s="5"/>
      <c r="AE928" s="6"/>
      <c r="AF928" s="5"/>
      <c r="AG928" s="6"/>
      <c r="AH928" s="5"/>
      <c r="AI928" s="6"/>
    </row>
    <row r="929" spans="1:35" s="171" customFormat="1" ht="14.25" customHeight="1" x14ac:dyDescent="0.25">
      <c r="A929" s="9" t="s">
        <v>1662</v>
      </c>
      <c r="B929" s="304">
        <v>66040355</v>
      </c>
      <c r="C929" s="212"/>
      <c r="D929" s="198" t="s">
        <v>3260</v>
      </c>
      <c r="E929" s="283" t="s">
        <v>3261</v>
      </c>
      <c r="F929" s="283"/>
      <c r="G929" s="283"/>
      <c r="H929" s="225">
        <v>0</v>
      </c>
      <c r="I929" s="225">
        <v>0</v>
      </c>
      <c r="J929" s="225">
        <v>16.473500000000001</v>
      </c>
      <c r="K929" s="225">
        <v>17.54</v>
      </c>
      <c r="L929" s="191"/>
      <c r="M929" s="17"/>
      <c r="N929" s="18"/>
      <c r="O929" s="17"/>
      <c r="P929" s="18"/>
      <c r="Q929" s="19"/>
      <c r="R929" s="18"/>
      <c r="S929" s="17"/>
      <c r="T929" s="18"/>
      <c r="U929" s="19"/>
      <c r="V929" s="18"/>
      <c r="W929" s="6"/>
      <c r="X929" s="5"/>
      <c r="Y929" s="6"/>
      <c r="Z929" s="5"/>
      <c r="AA929" s="6"/>
      <c r="AB929" s="5"/>
      <c r="AC929" s="6"/>
      <c r="AD929" s="5"/>
      <c r="AE929" s="6"/>
      <c r="AF929" s="5"/>
      <c r="AG929" s="6"/>
      <c r="AH929" s="5"/>
      <c r="AI929" s="6"/>
    </row>
    <row r="930" spans="1:35" s="171" customFormat="1" ht="14.25" customHeight="1" x14ac:dyDescent="0.25">
      <c r="A930" s="9" t="s">
        <v>1662</v>
      </c>
      <c r="B930" s="304">
        <v>66041061</v>
      </c>
      <c r="C930" s="212"/>
      <c r="D930" s="149" t="s">
        <v>2818</v>
      </c>
      <c r="E930" s="283" t="s">
        <v>2453</v>
      </c>
      <c r="F930" s="283"/>
      <c r="G930" s="283"/>
      <c r="H930" s="225">
        <v>0</v>
      </c>
      <c r="I930" s="225">
        <v>0</v>
      </c>
      <c r="J930" s="225">
        <v>167.86</v>
      </c>
      <c r="K930" s="225">
        <v>27.65</v>
      </c>
      <c r="L930" s="189"/>
      <c r="M930" s="17"/>
      <c r="N930" s="18"/>
      <c r="O930" s="17"/>
      <c r="P930" s="18"/>
      <c r="Q930" s="20"/>
      <c r="R930" s="18"/>
      <c r="S930" s="20"/>
      <c r="T930" s="18"/>
      <c r="U930" s="20"/>
      <c r="V930" s="18"/>
      <c r="W930" s="6"/>
      <c r="X930" s="5"/>
      <c r="Y930" s="6"/>
      <c r="Z930" s="5"/>
      <c r="AA930" s="6"/>
      <c r="AB930" s="5"/>
      <c r="AC930" s="6"/>
      <c r="AD930" s="5"/>
      <c r="AE930" s="6"/>
      <c r="AF930" s="5"/>
      <c r="AG930" s="6"/>
      <c r="AH930" s="5"/>
      <c r="AI930" s="6"/>
    </row>
    <row r="931" spans="1:35" s="183" customFormat="1" ht="14.25" customHeight="1" x14ac:dyDescent="0.25">
      <c r="A931" s="9" t="s">
        <v>1662</v>
      </c>
      <c r="B931" s="304" t="e">
        <v>#N/A</v>
      </c>
      <c r="C931" s="212"/>
      <c r="D931" s="149" t="s">
        <v>2819</v>
      </c>
      <c r="E931" s="283" t="s">
        <v>2454</v>
      </c>
      <c r="F931" s="283"/>
      <c r="G931" s="283"/>
      <c r="H931" s="225" t="e">
        <v>#N/A</v>
      </c>
      <c r="I931" s="225" t="e">
        <v>#N/A</v>
      </c>
      <c r="J931" s="225" t="e">
        <v>#N/A</v>
      </c>
      <c r="K931" s="225" t="e">
        <v>#N/A</v>
      </c>
      <c r="L931" s="189"/>
      <c r="M931" s="17"/>
      <c r="N931" s="5"/>
      <c r="O931" s="17"/>
      <c r="P931" s="18"/>
      <c r="Q931" s="20"/>
      <c r="R931" s="18"/>
      <c r="S931" s="20"/>
      <c r="T931" s="18"/>
      <c r="U931" s="20"/>
      <c r="V931" s="18"/>
      <c r="W931" s="6"/>
      <c r="X931" s="5"/>
      <c r="Y931" s="6"/>
      <c r="Z931" s="5"/>
      <c r="AA931" s="6"/>
      <c r="AB931" s="5"/>
      <c r="AC931" s="6"/>
      <c r="AD931" s="5"/>
      <c r="AE931" s="6"/>
      <c r="AF931" s="5"/>
      <c r="AG931" s="6"/>
      <c r="AH931" s="5"/>
      <c r="AI931" s="6"/>
    </row>
    <row r="932" spans="1:35" s="171" customFormat="1" ht="14.25" customHeight="1" x14ac:dyDescent="0.25">
      <c r="A932" s="9" t="s">
        <v>1662</v>
      </c>
      <c r="B932" s="304">
        <v>66046243</v>
      </c>
      <c r="C932" s="212"/>
      <c r="D932" s="149" t="s">
        <v>87</v>
      </c>
      <c r="E932" s="283" t="s">
        <v>1308</v>
      </c>
      <c r="F932" s="283" t="s">
        <v>1853</v>
      </c>
      <c r="G932" s="283"/>
      <c r="H932" s="225">
        <v>0</v>
      </c>
      <c r="I932" s="225">
        <v>0</v>
      </c>
      <c r="J932" s="225">
        <v>99.244332999999997</v>
      </c>
      <c r="K932" s="225">
        <v>99.75</v>
      </c>
      <c r="L932" s="191"/>
      <c r="M932" s="17"/>
      <c r="N932" s="5"/>
      <c r="O932" s="230"/>
      <c r="P932" s="18"/>
      <c r="Q932" s="20"/>
      <c r="R932" s="18"/>
      <c r="S932" s="20"/>
      <c r="T932" s="18"/>
      <c r="U932" s="20"/>
      <c r="V932" s="18"/>
      <c r="W932" s="6"/>
      <c r="X932" s="5"/>
      <c r="Y932" s="6"/>
      <c r="Z932" s="5"/>
      <c r="AA932" s="6"/>
      <c r="AB932" s="5"/>
      <c r="AC932" s="6"/>
      <c r="AD932" s="5"/>
      <c r="AE932" s="6"/>
      <c r="AF932" s="5"/>
      <c r="AG932" s="6"/>
      <c r="AH932" s="5"/>
      <c r="AI932" s="6"/>
    </row>
    <row r="933" spans="1:35" s="171" customFormat="1" ht="14.25" customHeight="1" x14ac:dyDescent="0.25">
      <c r="A933" s="9" t="s">
        <v>1662</v>
      </c>
      <c r="B933" s="304">
        <v>66046244</v>
      </c>
      <c r="C933" s="212"/>
      <c r="D933" s="149" t="s">
        <v>3248</v>
      </c>
      <c r="E933" s="283" t="s">
        <v>3249</v>
      </c>
      <c r="F933" s="283"/>
      <c r="G933" s="283"/>
      <c r="H933" s="225">
        <v>17</v>
      </c>
      <c r="I933" s="225">
        <v>17</v>
      </c>
      <c r="J933" s="225">
        <v>74.176000000000002</v>
      </c>
      <c r="K933" s="225">
        <v>74.180000000000007</v>
      </c>
      <c r="L933" s="389">
        <v>94.9</v>
      </c>
      <c r="M933" s="17">
        <f>((((((L933*L$2))-((L933*L$2)*0.12+0.035)+4-13)-($J933*L$2))/($J933*L$2)))</f>
        <v>4.0579163071613718E-3</v>
      </c>
      <c r="N933" s="5"/>
      <c r="O933" s="230"/>
      <c r="P933" s="18"/>
      <c r="Q933" s="20"/>
      <c r="R933" s="18"/>
      <c r="S933" s="20"/>
      <c r="T933" s="18"/>
      <c r="U933" s="20"/>
      <c r="V933" s="18"/>
      <c r="W933" s="6"/>
      <c r="X933" s="5"/>
      <c r="Y933" s="6"/>
      <c r="Z933" s="5"/>
      <c r="AA933" s="6"/>
      <c r="AB933" s="5"/>
      <c r="AC933" s="6"/>
      <c r="AD933" s="5"/>
      <c r="AE933" s="6"/>
      <c r="AF933" s="5"/>
      <c r="AG933" s="6"/>
      <c r="AH933" s="5"/>
      <c r="AI933" s="6"/>
    </row>
    <row r="934" spans="1:35" s="283" customFormat="1" ht="14.25" customHeight="1" x14ac:dyDescent="0.25">
      <c r="A934" s="9" t="s">
        <v>1662</v>
      </c>
      <c r="B934" s="304">
        <v>66046245</v>
      </c>
      <c r="C934" s="212"/>
      <c r="D934" s="149" t="s">
        <v>5473</v>
      </c>
      <c r="E934" s="283" t="s">
        <v>5474</v>
      </c>
      <c r="H934" s="225">
        <v>8</v>
      </c>
      <c r="I934" s="225">
        <v>8</v>
      </c>
      <c r="J934" s="225">
        <v>148.34</v>
      </c>
      <c r="K934" s="225">
        <v>148.36000000000001</v>
      </c>
      <c r="L934" s="389">
        <v>182.5</v>
      </c>
      <c r="M934" s="17">
        <f>((((((L934*L$2))-((L934*L$2)*0.12+0.035)+4-13)-($J934*L$2))/($J934*L$2)))</f>
        <v>2.1740595928272849E-2</v>
      </c>
      <c r="N934" s="5">
        <v>190</v>
      </c>
      <c r="O934" s="17">
        <f>((((((N934*N$2))-((N934*N$2)*0.12+0.035)+4-13)-($J934*N$2))/($J934*N$2)))</f>
        <v>9.6686665767830665E-2</v>
      </c>
      <c r="P934" s="18"/>
      <c r="Q934" s="20"/>
      <c r="R934" s="18"/>
      <c r="S934" s="20"/>
      <c r="T934" s="18"/>
      <c r="U934" s="20"/>
      <c r="V934" s="18"/>
      <c r="W934" s="6"/>
      <c r="X934" s="5"/>
      <c r="Y934" s="6"/>
      <c r="Z934" s="5"/>
      <c r="AA934" s="6"/>
      <c r="AB934" s="5"/>
      <c r="AC934" s="6"/>
      <c r="AD934" s="5"/>
      <c r="AE934" s="6"/>
      <c r="AF934" s="5"/>
      <c r="AG934" s="6"/>
      <c r="AH934" s="5"/>
      <c r="AI934" s="6"/>
    </row>
    <row r="935" spans="1:35" s="171" customFormat="1" ht="14.25" customHeight="1" x14ac:dyDescent="0.25">
      <c r="A935" s="9" t="s">
        <v>1662</v>
      </c>
      <c r="B935" s="304">
        <v>66048090</v>
      </c>
      <c r="C935" s="212"/>
      <c r="D935" s="32" t="s">
        <v>3262</v>
      </c>
      <c r="E935" s="283" t="s">
        <v>3263</v>
      </c>
      <c r="F935" s="283"/>
      <c r="G935" s="283"/>
      <c r="H935" s="225">
        <v>0</v>
      </c>
      <c r="I935" s="225">
        <v>0</v>
      </c>
      <c r="J935" s="225">
        <v>42.225714000000004</v>
      </c>
      <c r="K935" s="225">
        <v>42.23</v>
      </c>
      <c r="L935" s="191"/>
      <c r="M935" s="17"/>
      <c r="N935" s="31"/>
      <c r="O935" s="19"/>
      <c r="P935" s="18"/>
      <c r="Q935" s="19"/>
      <c r="R935" s="18"/>
      <c r="S935" s="19"/>
      <c r="T935" s="18"/>
      <c r="U935" s="20"/>
      <c r="V935" s="18"/>
      <c r="W935" s="6"/>
      <c r="X935" s="5"/>
      <c r="Y935" s="6"/>
      <c r="Z935" s="5"/>
      <c r="AA935" s="6"/>
      <c r="AB935" s="5"/>
      <c r="AC935" s="6"/>
      <c r="AD935" s="5"/>
      <c r="AE935" s="6"/>
      <c r="AF935" s="5"/>
      <c r="AG935" s="6"/>
      <c r="AH935" s="5"/>
      <c r="AI935" s="6"/>
    </row>
    <row r="936" spans="1:35" s="171" customFormat="1" ht="14.25" customHeight="1" x14ac:dyDescent="0.25">
      <c r="A936" s="9" t="s">
        <v>1662</v>
      </c>
      <c r="B936" s="304">
        <v>66048141</v>
      </c>
      <c r="C936" s="212"/>
      <c r="D936" s="198" t="s">
        <v>3264</v>
      </c>
      <c r="E936" s="7" t="s">
        <v>3265</v>
      </c>
      <c r="F936" s="7"/>
      <c r="G936" s="7"/>
      <c r="H936" s="225">
        <v>0</v>
      </c>
      <c r="I936" s="225">
        <v>0</v>
      </c>
      <c r="J936" s="225">
        <v>42.225571000000002</v>
      </c>
      <c r="K936" s="225">
        <v>42.23</v>
      </c>
      <c r="L936" s="191"/>
      <c r="M936" s="17"/>
      <c r="N936" s="18"/>
      <c r="O936" s="17"/>
      <c r="P936" s="31"/>
      <c r="Q936" s="17"/>
      <c r="R936" s="5"/>
      <c r="S936" s="230"/>
      <c r="T936" s="5"/>
      <c r="U936" s="230"/>
      <c r="V936" s="5"/>
      <c r="W936" s="6"/>
      <c r="X936" s="5"/>
      <c r="Y936" s="6"/>
      <c r="Z936" s="5"/>
      <c r="AA936" s="6"/>
      <c r="AB936" s="5"/>
      <c r="AC936" s="6"/>
      <c r="AD936" s="5"/>
      <c r="AE936" s="6"/>
      <c r="AF936" s="5"/>
      <c r="AG936" s="6"/>
      <c r="AH936" s="5"/>
      <c r="AI936" s="6"/>
    </row>
    <row r="937" spans="1:35" s="266" customFormat="1" ht="14.25" customHeight="1" x14ac:dyDescent="0.25">
      <c r="A937" s="9" t="s">
        <v>1662</v>
      </c>
      <c r="B937" s="304">
        <v>66048142</v>
      </c>
      <c r="C937" s="212"/>
      <c r="D937" s="198" t="s">
        <v>4770</v>
      </c>
      <c r="E937" s="7" t="s">
        <v>4771</v>
      </c>
      <c r="F937" s="7"/>
      <c r="G937" s="7"/>
      <c r="H937" s="225">
        <v>0</v>
      </c>
      <c r="I937" s="225">
        <v>0</v>
      </c>
      <c r="J937" s="225">
        <v>42.057000000000002</v>
      </c>
      <c r="K937" s="225" t="e">
        <v>#N/A</v>
      </c>
      <c r="L937" s="191"/>
      <c r="M937" s="17"/>
      <c r="N937" s="18"/>
      <c r="O937" s="17"/>
      <c r="P937" s="31"/>
      <c r="Q937" s="17"/>
      <c r="R937" s="5"/>
      <c r="S937" s="230"/>
      <c r="T937" s="5"/>
      <c r="U937" s="230"/>
      <c r="V937" s="5"/>
      <c r="W937" s="6"/>
      <c r="X937" s="5"/>
      <c r="Y937" s="6"/>
      <c r="Z937" s="5"/>
      <c r="AA937" s="6"/>
      <c r="AB937" s="5"/>
      <c r="AC937" s="6"/>
      <c r="AD937" s="5"/>
      <c r="AE937" s="6"/>
      <c r="AF937" s="5"/>
      <c r="AG937" s="6"/>
      <c r="AH937" s="5"/>
      <c r="AI937" s="6"/>
    </row>
    <row r="938" spans="1:35" s="171" customFormat="1" ht="14.25" customHeight="1" x14ac:dyDescent="0.25">
      <c r="A938" s="9" t="s">
        <v>1662</v>
      </c>
      <c r="B938" s="304">
        <v>66048175</v>
      </c>
      <c r="C938" s="212"/>
      <c r="D938" s="149" t="s">
        <v>3266</v>
      </c>
      <c r="E938" s="283" t="s">
        <v>3267</v>
      </c>
      <c r="F938" s="283"/>
      <c r="G938" s="283"/>
      <c r="H938" s="225">
        <v>6</v>
      </c>
      <c r="I938" s="225">
        <v>6</v>
      </c>
      <c r="J938" s="225">
        <v>31.638999999999999</v>
      </c>
      <c r="K938" s="225">
        <v>31.64</v>
      </c>
      <c r="L938" s="191">
        <v>51.1</v>
      </c>
      <c r="M938" s="17">
        <f>((((((L938*L$2))-((L938*L$2)*0.12+0.035)+4-13)-($J938*L$2))/($J938*L$2)))</f>
        <v>0.13571857517620659</v>
      </c>
      <c r="N938" s="388">
        <v>38.6</v>
      </c>
      <c r="O938" s="17">
        <f>((((((N938*N$2))-((N938*N$2)*0.12+0.035)+4-13)-($J938*N$2))/($J938*N$2)))</f>
        <v>-6.917095989127324E-2</v>
      </c>
      <c r="P938" s="185"/>
      <c r="Q938" s="17"/>
      <c r="R938" s="18"/>
      <c r="S938" s="17"/>
      <c r="T938" s="5"/>
      <c r="U938" s="230"/>
      <c r="V938" s="5"/>
      <c r="W938" s="6"/>
      <c r="X938" s="5"/>
      <c r="Y938" s="6"/>
      <c r="Z938" s="5"/>
      <c r="AA938" s="6"/>
      <c r="AB938" s="5"/>
      <c r="AC938" s="6"/>
      <c r="AD938" s="5"/>
      <c r="AE938" s="6"/>
      <c r="AF938" s="5"/>
      <c r="AG938" s="6"/>
      <c r="AH938" s="5"/>
      <c r="AI938" s="6"/>
    </row>
    <row r="939" spans="1:35" s="171" customFormat="1" ht="14.25" customHeight="1" x14ac:dyDescent="0.25">
      <c r="A939" s="9" t="s">
        <v>1662</v>
      </c>
      <c r="B939" s="304">
        <v>66048176</v>
      </c>
      <c r="C939" s="212" t="s">
        <v>5096</v>
      </c>
      <c r="D939" s="198" t="s">
        <v>3268</v>
      </c>
      <c r="E939" s="7" t="s">
        <v>3269</v>
      </c>
      <c r="F939" s="7"/>
      <c r="G939" s="7"/>
      <c r="H939" s="225">
        <v>22</v>
      </c>
      <c r="I939" s="225">
        <v>22</v>
      </c>
      <c r="J939" s="225">
        <v>31.638999999999999</v>
      </c>
      <c r="K939" s="225">
        <v>31.64</v>
      </c>
      <c r="L939" s="191">
        <v>50</v>
      </c>
      <c r="M939" s="17">
        <f>((((((L939*L$2))-((L939*L$2)*0.12+0.035)+4-13)-($J939*L$2))/($J939*L$2)))</f>
        <v>0.10512342362274421</v>
      </c>
      <c r="N939" s="388">
        <v>36.99</v>
      </c>
      <c r="O939" s="17">
        <f>((((((N939*N$2))-((N939*N$2)*0.12+0.035)+4-13)-($J939*N$2))/($J939*N$2)))</f>
        <v>-0.1139511362558866</v>
      </c>
      <c r="P939" s="31">
        <v>37.6</v>
      </c>
      <c r="Q939" s="17">
        <f>((((((P939*P$2))-((P939*P$2)*0.12+0.035)+4-13)-($J939*P$2))/($J939*P$2)))</f>
        <v>-4.9390520138647323E-2</v>
      </c>
      <c r="R939" s="18"/>
      <c r="S939" s="17"/>
      <c r="T939" s="5"/>
      <c r="U939" s="230"/>
      <c r="V939" s="5"/>
      <c r="W939" s="6"/>
      <c r="X939" s="5"/>
      <c r="Y939" s="6"/>
      <c r="Z939" s="5"/>
      <c r="AA939" s="6"/>
      <c r="AB939" s="5"/>
      <c r="AC939" s="6"/>
      <c r="AD939" s="5"/>
      <c r="AE939" s="6"/>
      <c r="AF939" s="5"/>
      <c r="AG939" s="6"/>
      <c r="AH939" s="5"/>
      <c r="AI939" s="6"/>
    </row>
    <row r="940" spans="1:35" s="171" customFormat="1" ht="14.25" customHeight="1" x14ac:dyDescent="0.25">
      <c r="A940" s="9" t="s">
        <v>1663</v>
      </c>
      <c r="B940" s="304" t="s">
        <v>4013</v>
      </c>
      <c r="C940" s="212"/>
      <c r="D940" s="149" t="s">
        <v>442</v>
      </c>
      <c r="E940" s="283" t="s">
        <v>1309</v>
      </c>
      <c r="F940" s="283" t="e">
        <v>#N/A</v>
      </c>
      <c r="G940" s="283"/>
      <c r="H940" s="225">
        <v>0</v>
      </c>
      <c r="I940" s="225">
        <v>0</v>
      </c>
      <c r="J940" s="225">
        <v>95.927000000000007</v>
      </c>
      <c r="K940" s="225">
        <v>95.93</v>
      </c>
      <c r="L940" s="189"/>
      <c r="M940" s="17"/>
      <c r="N940" s="18"/>
      <c r="O940" s="17"/>
      <c r="P940" s="5"/>
      <c r="Q940" s="230"/>
      <c r="R940" s="5"/>
      <c r="S940" s="230"/>
      <c r="T940" s="5"/>
      <c r="U940" s="230"/>
      <c r="V940" s="5"/>
      <c r="W940" s="6"/>
      <c r="X940" s="5"/>
      <c r="Y940" s="6"/>
      <c r="Z940" s="5"/>
      <c r="AA940" s="6"/>
      <c r="AB940" s="5"/>
      <c r="AC940" s="6"/>
      <c r="AD940" s="5"/>
      <c r="AE940" s="6"/>
      <c r="AF940" s="5"/>
      <c r="AG940" s="6"/>
      <c r="AH940" s="5"/>
      <c r="AI940" s="6"/>
    </row>
    <row r="941" spans="1:35" s="171" customFormat="1" ht="14.25" customHeight="1" x14ac:dyDescent="0.25">
      <c r="A941" s="9" t="s">
        <v>1663</v>
      </c>
      <c r="B941" s="304" t="s">
        <v>4014</v>
      </c>
      <c r="C941" s="212"/>
      <c r="D941" s="149" t="s">
        <v>2148</v>
      </c>
      <c r="E941" s="283" t="s">
        <v>1310</v>
      </c>
      <c r="F941" s="283" t="s">
        <v>1854</v>
      </c>
      <c r="G941" s="283"/>
      <c r="H941" s="225">
        <v>0</v>
      </c>
      <c r="I941" s="225">
        <v>0</v>
      </c>
      <c r="J941" s="225">
        <v>68.456699999999998</v>
      </c>
      <c r="K941" s="225">
        <v>68.459999999999994</v>
      </c>
      <c r="L941" s="191"/>
      <c r="M941" s="17"/>
      <c r="N941" s="31"/>
      <c r="O941" s="17"/>
      <c r="P941" s="18"/>
      <c r="Q941" s="17"/>
      <c r="R941" s="18"/>
      <c r="S941" s="17"/>
      <c r="T941" s="5"/>
      <c r="U941" s="230"/>
      <c r="V941" s="5"/>
      <c r="W941" s="6"/>
      <c r="X941" s="5"/>
      <c r="Y941" s="6"/>
      <c r="Z941" s="5"/>
      <c r="AA941" s="6"/>
      <c r="AB941" s="5"/>
      <c r="AC941" s="6"/>
      <c r="AD941" s="5"/>
      <c r="AE941" s="140"/>
      <c r="AF941" s="5"/>
      <c r="AG941" s="6"/>
      <c r="AH941" s="5"/>
      <c r="AI941" s="6"/>
    </row>
    <row r="942" spans="1:35" s="171" customFormat="1" ht="14.25" customHeight="1" x14ac:dyDescent="0.25">
      <c r="A942" s="9" t="s">
        <v>1663</v>
      </c>
      <c r="B942" s="304" t="s">
        <v>4015</v>
      </c>
      <c r="C942" s="212"/>
      <c r="D942" s="149" t="s">
        <v>92</v>
      </c>
      <c r="E942" s="283" t="s">
        <v>1311</v>
      </c>
      <c r="F942" s="283" t="s">
        <v>1855</v>
      </c>
      <c r="G942" s="283"/>
      <c r="H942" s="225">
        <v>0</v>
      </c>
      <c r="I942" s="225">
        <v>0</v>
      </c>
      <c r="J942" s="225">
        <v>247.12</v>
      </c>
      <c r="K942" s="225">
        <v>236.51</v>
      </c>
      <c r="L942" s="191"/>
      <c r="M942" s="17"/>
      <c r="N942" s="18"/>
      <c r="O942" s="17"/>
      <c r="P942" s="5"/>
      <c r="Q942" s="230"/>
      <c r="R942" s="5"/>
      <c r="S942" s="230"/>
      <c r="T942" s="5"/>
      <c r="U942" s="230"/>
      <c r="V942" s="5"/>
      <c r="W942" s="6"/>
      <c r="X942" s="5"/>
      <c r="Y942" s="6"/>
      <c r="Z942" s="5"/>
      <c r="AA942" s="6"/>
      <c r="AB942" s="5"/>
      <c r="AC942" s="6"/>
      <c r="AD942" s="5"/>
      <c r="AE942" s="6"/>
      <c r="AF942" s="5"/>
      <c r="AG942" s="6"/>
      <c r="AH942" s="5"/>
      <c r="AI942" s="6"/>
    </row>
    <row r="943" spans="1:35" s="171" customFormat="1" ht="14.25" customHeight="1" x14ac:dyDescent="0.25">
      <c r="A943" s="9" t="s">
        <v>1663</v>
      </c>
      <c r="B943" s="304" t="s">
        <v>4016</v>
      </c>
      <c r="C943" s="212"/>
      <c r="D943" s="149" t="s">
        <v>443</v>
      </c>
      <c r="E943" s="283" t="s">
        <v>1312</v>
      </c>
      <c r="F943" s="283" t="e">
        <v>#N/A</v>
      </c>
      <c r="G943" s="283"/>
      <c r="H943" s="225">
        <v>0</v>
      </c>
      <c r="I943" s="225">
        <v>0</v>
      </c>
      <c r="J943" s="225">
        <v>67.947999999999993</v>
      </c>
      <c r="K943" s="225">
        <v>65.03</v>
      </c>
      <c r="L943" s="191"/>
      <c r="M943" s="17"/>
      <c r="N943" s="18"/>
      <c r="O943" s="17"/>
      <c r="P943" s="18"/>
      <c r="Q943" s="17"/>
      <c r="R943" s="5"/>
      <c r="S943" s="17"/>
      <c r="T943" s="5"/>
      <c r="U943" s="17"/>
      <c r="V943" s="5"/>
      <c r="W943" s="6"/>
      <c r="X943" s="5"/>
      <c r="Y943" s="6"/>
      <c r="Z943" s="5"/>
      <c r="AA943" s="6"/>
      <c r="AB943" s="5"/>
      <c r="AC943" s="6"/>
      <c r="AD943" s="5"/>
      <c r="AE943" s="6"/>
      <c r="AF943" s="5"/>
      <c r="AG943" s="6"/>
      <c r="AH943" s="5"/>
      <c r="AI943" s="6"/>
    </row>
    <row r="944" spans="1:35" ht="15" customHeight="1" x14ac:dyDescent="0.25">
      <c r="A944" s="9" t="s">
        <v>1663</v>
      </c>
      <c r="B944" s="304" t="s">
        <v>4017</v>
      </c>
      <c r="D944" s="149" t="s">
        <v>761</v>
      </c>
      <c r="E944" s="283" t="s">
        <v>1313</v>
      </c>
      <c r="F944" s="283" t="e">
        <v>#N/A</v>
      </c>
      <c r="G944" s="283"/>
      <c r="H944" s="225">
        <v>0</v>
      </c>
      <c r="I944" s="225">
        <v>0</v>
      </c>
      <c r="J944" s="225">
        <v>27.462167000000001</v>
      </c>
      <c r="K944" s="225">
        <v>26.48</v>
      </c>
      <c r="L944" s="190"/>
      <c r="M944" s="17"/>
      <c r="N944" s="5"/>
      <c r="O944" s="230"/>
      <c r="P944" s="5"/>
      <c r="Q944" s="230"/>
      <c r="R944" s="5"/>
      <c r="S944" s="230"/>
      <c r="T944" s="5"/>
      <c r="U944" s="230"/>
      <c r="V944" s="5"/>
      <c r="W944" s="6"/>
      <c r="X944" s="5"/>
      <c r="Y944" s="6"/>
      <c r="Z944" s="5"/>
      <c r="AA944" s="6"/>
      <c r="AB944" s="5"/>
      <c r="AC944" s="6"/>
      <c r="AD944" s="5"/>
      <c r="AE944" s="6"/>
      <c r="AF944" s="5"/>
      <c r="AG944" s="6"/>
      <c r="AH944" s="5"/>
      <c r="AI944" s="6"/>
    </row>
    <row r="945" spans="1:35" ht="15" customHeight="1" x14ac:dyDescent="0.25">
      <c r="A945" s="9" t="s">
        <v>1663</v>
      </c>
      <c r="B945" s="304" t="s">
        <v>5452</v>
      </c>
      <c r="D945" s="149" t="s">
        <v>4858</v>
      </c>
      <c r="E945" s="7" t="s">
        <v>1314</v>
      </c>
      <c r="F945" s="283" t="s">
        <v>1856</v>
      </c>
      <c r="G945" s="283"/>
      <c r="H945" s="225">
        <v>0</v>
      </c>
      <c r="I945" s="225">
        <v>0</v>
      </c>
      <c r="J945" s="225">
        <v>30.891667000000002</v>
      </c>
      <c r="K945" s="225" t="e">
        <v>#N/A</v>
      </c>
      <c r="L945" s="191"/>
      <c r="M945" s="17"/>
      <c r="N945" s="18"/>
      <c r="O945" s="17"/>
      <c r="P945" s="18"/>
      <c r="Q945" s="19"/>
      <c r="R945" s="5"/>
      <c r="S945" s="230"/>
      <c r="T945" s="5"/>
      <c r="U945" s="230"/>
      <c r="V945" s="5"/>
      <c r="W945" s="6"/>
      <c r="X945" s="5"/>
      <c r="Y945" s="6"/>
      <c r="Z945" s="5"/>
      <c r="AA945" s="6"/>
      <c r="AB945" s="5"/>
      <c r="AC945" s="6"/>
      <c r="AD945" s="5"/>
      <c r="AE945" s="6"/>
      <c r="AF945" s="5"/>
      <c r="AG945" s="6"/>
      <c r="AH945" s="5"/>
      <c r="AI945" s="6"/>
    </row>
    <row r="946" spans="1:35" ht="15" customHeight="1" thickBot="1" x14ac:dyDescent="0.3">
      <c r="A946" s="9" t="s">
        <v>1663</v>
      </c>
      <c r="B946" s="304" t="s">
        <v>5453</v>
      </c>
      <c r="D946" s="149" t="s">
        <v>4859</v>
      </c>
      <c r="E946" s="7" t="s">
        <v>1315</v>
      </c>
      <c r="F946" s="283" t="e">
        <v>#N/A</v>
      </c>
      <c r="G946" s="283"/>
      <c r="H946" s="225">
        <v>0</v>
      </c>
      <c r="I946" s="225">
        <v>0</v>
      </c>
      <c r="J946" s="225">
        <v>30.891583000000001</v>
      </c>
      <c r="K946" s="225" t="e">
        <v>#N/A</v>
      </c>
      <c r="L946" s="189"/>
      <c r="M946" s="17"/>
      <c r="N946" s="50"/>
      <c r="O946" s="17"/>
      <c r="P946" s="18"/>
      <c r="Q946" s="17"/>
      <c r="R946" s="5"/>
      <c r="S946" s="230"/>
      <c r="T946" s="5"/>
      <c r="U946" s="230"/>
      <c r="V946" s="5"/>
      <c r="W946" s="6"/>
      <c r="X946" s="5"/>
      <c r="Y946" s="6"/>
      <c r="Z946" s="5"/>
      <c r="AA946" s="6"/>
      <c r="AB946" s="5"/>
      <c r="AC946" s="6"/>
      <c r="AD946" s="5"/>
      <c r="AE946" s="6"/>
      <c r="AF946" s="5"/>
      <c r="AG946" s="6"/>
      <c r="AH946" s="5"/>
      <c r="AI946" s="6"/>
    </row>
    <row r="947" spans="1:35" ht="15.75" customHeight="1" thickBot="1" x14ac:dyDescent="0.3">
      <c r="A947" s="9" t="s">
        <v>1663</v>
      </c>
      <c r="B947" s="304" t="s">
        <v>5454</v>
      </c>
      <c r="D947" s="149" t="s">
        <v>4860</v>
      </c>
      <c r="E947" s="283" t="s">
        <v>1316</v>
      </c>
      <c r="F947" s="283" t="e">
        <v>#N/A</v>
      </c>
      <c r="G947" s="283"/>
      <c r="H947" s="225">
        <v>0</v>
      </c>
      <c r="I947" s="225">
        <v>0</v>
      </c>
      <c r="J947" s="225">
        <v>30.891999999999999</v>
      </c>
      <c r="K947" s="225" t="e">
        <v>#N/A</v>
      </c>
      <c r="L947" s="191"/>
      <c r="M947" s="17"/>
      <c r="N947" s="56"/>
      <c r="O947" s="17"/>
      <c r="P947" s="18"/>
      <c r="Q947" s="17"/>
      <c r="R947" s="5"/>
      <c r="S947" s="71"/>
      <c r="T947" s="18"/>
      <c r="U947" s="17"/>
      <c r="V947" s="5"/>
      <c r="W947" s="6"/>
      <c r="X947" s="5"/>
      <c r="Y947" s="6"/>
      <c r="Z947" s="5"/>
      <c r="AA947" s="6"/>
      <c r="AB947" s="5"/>
      <c r="AC947" s="6"/>
      <c r="AD947" s="5"/>
      <c r="AE947" s="6"/>
      <c r="AF947" s="5"/>
      <c r="AG947" s="6"/>
      <c r="AH947" s="5"/>
      <c r="AI947" s="6"/>
    </row>
    <row r="948" spans="1:35" ht="15" customHeight="1" x14ac:dyDescent="0.25">
      <c r="A948" s="32" t="s">
        <v>1663</v>
      </c>
      <c r="B948" s="304" t="s">
        <v>4018</v>
      </c>
      <c r="D948" s="149" t="s">
        <v>2646</v>
      </c>
      <c r="E948" s="33" t="s">
        <v>2559</v>
      </c>
      <c r="F948" s="33"/>
      <c r="G948" s="33"/>
      <c r="H948" s="225">
        <v>0</v>
      </c>
      <c r="I948" s="225">
        <v>0</v>
      </c>
      <c r="J948" s="225">
        <v>49.734285999999997</v>
      </c>
      <c r="K948" s="225">
        <v>49.73</v>
      </c>
      <c r="L948" s="189"/>
      <c r="M948" s="17"/>
      <c r="N948" s="68"/>
      <c r="O948" s="17"/>
      <c r="P948" s="31"/>
      <c r="Q948" s="17"/>
      <c r="R948" s="31"/>
      <c r="S948" s="17"/>
      <c r="T948" s="31"/>
      <c r="U948" s="35"/>
      <c r="V948" s="31"/>
      <c r="W948" s="36"/>
      <c r="X948" s="31"/>
      <c r="Y948" s="36"/>
      <c r="Z948" s="31"/>
      <c r="AA948" s="36"/>
      <c r="AB948" s="31"/>
      <c r="AC948" s="36"/>
      <c r="AD948" s="31"/>
      <c r="AE948" s="36"/>
      <c r="AF948" s="31"/>
      <c r="AG948" s="36"/>
      <c r="AH948" s="31"/>
      <c r="AI948" s="36"/>
    </row>
    <row r="949" spans="1:35" ht="15" customHeight="1" x14ac:dyDescent="0.25">
      <c r="A949" s="32" t="s">
        <v>1663</v>
      </c>
      <c r="B949" s="304" t="s">
        <v>4019</v>
      </c>
      <c r="D949" s="149" t="s">
        <v>444</v>
      </c>
      <c r="E949" s="33" t="s">
        <v>1317</v>
      </c>
      <c r="F949" s="33" t="e">
        <v>#N/A</v>
      </c>
      <c r="G949" s="33"/>
      <c r="H949" s="225">
        <v>0</v>
      </c>
      <c r="I949" s="225">
        <v>0</v>
      </c>
      <c r="J949" s="225">
        <v>69.206000000000003</v>
      </c>
      <c r="K949" s="225">
        <v>66.87</v>
      </c>
      <c r="L949" s="189">
        <v>125.45</v>
      </c>
      <c r="M949" s="17">
        <f>((((((L949*L$2))-((L949*L$2)*0.12+0.035)+4-13)-($J949*L$2))/($J949*L$2)))</f>
        <v>0.46462734444990317</v>
      </c>
      <c r="N949" s="31"/>
      <c r="O949" s="34"/>
      <c r="P949" s="31"/>
      <c r="Q949" s="35"/>
      <c r="R949" s="31"/>
      <c r="S949" s="35"/>
      <c r="T949" s="31"/>
      <c r="U949" s="35"/>
      <c r="V949" s="31"/>
      <c r="W949" s="36"/>
      <c r="X949" s="31"/>
      <c r="Y949" s="36"/>
      <c r="Z949" s="31"/>
      <c r="AA949" s="36"/>
      <c r="AB949" s="31"/>
      <c r="AC949" s="36"/>
      <c r="AD949" s="31"/>
      <c r="AE949" s="36"/>
      <c r="AF949" s="31"/>
      <c r="AG949" s="36"/>
      <c r="AH949" s="31"/>
      <c r="AI949" s="36"/>
    </row>
    <row r="950" spans="1:35" ht="15" customHeight="1" x14ac:dyDescent="0.25">
      <c r="A950" s="9" t="s">
        <v>1663</v>
      </c>
      <c r="B950" s="304" t="s">
        <v>5455</v>
      </c>
      <c r="D950" s="149" t="s">
        <v>4854</v>
      </c>
      <c r="E950" s="7" t="s">
        <v>1318</v>
      </c>
      <c r="F950" s="283" t="s">
        <v>1857</v>
      </c>
      <c r="G950" s="283"/>
      <c r="H950" s="225">
        <v>0</v>
      </c>
      <c r="I950" s="225">
        <v>0</v>
      </c>
      <c r="J950" s="225">
        <v>33.436</v>
      </c>
      <c r="K950" s="225" t="e">
        <v>#N/A</v>
      </c>
      <c r="L950" s="191"/>
      <c r="M950" s="17"/>
      <c r="N950" s="31"/>
      <c r="O950" s="17"/>
      <c r="P950" s="5"/>
      <c r="Q950" s="230"/>
      <c r="R950" s="5"/>
      <c r="S950" s="230"/>
      <c r="T950" s="5"/>
      <c r="U950" s="230"/>
      <c r="V950" s="5"/>
      <c r="W950" s="6"/>
      <c r="X950" s="5"/>
      <c r="Y950" s="6"/>
      <c r="Z950" s="5"/>
      <c r="AA950" s="6"/>
      <c r="AB950" s="5"/>
      <c r="AC950" s="6"/>
      <c r="AD950" s="5"/>
      <c r="AE950" s="6"/>
      <c r="AF950" s="5"/>
      <c r="AG950" s="6"/>
      <c r="AH950" s="5"/>
      <c r="AI950" s="6"/>
    </row>
    <row r="951" spans="1:35" s="33" customFormat="1" ht="15" customHeight="1" x14ac:dyDescent="0.25">
      <c r="A951" s="9" t="s">
        <v>1663</v>
      </c>
      <c r="B951" s="304" t="s">
        <v>5456</v>
      </c>
      <c r="C951" s="212"/>
      <c r="D951" s="149" t="s">
        <v>4856</v>
      </c>
      <c r="E951" s="283" t="s">
        <v>1319</v>
      </c>
      <c r="F951" s="283" t="s">
        <v>1858</v>
      </c>
      <c r="G951" s="283"/>
      <c r="H951" s="225">
        <v>0</v>
      </c>
      <c r="I951" s="225">
        <v>0</v>
      </c>
      <c r="J951" s="225">
        <v>33.435571000000003</v>
      </c>
      <c r="K951" s="225" t="e">
        <v>#N/A</v>
      </c>
      <c r="L951" s="191"/>
      <c r="M951" s="17"/>
      <c r="N951" s="18"/>
      <c r="O951" s="17"/>
      <c r="P951" s="18"/>
      <c r="Q951" s="17"/>
      <c r="R951" s="5"/>
      <c r="S951" s="17"/>
      <c r="T951" s="5"/>
      <c r="U951" s="230"/>
      <c r="V951" s="5"/>
      <c r="W951" s="6"/>
      <c r="X951" s="5"/>
      <c r="Y951" s="6"/>
      <c r="Z951" s="5"/>
      <c r="AA951" s="6"/>
      <c r="AB951" s="5"/>
      <c r="AC951" s="6"/>
      <c r="AD951" s="5"/>
      <c r="AE951" s="6"/>
      <c r="AF951" s="5"/>
      <c r="AG951" s="6"/>
      <c r="AH951" s="5"/>
      <c r="AI951" s="6"/>
    </row>
    <row r="952" spans="1:35" ht="15" customHeight="1" x14ac:dyDescent="0.25">
      <c r="A952" s="9" t="s">
        <v>1663</v>
      </c>
      <c r="B952" s="304" t="s">
        <v>5457</v>
      </c>
      <c r="D952" s="149" t="s">
        <v>4857</v>
      </c>
      <c r="E952" s="7" t="s">
        <v>1320</v>
      </c>
      <c r="F952" s="283" t="s">
        <v>1859</v>
      </c>
      <c r="G952" s="283"/>
      <c r="H952" s="225">
        <v>0</v>
      </c>
      <c r="I952" s="225">
        <v>0</v>
      </c>
      <c r="J952" s="225">
        <v>33.435555999999998</v>
      </c>
      <c r="K952" s="225" t="e">
        <v>#N/A</v>
      </c>
      <c r="L952" s="191"/>
      <c r="M952" s="19"/>
      <c r="N952" s="31"/>
      <c r="O952" s="17"/>
      <c r="P952" s="18"/>
      <c r="Q952" s="17"/>
      <c r="R952" s="18"/>
      <c r="S952" s="17"/>
      <c r="T952" s="5"/>
      <c r="U952" s="230"/>
      <c r="V952" s="5"/>
      <c r="W952" s="6"/>
      <c r="X952" s="5"/>
      <c r="Y952" s="6"/>
      <c r="Z952" s="5"/>
      <c r="AA952" s="6"/>
      <c r="AB952" s="5"/>
      <c r="AC952" s="6"/>
      <c r="AD952" s="5"/>
      <c r="AE952" s="6"/>
      <c r="AF952" s="5"/>
      <c r="AG952" s="6"/>
      <c r="AH952" s="5"/>
      <c r="AI952" s="6"/>
    </row>
    <row r="953" spans="1:35" s="104" customFormat="1" ht="15" customHeight="1" x14ac:dyDescent="0.25">
      <c r="A953" s="9" t="s">
        <v>1663</v>
      </c>
      <c r="B953" s="304" t="s">
        <v>4020</v>
      </c>
      <c r="C953" s="212"/>
      <c r="D953" s="149" t="s">
        <v>2455</v>
      </c>
      <c r="E953" s="361" t="s">
        <v>4869</v>
      </c>
      <c r="F953" s="283"/>
      <c r="G953" s="283"/>
      <c r="H953" s="225">
        <v>0</v>
      </c>
      <c r="I953" s="225">
        <v>0</v>
      </c>
      <c r="J953" s="225">
        <v>44.943055999999999</v>
      </c>
      <c r="K953" s="225">
        <v>45.09</v>
      </c>
      <c r="L953" s="191"/>
      <c r="M953" s="17"/>
      <c r="N953" s="31"/>
      <c r="O953" s="17"/>
      <c r="P953" s="18"/>
      <c r="Q953" s="17"/>
      <c r="R953" s="5"/>
      <c r="S953" s="230"/>
      <c r="T953" s="5"/>
      <c r="U953" s="230"/>
      <c r="V953" s="5"/>
      <c r="W953" s="6"/>
      <c r="X953" s="5"/>
      <c r="Y953" s="6"/>
      <c r="Z953" s="5"/>
      <c r="AA953" s="6"/>
      <c r="AB953" s="5"/>
      <c r="AC953" s="6"/>
      <c r="AD953" s="5"/>
      <c r="AE953" s="6"/>
      <c r="AF953" s="5"/>
      <c r="AG953" s="6"/>
      <c r="AH953" s="5"/>
      <c r="AI953" s="6"/>
    </row>
    <row r="954" spans="1:35" ht="15" customHeight="1" x14ac:dyDescent="0.25">
      <c r="A954" s="9" t="s">
        <v>1663</v>
      </c>
      <c r="B954" s="304" t="s">
        <v>5458</v>
      </c>
      <c r="D954" s="149" t="s">
        <v>4850</v>
      </c>
      <c r="E954" s="283" t="s">
        <v>1321</v>
      </c>
      <c r="F954" s="283" t="e">
        <v>#N/A</v>
      </c>
      <c r="G954" s="283"/>
      <c r="H954" s="225">
        <v>0</v>
      </c>
      <c r="I954" s="225">
        <v>0</v>
      </c>
      <c r="J954" s="225">
        <v>29.369599999999998</v>
      </c>
      <c r="K954" s="225" t="e">
        <v>#N/A</v>
      </c>
      <c r="L954" s="191"/>
      <c r="M954" s="17"/>
      <c r="N954" s="18"/>
      <c r="O954" s="17"/>
      <c r="P954" s="31"/>
      <c r="Q954" s="17"/>
      <c r="R954" s="5"/>
      <c r="S954" s="17"/>
      <c r="T954" s="5"/>
      <c r="U954" s="230"/>
      <c r="V954" s="5"/>
      <c r="W954" s="6"/>
      <c r="X954" s="5"/>
      <c r="Y954" s="6"/>
      <c r="Z954" s="5"/>
      <c r="AA954" s="6"/>
      <c r="AB954" s="5"/>
      <c r="AC954" s="6"/>
      <c r="AD954" s="5"/>
      <c r="AE954" s="6"/>
      <c r="AF954" s="5"/>
      <c r="AG954" s="6"/>
      <c r="AH954" s="5"/>
      <c r="AI954" s="6"/>
    </row>
    <row r="955" spans="1:35" ht="15" customHeight="1" x14ac:dyDescent="0.25">
      <c r="A955" s="9" t="s">
        <v>1663</v>
      </c>
      <c r="B955" s="304" t="s">
        <v>5459</v>
      </c>
      <c r="D955" s="149" t="s">
        <v>4852</v>
      </c>
      <c r="E955" s="283" t="s">
        <v>2252</v>
      </c>
      <c r="F955" s="283"/>
      <c r="G955" s="283"/>
      <c r="H955" s="225">
        <v>0</v>
      </c>
      <c r="I955" s="225">
        <v>0</v>
      </c>
      <c r="J955" s="225">
        <v>29.37</v>
      </c>
      <c r="K955" s="225" t="e">
        <v>#N/A</v>
      </c>
      <c r="L955" s="191"/>
      <c r="M955" s="17"/>
      <c r="N955" s="18"/>
      <c r="O955" s="17"/>
      <c r="P955" s="31"/>
      <c r="Q955" s="17"/>
      <c r="R955" s="18"/>
      <c r="S955" s="17"/>
      <c r="T955" s="5"/>
      <c r="U955" s="230"/>
      <c r="V955" s="5"/>
      <c r="W955" s="6"/>
      <c r="X955" s="5"/>
      <c r="Y955" s="6"/>
      <c r="Z955" s="5"/>
      <c r="AA955" s="6"/>
      <c r="AB955" s="5"/>
      <c r="AC955" s="6"/>
      <c r="AD955" s="5"/>
      <c r="AE955" s="6"/>
      <c r="AF955" s="5"/>
      <c r="AG955" s="6"/>
      <c r="AH955" s="5"/>
      <c r="AI955" s="6"/>
    </row>
    <row r="956" spans="1:35" ht="15" customHeight="1" x14ac:dyDescent="0.25">
      <c r="A956" s="9" t="s">
        <v>1663</v>
      </c>
      <c r="B956" s="304" t="s">
        <v>4021</v>
      </c>
      <c r="D956" s="149" t="s">
        <v>478</v>
      </c>
      <c r="E956" s="283" t="s">
        <v>1322</v>
      </c>
      <c r="F956" s="283" t="e">
        <v>#N/A</v>
      </c>
      <c r="G956" s="283"/>
      <c r="H956" s="225">
        <v>0</v>
      </c>
      <c r="I956" s="225">
        <v>0</v>
      </c>
      <c r="J956" s="225">
        <v>51.274388999999999</v>
      </c>
      <c r="K956" s="225">
        <v>51.24</v>
      </c>
      <c r="L956" s="191"/>
      <c r="M956" s="48"/>
      <c r="N956" s="50"/>
      <c r="O956" s="48"/>
      <c r="P956" s="5"/>
      <c r="Q956" s="71"/>
      <c r="R956" s="5"/>
      <c r="S956" s="230"/>
      <c r="T956" s="5"/>
      <c r="U956" s="230"/>
      <c r="V956" s="5"/>
      <c r="W956" s="6"/>
      <c r="X956" s="5"/>
      <c r="Y956" s="6"/>
      <c r="Z956" s="5"/>
      <c r="AA956" s="6"/>
      <c r="AB956" s="5"/>
      <c r="AC956" s="6"/>
      <c r="AD956" s="5"/>
      <c r="AE956" s="6"/>
      <c r="AF956" s="5"/>
      <c r="AG956" s="6"/>
      <c r="AH956" s="5"/>
      <c r="AI956" s="6"/>
    </row>
    <row r="957" spans="1:35" s="104" customFormat="1" ht="15" customHeight="1" thickBot="1" x14ac:dyDescent="0.3">
      <c r="A957" s="9" t="s">
        <v>1663</v>
      </c>
      <c r="B957" s="304" t="s">
        <v>4022</v>
      </c>
      <c r="C957" s="212"/>
      <c r="D957" s="149" t="s">
        <v>479</v>
      </c>
      <c r="E957" s="283" t="s">
        <v>1323</v>
      </c>
      <c r="F957" s="283" t="e">
        <v>#N/A</v>
      </c>
      <c r="G957" s="283"/>
      <c r="H957" s="225">
        <v>0</v>
      </c>
      <c r="I957" s="225">
        <v>0</v>
      </c>
      <c r="J957" s="225">
        <v>51.274307</v>
      </c>
      <c r="K957" s="225">
        <v>51.38</v>
      </c>
      <c r="L957" s="191"/>
      <c r="M957" s="48"/>
      <c r="N957" s="26"/>
      <c r="O957" s="48"/>
      <c r="P957" s="5"/>
      <c r="Q957" s="71"/>
      <c r="R957" s="5"/>
      <c r="S957" s="230"/>
      <c r="T957" s="5"/>
      <c r="U957" s="230"/>
      <c r="V957" s="5"/>
      <c r="W957" s="6"/>
      <c r="X957" s="5"/>
      <c r="Y957" s="6"/>
      <c r="Z957" s="5"/>
      <c r="AA957" s="6"/>
      <c r="AB957" s="5"/>
      <c r="AC957" s="6"/>
      <c r="AD957" s="5"/>
      <c r="AE957" s="6"/>
      <c r="AF957" s="5"/>
      <c r="AG957" s="6"/>
      <c r="AH957" s="5"/>
      <c r="AI957" s="6"/>
    </row>
    <row r="958" spans="1:35" ht="15" customHeight="1" x14ac:dyDescent="0.25">
      <c r="A958" s="9" t="s">
        <v>1663</v>
      </c>
      <c r="B958" s="304" t="s">
        <v>5460</v>
      </c>
      <c r="D958" s="149" t="s">
        <v>4862</v>
      </c>
      <c r="E958" s="283" t="s">
        <v>1324</v>
      </c>
      <c r="F958" s="283" t="e">
        <v>#N/A</v>
      </c>
      <c r="G958" s="283"/>
      <c r="H958" s="225">
        <v>0</v>
      </c>
      <c r="I958" s="225">
        <v>0</v>
      </c>
      <c r="J958" s="225">
        <v>143.77099999999999</v>
      </c>
      <c r="K958" s="225" t="e">
        <v>#N/A</v>
      </c>
      <c r="L958" s="216"/>
      <c r="M958" s="17"/>
      <c r="N958" s="180"/>
      <c r="O958" s="48"/>
      <c r="P958" s="5"/>
      <c r="Q958" s="230"/>
      <c r="R958" s="5"/>
      <c r="S958" s="230"/>
      <c r="T958" s="5"/>
      <c r="U958" s="230"/>
      <c r="V958" s="5"/>
      <c r="W958" s="6"/>
      <c r="X958" s="5"/>
      <c r="Y958" s="6"/>
      <c r="Z958" s="5"/>
      <c r="AA958" s="6"/>
      <c r="AB958" s="5"/>
      <c r="AC958" s="6"/>
      <c r="AD958" s="5"/>
      <c r="AE958" s="6"/>
      <c r="AF958" s="5"/>
      <c r="AG958" s="6"/>
      <c r="AH958" s="5"/>
      <c r="AI958" s="6"/>
    </row>
    <row r="959" spans="1:35" s="76" customFormat="1" ht="15" customHeight="1" x14ac:dyDescent="0.25">
      <c r="A959" s="9" t="s">
        <v>1663</v>
      </c>
      <c r="B959" s="304" t="s">
        <v>5461</v>
      </c>
      <c r="C959" s="212"/>
      <c r="D959" s="149" t="s">
        <v>4861</v>
      </c>
      <c r="E959" s="283" t="s">
        <v>2123</v>
      </c>
      <c r="F959" s="283"/>
      <c r="G959" s="183"/>
      <c r="H959" s="225">
        <v>0</v>
      </c>
      <c r="I959" s="225">
        <v>0</v>
      </c>
      <c r="J959" s="225">
        <v>143.77153799999999</v>
      </c>
      <c r="K959" s="225" t="e">
        <v>#N/A</v>
      </c>
      <c r="L959" s="191"/>
      <c r="M959" s="17"/>
      <c r="N959" s="5"/>
      <c r="O959" s="48"/>
      <c r="P959" s="5"/>
      <c r="Q959" s="230"/>
      <c r="R959" s="5"/>
      <c r="S959" s="230"/>
      <c r="T959" s="5"/>
      <c r="U959" s="184"/>
      <c r="V959" s="5"/>
      <c r="W959" s="6"/>
      <c r="X959" s="5"/>
      <c r="Y959" s="6"/>
      <c r="Z959" s="5"/>
      <c r="AA959" s="6"/>
      <c r="AB959" s="5"/>
      <c r="AC959" s="6"/>
      <c r="AD959" s="5"/>
      <c r="AE959" s="6"/>
      <c r="AF959" s="5"/>
      <c r="AG959" s="6"/>
      <c r="AH959" s="5"/>
      <c r="AI959" s="6"/>
    </row>
    <row r="960" spans="1:35" ht="15" customHeight="1" x14ac:dyDescent="0.25">
      <c r="A960" s="9" t="s">
        <v>1664</v>
      </c>
      <c r="B960" s="304" t="s">
        <v>4023</v>
      </c>
      <c r="D960" s="149" t="s">
        <v>812</v>
      </c>
      <c r="E960" s="283" t="s">
        <v>1325</v>
      </c>
      <c r="F960" s="283" t="e">
        <v>#N/A</v>
      </c>
      <c r="G960" s="60"/>
      <c r="H960" s="225">
        <v>0</v>
      </c>
      <c r="I960" s="225">
        <v>0</v>
      </c>
      <c r="J960" s="225">
        <v>11.69</v>
      </c>
      <c r="K960" s="225">
        <v>11.69</v>
      </c>
      <c r="L960" s="190"/>
      <c r="M960" s="48"/>
      <c r="N960" s="51"/>
      <c r="O960" s="71"/>
      <c r="P960" s="5"/>
      <c r="Q960" s="230"/>
      <c r="R960" s="5"/>
      <c r="S960" s="230"/>
      <c r="T960" s="5"/>
      <c r="U960" s="230"/>
      <c r="V960" s="5"/>
      <c r="W960" s="6"/>
      <c r="X960" s="5"/>
      <c r="Y960" s="6"/>
      <c r="Z960" s="5"/>
      <c r="AA960" s="6"/>
      <c r="AB960" s="5"/>
      <c r="AC960" s="6"/>
      <c r="AD960" s="5"/>
      <c r="AE960" s="6"/>
      <c r="AF960" s="5"/>
      <c r="AG960" s="6"/>
      <c r="AH960" s="5"/>
      <c r="AI960" s="6"/>
    </row>
    <row r="961" spans="1:35" ht="15" customHeight="1" x14ac:dyDescent="0.25">
      <c r="A961" s="9" t="s">
        <v>1664</v>
      </c>
      <c r="B961" s="304" t="s">
        <v>4024</v>
      </c>
      <c r="D961" s="149" t="s">
        <v>813</v>
      </c>
      <c r="E961" s="283" t="s">
        <v>1326</v>
      </c>
      <c r="F961" s="283" t="e">
        <v>#N/A</v>
      </c>
      <c r="H961" s="225">
        <v>0</v>
      </c>
      <c r="I961" s="225">
        <v>0</v>
      </c>
      <c r="J961" s="225">
        <v>16.100000000000001</v>
      </c>
      <c r="K961" s="225">
        <v>16.100000000000001</v>
      </c>
      <c r="L961" s="190"/>
      <c r="M961" s="48"/>
      <c r="N961" s="5"/>
      <c r="O961" s="71"/>
      <c r="P961" s="5"/>
      <c r="Q961" s="230"/>
      <c r="R961" s="5"/>
      <c r="S961" s="230"/>
      <c r="T961" s="5"/>
      <c r="U961" s="230"/>
      <c r="V961" s="5"/>
      <c r="W961" s="6"/>
      <c r="X961" s="5"/>
      <c r="Y961" s="6"/>
      <c r="Z961" s="5"/>
      <c r="AA961" s="6"/>
      <c r="AB961" s="5"/>
      <c r="AC961" s="6"/>
      <c r="AD961" s="5"/>
      <c r="AE961" s="6"/>
      <c r="AF961" s="5"/>
      <c r="AG961" s="6"/>
      <c r="AH961" s="5"/>
      <c r="AI961" s="6"/>
    </row>
    <row r="962" spans="1:35" ht="15" customHeight="1" x14ac:dyDescent="0.25">
      <c r="A962" s="9" t="s">
        <v>1664</v>
      </c>
      <c r="B962" s="304" t="s">
        <v>4025</v>
      </c>
      <c r="D962" s="149" t="s">
        <v>814</v>
      </c>
      <c r="E962" s="283" t="s">
        <v>1327</v>
      </c>
      <c r="F962" s="283" t="e">
        <v>#N/A</v>
      </c>
      <c r="G962" s="183"/>
      <c r="H962" s="225">
        <v>0</v>
      </c>
      <c r="I962" s="225">
        <v>0</v>
      </c>
      <c r="J962" s="225">
        <v>17.059999999999999</v>
      </c>
      <c r="K962" s="225">
        <v>17.059999999999999</v>
      </c>
      <c r="L962" s="190"/>
      <c r="M962" s="48"/>
      <c r="N962" s="5"/>
      <c r="O962" s="230"/>
      <c r="P962" s="5"/>
      <c r="Q962" s="230"/>
      <c r="R962" s="5"/>
      <c r="S962" s="230"/>
      <c r="T962" s="5"/>
      <c r="U962" s="230"/>
      <c r="V962" s="5"/>
      <c r="W962" s="6"/>
      <c r="X962" s="5"/>
      <c r="Y962" s="6"/>
      <c r="Z962" s="5"/>
      <c r="AA962" s="6"/>
      <c r="AB962" s="5"/>
      <c r="AC962" s="6"/>
      <c r="AD962" s="5"/>
      <c r="AE962" s="6"/>
      <c r="AF962" s="5"/>
      <c r="AG962" s="6"/>
      <c r="AH962" s="5"/>
      <c r="AI962" s="6"/>
    </row>
    <row r="963" spans="1:35" s="47" customFormat="1" ht="15" customHeight="1" x14ac:dyDescent="0.25">
      <c r="A963" s="9" t="s">
        <v>1664</v>
      </c>
      <c r="B963" s="304" t="s">
        <v>4026</v>
      </c>
      <c r="C963" s="212"/>
      <c r="D963" s="149" t="s">
        <v>815</v>
      </c>
      <c r="E963" s="283" t="s">
        <v>1328</v>
      </c>
      <c r="F963" s="283" t="e">
        <v>#N/A</v>
      </c>
      <c r="H963" s="225">
        <v>0</v>
      </c>
      <c r="I963" s="225">
        <v>0</v>
      </c>
      <c r="J963" s="225">
        <v>14.667676999999999</v>
      </c>
      <c r="K963" s="225">
        <v>14.25</v>
      </c>
      <c r="L963" s="190"/>
      <c r="M963" s="48"/>
      <c r="N963" s="5"/>
      <c r="O963" s="230"/>
      <c r="P963" s="5"/>
      <c r="Q963" s="230"/>
      <c r="R963" s="5"/>
      <c r="S963" s="230"/>
      <c r="T963" s="5"/>
      <c r="U963" s="230"/>
      <c r="V963" s="5"/>
      <c r="W963" s="6"/>
      <c r="X963" s="5"/>
      <c r="Y963" s="6"/>
      <c r="Z963" s="5"/>
      <c r="AA963" s="6"/>
      <c r="AB963" s="5"/>
      <c r="AC963" s="6"/>
      <c r="AD963" s="5"/>
      <c r="AE963" s="6"/>
      <c r="AF963" s="5"/>
      <c r="AG963" s="6"/>
      <c r="AH963" s="5"/>
      <c r="AI963" s="6"/>
    </row>
    <row r="964" spans="1:35" ht="15" customHeight="1" x14ac:dyDescent="0.25">
      <c r="A964" s="9" t="s">
        <v>1664</v>
      </c>
      <c r="B964" s="304" t="s">
        <v>4027</v>
      </c>
      <c r="D964" s="149" t="s">
        <v>816</v>
      </c>
      <c r="E964" s="283" t="s">
        <v>1329</v>
      </c>
      <c r="F964" s="283" t="e">
        <v>#N/A</v>
      </c>
      <c r="H964" s="225">
        <v>0</v>
      </c>
      <c r="I964" s="225">
        <v>0</v>
      </c>
      <c r="J964" s="225">
        <v>12.038500000000001</v>
      </c>
      <c r="K964" s="225">
        <v>11.9</v>
      </c>
      <c r="L964" s="190"/>
      <c r="M964" s="17"/>
      <c r="N964" s="5"/>
      <c r="O964" s="230"/>
      <c r="P964" s="5"/>
      <c r="Q964" s="230"/>
      <c r="R964" s="5"/>
      <c r="S964" s="230"/>
      <c r="T964" s="5"/>
      <c r="U964" s="230"/>
      <c r="V964" s="5"/>
      <c r="W964" s="6"/>
      <c r="X964" s="5"/>
      <c r="Y964" s="6"/>
      <c r="Z964" s="5"/>
      <c r="AA964" s="6"/>
      <c r="AB964" s="5"/>
      <c r="AC964" s="6"/>
      <c r="AD964" s="5"/>
      <c r="AE964" s="6"/>
      <c r="AF964" s="5"/>
      <c r="AG964" s="6"/>
      <c r="AH964" s="5"/>
      <c r="AI964" s="6"/>
    </row>
    <row r="965" spans="1:35" ht="15" customHeight="1" x14ac:dyDescent="0.25">
      <c r="A965" s="9" t="s">
        <v>1664</v>
      </c>
      <c r="B965" s="304" t="s">
        <v>4028</v>
      </c>
      <c r="D965" s="149" t="s">
        <v>817</v>
      </c>
      <c r="E965" s="283" t="s">
        <v>1330</v>
      </c>
      <c r="F965" s="283" t="e">
        <v>#N/A</v>
      </c>
      <c r="H965" s="225">
        <v>0</v>
      </c>
      <c r="I965" s="225">
        <v>0</v>
      </c>
      <c r="J965" s="225">
        <v>17.47</v>
      </c>
      <c r="K965" s="225">
        <v>17.47</v>
      </c>
      <c r="L965" s="190"/>
      <c r="M965" s="17"/>
      <c r="N965" s="5"/>
      <c r="O965" s="230"/>
      <c r="P965" s="5"/>
      <c r="Q965" s="230"/>
      <c r="R965" s="5"/>
      <c r="S965" s="230"/>
      <c r="T965" s="5"/>
      <c r="U965" s="230"/>
      <c r="V965" s="5"/>
      <c r="W965" s="6"/>
      <c r="X965" s="5"/>
      <c r="Y965" s="6"/>
      <c r="Z965" s="5"/>
      <c r="AA965" s="6"/>
      <c r="AB965" s="5"/>
      <c r="AC965" s="6"/>
      <c r="AD965" s="5"/>
      <c r="AE965" s="6"/>
      <c r="AF965" s="5"/>
      <c r="AG965" s="6"/>
      <c r="AH965" s="5"/>
      <c r="AI965" s="6"/>
    </row>
    <row r="966" spans="1:35" ht="15" customHeight="1" x14ac:dyDescent="0.25">
      <c r="A966" s="9" t="s">
        <v>1664</v>
      </c>
      <c r="B966" s="304" t="s">
        <v>4029</v>
      </c>
      <c r="D966" s="149" t="s">
        <v>818</v>
      </c>
      <c r="E966" s="183" t="s">
        <v>1331</v>
      </c>
      <c r="F966" s="44" t="e">
        <v>#N/A</v>
      </c>
      <c r="G966" s="44"/>
      <c r="H966" s="225">
        <v>0</v>
      </c>
      <c r="I966" s="225">
        <v>0</v>
      </c>
      <c r="J966" s="225">
        <v>23.820499999999999</v>
      </c>
      <c r="K966" s="225">
        <v>0</v>
      </c>
      <c r="L966" s="190"/>
      <c r="M966" s="17"/>
      <c r="N966" s="5"/>
      <c r="O966" s="230"/>
      <c r="P966" s="5"/>
      <c r="Q966" s="230"/>
      <c r="R966" s="5"/>
      <c r="S966" s="230"/>
      <c r="T966" s="5"/>
      <c r="U966" s="230"/>
      <c r="V966" s="5"/>
      <c r="W966" s="6"/>
      <c r="X966" s="5"/>
      <c r="Y966" s="6"/>
      <c r="Z966" s="5"/>
      <c r="AA966" s="6"/>
      <c r="AB966" s="5"/>
      <c r="AC966" s="6"/>
      <c r="AD966" s="5"/>
      <c r="AE966" s="6"/>
      <c r="AF966" s="5"/>
      <c r="AG966" s="6"/>
      <c r="AH966" s="5"/>
      <c r="AI966" s="6"/>
    </row>
    <row r="967" spans="1:35" ht="15" customHeight="1" x14ac:dyDescent="0.25">
      <c r="A967" s="9" t="s">
        <v>1664</v>
      </c>
      <c r="B967" s="304" t="s">
        <v>4030</v>
      </c>
      <c r="C967" s="212" t="s">
        <v>5053</v>
      </c>
      <c r="D967" s="149" t="s">
        <v>346</v>
      </c>
      <c r="E967" s="1" t="s">
        <v>1332</v>
      </c>
      <c r="F967" s="183" t="s">
        <v>1860</v>
      </c>
      <c r="G967" s="183"/>
      <c r="H967" s="225">
        <v>0</v>
      </c>
      <c r="I967" s="225">
        <v>0</v>
      </c>
      <c r="J967" s="225">
        <v>10.685600000000001</v>
      </c>
      <c r="K967" s="225">
        <v>10.69</v>
      </c>
      <c r="L967" s="189"/>
      <c r="M967" s="17"/>
      <c r="N967" s="18"/>
      <c r="O967" s="17"/>
      <c r="P967" s="18"/>
      <c r="Q967" s="17"/>
      <c r="R967" s="18"/>
      <c r="S967" s="17"/>
      <c r="T967" s="18"/>
      <c r="U967" s="17"/>
      <c r="V967" s="5"/>
      <c r="W967" s="17"/>
      <c r="X967" s="5"/>
      <c r="Y967" s="6"/>
      <c r="Z967" s="5"/>
      <c r="AA967" s="6"/>
      <c r="AB967" s="5"/>
      <c r="AC967" s="6"/>
      <c r="AD967" s="18"/>
      <c r="AE967" s="17"/>
      <c r="AF967" s="5"/>
      <c r="AG967" s="6"/>
      <c r="AH967" s="5"/>
      <c r="AI967" s="6"/>
    </row>
    <row r="968" spans="1:35" ht="15" customHeight="1" x14ac:dyDescent="0.25">
      <c r="A968" s="9" t="s">
        <v>1664</v>
      </c>
      <c r="B968" s="304" t="s">
        <v>4031</v>
      </c>
      <c r="D968" s="149" t="s">
        <v>819</v>
      </c>
      <c r="E968" s="283" t="s">
        <v>1333</v>
      </c>
      <c r="F968" s="283" t="e">
        <v>#N/A</v>
      </c>
      <c r="G968" s="283"/>
      <c r="H968" s="225">
        <v>0</v>
      </c>
      <c r="I968" s="225">
        <v>0</v>
      </c>
      <c r="J968" s="225">
        <v>11.380571</v>
      </c>
      <c r="K968" s="225">
        <v>11.38</v>
      </c>
      <c r="L968" s="190"/>
      <c r="M968" s="17"/>
      <c r="N968" s="31"/>
      <c r="O968" s="17"/>
      <c r="P968" s="31"/>
      <c r="Q968" s="17"/>
      <c r="R968" s="18"/>
      <c r="S968" s="17"/>
      <c r="T968" s="18"/>
      <c r="U968" s="17"/>
      <c r="V968" s="5"/>
      <c r="W968" s="6"/>
      <c r="X968" s="18"/>
      <c r="Y968" s="17"/>
      <c r="Z968" s="5"/>
      <c r="AA968" s="6"/>
      <c r="AB968" s="5"/>
      <c r="AC968" s="6"/>
      <c r="AD968" s="18">
        <v>15.5</v>
      </c>
      <c r="AE968" s="17">
        <f>((((((AD968*AD$2))-((AD968*AD$2)*0.12+0.035)+4-13)-($J968*AD$2))/($J968*AD$2)))</f>
        <v>0.11914419759781827</v>
      </c>
      <c r="AF968" s="5"/>
      <c r="AG968" s="17"/>
      <c r="AH968" s="5"/>
      <c r="AI968" s="6"/>
    </row>
    <row r="969" spans="1:35" ht="15" customHeight="1" x14ac:dyDescent="0.25">
      <c r="A969" s="9" t="s">
        <v>1664</v>
      </c>
      <c r="B969" s="304" t="s">
        <v>4032</v>
      </c>
      <c r="C969" s="212" t="s">
        <v>5054</v>
      </c>
      <c r="D969" s="149" t="s">
        <v>347</v>
      </c>
      <c r="E969" s="283" t="s">
        <v>1334</v>
      </c>
      <c r="F969" s="283" t="s">
        <v>1861</v>
      </c>
      <c r="G969" s="283"/>
      <c r="H969" s="225">
        <v>0</v>
      </c>
      <c r="I969" s="225">
        <v>0</v>
      </c>
      <c r="J969" s="225">
        <v>11.08375</v>
      </c>
      <c r="K969" s="225">
        <v>11.59</v>
      </c>
      <c r="L969" s="190"/>
      <c r="M969" s="17"/>
      <c r="N969" s="18"/>
      <c r="O969" s="17"/>
      <c r="P969" s="18"/>
      <c r="Q969" s="17"/>
      <c r="R969" s="31"/>
      <c r="S969" s="17"/>
      <c r="T969" s="18"/>
      <c r="U969" s="17"/>
      <c r="V969" s="5"/>
      <c r="W969" s="6"/>
      <c r="X969" s="5"/>
      <c r="Y969" s="6"/>
      <c r="Z969" s="5"/>
      <c r="AA969" s="6"/>
      <c r="AB969" s="5"/>
      <c r="AC969" s="6"/>
      <c r="AD969" s="18"/>
      <c r="AE969" s="17"/>
      <c r="AF969" s="5"/>
      <c r="AG969" s="6"/>
      <c r="AH969" s="5"/>
      <c r="AI969" s="6"/>
    </row>
    <row r="970" spans="1:35" ht="15" customHeight="1" x14ac:dyDescent="0.25">
      <c r="A970" s="9" t="s">
        <v>1664</v>
      </c>
      <c r="B970" s="304" t="s">
        <v>4033</v>
      </c>
      <c r="C970" s="212" t="s">
        <v>5054</v>
      </c>
      <c r="D970" s="149" t="s">
        <v>820</v>
      </c>
      <c r="E970" s="1" t="s">
        <v>1335</v>
      </c>
      <c r="F970" s="1" t="e">
        <v>#N/A</v>
      </c>
      <c r="H970" s="225">
        <v>142</v>
      </c>
      <c r="I970" s="225">
        <v>140</v>
      </c>
      <c r="J970" s="225">
        <v>11.720698000000001</v>
      </c>
      <c r="K970" s="225">
        <v>11.59</v>
      </c>
      <c r="L970" s="190">
        <v>26</v>
      </c>
      <c r="M970" s="17">
        <f>((((((L970*L$2))-((L970*L$2)*0.12+0.035)+4-13)-($J970*L$2))/($J970*L$2)))</f>
        <v>0.18124364265677678</v>
      </c>
      <c r="N970" s="18">
        <v>20.9</v>
      </c>
      <c r="O970" s="17">
        <f>((((((N970*N$2))-((N970*N$2)*0.12+0.035)+4-13)-($J970*N$2))/($J970*N$2)))</f>
        <v>0.18376055760501611</v>
      </c>
      <c r="P970" s="18">
        <v>19.3</v>
      </c>
      <c r="Q970" s="17">
        <f>((((((P970*P$2))-((P970*P$2)*0.12+0.035)+4-13)-($J970*P$2))/($J970*P$2)))</f>
        <v>0.19210761452375383</v>
      </c>
      <c r="R970" s="18">
        <v>18.2</v>
      </c>
      <c r="S970" s="17">
        <f>((((((R970*R$2))-((R970*R$2)*0.12+0.035)+4-13)-($J970*R$2))/($J970*R$2)))</f>
        <v>0.17375688717514934</v>
      </c>
      <c r="T970" s="18"/>
      <c r="U970" s="17"/>
      <c r="V970" s="18"/>
      <c r="W970" s="17"/>
      <c r="X970" s="5"/>
      <c r="Y970" s="17"/>
      <c r="Z970" s="18"/>
      <c r="AA970" s="17"/>
      <c r="AB970" s="5"/>
      <c r="AC970" s="6"/>
      <c r="AD970" s="18"/>
      <c r="AE970" s="17"/>
      <c r="AF970" s="5"/>
      <c r="AG970" s="6"/>
      <c r="AH970" s="5"/>
      <c r="AI970" s="6"/>
    </row>
    <row r="971" spans="1:35" ht="15" customHeight="1" x14ac:dyDescent="0.25">
      <c r="A971" s="9" t="s">
        <v>1664</v>
      </c>
      <c r="B971" s="304" t="s">
        <v>4034</v>
      </c>
      <c r="D971" s="149" t="s">
        <v>2138</v>
      </c>
      <c r="E971" s="63" t="s">
        <v>2139</v>
      </c>
      <c r="H971" s="225">
        <v>0</v>
      </c>
      <c r="I971" s="225">
        <v>0</v>
      </c>
      <c r="J971" s="225">
        <v>12.2</v>
      </c>
      <c r="K971" s="225">
        <v>12.2</v>
      </c>
      <c r="L971" s="190"/>
      <c r="M971" s="17"/>
      <c r="N971" s="18"/>
      <c r="O971" s="17"/>
      <c r="P971" s="18"/>
      <c r="Q971" s="17"/>
      <c r="R971" s="5"/>
      <c r="S971" s="230"/>
      <c r="T971" s="5"/>
      <c r="U971" s="230"/>
      <c r="V971" s="5"/>
      <c r="W971" s="6"/>
      <c r="X971" s="5"/>
      <c r="Y971" s="6"/>
      <c r="Z971" s="5"/>
      <c r="AA971" s="6"/>
      <c r="AB971" s="5"/>
      <c r="AC971" s="6"/>
      <c r="AD971" s="5"/>
      <c r="AE971" s="6"/>
      <c r="AF971" s="5"/>
      <c r="AG971" s="6"/>
      <c r="AH971" s="5"/>
      <c r="AI971" s="6"/>
    </row>
    <row r="972" spans="1:35" ht="15" customHeight="1" x14ac:dyDescent="0.25">
      <c r="A972" s="9" t="s">
        <v>1664</v>
      </c>
      <c r="B972" s="304" t="s">
        <v>4035</v>
      </c>
      <c r="D972" s="198" t="s">
        <v>348</v>
      </c>
      <c r="E972" s="7" t="s">
        <v>1336</v>
      </c>
      <c r="F972" s="7" t="s">
        <v>1862</v>
      </c>
      <c r="G972" s="7"/>
      <c r="H972" s="225">
        <v>17</v>
      </c>
      <c r="I972" s="225">
        <v>17</v>
      </c>
      <c r="J972" s="225">
        <v>11.573</v>
      </c>
      <c r="K972" s="225">
        <v>11.57</v>
      </c>
      <c r="L972" s="190">
        <v>28.9</v>
      </c>
      <c r="M972" s="17">
        <f>((((((L972*L$2))-((L972*L$2)*0.12+0.035)+4-13)-($J972*L$2))/($J972*L$2)))</f>
        <v>0.41683228203577272</v>
      </c>
      <c r="N972" s="5">
        <v>25.5</v>
      </c>
      <c r="O972" s="17">
        <f>((((((N972*N$2))-((N972*N$2)*0.12+0.035)+4-13)-($J972*N$2))/($J972*N$2)))</f>
        <v>0.54864771450790628</v>
      </c>
      <c r="P972" s="18"/>
      <c r="Q972" s="17"/>
      <c r="R972" s="5"/>
      <c r="S972" s="230"/>
      <c r="T972" s="5"/>
      <c r="U972" s="230"/>
      <c r="V972" s="5"/>
      <c r="W972" s="6"/>
      <c r="X972" s="5"/>
      <c r="Y972" s="6"/>
      <c r="Z972" s="5"/>
      <c r="AA972" s="6"/>
      <c r="AB972" s="5"/>
      <c r="AC972" s="6"/>
      <c r="AD972" s="5"/>
      <c r="AE972" s="6"/>
      <c r="AF972" s="5"/>
      <c r="AG972" s="6"/>
      <c r="AH972" s="5"/>
      <c r="AI972" s="6"/>
    </row>
    <row r="973" spans="1:35" ht="15" customHeight="1" x14ac:dyDescent="0.25">
      <c r="A973" s="9" t="s">
        <v>1664</v>
      </c>
      <c r="B973" s="304" t="s">
        <v>4036</v>
      </c>
      <c r="C973" s="212" t="s">
        <v>5053</v>
      </c>
      <c r="D973" s="149" t="s">
        <v>821</v>
      </c>
      <c r="E973" s="283" t="s">
        <v>1337</v>
      </c>
      <c r="F973" s="283" t="s">
        <v>1863</v>
      </c>
      <c r="G973" s="283"/>
      <c r="H973" s="225">
        <v>0</v>
      </c>
      <c r="I973" s="225">
        <v>0</v>
      </c>
      <c r="J973" s="225">
        <v>11.083736999999999</v>
      </c>
      <c r="K973" s="225">
        <v>11.38</v>
      </c>
      <c r="L973" s="191"/>
      <c r="M973" s="17"/>
      <c r="N973" s="31"/>
      <c r="O973" s="17"/>
      <c r="P973" s="72"/>
      <c r="Q973" s="17"/>
      <c r="R973" s="18"/>
      <c r="S973" s="19"/>
      <c r="T973" s="18"/>
      <c r="U973" s="17"/>
      <c r="V973" s="5"/>
      <c r="W973" s="6"/>
      <c r="X973" s="18"/>
      <c r="Y973" s="19"/>
      <c r="Z973" s="5"/>
      <c r="AA973" s="6"/>
      <c r="AB973" s="5"/>
      <c r="AC973" s="6"/>
      <c r="AD973" s="5"/>
      <c r="AE973" s="6"/>
      <c r="AF973" s="5"/>
      <c r="AG973" s="6"/>
      <c r="AH973" s="5"/>
      <c r="AI973" s="6"/>
    </row>
    <row r="974" spans="1:35" ht="15" customHeight="1" x14ac:dyDescent="0.25">
      <c r="A974" s="9" t="s">
        <v>1664</v>
      </c>
      <c r="B974" s="304" t="s">
        <v>4037</v>
      </c>
      <c r="C974" s="212" t="s">
        <v>5053</v>
      </c>
      <c r="D974" s="149" t="s">
        <v>349</v>
      </c>
      <c r="E974" s="283" t="s">
        <v>1338</v>
      </c>
      <c r="F974" s="266" t="e">
        <v>#N/A</v>
      </c>
      <c r="G974" s="266"/>
      <c r="H974" s="225">
        <v>0</v>
      </c>
      <c r="I974" s="225">
        <v>0</v>
      </c>
      <c r="J974" s="225">
        <v>11.0838</v>
      </c>
      <c r="K974" s="225">
        <v>11.08</v>
      </c>
      <c r="L974" s="191"/>
      <c r="M974" s="17"/>
      <c r="N974" s="31"/>
      <c r="O974" s="17"/>
      <c r="P974" s="50"/>
      <c r="Q974" s="17"/>
      <c r="R974" s="18"/>
      <c r="S974" s="17"/>
      <c r="T974" s="18"/>
      <c r="U974" s="17"/>
      <c r="V974" s="18"/>
      <c r="W974" s="17"/>
      <c r="X974" s="5"/>
      <c r="Y974" s="6"/>
      <c r="Z974" s="5"/>
      <c r="AA974" s="6"/>
      <c r="AB974" s="5"/>
      <c r="AC974" s="6"/>
      <c r="AD974" s="18"/>
      <c r="AE974" s="17"/>
      <c r="AF974" s="5"/>
      <c r="AG974" s="6"/>
      <c r="AH974" s="5"/>
      <c r="AI974" s="6"/>
    </row>
    <row r="975" spans="1:35" s="60" customFormat="1" ht="15" customHeight="1" x14ac:dyDescent="0.25">
      <c r="A975" s="9" t="s">
        <v>1664</v>
      </c>
      <c r="B975" s="304" t="s">
        <v>4038</v>
      </c>
      <c r="C975" s="212" t="s">
        <v>5055</v>
      </c>
      <c r="D975" s="149" t="s">
        <v>822</v>
      </c>
      <c r="E975" s="283" t="s">
        <v>1339</v>
      </c>
      <c r="F975" s="283" t="e">
        <v>#N/A</v>
      </c>
      <c r="G975" s="283"/>
      <c r="H975" s="225">
        <v>10</v>
      </c>
      <c r="I975" s="225">
        <v>0</v>
      </c>
      <c r="J975" s="225">
        <v>11.657067</v>
      </c>
      <c r="K975" s="225">
        <v>11.66</v>
      </c>
      <c r="L975" s="190"/>
      <c r="M975" s="17"/>
      <c r="N975" s="72"/>
      <c r="O975" s="17"/>
      <c r="P975" s="31"/>
      <c r="Q975" s="17"/>
      <c r="R975" s="31"/>
      <c r="S975" s="17"/>
      <c r="T975" s="18"/>
      <c r="U975" s="17"/>
      <c r="V975" s="5"/>
      <c r="W975" s="6"/>
      <c r="X975" s="5"/>
      <c r="Y975" s="6"/>
      <c r="Z975" s="5"/>
      <c r="AA975" s="6"/>
      <c r="AB975" s="5"/>
      <c r="AC975" s="6"/>
      <c r="AD975" s="18"/>
      <c r="AE975" s="17"/>
      <c r="AF975" s="5"/>
      <c r="AG975" s="6"/>
      <c r="AH975" s="5"/>
      <c r="AI975" s="6"/>
    </row>
    <row r="976" spans="1:35" ht="15" customHeight="1" thickBot="1" x14ac:dyDescent="0.3">
      <c r="A976" s="9" t="s">
        <v>1664</v>
      </c>
      <c r="B976" s="304" t="s">
        <v>4039</v>
      </c>
      <c r="C976" s="212" t="s">
        <v>5054</v>
      </c>
      <c r="D976" s="198" t="s">
        <v>350</v>
      </c>
      <c r="E976" s="7" t="s">
        <v>1340</v>
      </c>
      <c r="F976" s="7" t="s">
        <v>1864</v>
      </c>
      <c r="G976" s="7"/>
      <c r="H976" s="225">
        <v>42</v>
      </c>
      <c r="I976" s="225">
        <v>42</v>
      </c>
      <c r="J976" s="225">
        <v>13.0343</v>
      </c>
      <c r="K976" s="225">
        <v>13.03</v>
      </c>
      <c r="L976" s="190">
        <v>27.5</v>
      </c>
      <c r="M976" s="17">
        <f>((((((L976*L$2))-((L976*L$2)*0.12+0.035)+4-13)-($J976*L$2))/($J976*L$2)))</f>
        <v>0.16346869413777487</v>
      </c>
      <c r="N976" s="72">
        <v>23.2</v>
      </c>
      <c r="O976" s="17">
        <f>((((((N976*N$2))-((N976*N$2)*0.12+0.035)+4-13)-($J976*N$2))/($J976*N$2)))</f>
        <v>0.219743292696961</v>
      </c>
      <c r="P976" s="55"/>
      <c r="Q976" s="17"/>
      <c r="R976" s="18"/>
      <c r="S976" s="17"/>
      <c r="T976" s="5"/>
      <c r="U976" s="230"/>
      <c r="V976" s="5"/>
      <c r="W976" s="6"/>
      <c r="X976" s="5"/>
      <c r="Y976" s="6"/>
      <c r="Z976" s="5"/>
      <c r="AA976" s="6"/>
      <c r="AB976" s="5"/>
      <c r="AC976" s="6"/>
      <c r="AD976" s="5"/>
      <c r="AE976" s="6"/>
      <c r="AF976" s="5"/>
      <c r="AG976" s="6"/>
      <c r="AH976" s="5"/>
      <c r="AI976" s="6"/>
    </row>
    <row r="977" spans="1:35" ht="15.75" customHeight="1" thickBot="1" x14ac:dyDescent="0.3">
      <c r="A977" s="9" t="s">
        <v>1664</v>
      </c>
      <c r="B977" s="304" t="s">
        <v>4040</v>
      </c>
      <c r="D977" s="149" t="s">
        <v>823</v>
      </c>
      <c r="E977" s="283" t="s">
        <v>1341</v>
      </c>
      <c r="F977" s="283" t="e">
        <v>#N/A</v>
      </c>
      <c r="G977" s="283"/>
      <c r="H977" s="225">
        <v>0</v>
      </c>
      <c r="I977" s="225">
        <v>0</v>
      </c>
      <c r="J977" s="225">
        <v>11.657</v>
      </c>
      <c r="K977" s="225">
        <v>11.59</v>
      </c>
      <c r="L977" s="191"/>
      <c r="M977" s="17"/>
      <c r="N977" s="56"/>
      <c r="O977" s="17"/>
      <c r="P977" s="18"/>
      <c r="Q977" s="17"/>
      <c r="R977" s="31"/>
      <c r="S977" s="17"/>
      <c r="T977" s="31"/>
      <c r="U977" s="17"/>
      <c r="V977" s="5"/>
      <c r="W977" s="6"/>
      <c r="X977" s="18"/>
      <c r="Y977" s="17"/>
      <c r="Z977" s="18"/>
      <c r="AA977" s="17"/>
      <c r="AB977" s="5"/>
      <c r="AC977" s="6"/>
      <c r="AD977" s="5"/>
      <c r="AE977" s="6"/>
      <c r="AF977" s="5"/>
      <c r="AG977" s="6"/>
      <c r="AH977" s="5"/>
      <c r="AI977" s="6"/>
    </row>
    <row r="978" spans="1:35" ht="15.75" customHeight="1" thickBot="1" x14ac:dyDescent="0.3">
      <c r="A978" s="9" t="s">
        <v>1664</v>
      </c>
      <c r="B978" s="304" t="s">
        <v>4041</v>
      </c>
      <c r="D978" s="32" t="s">
        <v>351</v>
      </c>
      <c r="E978" s="283" t="s">
        <v>1342</v>
      </c>
      <c r="F978" s="283" t="s">
        <v>1865</v>
      </c>
      <c r="G978" s="283"/>
      <c r="H978" s="225">
        <v>0</v>
      </c>
      <c r="I978" s="225">
        <v>0</v>
      </c>
      <c r="J978" s="225">
        <v>11.330571000000001</v>
      </c>
      <c r="K978" s="225">
        <v>11.26</v>
      </c>
      <c r="L978" s="191"/>
      <c r="M978" s="17"/>
      <c r="N978" s="57"/>
      <c r="O978" s="17"/>
      <c r="P978" s="31"/>
      <c r="Q978" s="17"/>
      <c r="R978" s="18"/>
      <c r="S978" s="17"/>
      <c r="T978" s="18"/>
      <c r="U978" s="17"/>
      <c r="V978" s="5"/>
      <c r="W978" s="6"/>
      <c r="X978" s="5"/>
      <c r="Y978" s="6"/>
      <c r="Z978" s="5"/>
      <c r="AA978" s="6"/>
      <c r="AB978" s="5"/>
      <c r="AC978" s="6"/>
      <c r="AD978" s="5"/>
      <c r="AE978" s="6"/>
      <c r="AF978" s="5"/>
      <c r="AG978" s="6"/>
      <c r="AH978" s="5"/>
      <c r="AI978" s="6"/>
    </row>
    <row r="979" spans="1:35" ht="15" customHeight="1" x14ac:dyDescent="0.25">
      <c r="A979" s="9" t="s">
        <v>1664</v>
      </c>
      <c r="B979" s="304" t="s">
        <v>4042</v>
      </c>
      <c r="D979" s="149" t="s">
        <v>352</v>
      </c>
      <c r="E979" s="283" t="s">
        <v>1343</v>
      </c>
      <c r="F979" s="283" t="s">
        <v>1866</v>
      </c>
      <c r="G979" s="283"/>
      <c r="H979" s="225">
        <v>0</v>
      </c>
      <c r="I979" s="225">
        <v>0</v>
      </c>
      <c r="J979" s="225">
        <v>11.0838</v>
      </c>
      <c r="K979" s="225">
        <v>11.08</v>
      </c>
      <c r="L979" s="190"/>
      <c r="M979" s="17"/>
      <c r="N979" s="68"/>
      <c r="O979" s="17"/>
      <c r="P979" s="31"/>
      <c r="Q979" s="17"/>
      <c r="R979" s="31"/>
      <c r="S979" s="17"/>
      <c r="T979" s="18"/>
      <c r="U979" s="17"/>
      <c r="V979" s="18"/>
      <c r="W979" s="17"/>
      <c r="X979" s="5"/>
      <c r="Y979" s="17"/>
      <c r="Z979" s="5"/>
      <c r="AA979" s="6"/>
      <c r="AB979" s="5"/>
      <c r="AC979" s="6"/>
      <c r="AD979" s="18"/>
      <c r="AE979" s="17"/>
      <c r="AF979" s="5"/>
      <c r="AG979" s="6"/>
      <c r="AH979" s="5"/>
      <c r="AI979" s="6"/>
    </row>
    <row r="980" spans="1:35" ht="15" customHeight="1" thickBot="1" x14ac:dyDescent="0.3">
      <c r="A980" s="9" t="s">
        <v>1664</v>
      </c>
      <c r="B980" s="304" t="s">
        <v>4043</v>
      </c>
      <c r="C980" s="212" t="s">
        <v>5054</v>
      </c>
      <c r="D980" s="149" t="s">
        <v>353</v>
      </c>
      <c r="E980" s="183" t="s">
        <v>1344</v>
      </c>
      <c r="F980" s="183" t="s">
        <v>1867</v>
      </c>
      <c r="G980" s="183"/>
      <c r="H980" s="225">
        <v>133</v>
      </c>
      <c r="I980" s="225">
        <v>133</v>
      </c>
      <c r="J980" s="225">
        <v>13.994199999999999</v>
      </c>
      <c r="K980" s="225">
        <v>14.13</v>
      </c>
      <c r="L980" s="190">
        <v>30</v>
      </c>
      <c r="M980" s="48">
        <f>((((((L980*L$2))-((L980*L$2)*0.12+0.035)+4-13)-($J980*L$2))/($J980*L$2)))</f>
        <v>0.24087121807606029</v>
      </c>
      <c r="N980" s="72">
        <v>23.2</v>
      </c>
      <c r="O980" s="48">
        <f>((((((N980*N$2))-((N980*N$2)*0.12+0.035)+4-13)-($J980*N$2))/($J980*N$2)))</f>
        <v>0.13607780366151687</v>
      </c>
      <c r="P980" s="52">
        <v>20.5</v>
      </c>
      <c r="Q980" s="48">
        <f>((((((P980*P$2))-((P980*P$2)*0.12+0.035)+4-13)-($J980*P$2))/($J980*P$2)))</f>
        <v>7.3897281254615074E-2</v>
      </c>
      <c r="R980" s="31">
        <v>18.989999999999998</v>
      </c>
      <c r="S980" s="48">
        <f>((((((R980*R$2))-((R980*R$2)*0.12+0.035)+4-13)-($J980*R$2))/($J980*R$2)))</f>
        <v>3.2745708936559405E-2</v>
      </c>
      <c r="T980" s="18"/>
      <c r="U980" s="17"/>
      <c r="V980" s="5"/>
      <c r="W980" s="6"/>
      <c r="X980" s="5"/>
      <c r="Y980" s="6"/>
      <c r="Z980" s="5"/>
      <c r="AA980" s="6"/>
      <c r="AB980" s="5"/>
      <c r="AC980" s="6"/>
      <c r="AD980" s="5"/>
      <c r="AE980" s="6"/>
      <c r="AF980" s="5"/>
      <c r="AG980" s="6"/>
      <c r="AH980" s="5"/>
      <c r="AI980" s="6"/>
    </row>
    <row r="981" spans="1:35" ht="15.75" customHeight="1" thickBot="1" x14ac:dyDescent="0.3">
      <c r="A981" s="9" t="s">
        <v>1664</v>
      </c>
      <c r="B981" s="304" t="s">
        <v>4044</v>
      </c>
      <c r="D981" s="149" t="s">
        <v>354</v>
      </c>
      <c r="E981" s="183" t="s">
        <v>1345</v>
      </c>
      <c r="F981" s="183" t="e">
        <v>#N/A</v>
      </c>
      <c r="G981" s="183"/>
      <c r="H981" s="225">
        <v>0</v>
      </c>
      <c r="I981" s="225">
        <v>-32</v>
      </c>
      <c r="J981" s="225">
        <v>10.340332999999999</v>
      </c>
      <c r="K981" s="225">
        <v>9.7799999999999994</v>
      </c>
      <c r="L981" s="190"/>
      <c r="M981" s="48"/>
      <c r="N981" s="57"/>
      <c r="O981" s="48"/>
      <c r="P981" s="56"/>
      <c r="Q981" s="48"/>
      <c r="R981" s="18"/>
      <c r="S981" s="48"/>
      <c r="T981" s="18"/>
      <c r="U981" s="48"/>
      <c r="V981" s="5"/>
      <c r="W981" s="6"/>
      <c r="X981" s="5"/>
      <c r="Y981" s="182"/>
      <c r="Z981" s="5"/>
      <c r="AA981" s="182"/>
      <c r="AB981" s="5"/>
      <c r="AC981" s="6"/>
      <c r="AD981" s="5"/>
      <c r="AE981" s="6"/>
      <c r="AF981" s="5"/>
      <c r="AG981" s="6"/>
      <c r="AH981" s="5"/>
      <c r="AI981" s="6"/>
    </row>
    <row r="982" spans="1:35" ht="15" customHeight="1" x14ac:dyDescent="0.25">
      <c r="A982" s="9" t="s">
        <v>1664</v>
      </c>
      <c r="B982" s="304" t="s">
        <v>4045</v>
      </c>
      <c r="D982" s="32" t="s">
        <v>355</v>
      </c>
      <c r="E982" s="283" t="s">
        <v>1346</v>
      </c>
      <c r="F982" s="283" t="e">
        <v>#N/A</v>
      </c>
      <c r="G982" s="283"/>
      <c r="H982" s="225">
        <v>0</v>
      </c>
      <c r="I982" s="225">
        <v>0</v>
      </c>
      <c r="J982" s="225">
        <v>9.3981250000000003</v>
      </c>
      <c r="K982" s="225">
        <v>9.9700000000000006</v>
      </c>
      <c r="L982" s="190"/>
      <c r="M982" s="48"/>
      <c r="N982" s="55"/>
      <c r="O982" s="48"/>
      <c r="P982" s="55"/>
      <c r="Q982" s="48"/>
      <c r="R982" s="18"/>
      <c r="S982" s="48"/>
      <c r="T982" s="18"/>
      <c r="U982" s="48"/>
      <c r="V982" s="5"/>
      <c r="W982" s="6"/>
      <c r="X982" s="5"/>
      <c r="Y982" s="6"/>
      <c r="Z982" s="5"/>
      <c r="AA982" s="6"/>
      <c r="AB982" s="5"/>
      <c r="AC982" s="6"/>
      <c r="AD982" s="18"/>
      <c r="AE982" s="17"/>
      <c r="AF982" s="5"/>
      <c r="AG982" s="6"/>
      <c r="AH982" s="5"/>
      <c r="AI982" s="6"/>
    </row>
    <row r="983" spans="1:35" ht="15.75" customHeight="1" thickBot="1" x14ac:dyDescent="0.3">
      <c r="A983" s="9" t="s">
        <v>1664</v>
      </c>
      <c r="B983" s="304" t="s">
        <v>4046</v>
      </c>
      <c r="D983" s="198" t="s">
        <v>356</v>
      </c>
      <c r="E983" s="128" t="s">
        <v>1347</v>
      </c>
      <c r="F983" s="128" t="s">
        <v>1868</v>
      </c>
      <c r="G983" s="128"/>
      <c r="H983" s="225">
        <v>0</v>
      </c>
      <c r="I983" s="225">
        <v>0</v>
      </c>
      <c r="J983" s="225">
        <v>9.8580000000000005</v>
      </c>
      <c r="K983" s="225">
        <v>9.5299999999999994</v>
      </c>
      <c r="L983" s="191"/>
      <c r="M983" s="48"/>
      <c r="N983" s="55"/>
      <c r="O983" s="48"/>
      <c r="P983" s="18"/>
      <c r="Q983" s="48"/>
      <c r="R983" s="31"/>
      <c r="S983" s="48"/>
      <c r="T983" s="377"/>
      <c r="U983" s="48"/>
      <c r="V983" s="18"/>
      <c r="W983" s="378"/>
      <c r="X983" s="18"/>
      <c r="Y983" s="21"/>
      <c r="Z983" s="18"/>
      <c r="AA983" s="21"/>
      <c r="AB983" s="18"/>
      <c r="AC983" s="21"/>
      <c r="AD983" s="38"/>
      <c r="AE983" s="17"/>
      <c r="AF983" s="18"/>
      <c r="AG983" s="21"/>
      <c r="AH983" s="18"/>
      <c r="AI983" s="21"/>
    </row>
    <row r="984" spans="1:35" ht="15" customHeight="1" thickBot="1" x14ac:dyDescent="0.3">
      <c r="A984" s="9" t="s">
        <v>1664</v>
      </c>
      <c r="B984" s="304" t="s">
        <v>4047</v>
      </c>
      <c r="D984" s="149" t="s">
        <v>357</v>
      </c>
      <c r="E984" s="283" t="s">
        <v>1348</v>
      </c>
      <c r="F984" s="283" t="s">
        <v>1869</v>
      </c>
      <c r="G984" s="283"/>
      <c r="H984" s="225">
        <v>0</v>
      </c>
      <c r="I984" s="225">
        <v>0</v>
      </c>
      <c r="J984" s="225">
        <v>11.275</v>
      </c>
      <c r="K984" s="225">
        <v>11.27</v>
      </c>
      <c r="L984" s="190"/>
      <c r="M984" s="17"/>
      <c r="N984" s="50"/>
      <c r="O984" s="17"/>
      <c r="P984" s="18"/>
      <c r="Q984" s="17"/>
      <c r="R984" s="5"/>
      <c r="S984" s="17"/>
      <c r="T984" s="51"/>
      <c r="U984" s="17"/>
      <c r="V984" s="5"/>
      <c r="W984" s="6"/>
      <c r="X984" s="5"/>
      <c r="Y984" s="6"/>
      <c r="Z984" s="5"/>
      <c r="AA984" s="6"/>
      <c r="AB984" s="5"/>
      <c r="AC984" s="6"/>
      <c r="AD984" s="5"/>
      <c r="AE984" s="6"/>
      <c r="AF984" s="5"/>
      <c r="AG984" s="6"/>
      <c r="AH984" s="5"/>
      <c r="AI984" s="6"/>
    </row>
    <row r="985" spans="1:35" ht="15.75" customHeight="1" thickBot="1" x14ac:dyDescent="0.3">
      <c r="A985" s="9" t="s">
        <v>1664</v>
      </c>
      <c r="B985" s="304" t="s">
        <v>4048</v>
      </c>
      <c r="D985" s="149" t="s">
        <v>824</v>
      </c>
      <c r="E985" s="283" t="s">
        <v>1349</v>
      </c>
      <c r="F985" s="283" t="e">
        <v>#N/A</v>
      </c>
      <c r="G985" s="283"/>
      <c r="H985" s="225">
        <v>0</v>
      </c>
      <c r="I985" s="225">
        <v>0</v>
      </c>
      <c r="J985" s="225">
        <v>13.06</v>
      </c>
      <c r="K985" s="225">
        <v>13.1</v>
      </c>
      <c r="L985" s="190"/>
      <c r="M985" s="17"/>
      <c r="N985" s="65"/>
      <c r="O985" s="230"/>
      <c r="P985" s="5"/>
      <c r="Q985" s="230"/>
      <c r="R985" s="5"/>
      <c r="S985" s="7"/>
      <c r="T985" s="5"/>
      <c r="U985" s="230"/>
      <c r="V985" s="5"/>
      <c r="W985" s="6"/>
      <c r="X985" s="5"/>
      <c r="Y985" s="6"/>
      <c r="Z985" s="5"/>
      <c r="AA985" s="6"/>
      <c r="AB985" s="5"/>
      <c r="AC985" s="6"/>
      <c r="AD985" s="5"/>
      <c r="AE985" s="6"/>
      <c r="AF985" s="5"/>
      <c r="AG985" s="6"/>
      <c r="AH985" s="5"/>
      <c r="AI985" s="6"/>
    </row>
    <row r="986" spans="1:35" s="13" customFormat="1" ht="15" customHeight="1" x14ac:dyDescent="0.25">
      <c r="A986" s="9" t="s">
        <v>1664</v>
      </c>
      <c r="B986" s="304" t="s">
        <v>4049</v>
      </c>
      <c r="C986" s="212"/>
      <c r="D986" s="149" t="s">
        <v>358</v>
      </c>
      <c r="E986" s="283" t="s">
        <v>1350</v>
      </c>
      <c r="F986" s="283" t="s">
        <v>1870</v>
      </c>
      <c r="G986" s="283"/>
      <c r="H986" s="225">
        <v>0</v>
      </c>
      <c r="I986" s="225">
        <v>0</v>
      </c>
      <c r="J986" s="225">
        <v>10.562799999999999</v>
      </c>
      <c r="K986" s="225">
        <v>10.56</v>
      </c>
      <c r="L986" s="191"/>
      <c r="M986" s="17"/>
      <c r="N986" s="51"/>
      <c r="O986" s="17"/>
      <c r="P986" s="5"/>
      <c r="Q986" s="230"/>
      <c r="R986" s="5"/>
      <c r="S986" s="230"/>
      <c r="T986" s="5"/>
      <c r="U986" s="230"/>
      <c r="V986" s="5"/>
      <c r="W986" s="6"/>
      <c r="X986" s="5"/>
      <c r="Y986" s="6"/>
      <c r="Z986" s="5"/>
      <c r="AA986" s="6"/>
      <c r="AB986" s="5"/>
      <c r="AC986" s="6"/>
      <c r="AD986" s="5"/>
      <c r="AE986" s="6"/>
      <c r="AF986" s="5"/>
      <c r="AG986" s="6"/>
      <c r="AH986" s="5"/>
      <c r="AI986" s="6"/>
    </row>
    <row r="987" spans="1:35" s="250" customFormat="1" ht="15" customHeight="1" thickBot="1" x14ac:dyDescent="0.3">
      <c r="A987" s="32" t="s">
        <v>1664</v>
      </c>
      <c r="B987" s="304" t="s">
        <v>4050</v>
      </c>
      <c r="C987" s="212" t="s">
        <v>5054</v>
      </c>
      <c r="D987" s="149" t="s">
        <v>2140</v>
      </c>
      <c r="E987" s="253" t="s">
        <v>2141</v>
      </c>
      <c r="H987" s="225">
        <v>72</v>
      </c>
      <c r="I987" s="225">
        <v>72</v>
      </c>
      <c r="J987" s="225">
        <v>23.113333000000001</v>
      </c>
      <c r="K987" s="225" t="e">
        <v>#N/A</v>
      </c>
      <c r="L987" s="189">
        <v>39.99</v>
      </c>
      <c r="M987" s="41">
        <f>((((((L987*L$2))-((L987*L$2)*0.12+0.035)+4-13)-($J987*L$2))/($J987*L$2)))</f>
        <v>0.13164985768171114</v>
      </c>
      <c r="N987" s="31"/>
      <c r="O987" s="41"/>
      <c r="P987" s="373"/>
      <c r="Q987" s="254"/>
      <c r="R987" s="74"/>
      <c r="S987" s="254"/>
      <c r="T987" s="74"/>
      <c r="U987" s="254"/>
      <c r="V987" s="74"/>
      <c r="W987" s="255"/>
      <c r="X987" s="74"/>
      <c r="Y987" s="255"/>
      <c r="Z987" s="74"/>
      <c r="AA987" s="255"/>
      <c r="AB987" s="74"/>
      <c r="AC987" s="255"/>
      <c r="AD987" s="74"/>
      <c r="AE987" s="255"/>
      <c r="AF987" s="74"/>
      <c r="AG987" s="255"/>
      <c r="AH987" s="74"/>
      <c r="AI987" s="255"/>
    </row>
    <row r="988" spans="1:35" ht="15.75" customHeight="1" thickBot="1" x14ac:dyDescent="0.3">
      <c r="A988" s="9" t="s">
        <v>1664</v>
      </c>
      <c r="B988" s="304" t="s">
        <v>4051</v>
      </c>
      <c r="D988" s="149" t="s">
        <v>359</v>
      </c>
      <c r="E988" s="283" t="s">
        <v>1351</v>
      </c>
      <c r="F988" s="283" t="s">
        <v>1871</v>
      </c>
      <c r="G988" s="283"/>
      <c r="H988" s="225">
        <v>0</v>
      </c>
      <c r="I988" s="225">
        <v>-10</v>
      </c>
      <c r="J988" s="225">
        <v>10.56278</v>
      </c>
      <c r="K988" s="225">
        <v>10.56</v>
      </c>
      <c r="L988" s="189"/>
      <c r="M988" s="17"/>
      <c r="N988" s="18"/>
      <c r="O988" s="17"/>
      <c r="P988" s="56"/>
      <c r="Q988" s="17"/>
      <c r="R988" s="18"/>
      <c r="S988" s="17"/>
      <c r="T988" s="5"/>
      <c r="U988" s="230"/>
      <c r="V988" s="5"/>
      <c r="W988" s="6"/>
      <c r="X988" s="5"/>
      <c r="Y988" s="6"/>
      <c r="Z988" s="5"/>
      <c r="AA988" s="6"/>
      <c r="AB988" s="5"/>
      <c r="AC988" s="6"/>
      <c r="AD988" s="5"/>
      <c r="AE988" s="6"/>
      <c r="AF988" s="5"/>
      <c r="AG988" s="6"/>
      <c r="AH988" s="5"/>
      <c r="AI988" s="6"/>
    </row>
    <row r="989" spans="1:35" ht="15" customHeight="1" x14ac:dyDescent="0.25">
      <c r="A989" s="9" t="s">
        <v>1664</v>
      </c>
      <c r="B989" s="304" t="s">
        <v>4052</v>
      </c>
      <c r="D989" s="149" t="s">
        <v>360</v>
      </c>
      <c r="E989" s="283" t="s">
        <v>1352</v>
      </c>
      <c r="F989" s="283" t="s">
        <v>1872</v>
      </c>
      <c r="G989" s="283"/>
      <c r="H989" s="225">
        <v>0</v>
      </c>
      <c r="I989" s="225">
        <v>-200</v>
      </c>
      <c r="J989" s="225">
        <v>10.56</v>
      </c>
      <c r="K989" s="225">
        <v>11.03</v>
      </c>
      <c r="L989" s="190"/>
      <c r="M989" s="17"/>
      <c r="N989" s="5"/>
      <c r="O989" s="17"/>
      <c r="P989" s="51"/>
      <c r="Q989" s="230"/>
      <c r="R989" s="5"/>
      <c r="S989" s="230"/>
      <c r="T989" s="5"/>
      <c r="U989" s="230"/>
      <c r="V989" s="5"/>
      <c r="W989" s="6"/>
      <c r="X989" s="5"/>
      <c r="Y989" s="6"/>
      <c r="Z989" s="5"/>
      <c r="AA989" s="6"/>
      <c r="AB989" s="5"/>
      <c r="AC989" s="6"/>
      <c r="AD989" s="5"/>
      <c r="AE989" s="6"/>
      <c r="AF989" s="5"/>
      <c r="AG989" s="6"/>
      <c r="AH989" s="5"/>
      <c r="AI989" s="6"/>
    </row>
    <row r="990" spans="1:35" ht="15" customHeight="1" x14ac:dyDescent="0.25">
      <c r="A990" s="9" t="s">
        <v>1664</v>
      </c>
      <c r="B990" s="304" t="s">
        <v>4053</v>
      </c>
      <c r="C990" s="212" t="s">
        <v>5054</v>
      </c>
      <c r="D990" s="149" t="s">
        <v>825</v>
      </c>
      <c r="E990" s="283" t="s">
        <v>1353</v>
      </c>
      <c r="F990" s="283" t="e">
        <v>#N/A</v>
      </c>
      <c r="G990" s="283"/>
      <c r="H990" s="225">
        <v>0</v>
      </c>
      <c r="I990" s="225">
        <v>0</v>
      </c>
      <c r="J990" s="225">
        <v>10.562799999999999</v>
      </c>
      <c r="K990" s="225">
        <v>9.27</v>
      </c>
      <c r="L990" s="191"/>
      <c r="M990" s="17"/>
      <c r="N990" s="31"/>
      <c r="O990" s="17"/>
      <c r="P990" s="5"/>
      <c r="Q990" s="230"/>
      <c r="R990" s="5"/>
      <c r="S990" s="230"/>
      <c r="T990" s="5"/>
      <c r="U990" s="230"/>
      <c r="V990" s="5"/>
      <c r="W990" s="6"/>
      <c r="X990" s="5"/>
      <c r="Y990" s="6"/>
      <c r="Z990" s="5"/>
      <c r="AA990" s="6"/>
      <c r="AB990" s="5"/>
      <c r="AC990" s="6"/>
      <c r="AD990" s="5"/>
      <c r="AE990" s="6"/>
      <c r="AF990" s="5"/>
      <c r="AG990" s="6"/>
      <c r="AH990" s="5"/>
      <c r="AI990" s="6"/>
    </row>
    <row r="991" spans="1:35" s="60" customFormat="1" ht="15" customHeight="1" x14ac:dyDescent="0.25">
      <c r="A991" s="9" t="s">
        <v>1664</v>
      </c>
      <c r="B991" s="304" t="s">
        <v>4054</v>
      </c>
      <c r="C991" s="212"/>
      <c r="D991" s="149" t="s">
        <v>2142</v>
      </c>
      <c r="E991" s="63" t="s">
        <v>2143</v>
      </c>
      <c r="H991" s="225">
        <v>0</v>
      </c>
      <c r="I991" s="225">
        <v>-170</v>
      </c>
      <c r="J991" s="225">
        <v>10.562778</v>
      </c>
      <c r="K991" s="225">
        <v>11.03</v>
      </c>
      <c r="L991" s="189"/>
      <c r="M991" s="17"/>
      <c r="N991" s="31"/>
      <c r="O991" s="17"/>
      <c r="P991" s="18"/>
      <c r="Q991" s="17"/>
      <c r="R991" s="5"/>
      <c r="S991" s="230"/>
      <c r="T991" s="5"/>
      <c r="U991" s="230"/>
      <c r="V991" s="5"/>
      <c r="W991" s="6"/>
      <c r="X991" s="5"/>
      <c r="Y991" s="6"/>
      <c r="Z991" s="5"/>
      <c r="AA991" s="6"/>
      <c r="AB991" s="5"/>
      <c r="AC991" s="6"/>
      <c r="AD991" s="5"/>
      <c r="AE991" s="6"/>
      <c r="AF991" s="5"/>
      <c r="AG991" s="6"/>
      <c r="AH991" s="5"/>
      <c r="AI991" s="6"/>
    </row>
    <row r="992" spans="1:35" ht="15" customHeight="1" x14ac:dyDescent="0.25">
      <c r="A992" s="9" t="s">
        <v>1664</v>
      </c>
      <c r="B992" s="304" t="s">
        <v>4055</v>
      </c>
      <c r="D992" s="149" t="s">
        <v>361</v>
      </c>
      <c r="E992" s="283" t="s">
        <v>1354</v>
      </c>
      <c r="F992" s="1" t="s">
        <v>1873</v>
      </c>
      <c r="H992" s="225">
        <v>0</v>
      </c>
      <c r="I992" s="225">
        <v>0</v>
      </c>
      <c r="J992" s="225">
        <v>8.9176669999999998</v>
      </c>
      <c r="K992" s="225">
        <v>8.92</v>
      </c>
      <c r="L992" s="190"/>
      <c r="M992" s="17"/>
      <c r="N992" s="31"/>
      <c r="O992" s="17"/>
      <c r="P992" s="5"/>
      <c r="Q992" s="230"/>
      <c r="R992" s="5"/>
      <c r="S992" s="230"/>
      <c r="T992" s="5"/>
      <c r="U992" s="230"/>
      <c r="V992" s="5"/>
      <c r="W992" s="6"/>
      <c r="X992" s="5"/>
      <c r="Y992" s="6"/>
      <c r="Z992" s="5"/>
      <c r="AA992" s="6"/>
      <c r="AB992" s="5"/>
      <c r="AC992" s="6"/>
      <c r="AD992" s="5"/>
      <c r="AE992" s="6"/>
      <c r="AF992" s="5"/>
      <c r="AG992" s="6"/>
      <c r="AH992" s="5"/>
      <c r="AI992" s="6"/>
    </row>
    <row r="993" spans="1:35" ht="15" customHeight="1" thickBot="1" x14ac:dyDescent="0.3">
      <c r="A993" s="9" t="s">
        <v>1664</v>
      </c>
      <c r="B993" s="304" t="s">
        <v>4056</v>
      </c>
      <c r="D993" s="149" t="s">
        <v>826</v>
      </c>
      <c r="E993" s="283" t="s">
        <v>1355</v>
      </c>
      <c r="F993" s="283" t="e">
        <v>#N/A</v>
      </c>
      <c r="G993" s="283"/>
      <c r="H993" s="225">
        <v>0</v>
      </c>
      <c r="I993" s="225">
        <v>-118</v>
      </c>
      <c r="J993" s="225">
        <v>11.105676000000001</v>
      </c>
      <c r="K993" s="225">
        <v>0</v>
      </c>
      <c r="L993" s="190"/>
      <c r="M993" s="17"/>
      <c r="N993" s="52"/>
      <c r="O993" s="17"/>
      <c r="P993" s="5"/>
      <c r="Q993" s="230"/>
      <c r="R993" s="5"/>
      <c r="S993" s="230"/>
      <c r="T993" s="5"/>
      <c r="U993" s="230"/>
      <c r="V993" s="5"/>
      <c r="W993" s="6"/>
      <c r="X993" s="5"/>
      <c r="Y993" s="6"/>
      <c r="Z993" s="5"/>
      <c r="AA993" s="6"/>
      <c r="AB993" s="5"/>
      <c r="AC993" s="6"/>
      <c r="AD993" s="5"/>
      <c r="AE993" s="6"/>
      <c r="AF993" s="5"/>
      <c r="AG993" s="6"/>
      <c r="AH993" s="5"/>
      <c r="AI993" s="6"/>
    </row>
    <row r="994" spans="1:35" ht="15.75" customHeight="1" thickBot="1" x14ac:dyDescent="0.3">
      <c r="A994" s="9" t="s">
        <v>1665</v>
      </c>
      <c r="B994" s="304" t="s">
        <v>4057</v>
      </c>
      <c r="D994" s="149" t="s">
        <v>600</v>
      </c>
      <c r="E994" s="283" t="s">
        <v>1356</v>
      </c>
      <c r="F994" s="283" t="e">
        <v>#N/A</v>
      </c>
      <c r="G994" s="283"/>
      <c r="H994" s="225">
        <v>0</v>
      </c>
      <c r="I994" s="225">
        <v>0</v>
      </c>
      <c r="J994" s="225">
        <v>4.6094169999999997</v>
      </c>
      <c r="K994" s="225">
        <v>0</v>
      </c>
      <c r="L994" s="190"/>
      <c r="M994" s="53"/>
      <c r="N994" s="56"/>
      <c r="O994" s="53"/>
      <c r="P994" s="18"/>
      <c r="Q994" s="19"/>
      <c r="R994" s="18"/>
      <c r="S994" s="19"/>
      <c r="T994" s="5"/>
      <c r="U994" s="230"/>
      <c r="V994" s="5"/>
      <c r="W994" s="6"/>
      <c r="X994" s="5"/>
      <c r="Y994" s="6"/>
      <c r="Z994" s="5"/>
      <c r="AA994" s="6"/>
      <c r="AB994" s="5"/>
      <c r="AC994" s="6"/>
      <c r="AD994" s="5"/>
      <c r="AE994" s="6"/>
      <c r="AF994" s="5"/>
      <c r="AG994" s="6"/>
      <c r="AH994" s="5"/>
      <c r="AI994" s="6"/>
    </row>
    <row r="995" spans="1:35" s="60" customFormat="1" ht="15" customHeight="1" x14ac:dyDescent="0.25">
      <c r="A995" s="9" t="s">
        <v>1665</v>
      </c>
      <c r="B995" s="304" t="s">
        <v>4058</v>
      </c>
      <c r="C995" s="212"/>
      <c r="D995" s="149" t="s">
        <v>602</v>
      </c>
      <c r="E995" s="176" t="s">
        <v>1357</v>
      </c>
      <c r="F995" s="60" t="e">
        <v>#N/A</v>
      </c>
      <c r="H995" s="225">
        <v>0</v>
      </c>
      <c r="I995" s="225">
        <v>0</v>
      </c>
      <c r="J995" s="225">
        <v>4.6093669999999998</v>
      </c>
      <c r="K995" s="225">
        <v>0</v>
      </c>
      <c r="L995" s="190"/>
      <c r="M995" s="53"/>
      <c r="N995" s="79"/>
      <c r="O995" s="53"/>
      <c r="P995" s="18"/>
      <c r="Q995" s="19"/>
      <c r="R995" s="18"/>
      <c r="S995" s="19"/>
      <c r="T995" s="5"/>
      <c r="U995" s="19"/>
      <c r="V995" s="5"/>
      <c r="W995" s="6"/>
      <c r="X995" s="5"/>
      <c r="Y995" s="6"/>
      <c r="Z995" s="5"/>
      <c r="AA995" s="6"/>
      <c r="AB995" s="5"/>
      <c r="AC995" s="6"/>
      <c r="AD995" s="5"/>
      <c r="AE995" s="6"/>
      <c r="AF995" s="5"/>
      <c r="AG995" s="6"/>
      <c r="AH995" s="5"/>
      <c r="AI995" s="6"/>
    </row>
    <row r="996" spans="1:35" ht="15" customHeight="1" x14ac:dyDescent="0.25">
      <c r="A996" s="9" t="s">
        <v>1665</v>
      </c>
      <c r="B996" s="304" t="s">
        <v>4059</v>
      </c>
      <c r="D996" s="149" t="s">
        <v>603</v>
      </c>
      <c r="E996" s="266" t="s">
        <v>1358</v>
      </c>
      <c r="F996" s="266" t="e">
        <v>#N/A</v>
      </c>
      <c r="G996" s="266"/>
      <c r="H996" s="225">
        <v>37</v>
      </c>
      <c r="I996" s="225">
        <v>33</v>
      </c>
      <c r="J996" s="225">
        <v>4.6093999999999999</v>
      </c>
      <c r="K996" s="225">
        <v>0</v>
      </c>
      <c r="L996" s="190">
        <v>17.5</v>
      </c>
      <c r="M996" s="19">
        <f t="shared" ref="M996:M1006" si="13">((((((L996*L$2))-((L996*L$2)*0.12+0.035)+4-13)-($J996*L$2))/($J996*L$2)))</f>
        <v>0.38087386644682653</v>
      </c>
      <c r="N996" s="55">
        <v>11.9</v>
      </c>
      <c r="O996" s="19">
        <f t="shared" ref="O996:O1006" si="14">((((((N996*N$2))-((N996*N$2)*0.12+0.035)+4-13)-($J996*N$2))/($J996*N$2)))</f>
        <v>0.29181672234998035</v>
      </c>
      <c r="P996" s="18">
        <v>9.25</v>
      </c>
      <c r="Q996" s="19">
        <f>((((((P996*P$2))-((P996*P$2)*0.12+0.035)+4-13)-($J996*P$2))/($J996*P$2)))</f>
        <v>0.11258153628093311</v>
      </c>
      <c r="R996" s="18">
        <v>8</v>
      </c>
      <c r="S996" s="19">
        <f t="shared" ref="S996:S1006" si="15">((((((R996*R$2))-((R996*R$2)*0.12+0.035)+4-13)-($J996*R$2))/($J996*R$2)))</f>
        <v>3.7282509654184941E-2</v>
      </c>
      <c r="T996" s="5"/>
      <c r="U996" s="230"/>
      <c r="V996" s="5"/>
      <c r="W996" s="6"/>
      <c r="X996" s="5"/>
      <c r="Y996" s="6"/>
      <c r="Z996" s="5"/>
      <c r="AA996" s="6"/>
      <c r="AB996" s="5"/>
      <c r="AC996" s="6"/>
      <c r="AD996" s="5"/>
      <c r="AE996" s="6"/>
      <c r="AF996" s="5"/>
      <c r="AG996" s="6"/>
      <c r="AH996" s="5"/>
      <c r="AI996" s="6"/>
    </row>
    <row r="997" spans="1:35" ht="15" customHeight="1" x14ac:dyDescent="0.25">
      <c r="A997" s="9" t="s">
        <v>1665</v>
      </c>
      <c r="B997" s="304" t="s">
        <v>4060</v>
      </c>
      <c r="D997" s="149" t="s">
        <v>604</v>
      </c>
      <c r="E997" s="283" t="s">
        <v>1359</v>
      </c>
      <c r="F997" s="283" t="e">
        <v>#N/A</v>
      </c>
      <c r="G997" s="283"/>
      <c r="H997" s="225">
        <v>0</v>
      </c>
      <c r="I997" s="225">
        <v>0</v>
      </c>
      <c r="J997" s="225">
        <v>4.6093999999999999</v>
      </c>
      <c r="K997" s="225">
        <v>4.7</v>
      </c>
      <c r="L997" s="190"/>
      <c r="M997" s="19"/>
      <c r="N997" s="18"/>
      <c r="O997" s="19"/>
      <c r="P997" s="18"/>
      <c r="Q997" s="19"/>
      <c r="R997" s="18"/>
      <c r="S997" s="19"/>
      <c r="T997" s="5"/>
      <c r="U997" s="230"/>
      <c r="V997" s="5"/>
      <c r="W997" s="6"/>
      <c r="X997" s="5"/>
      <c r="Y997" s="6"/>
      <c r="Z997" s="5"/>
      <c r="AA997" s="6"/>
      <c r="AB997" s="5"/>
      <c r="AC997" s="6"/>
      <c r="AD997" s="5"/>
      <c r="AE997" s="6"/>
      <c r="AF997" s="5"/>
      <c r="AG997" s="6"/>
      <c r="AH997" s="5"/>
      <c r="AI997" s="6"/>
    </row>
    <row r="998" spans="1:35" ht="15" customHeight="1" x14ac:dyDescent="0.25">
      <c r="A998" s="9" t="s">
        <v>1665</v>
      </c>
      <c r="B998" s="304" t="s">
        <v>4061</v>
      </c>
      <c r="D998" s="149" t="s">
        <v>605</v>
      </c>
      <c r="E998" s="283" t="s">
        <v>1360</v>
      </c>
      <c r="F998" s="283" t="e">
        <v>#N/A</v>
      </c>
      <c r="G998" s="283"/>
      <c r="H998" s="225">
        <v>26</v>
      </c>
      <c r="I998" s="225">
        <v>26</v>
      </c>
      <c r="J998" s="225">
        <v>4.609375</v>
      </c>
      <c r="K998" s="225">
        <v>4.7</v>
      </c>
      <c r="L998" s="190">
        <v>17.5</v>
      </c>
      <c r="M998" s="19">
        <f t="shared" si="13"/>
        <v>0.38088135593220385</v>
      </c>
      <c r="N998" s="18">
        <v>11.9</v>
      </c>
      <c r="O998" s="19">
        <f t="shared" si="14"/>
        <v>0.29182372881355922</v>
      </c>
      <c r="P998" s="18">
        <v>9.94</v>
      </c>
      <c r="Q998" s="19">
        <f>((((((P998*P$2))-((P998*P$2)*0.12+0.035)+4-13)-($J998*P$2))/($J998*P$2)))</f>
        <v>0.24431909604519786</v>
      </c>
      <c r="R998" s="18">
        <v>8</v>
      </c>
      <c r="S998" s="19">
        <f t="shared" si="15"/>
        <v>3.7288135593220341E-2</v>
      </c>
      <c r="T998" s="5"/>
      <c r="U998" s="230"/>
      <c r="V998" s="5"/>
      <c r="W998" s="6"/>
      <c r="X998" s="5"/>
      <c r="Y998" s="6"/>
      <c r="Z998" s="5"/>
      <c r="AA998" s="6"/>
      <c r="AB998" s="5"/>
      <c r="AC998" s="6"/>
      <c r="AD998" s="5"/>
      <c r="AE998" s="6"/>
      <c r="AF998" s="5"/>
      <c r="AG998" s="6"/>
      <c r="AH998" s="5"/>
      <c r="AI998" s="6"/>
    </row>
    <row r="999" spans="1:35" s="283" customFormat="1" ht="15" customHeight="1" x14ac:dyDescent="0.25">
      <c r="A999" s="9"/>
      <c r="B999" s="304"/>
      <c r="C999" s="212"/>
      <c r="D999" s="149" t="s">
        <v>5713</v>
      </c>
      <c r="E999" s="283" t="s">
        <v>5752</v>
      </c>
      <c r="H999" s="225">
        <v>17</v>
      </c>
      <c r="I999" s="225">
        <v>17</v>
      </c>
      <c r="J999" s="225">
        <v>4.6093330000000003</v>
      </c>
      <c r="K999" s="225"/>
      <c r="L999" s="190">
        <v>17.5</v>
      </c>
      <c r="M999" s="19">
        <f t="shared" si="13"/>
        <v>0.38089393845053104</v>
      </c>
      <c r="N999" s="18"/>
      <c r="O999" s="19"/>
      <c r="P999" s="18">
        <v>9.94</v>
      </c>
      <c r="Q999" s="19">
        <f t="shared" ref="Q999:S999" si="16">((((((P999*P$2))-((P999*P$2)*0.12+0.035)+4-13)-($J999*P$2))/($J999*P$2)))</f>
        <v>0.2443304342153915</v>
      </c>
      <c r="R999" s="235">
        <v>8.9</v>
      </c>
      <c r="S999" s="19">
        <f t="shared" si="16"/>
        <v>0.20912288177052935</v>
      </c>
      <c r="T999" s="5"/>
      <c r="U999" s="230"/>
      <c r="V999" s="5"/>
      <c r="W999" s="6"/>
      <c r="X999" s="5"/>
      <c r="Y999" s="6"/>
      <c r="Z999" s="5"/>
      <c r="AA999" s="6"/>
      <c r="AB999" s="5"/>
      <c r="AC999" s="6"/>
      <c r="AD999" s="5"/>
      <c r="AE999" s="6"/>
      <c r="AF999" s="5"/>
      <c r="AG999" s="6"/>
      <c r="AH999" s="5"/>
      <c r="AI999" s="6"/>
    </row>
    <row r="1000" spans="1:35" ht="15" customHeight="1" x14ac:dyDescent="0.25">
      <c r="A1000" s="9" t="s">
        <v>1665</v>
      </c>
      <c r="B1000" s="304" t="s">
        <v>4062</v>
      </c>
      <c r="D1000" s="149" t="s">
        <v>601</v>
      </c>
      <c r="E1000" s="1" t="s">
        <v>1361</v>
      </c>
      <c r="F1000" s="1" t="e">
        <v>#N/A</v>
      </c>
      <c r="H1000" s="225">
        <v>82</v>
      </c>
      <c r="I1000" s="225">
        <v>82</v>
      </c>
      <c r="J1000" s="225">
        <v>4.6093999999999999</v>
      </c>
      <c r="K1000" s="225">
        <v>4.7</v>
      </c>
      <c r="L1000" s="190">
        <v>17.5</v>
      </c>
      <c r="M1000" s="19">
        <f t="shared" si="13"/>
        <v>0.38087386644682653</v>
      </c>
      <c r="N1000" s="18">
        <v>11.9</v>
      </c>
      <c r="O1000" s="19">
        <f t="shared" si="14"/>
        <v>0.29181672234998035</v>
      </c>
      <c r="P1000" s="18"/>
      <c r="Q1000" s="19"/>
      <c r="R1000" s="5">
        <v>8.5</v>
      </c>
      <c r="S1000" s="19">
        <f t="shared" si="15"/>
        <v>0.13273961903935427</v>
      </c>
      <c r="T1000" s="5"/>
      <c r="U1000" s="230"/>
      <c r="V1000" s="18"/>
      <c r="W1000" s="19"/>
      <c r="X1000" s="5"/>
      <c r="Y1000" s="6"/>
      <c r="Z1000" s="5"/>
      <c r="AA1000" s="6"/>
      <c r="AB1000" s="5"/>
      <c r="AC1000" s="6"/>
      <c r="AD1000" s="5"/>
      <c r="AE1000" s="6"/>
      <c r="AF1000" s="5"/>
      <c r="AG1000" s="6"/>
      <c r="AH1000" s="5"/>
      <c r="AI1000" s="6"/>
    </row>
    <row r="1001" spans="1:35" ht="15" customHeight="1" x14ac:dyDescent="0.25">
      <c r="A1001" s="9" t="s">
        <v>1665</v>
      </c>
      <c r="B1001" s="304" t="s">
        <v>4063</v>
      </c>
      <c r="D1001" s="149" t="s">
        <v>293</v>
      </c>
      <c r="E1001" s="284" t="s">
        <v>1362</v>
      </c>
      <c r="F1001" s="284" t="s">
        <v>1748</v>
      </c>
      <c r="G1001" s="284"/>
      <c r="H1001" s="225">
        <v>9</v>
      </c>
      <c r="I1001" s="225">
        <v>9</v>
      </c>
      <c r="J1001" s="225">
        <v>3.0345949999999999</v>
      </c>
      <c r="K1001" s="225">
        <v>3.03</v>
      </c>
      <c r="L1001" s="191">
        <v>15</v>
      </c>
      <c r="M1001" s="19">
        <f t="shared" si="13"/>
        <v>0.37250605105458856</v>
      </c>
      <c r="N1001" s="18">
        <v>8.99</v>
      </c>
      <c r="O1001" s="19">
        <f t="shared" si="14"/>
        <v>0.11833704332868114</v>
      </c>
      <c r="P1001" s="18">
        <v>7.45</v>
      </c>
      <c r="Q1001" s="19">
        <f>((((((P1001*P$2))-((P1001*P$2)*0.12+0.035)+4-13)-($J1001*P$2))/($J1001*P$2)))</f>
        <v>0.16797573756410134</v>
      </c>
      <c r="R1001" s="18">
        <v>6.3</v>
      </c>
      <c r="S1001" s="19">
        <f t="shared" si="15"/>
        <v>8.2599160678772501E-2</v>
      </c>
      <c r="T1001" s="18"/>
      <c r="U1001" s="19"/>
      <c r="V1001" s="18"/>
      <c r="W1001" s="21"/>
      <c r="X1001" s="18"/>
      <c r="Y1001" s="21"/>
      <c r="Z1001" s="31">
        <v>5.49</v>
      </c>
      <c r="AA1001" s="19">
        <f t="shared" ref="AA1001:AA1006" si="17">((((((Z1001*Z$2))-((Z1001*Z$2)*0.12+0.035)+4-13)-($J1001*Z$2))/($J1001*Z$2)))</f>
        <v>0.21987448077914859</v>
      </c>
      <c r="AB1001" s="18"/>
      <c r="AC1001" s="21"/>
      <c r="AD1001" s="18">
        <v>6</v>
      </c>
      <c r="AE1001" s="19">
        <f>((((((AD1001*AD$2))-((AD1001*AD$2)*0.12+0.035)+4-13)-($J1001*AD$2))/($J1001*AD$2)))</f>
        <v>0.44220233672038617</v>
      </c>
      <c r="AF1001" s="18"/>
      <c r="AG1001" s="21"/>
      <c r="AH1001" s="18"/>
      <c r="AI1001" s="21"/>
    </row>
    <row r="1002" spans="1:35" ht="15" customHeight="1" x14ac:dyDescent="0.25">
      <c r="A1002" s="9" t="s">
        <v>1665</v>
      </c>
      <c r="B1002" s="304" t="s">
        <v>4064</v>
      </c>
      <c r="D1002" s="149" t="s">
        <v>294</v>
      </c>
      <c r="E1002" s="283" t="s">
        <v>1363</v>
      </c>
      <c r="F1002" s="283" t="s">
        <v>1748</v>
      </c>
      <c r="G1002" s="283"/>
      <c r="H1002" s="225">
        <v>27</v>
      </c>
      <c r="I1002" s="225">
        <v>27</v>
      </c>
      <c r="J1002" s="225">
        <v>3.0346669999999998</v>
      </c>
      <c r="K1002" s="225" t="e">
        <v>#N/A</v>
      </c>
      <c r="L1002" s="190">
        <v>15</v>
      </c>
      <c r="M1002" s="17">
        <f t="shared" si="13"/>
        <v>0.3724734872063391</v>
      </c>
      <c r="N1002" s="5">
        <v>8.99</v>
      </c>
      <c r="O1002" s="17">
        <f t="shared" si="14"/>
        <v>0.11831050985165729</v>
      </c>
      <c r="P1002" s="18">
        <v>7.45</v>
      </c>
      <c r="Q1002" s="19">
        <f>((((((P1002*P$2))-((P1002*P$2)*0.12+0.035)+4-13)-($J1002*P$2))/($J1002*P$2)))</f>
        <v>0.1679480263677478</v>
      </c>
      <c r="R1002" s="5">
        <v>6.3</v>
      </c>
      <c r="S1002" s="17">
        <f t="shared" si="15"/>
        <v>8.2573475112755298E-2</v>
      </c>
      <c r="T1002" s="5"/>
      <c r="U1002" s="230"/>
      <c r="V1002" s="5"/>
      <c r="W1002" s="6"/>
      <c r="X1002" s="5"/>
      <c r="Y1002" s="6"/>
      <c r="Z1002" s="18">
        <v>5.49</v>
      </c>
      <c r="AA1002" s="17">
        <f t="shared" si="17"/>
        <v>0.21984553824192263</v>
      </c>
      <c r="AB1002" s="5"/>
      <c r="AC1002" s="6"/>
      <c r="AD1002" s="18">
        <v>6</v>
      </c>
      <c r="AE1002" s="17">
        <f>((((((AD1002*AD$2))-((AD1002*AD$2)*0.12+0.035)+4-13)-($J1002*AD$2))/($J1002*AD$2)))</f>
        <v>0.44216811926975863</v>
      </c>
      <c r="AF1002" s="5"/>
      <c r="AG1002" s="6"/>
      <c r="AH1002" s="5"/>
      <c r="AI1002" s="6"/>
    </row>
    <row r="1003" spans="1:35" ht="15" customHeight="1" x14ac:dyDescent="0.25">
      <c r="A1003" s="9" t="s">
        <v>1665</v>
      </c>
      <c r="B1003" s="304" t="s">
        <v>4065</v>
      </c>
      <c r="D1003" s="198" t="s">
        <v>295</v>
      </c>
      <c r="E1003" s="7" t="s">
        <v>1364</v>
      </c>
      <c r="F1003" s="7" t="s">
        <v>1748</v>
      </c>
      <c r="G1003" s="7"/>
      <c r="H1003" s="225">
        <v>37</v>
      </c>
      <c r="I1003" s="225">
        <v>37</v>
      </c>
      <c r="J1003" s="225">
        <v>3.0345</v>
      </c>
      <c r="K1003" s="225" t="e">
        <v>#N/A</v>
      </c>
      <c r="L1003" s="190">
        <v>15</v>
      </c>
      <c r="M1003" s="17">
        <f t="shared" si="13"/>
        <v>0.37254901960784287</v>
      </c>
      <c r="N1003" s="5">
        <v>8.99</v>
      </c>
      <c r="O1003" s="19">
        <f t="shared" si="14"/>
        <v>0.11837205470423433</v>
      </c>
      <c r="P1003" s="18">
        <v>7.45</v>
      </c>
      <c r="Q1003" s="19">
        <f>((((((P1003*P$2))-((P1003*P$2)*0.12+0.035)+4-13)-($J1003*P$2))/($J1003*P$2)))</f>
        <v>0.1680123029604001</v>
      </c>
      <c r="R1003" s="5">
        <v>6.3</v>
      </c>
      <c r="S1003" s="17">
        <f t="shared" si="15"/>
        <v>8.2633053221288374E-2</v>
      </c>
      <c r="T1003" s="5"/>
      <c r="U1003" s="230"/>
      <c r="V1003" s="5"/>
      <c r="W1003" s="6"/>
      <c r="X1003" s="5"/>
      <c r="Y1003" s="6"/>
      <c r="Z1003" s="18">
        <v>5.49</v>
      </c>
      <c r="AA1003" s="17">
        <f t="shared" si="17"/>
        <v>0.21991267095073336</v>
      </c>
      <c r="AB1003" s="5"/>
      <c r="AC1003" s="6"/>
      <c r="AD1003" s="5"/>
      <c r="AE1003" s="6"/>
      <c r="AF1003" s="5"/>
      <c r="AG1003" s="6"/>
      <c r="AH1003" s="5"/>
      <c r="AI1003" s="6"/>
    </row>
    <row r="1004" spans="1:35" s="13" customFormat="1" ht="15" customHeight="1" thickBot="1" x14ac:dyDescent="0.3">
      <c r="A1004" s="9" t="s">
        <v>1665</v>
      </c>
      <c r="B1004" s="304" t="s">
        <v>4066</v>
      </c>
      <c r="C1004" s="212"/>
      <c r="D1004" s="149" t="s">
        <v>292</v>
      </c>
      <c r="E1004" s="283" t="s">
        <v>1365</v>
      </c>
      <c r="F1004" s="283" t="s">
        <v>1748</v>
      </c>
      <c r="G1004" s="283"/>
      <c r="H1004" s="225">
        <v>3</v>
      </c>
      <c r="I1004" s="225">
        <v>3</v>
      </c>
      <c r="J1004" s="225">
        <v>3.0346150000000001</v>
      </c>
      <c r="K1004" s="225" t="e">
        <v>#N/A</v>
      </c>
      <c r="L1004" s="190">
        <v>15</v>
      </c>
      <c r="M1004" s="17">
        <f t="shared" si="13"/>
        <v>0.37249700538618541</v>
      </c>
      <c r="N1004" s="5">
        <v>8.99</v>
      </c>
      <c r="O1004" s="17">
        <f t="shared" si="14"/>
        <v>0.11832967279210015</v>
      </c>
      <c r="P1004" s="50">
        <v>7.45</v>
      </c>
      <c r="Q1004" s="19">
        <f>((((((P1004*P$2))-((P1004*P$2)*0.12+0.035)+4-13)-($J1004*P$2))/($J1004*P$2)))</f>
        <v>0.16796803987765641</v>
      </c>
      <c r="R1004" s="5">
        <v>6.3</v>
      </c>
      <c r="S1004" s="17">
        <f t="shared" si="15"/>
        <v>8.2592025677062655E-2</v>
      </c>
      <c r="T1004" s="5"/>
      <c r="U1004" s="230"/>
      <c r="V1004" s="5"/>
      <c r="W1004" s="6"/>
      <c r="X1004" s="5"/>
      <c r="Y1004" s="6"/>
      <c r="Z1004" s="18">
        <v>5.85</v>
      </c>
      <c r="AA1004" s="19">
        <f t="shared" si="17"/>
        <v>0.32426189154143115</v>
      </c>
      <c r="AB1004" s="5"/>
      <c r="AC1004" s="6"/>
      <c r="AD1004" s="5"/>
      <c r="AE1004" s="6"/>
      <c r="AF1004" s="5"/>
      <c r="AG1004" s="6"/>
      <c r="AH1004" s="5"/>
      <c r="AI1004" s="6"/>
    </row>
    <row r="1005" spans="1:35" ht="15.75" customHeight="1" thickBot="1" x14ac:dyDescent="0.3">
      <c r="A1005" s="9" t="s">
        <v>1665</v>
      </c>
      <c r="B1005" s="304" t="s">
        <v>4067</v>
      </c>
      <c r="D1005" s="149" t="s">
        <v>296</v>
      </c>
      <c r="E1005" s="183" t="s">
        <v>1366</v>
      </c>
      <c r="F1005" s="176" t="s">
        <v>1748</v>
      </c>
      <c r="G1005" s="176"/>
      <c r="H1005" s="225">
        <v>31</v>
      </c>
      <c r="I1005" s="225">
        <v>31</v>
      </c>
      <c r="J1005" s="225">
        <v>3.0344440000000001</v>
      </c>
      <c r="K1005" s="225" t="e">
        <v>#N/A</v>
      </c>
      <c r="L1005" s="190">
        <v>15</v>
      </c>
      <c r="M1005" s="17">
        <f t="shared" si="13"/>
        <v>0.37257434969964809</v>
      </c>
      <c r="N1005" s="5">
        <v>9.5500000000000007</v>
      </c>
      <c r="O1005" s="48">
        <f t="shared" si="14"/>
        <v>0.28079476833317724</v>
      </c>
      <c r="P1005" s="65"/>
      <c r="Q1005" s="66"/>
      <c r="R1005" s="5">
        <v>6.3</v>
      </c>
      <c r="S1005" s="17">
        <f t="shared" si="15"/>
        <v>8.2653032977375557E-2</v>
      </c>
      <c r="T1005" s="5"/>
      <c r="U1005" s="230"/>
      <c r="V1005" s="5"/>
      <c r="W1005" s="6"/>
      <c r="X1005" s="5"/>
      <c r="Y1005" s="6"/>
      <c r="Z1005" s="18">
        <v>4.9400000000000004</v>
      </c>
      <c r="AA1005" s="19">
        <f t="shared" si="17"/>
        <v>6.0433146896103615E-2</v>
      </c>
      <c r="AB1005" s="5"/>
      <c r="AC1005" s="6"/>
      <c r="AD1005" s="5"/>
      <c r="AE1005" s="6"/>
      <c r="AF1005" s="5"/>
      <c r="AG1005" s="6"/>
      <c r="AH1005" s="5"/>
      <c r="AI1005" s="6"/>
    </row>
    <row r="1006" spans="1:35" ht="15.75" customHeight="1" thickBot="1" x14ac:dyDescent="0.3">
      <c r="A1006" s="9" t="s">
        <v>1665</v>
      </c>
      <c r="B1006" s="304" t="s">
        <v>4068</v>
      </c>
      <c r="D1006" s="149" t="s">
        <v>297</v>
      </c>
      <c r="E1006" s="283" t="s">
        <v>1367</v>
      </c>
      <c r="F1006" s="283" t="s">
        <v>1748</v>
      </c>
      <c r="G1006" s="283"/>
      <c r="H1006" s="225">
        <v>14</v>
      </c>
      <c r="I1006" s="225">
        <v>14</v>
      </c>
      <c r="J1006" s="225">
        <v>3.034643</v>
      </c>
      <c r="K1006" s="225">
        <v>3.03</v>
      </c>
      <c r="L1006" s="190">
        <v>15</v>
      </c>
      <c r="M1006" s="17">
        <f t="shared" si="13"/>
        <v>0.37248434165073097</v>
      </c>
      <c r="N1006" s="5">
        <v>9.5500000000000007</v>
      </c>
      <c r="O1006" s="48">
        <f t="shared" si="14"/>
        <v>0.28071077882966788</v>
      </c>
      <c r="P1006" s="56">
        <v>7.45</v>
      </c>
      <c r="Q1006" s="54">
        <f>((((((P1006*P$2))-((P1006*P$2)*0.12+0.035)+4-13)-($J1006*P$2))/($J1006*P$2)))</f>
        <v>0.16795726328709304</v>
      </c>
      <c r="R1006" s="5">
        <v>6.3</v>
      </c>
      <c r="S1006" s="17">
        <f t="shared" si="15"/>
        <v>8.2582036832668487E-2</v>
      </c>
      <c r="T1006" s="5"/>
      <c r="U1006" s="17"/>
      <c r="V1006" s="5"/>
      <c r="W1006" s="6"/>
      <c r="X1006" s="5"/>
      <c r="Y1006" s="6"/>
      <c r="Z1006" s="18">
        <v>5.49</v>
      </c>
      <c r="AA1006" s="17">
        <f t="shared" si="17"/>
        <v>0.21985518560173317</v>
      </c>
      <c r="AB1006" s="5"/>
      <c r="AC1006" s="6"/>
      <c r="AD1006" s="5"/>
      <c r="AE1006" s="6"/>
      <c r="AF1006" s="5"/>
      <c r="AG1006" s="6"/>
      <c r="AH1006" s="5"/>
      <c r="AI1006" s="6"/>
    </row>
    <row r="1007" spans="1:35" ht="15.75" customHeight="1" thickBot="1" x14ac:dyDescent="0.3">
      <c r="A1007" s="9" t="s">
        <v>1665</v>
      </c>
      <c r="B1007" s="304" t="s">
        <v>4069</v>
      </c>
      <c r="D1007" s="149" t="s">
        <v>645</v>
      </c>
      <c r="E1007" s="283" t="s">
        <v>1368</v>
      </c>
      <c r="F1007" s="283" t="e">
        <v>#N/A</v>
      </c>
      <c r="G1007" s="283"/>
      <c r="H1007" s="225">
        <v>0</v>
      </c>
      <c r="I1007" s="225">
        <v>0</v>
      </c>
      <c r="J1007" s="225">
        <v>3.0347059999999999</v>
      </c>
      <c r="K1007" s="225">
        <v>3.03</v>
      </c>
      <c r="L1007" s="190"/>
      <c r="M1007" s="17"/>
      <c r="N1007" s="5"/>
      <c r="O1007" s="71"/>
      <c r="P1007" s="65"/>
      <c r="Q1007" s="66"/>
      <c r="R1007" s="5"/>
      <c r="S1007" s="230"/>
      <c r="T1007" s="5"/>
      <c r="U1007" s="230"/>
      <c r="V1007" s="5"/>
      <c r="W1007" s="6"/>
      <c r="X1007" s="5"/>
      <c r="Y1007" s="6"/>
      <c r="Z1007" s="5"/>
      <c r="AA1007" s="6"/>
      <c r="AB1007" s="5"/>
      <c r="AC1007" s="6"/>
      <c r="AD1007" s="5"/>
      <c r="AE1007" s="6"/>
      <c r="AF1007" s="5"/>
      <c r="AG1007" s="6"/>
      <c r="AH1007" s="5"/>
      <c r="AI1007" s="6"/>
    </row>
    <row r="1008" spans="1:35" ht="15.75" customHeight="1" thickBot="1" x14ac:dyDescent="0.3">
      <c r="A1008" s="9" t="s">
        <v>1665</v>
      </c>
      <c r="B1008" s="304" t="s">
        <v>4070</v>
      </c>
      <c r="D1008" s="149" t="s">
        <v>646</v>
      </c>
      <c r="E1008" s="283" t="s">
        <v>1369</v>
      </c>
      <c r="F1008" s="283" t="e">
        <v>#N/A</v>
      </c>
      <c r="G1008" s="283"/>
      <c r="H1008" s="225">
        <v>0</v>
      </c>
      <c r="I1008" s="225">
        <v>0</v>
      </c>
      <c r="J1008" s="225">
        <v>4.6094999999999997</v>
      </c>
      <c r="K1008" s="225">
        <v>4.6100000000000003</v>
      </c>
      <c r="L1008" s="190"/>
      <c r="M1008" s="17"/>
      <c r="N1008" s="18"/>
      <c r="O1008" s="48"/>
      <c r="P1008" s="56"/>
      <c r="Q1008" s="54"/>
      <c r="R1008" s="18"/>
      <c r="S1008" s="20"/>
      <c r="T1008" s="5"/>
      <c r="U1008" s="230"/>
      <c r="V1008" s="5"/>
      <c r="W1008" s="6"/>
      <c r="X1008" s="5"/>
      <c r="Y1008" s="6"/>
      <c r="Z1008" s="5"/>
      <c r="AA1008" s="6"/>
      <c r="AB1008" s="5"/>
      <c r="AC1008" s="6"/>
      <c r="AD1008" s="5"/>
      <c r="AE1008" s="6"/>
      <c r="AF1008" s="5"/>
      <c r="AG1008" s="6"/>
      <c r="AH1008" s="5"/>
      <c r="AI1008" s="6"/>
    </row>
    <row r="1009" spans="1:35" ht="15" customHeight="1" thickBot="1" x14ac:dyDescent="0.3">
      <c r="A1009" s="9" t="s">
        <v>1665</v>
      </c>
      <c r="B1009" s="304" t="s">
        <v>4071</v>
      </c>
      <c r="D1009" s="149" t="s">
        <v>647</v>
      </c>
      <c r="E1009" s="283" t="s">
        <v>1370</v>
      </c>
      <c r="F1009" s="283" t="e">
        <v>#N/A</v>
      </c>
      <c r="G1009" s="283"/>
      <c r="H1009" s="225">
        <v>0</v>
      </c>
      <c r="I1009" s="225">
        <v>0</v>
      </c>
      <c r="J1009" s="225">
        <v>4.609</v>
      </c>
      <c r="K1009" s="225">
        <v>4.6100000000000003</v>
      </c>
      <c r="L1009" s="190"/>
      <c r="M1009" s="17"/>
      <c r="N1009" s="18"/>
      <c r="O1009" s="17"/>
      <c r="P1009" s="111"/>
      <c r="Q1009" s="17"/>
      <c r="R1009" s="18"/>
      <c r="S1009" s="17"/>
      <c r="T1009" s="18"/>
      <c r="U1009" s="17"/>
      <c r="V1009" s="5"/>
      <c r="W1009" s="6"/>
      <c r="X1009" s="5"/>
      <c r="Y1009" s="6"/>
      <c r="Z1009" s="5"/>
      <c r="AA1009" s="6"/>
      <c r="AB1009" s="5"/>
      <c r="AC1009" s="6"/>
      <c r="AD1009" s="5"/>
      <c r="AE1009" s="6"/>
      <c r="AF1009" s="5"/>
      <c r="AG1009" s="6"/>
      <c r="AH1009" s="5"/>
      <c r="AI1009" s="6"/>
    </row>
    <row r="1010" spans="1:35" ht="15.75" customHeight="1" thickBot="1" x14ac:dyDescent="0.3">
      <c r="A1010" s="9" t="s">
        <v>1665</v>
      </c>
      <c r="B1010" s="304" t="s">
        <v>4072</v>
      </c>
      <c r="D1010" s="198" t="s">
        <v>648</v>
      </c>
      <c r="E1010" s="7" t="s">
        <v>1371</v>
      </c>
      <c r="F1010" s="7" t="e">
        <v>#N/A</v>
      </c>
      <c r="G1010" s="7"/>
      <c r="H1010" s="225">
        <v>29</v>
      </c>
      <c r="I1010" s="225">
        <v>29</v>
      </c>
      <c r="J1010" s="225">
        <v>4.6093330000000003</v>
      </c>
      <c r="K1010" s="225">
        <v>4.6100000000000003</v>
      </c>
      <c r="L1010" s="190">
        <v>16.5</v>
      </c>
      <c r="M1010" s="17">
        <f>((((((L1010*L$2))-((L1010*L$2)*0.12+0.035)+4-13)-($J1010*L$2))/($J1010*L$2)))</f>
        <v>0.18997694460348147</v>
      </c>
      <c r="N1010" s="18">
        <v>11.9</v>
      </c>
      <c r="O1010" s="48">
        <f>((((((N1010*N$2))-((N1010*N$2)*0.12+0.035)+4-13)-($J1010*N$2))/($J1010*N$2)))</f>
        <v>0.29183549984346957</v>
      </c>
      <c r="P1010" s="56">
        <v>9</v>
      </c>
      <c r="Q1010" s="54">
        <f>((((((P1010*P$2))-((P1010*P$2)*0.12+0.035)+4-13)-($J1010*P$2))/($J1010*P$2)))</f>
        <v>6.486845999916542E-2</v>
      </c>
      <c r="R1010" s="18"/>
      <c r="S1010" s="54"/>
      <c r="T1010" s="18">
        <v>7.99</v>
      </c>
      <c r="U1010" s="49">
        <f>((((((T1010*T$2))-((T1010*T$2)*0.12+0.035)+4-13)-($J1010*T$2))/($J1010*T$2)))</f>
        <v>0.13339609006335629</v>
      </c>
      <c r="V1010" s="18"/>
      <c r="W1010" s="49"/>
      <c r="X1010" s="5"/>
      <c r="Y1010" s="6"/>
      <c r="Z1010" s="5"/>
      <c r="AA1010" s="6"/>
      <c r="AB1010" s="5"/>
      <c r="AC1010" s="6"/>
      <c r="AD1010" s="5"/>
      <c r="AE1010" s="6"/>
      <c r="AF1010" s="5"/>
      <c r="AG1010" s="6"/>
      <c r="AH1010" s="5"/>
      <c r="AI1010" s="6"/>
    </row>
    <row r="1011" spans="1:35" ht="15" customHeight="1" x14ac:dyDescent="0.25">
      <c r="A1011" s="9" t="s">
        <v>1665</v>
      </c>
      <c r="B1011" s="304" t="s">
        <v>4073</v>
      </c>
      <c r="D1011" s="149" t="s">
        <v>298</v>
      </c>
      <c r="E1011" s="1" t="s">
        <v>1372</v>
      </c>
      <c r="F1011" s="1" t="s">
        <v>1748</v>
      </c>
      <c r="G1011" s="183"/>
      <c r="H1011" s="225">
        <v>0</v>
      </c>
      <c r="I1011" s="225">
        <v>0</v>
      </c>
      <c r="J1011" s="225">
        <v>4.7964289999999998</v>
      </c>
      <c r="K1011" s="225">
        <v>4.8</v>
      </c>
      <c r="L1011" s="190"/>
      <c r="M1011" s="17"/>
      <c r="N1011" s="5"/>
      <c r="O1011" s="17"/>
      <c r="P1011" s="55"/>
      <c r="Q1011" s="20"/>
      <c r="R1011" s="18"/>
      <c r="S1011" s="19"/>
      <c r="T1011" s="5"/>
      <c r="U1011" s="230"/>
      <c r="V1011" s="5"/>
      <c r="W1011" s="6"/>
      <c r="X1011" s="5"/>
      <c r="Y1011" s="6"/>
      <c r="Z1011" s="5"/>
      <c r="AA1011" s="6"/>
      <c r="AB1011" s="5"/>
      <c r="AC1011" s="6"/>
      <c r="AD1011" s="5"/>
      <c r="AE1011" s="6"/>
      <c r="AF1011" s="5"/>
      <c r="AG1011" s="6"/>
      <c r="AH1011" s="5"/>
      <c r="AI1011" s="6"/>
    </row>
    <row r="1012" spans="1:35" s="183" customFormat="1" ht="15" customHeight="1" x14ac:dyDescent="0.25">
      <c r="A1012" s="9" t="s">
        <v>1665</v>
      </c>
      <c r="B1012" s="304" t="e">
        <v>#N/A</v>
      </c>
      <c r="C1012" s="212"/>
      <c r="D1012" s="149" t="s">
        <v>4201</v>
      </c>
      <c r="E1012" s="266" t="s">
        <v>4202</v>
      </c>
      <c r="F1012" s="266"/>
      <c r="G1012" s="266"/>
      <c r="H1012" s="225" t="e">
        <v>#N/A</v>
      </c>
      <c r="I1012" s="225" t="e">
        <v>#N/A</v>
      </c>
      <c r="J1012" s="225" t="e">
        <v>#N/A</v>
      </c>
      <c r="K1012" s="225" t="e">
        <v>#N/A</v>
      </c>
      <c r="L1012" s="190"/>
      <c r="M1012" s="17"/>
      <c r="N1012" s="18"/>
      <c r="O1012" s="17"/>
      <c r="P1012" s="55"/>
      <c r="Q1012" s="17"/>
      <c r="R1012" s="18"/>
      <c r="S1012" s="19"/>
      <c r="T1012" s="5"/>
      <c r="U1012" s="230"/>
      <c r="V1012" s="5"/>
      <c r="W1012" s="6"/>
      <c r="X1012" s="5"/>
      <c r="Y1012" s="6"/>
      <c r="Z1012" s="5"/>
      <c r="AA1012" s="6"/>
      <c r="AB1012" s="5"/>
      <c r="AC1012" s="6"/>
      <c r="AD1012" s="5"/>
      <c r="AE1012" s="6"/>
      <c r="AF1012" s="5"/>
      <c r="AG1012" s="6"/>
      <c r="AH1012" s="5"/>
      <c r="AI1012" s="6"/>
    </row>
    <row r="1013" spans="1:35" ht="15" customHeight="1" x14ac:dyDescent="0.25">
      <c r="A1013" s="9" t="s">
        <v>1665</v>
      </c>
      <c r="B1013" s="304" t="s">
        <v>4074</v>
      </c>
      <c r="D1013" s="149" t="s">
        <v>299</v>
      </c>
      <c r="E1013" s="266" t="s">
        <v>1373</v>
      </c>
      <c r="F1013" s="266" t="s">
        <v>1748</v>
      </c>
      <c r="G1013" s="266"/>
      <c r="H1013" s="225">
        <v>0</v>
      </c>
      <c r="I1013" s="225">
        <v>0</v>
      </c>
      <c r="J1013" s="225">
        <v>4.6094999999999997</v>
      </c>
      <c r="K1013" s="225" t="e">
        <v>#N/A</v>
      </c>
      <c r="L1013" s="190"/>
      <c r="M1013" s="17"/>
      <c r="N1013" s="5"/>
      <c r="O1013" s="17"/>
      <c r="P1013" s="5"/>
      <c r="Q1013" s="20"/>
      <c r="R1013" s="18"/>
      <c r="S1013" s="19"/>
      <c r="T1013" s="5"/>
      <c r="U1013" s="230"/>
      <c r="V1013" s="18"/>
      <c r="W1013" s="19"/>
      <c r="X1013" s="5"/>
      <c r="Y1013" s="6"/>
      <c r="Z1013" s="5"/>
      <c r="AA1013" s="6"/>
      <c r="AB1013" s="5"/>
      <c r="AC1013" s="6"/>
      <c r="AD1013" s="5"/>
      <c r="AE1013" s="6"/>
      <c r="AF1013" s="5"/>
      <c r="AG1013" s="6"/>
      <c r="AH1013" s="5"/>
      <c r="AI1013" s="6"/>
    </row>
    <row r="1014" spans="1:35" ht="15" customHeight="1" x14ac:dyDescent="0.25">
      <c r="A1014" s="9" t="s">
        <v>2009</v>
      </c>
      <c r="B1014" s="304" t="s">
        <v>4075</v>
      </c>
      <c r="D1014" s="149" t="s">
        <v>77</v>
      </c>
      <c r="E1014" s="283" t="s">
        <v>1374</v>
      </c>
      <c r="F1014" s="183" t="s">
        <v>1874</v>
      </c>
      <c r="G1014" s="183"/>
      <c r="H1014" s="225">
        <v>553</v>
      </c>
      <c r="I1014" s="225">
        <v>8</v>
      </c>
      <c r="J1014" s="225">
        <v>3.36</v>
      </c>
      <c r="K1014" s="225">
        <v>3.38</v>
      </c>
      <c r="L1014" s="191">
        <v>17.5</v>
      </c>
      <c r="M1014" s="19">
        <f>((((((L1014*L$2))-((L1014*L$2)*0.12+0.035)+4-13)-($J1014*L$2))/($J1014*L$2)))</f>
        <v>0.8943452380952388</v>
      </c>
      <c r="N1014" s="18">
        <v>14</v>
      </c>
      <c r="O1014" s="19">
        <f>((((((N1014*N$2))-((N1014*N$2)*0.12+0.035)+4-13)-($J1014*N$2))/($J1014*N$2)))</f>
        <v>1.3221726190476193</v>
      </c>
      <c r="P1014" s="18">
        <v>12</v>
      </c>
      <c r="Q1014" s="19">
        <f>((((((P1014*P$2))-((P1014*P$2)*0.12+0.035)+4-13)-($J1014*P$2))/($J1014*P$2)))</f>
        <v>1.2465277777777775</v>
      </c>
      <c r="R1014" s="5"/>
      <c r="S1014" s="230"/>
      <c r="T1014" s="5"/>
      <c r="U1014" s="230"/>
      <c r="V1014" s="391">
        <v>9.99</v>
      </c>
      <c r="W1014" s="19">
        <f>((((((V1014*V$2))-((V1014*V$2)*0.12+0.035)+4-13)-($J1014*V$2))/($J1014*V$2)))</f>
        <v>1.1682638888888888</v>
      </c>
      <c r="X1014" s="5"/>
      <c r="Y1014" s="6"/>
      <c r="Z1014" s="5"/>
      <c r="AA1014" s="6"/>
      <c r="AB1014" s="5"/>
      <c r="AC1014" s="6"/>
      <c r="AD1014" s="5"/>
      <c r="AE1014" s="6"/>
      <c r="AF1014" s="5"/>
      <c r="AG1014" s="6"/>
      <c r="AH1014" s="5"/>
      <c r="AI1014" s="6"/>
    </row>
    <row r="1015" spans="1:35" ht="15" customHeight="1" x14ac:dyDescent="0.25">
      <c r="B1015" s="304" t="s">
        <v>4076</v>
      </c>
      <c r="D1015" s="149" t="s">
        <v>2181</v>
      </c>
      <c r="E1015" s="284" t="s">
        <v>2182</v>
      </c>
      <c r="F1015" s="284"/>
      <c r="G1015" s="284"/>
      <c r="H1015" s="225">
        <v>1</v>
      </c>
      <c r="I1015" s="225">
        <v>1</v>
      </c>
      <c r="J1015" s="225">
        <v>14.63</v>
      </c>
      <c r="K1015" s="225" t="e">
        <v>#N/A</v>
      </c>
      <c r="L1015" s="191">
        <v>30</v>
      </c>
      <c r="M1015" s="19">
        <f>((((((L1015*L$2))-((L1015*L$2)*0.12+0.035)+4-13)-($J1015*L$2))/($J1015*L$2)))</f>
        <v>0.18694463431305544</v>
      </c>
      <c r="N1015" s="18"/>
      <c r="O1015" s="19"/>
      <c r="P1015" s="18"/>
      <c r="Q1015" s="20"/>
      <c r="R1015" s="18"/>
      <c r="S1015" s="19"/>
      <c r="T1015" s="18"/>
      <c r="U1015" s="20"/>
      <c r="V1015" s="18"/>
      <c r="W1015" s="21"/>
      <c r="X1015" s="18"/>
      <c r="Y1015" s="21"/>
      <c r="Z1015" s="18"/>
      <c r="AA1015" s="21"/>
      <c r="AB1015" s="18"/>
      <c r="AC1015" s="21"/>
      <c r="AD1015" s="18"/>
      <c r="AE1015" s="21"/>
      <c r="AF1015" s="18"/>
      <c r="AG1015" s="21"/>
      <c r="AH1015" s="18"/>
      <c r="AI1015" s="21"/>
    </row>
    <row r="1016" spans="1:35" ht="15" customHeight="1" x14ac:dyDescent="0.25">
      <c r="A1016" s="9" t="s">
        <v>1958</v>
      </c>
      <c r="B1016" s="304" t="s">
        <v>4077</v>
      </c>
      <c r="D1016" s="149" t="s">
        <v>669</v>
      </c>
      <c r="E1016" s="283" t="s">
        <v>1375</v>
      </c>
      <c r="F1016" s="283" t="s">
        <v>1680</v>
      </c>
      <c r="G1016" s="283"/>
      <c r="H1016" s="225">
        <v>0</v>
      </c>
      <c r="I1016" s="225">
        <v>0</v>
      </c>
      <c r="J1016" s="225">
        <v>0.164853</v>
      </c>
      <c r="K1016" s="225" t="e">
        <v>#N/A</v>
      </c>
      <c r="L1016" s="190"/>
      <c r="M1016" s="17"/>
      <c r="N1016" s="5"/>
      <c r="O1016" s="230"/>
      <c r="P1016" s="5"/>
      <c r="Q1016" s="230"/>
      <c r="R1016" s="5"/>
      <c r="S1016" s="230"/>
      <c r="T1016" s="5"/>
      <c r="U1016" s="230"/>
      <c r="V1016" s="5"/>
      <c r="W1016" s="6"/>
      <c r="X1016" s="5"/>
      <c r="Y1016" s="6"/>
      <c r="Z1016" s="5"/>
      <c r="AA1016" s="6"/>
      <c r="AB1016" s="5"/>
      <c r="AC1016" s="6"/>
      <c r="AD1016" s="5"/>
      <c r="AE1016" s="6"/>
      <c r="AF1016" s="5"/>
      <c r="AG1016" s="6"/>
      <c r="AH1016" s="5"/>
      <c r="AI1016" s="6"/>
    </row>
    <row r="1017" spans="1:35" ht="15" customHeight="1" x14ac:dyDescent="0.25">
      <c r="A1017" s="9" t="s">
        <v>1958</v>
      </c>
      <c r="B1017" s="304" t="e">
        <v>#N/A</v>
      </c>
      <c r="D1017" s="149" t="s">
        <v>704</v>
      </c>
      <c r="E1017" s="183" t="s">
        <v>1375</v>
      </c>
      <c r="F1017" s="183" t="e">
        <v>#N/A</v>
      </c>
      <c r="G1017" s="183"/>
      <c r="H1017" s="225" t="e">
        <v>#N/A</v>
      </c>
      <c r="I1017" s="225" t="e">
        <v>#N/A</v>
      </c>
      <c r="J1017" s="225" t="e">
        <v>#N/A</v>
      </c>
      <c r="K1017" s="225" t="e">
        <v>#N/A</v>
      </c>
      <c r="L1017" s="190"/>
      <c r="M1017" s="17"/>
      <c r="N1017" s="5"/>
      <c r="O1017" s="230"/>
      <c r="P1017" s="5"/>
      <c r="Q1017" s="230"/>
      <c r="R1017" s="5"/>
      <c r="S1017" s="230"/>
      <c r="T1017" s="5"/>
      <c r="U1017" s="230"/>
      <c r="V1017" s="5"/>
      <c r="W1017" s="6"/>
      <c r="X1017" s="5"/>
      <c r="Y1017" s="6"/>
      <c r="Z1017" s="5"/>
      <c r="AA1017" s="6"/>
      <c r="AB1017" s="5"/>
      <c r="AC1017" s="6"/>
      <c r="AD1017" s="5"/>
      <c r="AE1017" s="6"/>
      <c r="AF1017" s="5"/>
      <c r="AG1017" s="6"/>
      <c r="AH1017" s="5"/>
      <c r="AI1017" s="6"/>
    </row>
    <row r="1018" spans="1:35" s="183" customFormat="1" ht="15" customHeight="1" x14ac:dyDescent="0.25">
      <c r="A1018" s="9" t="s">
        <v>1958</v>
      </c>
      <c r="B1018" s="304" t="s">
        <v>5462</v>
      </c>
      <c r="C1018" s="212"/>
      <c r="D1018" s="149" t="s">
        <v>4212</v>
      </c>
      <c r="E1018" s="283" t="s">
        <v>4213</v>
      </c>
      <c r="F1018" s="283"/>
      <c r="G1018" s="283"/>
      <c r="H1018" s="225">
        <v>0</v>
      </c>
      <c r="I1018" s="225">
        <v>0</v>
      </c>
      <c r="J1018" s="225">
        <v>0.164853</v>
      </c>
      <c r="K1018" s="225" t="e">
        <v>#N/A</v>
      </c>
      <c r="L1018" s="190"/>
      <c r="M1018" s="17"/>
      <c r="N1018" s="5"/>
      <c r="O1018" s="230"/>
      <c r="P1018" s="5"/>
      <c r="Q1018" s="230"/>
      <c r="R1018" s="5"/>
      <c r="S1018" s="19"/>
      <c r="T1018" s="5"/>
      <c r="U1018" s="19"/>
      <c r="V1018" s="5"/>
      <c r="W1018" s="6"/>
      <c r="X1018" s="5"/>
      <c r="Y1018" s="6"/>
      <c r="Z1018" s="5"/>
      <c r="AA1018" s="6"/>
      <c r="AB1018" s="5"/>
      <c r="AC1018" s="6"/>
      <c r="AD1018" s="5"/>
      <c r="AE1018" s="6"/>
      <c r="AF1018" s="5"/>
      <c r="AG1018" s="6"/>
      <c r="AH1018" s="5"/>
      <c r="AI1018" s="6"/>
    </row>
    <row r="1019" spans="1:35" s="61" customFormat="1" ht="15" customHeight="1" x14ac:dyDescent="0.25">
      <c r="A1019" s="9" t="s">
        <v>1958</v>
      </c>
      <c r="B1019" s="304" t="s">
        <v>4078</v>
      </c>
      <c r="C1019" s="212"/>
      <c r="D1019" s="149" t="s">
        <v>668</v>
      </c>
      <c r="E1019" s="104" t="s">
        <v>1376</v>
      </c>
      <c r="F1019" s="183" t="s">
        <v>1680</v>
      </c>
      <c r="G1019" s="183"/>
      <c r="H1019" s="225">
        <v>0</v>
      </c>
      <c r="I1019" s="225">
        <v>0</v>
      </c>
      <c r="J1019" s="225">
        <v>0.164856</v>
      </c>
      <c r="K1019" s="225" t="e">
        <v>#N/A</v>
      </c>
      <c r="L1019" s="190"/>
      <c r="M1019" s="17"/>
      <c r="N1019" s="5"/>
      <c r="O1019" s="230"/>
      <c r="P1019" s="5"/>
      <c r="Q1019" s="230"/>
      <c r="R1019" s="5"/>
      <c r="S1019" s="230"/>
      <c r="T1019" s="5"/>
      <c r="U1019" s="230"/>
      <c r="V1019" s="5"/>
      <c r="W1019" s="6"/>
      <c r="X1019" s="5"/>
      <c r="Y1019" s="6"/>
      <c r="Z1019" s="5"/>
      <c r="AA1019" s="6"/>
      <c r="AB1019" s="5"/>
      <c r="AC1019" s="6"/>
      <c r="AD1019" s="5"/>
      <c r="AE1019" s="6"/>
      <c r="AF1019" s="5"/>
      <c r="AG1019" s="6"/>
      <c r="AH1019" s="5"/>
      <c r="AI1019" s="6"/>
    </row>
    <row r="1020" spans="1:35" ht="15" customHeight="1" x14ac:dyDescent="0.25">
      <c r="A1020" s="9" t="s">
        <v>1958</v>
      </c>
      <c r="B1020" s="304" t="s">
        <v>4079</v>
      </c>
      <c r="D1020" s="237" t="s">
        <v>688</v>
      </c>
      <c r="E1020" s="7" t="s">
        <v>1377</v>
      </c>
      <c r="F1020" s="7" t="s">
        <v>1680</v>
      </c>
      <c r="G1020" s="7"/>
      <c r="H1020" s="225">
        <v>0</v>
      </c>
      <c r="I1020" s="225">
        <v>0</v>
      </c>
      <c r="J1020" s="225">
        <v>0.16484799999999999</v>
      </c>
      <c r="K1020" s="225" t="e">
        <v>#N/A</v>
      </c>
      <c r="L1020" s="190"/>
      <c r="M1020" s="19"/>
      <c r="N1020" s="5"/>
      <c r="O1020" s="19"/>
      <c r="P1020" s="5"/>
      <c r="Q1020" s="19"/>
      <c r="R1020" s="5"/>
      <c r="S1020" s="230"/>
      <c r="T1020" s="5"/>
      <c r="U1020" s="19"/>
      <c r="V1020" s="5"/>
      <c r="W1020" s="6"/>
      <c r="X1020" s="5"/>
      <c r="Y1020" s="6"/>
      <c r="Z1020" s="5"/>
      <c r="AA1020" s="6"/>
      <c r="AB1020" s="5"/>
      <c r="AC1020" s="6"/>
      <c r="AD1020" s="18"/>
      <c r="AE1020" s="19"/>
      <c r="AF1020" s="5"/>
      <c r="AG1020" s="6"/>
      <c r="AH1020" s="5"/>
      <c r="AI1020" s="6"/>
    </row>
    <row r="1021" spans="1:35" ht="15" customHeight="1" x14ac:dyDescent="0.25">
      <c r="A1021" s="9" t="s">
        <v>1958</v>
      </c>
      <c r="B1021" s="304" t="s">
        <v>4080</v>
      </c>
      <c r="D1021" s="149" t="s">
        <v>670</v>
      </c>
      <c r="E1021" s="283" t="s">
        <v>1378</v>
      </c>
      <c r="F1021" s="283" t="s">
        <v>1680</v>
      </c>
      <c r="G1021" s="283"/>
      <c r="H1021" s="225">
        <v>0</v>
      </c>
      <c r="I1021" s="225">
        <v>0</v>
      </c>
      <c r="J1021" s="225">
        <v>0.16485</v>
      </c>
      <c r="K1021" s="225" t="e">
        <v>#N/A</v>
      </c>
      <c r="L1021" s="190"/>
      <c r="M1021" s="17"/>
      <c r="N1021" s="5"/>
      <c r="O1021" s="230"/>
      <c r="P1021" s="5"/>
      <c r="Q1021" s="230"/>
      <c r="R1021" s="5"/>
      <c r="S1021" s="230"/>
      <c r="T1021" s="5"/>
      <c r="U1021" s="230"/>
      <c r="V1021" s="5"/>
      <c r="W1021" s="6"/>
      <c r="X1021" s="5"/>
      <c r="Y1021" s="6"/>
      <c r="Z1021" s="5"/>
      <c r="AA1021" s="6"/>
      <c r="AB1021" s="5"/>
      <c r="AC1021" s="6"/>
      <c r="AD1021" s="5"/>
      <c r="AE1021" s="6"/>
      <c r="AF1021" s="5"/>
      <c r="AG1021" s="6"/>
      <c r="AH1021" s="5"/>
      <c r="AI1021" s="6"/>
    </row>
    <row r="1022" spans="1:35" ht="15" customHeight="1" x14ac:dyDescent="0.25">
      <c r="A1022" s="9" t="s">
        <v>1958</v>
      </c>
      <c r="B1022" s="304" t="e">
        <v>#N/A</v>
      </c>
      <c r="D1022" s="149" t="s">
        <v>705</v>
      </c>
      <c r="E1022" s="283" t="s">
        <v>1378</v>
      </c>
      <c r="F1022" s="283" t="e">
        <v>#N/A</v>
      </c>
      <c r="G1022" s="283"/>
      <c r="H1022" s="225" t="e">
        <v>#N/A</v>
      </c>
      <c r="I1022" s="225" t="e">
        <v>#N/A</v>
      </c>
      <c r="J1022" s="225" t="e">
        <v>#N/A</v>
      </c>
      <c r="K1022" s="225" t="e">
        <v>#N/A</v>
      </c>
      <c r="L1022" s="190"/>
      <c r="M1022" s="17"/>
      <c r="N1022" s="5"/>
      <c r="O1022" s="230"/>
      <c r="P1022" s="5"/>
      <c r="Q1022" s="230"/>
      <c r="R1022" s="5"/>
      <c r="S1022" s="230"/>
      <c r="T1022" s="5"/>
      <c r="U1022" s="230"/>
      <c r="V1022" s="5"/>
      <c r="W1022" s="6"/>
      <c r="X1022" s="5"/>
      <c r="Y1022" s="6"/>
      <c r="Z1022" s="5"/>
      <c r="AA1022" s="6"/>
      <c r="AB1022" s="5"/>
      <c r="AC1022" s="6"/>
      <c r="AD1022" s="5"/>
      <c r="AE1022" s="6"/>
      <c r="AF1022" s="5"/>
      <c r="AG1022" s="6"/>
      <c r="AH1022" s="5"/>
      <c r="AI1022" s="6"/>
    </row>
    <row r="1023" spans="1:35" ht="15" customHeight="1" x14ac:dyDescent="0.25">
      <c r="A1023" s="9" t="s">
        <v>1958</v>
      </c>
      <c r="B1023" s="304" t="s">
        <v>4081</v>
      </c>
      <c r="D1023" s="149" t="s">
        <v>671</v>
      </c>
      <c r="E1023" s="283" t="s">
        <v>1379</v>
      </c>
      <c r="F1023" s="283" t="s">
        <v>1680</v>
      </c>
      <c r="G1023" s="283"/>
      <c r="H1023" s="225">
        <v>0</v>
      </c>
      <c r="I1023" s="225">
        <v>0</v>
      </c>
      <c r="J1023" s="225">
        <v>0.16400000000000001</v>
      </c>
      <c r="K1023" s="225" t="e">
        <v>#N/A</v>
      </c>
      <c r="L1023" s="190"/>
      <c r="M1023" s="19"/>
      <c r="N1023" s="5"/>
      <c r="O1023" s="230"/>
      <c r="P1023" s="5"/>
      <c r="Q1023" s="230"/>
      <c r="R1023" s="5"/>
      <c r="S1023" s="230"/>
      <c r="T1023" s="5"/>
      <c r="U1023" s="230"/>
      <c r="V1023" s="5"/>
      <c r="W1023" s="6"/>
      <c r="X1023" s="5"/>
      <c r="Y1023" s="6"/>
      <c r="Z1023" s="5"/>
      <c r="AA1023" s="6"/>
      <c r="AB1023" s="5"/>
      <c r="AC1023" s="6"/>
      <c r="AD1023" s="5"/>
      <c r="AE1023" s="6"/>
      <c r="AF1023" s="5"/>
      <c r="AG1023" s="6"/>
      <c r="AH1023" s="5"/>
      <c r="AI1023" s="6"/>
    </row>
    <row r="1024" spans="1:35" ht="15" customHeight="1" x14ac:dyDescent="0.25">
      <c r="A1024" s="9" t="s">
        <v>1958</v>
      </c>
      <c r="B1024" s="304" t="e">
        <v>#N/A</v>
      </c>
      <c r="D1024" s="149" t="s">
        <v>706</v>
      </c>
      <c r="E1024" s="183" t="s">
        <v>1379</v>
      </c>
      <c r="F1024" s="183" t="e">
        <v>#N/A</v>
      </c>
      <c r="G1024" s="183"/>
      <c r="H1024" s="225" t="e">
        <v>#N/A</v>
      </c>
      <c r="I1024" s="225" t="e">
        <v>#N/A</v>
      </c>
      <c r="J1024" s="225" t="e">
        <v>#N/A</v>
      </c>
      <c r="K1024" s="225" t="e">
        <v>#N/A</v>
      </c>
      <c r="L1024" s="190"/>
      <c r="M1024" s="17"/>
      <c r="N1024" s="5"/>
      <c r="O1024" s="230"/>
      <c r="P1024" s="5"/>
      <c r="Q1024" s="230"/>
      <c r="R1024" s="5"/>
      <c r="S1024" s="230"/>
      <c r="T1024" s="5"/>
      <c r="U1024" s="230"/>
      <c r="V1024" s="5"/>
      <c r="W1024" s="6"/>
      <c r="X1024" s="5"/>
      <c r="Y1024" s="6"/>
      <c r="Z1024" s="5"/>
      <c r="AA1024" s="6"/>
      <c r="AB1024" s="5"/>
      <c r="AC1024" s="6"/>
      <c r="AD1024" s="5"/>
      <c r="AE1024" s="6"/>
      <c r="AF1024" s="5"/>
      <c r="AG1024" s="6"/>
      <c r="AH1024" s="5"/>
      <c r="AI1024" s="6"/>
    </row>
    <row r="1025" spans="1:35" ht="15" customHeight="1" x14ac:dyDescent="0.25">
      <c r="A1025" s="9" t="s">
        <v>1958</v>
      </c>
      <c r="B1025" s="304" t="e">
        <v>#N/A</v>
      </c>
      <c r="D1025" s="149" t="s">
        <v>707</v>
      </c>
      <c r="E1025" s="283" t="s">
        <v>1380</v>
      </c>
      <c r="F1025" s="283" t="e">
        <v>#N/A</v>
      </c>
      <c r="G1025" s="283"/>
      <c r="H1025" s="225" t="e">
        <v>#N/A</v>
      </c>
      <c r="I1025" s="225" t="e">
        <v>#N/A</v>
      </c>
      <c r="J1025" s="225" t="e">
        <v>#N/A</v>
      </c>
      <c r="K1025" s="225" t="e">
        <v>#N/A</v>
      </c>
      <c r="L1025" s="190"/>
      <c r="M1025" s="17"/>
      <c r="N1025" s="5"/>
      <c r="O1025" s="230"/>
      <c r="P1025" s="5"/>
      <c r="Q1025" s="230"/>
      <c r="R1025" s="5"/>
      <c r="S1025" s="230"/>
      <c r="T1025" s="5"/>
      <c r="U1025" s="230"/>
      <c r="V1025" s="5"/>
      <c r="W1025" s="6"/>
      <c r="X1025" s="5"/>
      <c r="Y1025" s="6"/>
      <c r="Z1025" s="5"/>
      <c r="AA1025" s="6"/>
      <c r="AB1025" s="5"/>
      <c r="AC1025" s="6"/>
      <c r="AD1025" s="5"/>
      <c r="AE1025" s="6"/>
      <c r="AF1025" s="5"/>
      <c r="AG1025" s="6"/>
      <c r="AH1025" s="5"/>
      <c r="AI1025" s="6"/>
    </row>
    <row r="1026" spans="1:35" ht="15" customHeight="1" x14ac:dyDescent="0.25">
      <c r="A1026" s="9" t="s">
        <v>1958</v>
      </c>
      <c r="B1026" s="304" t="e">
        <v>#N/A</v>
      </c>
      <c r="D1026" s="149" t="s">
        <v>708</v>
      </c>
      <c r="E1026" s="283" t="s">
        <v>1381</v>
      </c>
      <c r="F1026" s="283" t="e">
        <v>#N/A</v>
      </c>
      <c r="G1026" s="283"/>
      <c r="H1026" s="225" t="e">
        <v>#N/A</v>
      </c>
      <c r="I1026" s="225" t="e">
        <v>#N/A</v>
      </c>
      <c r="J1026" s="225" t="e">
        <v>#N/A</v>
      </c>
      <c r="K1026" s="225" t="e">
        <v>#N/A</v>
      </c>
      <c r="L1026" s="190"/>
      <c r="M1026" s="17"/>
      <c r="N1026" s="5"/>
      <c r="O1026" s="230"/>
      <c r="P1026" s="5"/>
      <c r="Q1026" s="230"/>
      <c r="R1026" s="5"/>
      <c r="S1026" s="230"/>
      <c r="T1026" s="5"/>
      <c r="U1026" s="230"/>
      <c r="V1026" s="5"/>
      <c r="W1026" s="6"/>
      <c r="X1026" s="5"/>
      <c r="Y1026" s="6"/>
      <c r="Z1026" s="5"/>
      <c r="AA1026" s="6"/>
      <c r="AB1026" s="5"/>
      <c r="AC1026" s="6"/>
      <c r="AD1026" s="5"/>
      <c r="AE1026" s="6"/>
      <c r="AF1026" s="5"/>
      <c r="AG1026" s="6"/>
      <c r="AH1026" s="5"/>
      <c r="AI1026" s="6"/>
    </row>
    <row r="1027" spans="1:35" s="183" customFormat="1" ht="15" customHeight="1" x14ac:dyDescent="0.25">
      <c r="A1027" s="9" t="s">
        <v>1958</v>
      </c>
      <c r="B1027" s="304" t="s">
        <v>5463</v>
      </c>
      <c r="C1027" s="212"/>
      <c r="D1027" s="149" t="s">
        <v>4210</v>
      </c>
      <c r="E1027" s="283" t="s">
        <v>4211</v>
      </c>
      <c r="F1027" s="283"/>
      <c r="G1027" s="283"/>
      <c r="H1027" s="225">
        <v>0</v>
      </c>
      <c r="I1027" s="225">
        <v>0</v>
      </c>
      <c r="J1027" s="225">
        <v>0.16458</v>
      </c>
      <c r="K1027" s="225" t="e">
        <v>#N/A</v>
      </c>
      <c r="L1027" s="190"/>
      <c r="M1027" s="17"/>
      <c r="N1027" s="5"/>
      <c r="O1027" s="230"/>
      <c r="P1027" s="5"/>
      <c r="Q1027" s="230"/>
      <c r="R1027" s="5"/>
      <c r="S1027" s="19"/>
      <c r="T1027" s="5"/>
      <c r="U1027" s="19"/>
      <c r="V1027" s="5"/>
      <c r="W1027" s="6"/>
      <c r="X1027" s="5"/>
      <c r="Y1027" s="6"/>
      <c r="Z1027" s="5"/>
      <c r="AA1027" s="6"/>
      <c r="AB1027" s="5"/>
      <c r="AC1027" s="6"/>
      <c r="AD1027" s="5"/>
      <c r="AE1027" s="6"/>
      <c r="AF1027" s="5"/>
      <c r="AG1027" s="6"/>
      <c r="AH1027" s="5"/>
      <c r="AI1027" s="6"/>
    </row>
    <row r="1028" spans="1:35" ht="15" customHeight="1" x14ac:dyDescent="0.25">
      <c r="A1028" s="9" t="s">
        <v>1958</v>
      </c>
      <c r="B1028" s="304" t="e">
        <v>#N/A</v>
      </c>
      <c r="D1028" s="149" t="s">
        <v>709</v>
      </c>
      <c r="E1028" s="183" t="s">
        <v>1382</v>
      </c>
      <c r="F1028" s="183" t="e">
        <v>#N/A</v>
      </c>
      <c r="G1028" s="183"/>
      <c r="H1028" s="225" t="e">
        <v>#N/A</v>
      </c>
      <c r="I1028" s="225" t="e">
        <v>#N/A</v>
      </c>
      <c r="J1028" s="225" t="e">
        <v>#N/A</v>
      </c>
      <c r="K1028" s="225" t="e">
        <v>#N/A</v>
      </c>
      <c r="L1028" s="190"/>
      <c r="M1028" s="17"/>
      <c r="N1028" s="5"/>
      <c r="O1028" s="230"/>
      <c r="P1028" s="5"/>
      <c r="Q1028" s="230"/>
      <c r="R1028" s="5"/>
      <c r="S1028" s="230"/>
      <c r="T1028" s="5"/>
      <c r="U1028" s="230"/>
      <c r="V1028" s="5"/>
      <c r="W1028" s="6"/>
      <c r="X1028" s="5"/>
      <c r="Y1028" s="6"/>
      <c r="Z1028" s="5"/>
      <c r="AA1028" s="6"/>
      <c r="AB1028" s="5"/>
      <c r="AC1028" s="6"/>
      <c r="AD1028" s="5"/>
      <c r="AE1028" s="6"/>
      <c r="AF1028" s="5"/>
      <c r="AG1028" s="6"/>
      <c r="AH1028" s="5"/>
      <c r="AI1028" s="6"/>
    </row>
    <row r="1029" spans="1:35" ht="15" customHeight="1" x14ac:dyDescent="0.25">
      <c r="A1029" s="9" t="s">
        <v>1958</v>
      </c>
      <c r="B1029" s="304" t="e">
        <v>#N/A</v>
      </c>
      <c r="D1029" s="149" t="s">
        <v>5710</v>
      </c>
      <c r="E1029" s="183" t="s">
        <v>1383</v>
      </c>
      <c r="F1029" s="183" t="e">
        <v>#N/A</v>
      </c>
      <c r="G1029" s="183"/>
      <c r="H1029" s="225">
        <v>380</v>
      </c>
      <c r="I1029" s="225">
        <v>380</v>
      </c>
      <c r="J1029" s="225">
        <v>0.16485</v>
      </c>
      <c r="K1029" s="225" t="e">
        <v>#N/A</v>
      </c>
      <c r="L1029" s="190"/>
      <c r="M1029" s="17"/>
      <c r="N1029" s="5"/>
      <c r="O1029" s="230"/>
      <c r="P1029" s="5"/>
      <c r="Q1029" s="230"/>
      <c r="R1029" s="5"/>
      <c r="S1029" s="19"/>
      <c r="T1029" s="5"/>
      <c r="U1029" s="19"/>
      <c r="V1029" s="5"/>
      <c r="W1029" s="6"/>
      <c r="X1029" s="5"/>
      <c r="Y1029" s="6"/>
      <c r="Z1029" s="5"/>
      <c r="AA1029" s="6"/>
      <c r="AB1029" s="5"/>
      <c r="AC1029" s="6"/>
      <c r="AD1029" s="5"/>
      <c r="AE1029" s="6"/>
      <c r="AF1029" s="5"/>
      <c r="AG1029" s="6"/>
      <c r="AH1029" s="5"/>
      <c r="AI1029" s="6"/>
    </row>
    <row r="1030" spans="1:35" ht="15" customHeight="1" x14ac:dyDescent="0.25">
      <c r="A1030" s="9" t="s">
        <v>1958</v>
      </c>
      <c r="B1030" s="304" t="e">
        <v>#N/A</v>
      </c>
      <c r="D1030" s="149" t="s">
        <v>710</v>
      </c>
      <c r="E1030" s="1" t="s">
        <v>1384</v>
      </c>
      <c r="F1030" s="1" t="e">
        <v>#N/A</v>
      </c>
      <c r="H1030" s="225" t="e">
        <v>#N/A</v>
      </c>
      <c r="I1030" s="225" t="e">
        <v>#N/A</v>
      </c>
      <c r="J1030" s="225" t="e">
        <v>#N/A</v>
      </c>
      <c r="K1030" s="225" t="e">
        <v>#N/A</v>
      </c>
      <c r="L1030" s="190"/>
      <c r="M1030" s="17"/>
      <c r="N1030" s="5"/>
      <c r="O1030" s="230"/>
      <c r="P1030" s="5"/>
      <c r="Q1030" s="230"/>
      <c r="R1030" s="5"/>
      <c r="S1030" s="230"/>
      <c r="T1030" s="5"/>
      <c r="U1030" s="230"/>
      <c r="V1030" s="5"/>
      <c r="W1030" s="6"/>
      <c r="X1030" s="5"/>
      <c r="Y1030" s="6"/>
      <c r="Z1030" s="5"/>
      <c r="AA1030" s="6"/>
      <c r="AB1030" s="5"/>
      <c r="AC1030" s="6"/>
      <c r="AD1030" s="5"/>
      <c r="AE1030" s="6"/>
      <c r="AF1030" s="5"/>
      <c r="AG1030" s="6"/>
      <c r="AH1030" s="5"/>
      <c r="AI1030" s="6"/>
    </row>
    <row r="1031" spans="1:35" ht="15" customHeight="1" x14ac:dyDescent="0.25">
      <c r="A1031" s="9" t="s">
        <v>1958</v>
      </c>
      <c r="B1031" s="304" t="s">
        <v>4082</v>
      </c>
      <c r="D1031" s="149" t="s">
        <v>672</v>
      </c>
      <c r="E1031" s="283" t="s">
        <v>1385</v>
      </c>
      <c r="F1031" s="283" t="e">
        <v>#N/A</v>
      </c>
      <c r="G1031" s="283"/>
      <c r="H1031" s="225">
        <v>0</v>
      </c>
      <c r="I1031" s="225">
        <v>0</v>
      </c>
      <c r="J1031" s="225">
        <v>0.1648</v>
      </c>
      <c r="K1031" s="225" t="e">
        <v>#N/A</v>
      </c>
      <c r="L1031" s="190"/>
      <c r="M1031" s="17"/>
      <c r="N1031" s="5"/>
      <c r="O1031" s="230"/>
      <c r="P1031" s="5"/>
      <c r="Q1031" s="230"/>
      <c r="R1031" s="5"/>
      <c r="S1031" s="230"/>
      <c r="T1031" s="5"/>
      <c r="U1031" s="230"/>
      <c r="V1031" s="5"/>
      <c r="W1031" s="6"/>
      <c r="X1031" s="5"/>
      <c r="Y1031" s="6"/>
      <c r="Z1031" s="5"/>
      <c r="AA1031" s="6"/>
      <c r="AB1031" s="5"/>
      <c r="AC1031" s="6"/>
      <c r="AD1031" s="5"/>
      <c r="AE1031" s="6"/>
      <c r="AF1031" s="5"/>
      <c r="AG1031" s="6"/>
      <c r="AH1031" s="5"/>
      <c r="AI1031" s="6"/>
    </row>
    <row r="1032" spans="1:35" ht="15" customHeight="1" x14ac:dyDescent="0.25">
      <c r="A1032" s="9" t="s">
        <v>1958</v>
      </c>
      <c r="B1032" s="304" t="e">
        <v>#N/A</v>
      </c>
      <c r="D1032" s="149" t="s">
        <v>711</v>
      </c>
      <c r="E1032" s="283" t="s">
        <v>1385</v>
      </c>
      <c r="F1032" s="283" t="e">
        <v>#N/A</v>
      </c>
      <c r="G1032" s="283"/>
      <c r="H1032" s="225" t="e">
        <v>#N/A</v>
      </c>
      <c r="I1032" s="225" t="e">
        <v>#N/A</v>
      </c>
      <c r="J1032" s="225" t="e">
        <v>#N/A</v>
      </c>
      <c r="K1032" s="225" t="e">
        <v>#N/A</v>
      </c>
      <c r="L1032" s="190"/>
      <c r="M1032" s="17"/>
      <c r="N1032" s="5"/>
      <c r="O1032" s="230"/>
      <c r="P1032" s="5"/>
      <c r="Q1032" s="230"/>
      <c r="R1032" s="5"/>
      <c r="S1032" s="230"/>
      <c r="T1032" s="5"/>
      <c r="U1032" s="230"/>
      <c r="V1032" s="5"/>
      <c r="W1032" s="6"/>
      <c r="X1032" s="5"/>
      <c r="Y1032" s="6"/>
      <c r="Z1032" s="5"/>
      <c r="AA1032" s="6"/>
      <c r="AB1032" s="5"/>
      <c r="AC1032" s="6"/>
      <c r="AD1032" s="5"/>
      <c r="AE1032" s="6"/>
      <c r="AF1032" s="5"/>
      <c r="AG1032" s="6"/>
      <c r="AH1032" s="5"/>
      <c r="AI1032" s="6"/>
    </row>
    <row r="1033" spans="1:35" ht="15" customHeight="1" x14ac:dyDescent="0.25">
      <c r="A1033" s="9" t="s">
        <v>1958</v>
      </c>
      <c r="B1033" s="304" t="s">
        <v>5464</v>
      </c>
      <c r="D1033" s="219" t="s">
        <v>4219</v>
      </c>
      <c r="E1033" s="266" t="s">
        <v>1386</v>
      </c>
      <c r="F1033" s="266" t="e">
        <v>#N/A</v>
      </c>
      <c r="G1033" s="266"/>
      <c r="H1033" s="225">
        <v>0</v>
      </c>
      <c r="I1033" s="225">
        <v>0</v>
      </c>
      <c r="J1033" s="225">
        <v>0.164853</v>
      </c>
      <c r="K1033" s="225">
        <v>0</v>
      </c>
      <c r="L1033" s="190"/>
      <c r="M1033" s="17"/>
      <c r="N1033" s="5"/>
      <c r="O1033" s="230"/>
      <c r="P1033" s="5"/>
      <c r="Q1033" s="230"/>
      <c r="R1033" s="5"/>
      <c r="S1033" s="230"/>
      <c r="T1033" s="5"/>
      <c r="U1033" s="230"/>
      <c r="V1033" s="5"/>
      <c r="W1033" s="6"/>
      <c r="X1033" s="5"/>
      <c r="Y1033" s="6"/>
      <c r="Z1033" s="5"/>
      <c r="AA1033" s="6"/>
      <c r="AB1033" s="5"/>
      <c r="AC1033" s="6"/>
      <c r="AD1033" s="5"/>
      <c r="AE1033" s="6"/>
      <c r="AF1033" s="5"/>
      <c r="AG1033" s="6"/>
      <c r="AH1033" s="5"/>
      <c r="AI1033" s="6"/>
    </row>
    <row r="1034" spans="1:35" ht="15" customHeight="1" x14ac:dyDescent="0.25">
      <c r="A1034" s="9" t="s">
        <v>1958</v>
      </c>
      <c r="B1034" s="304" t="s">
        <v>4083</v>
      </c>
      <c r="D1034" s="149" t="s">
        <v>692</v>
      </c>
      <c r="E1034" s="283" t="s">
        <v>1387</v>
      </c>
      <c r="F1034" s="283" t="s">
        <v>1680</v>
      </c>
      <c r="G1034" s="283"/>
      <c r="H1034" s="225">
        <v>0</v>
      </c>
      <c r="I1034" s="225">
        <v>0</v>
      </c>
      <c r="J1034" s="225">
        <v>0.164878</v>
      </c>
      <c r="K1034" s="225">
        <v>0.16</v>
      </c>
      <c r="L1034" s="190"/>
      <c r="M1034" s="19"/>
      <c r="N1034" s="5"/>
      <c r="O1034" s="230"/>
      <c r="P1034" s="5"/>
      <c r="Q1034" s="230"/>
      <c r="R1034" s="5"/>
      <c r="S1034" s="20"/>
      <c r="T1034" s="18"/>
      <c r="U1034" s="20"/>
      <c r="V1034" s="18"/>
      <c r="W1034" s="21"/>
      <c r="X1034" s="18"/>
      <c r="Y1034" s="21"/>
      <c r="Z1034" s="18"/>
      <c r="AA1034" s="21"/>
      <c r="AB1034" s="18"/>
      <c r="AC1034" s="21"/>
      <c r="AD1034" s="18"/>
      <c r="AE1034" s="19"/>
      <c r="AF1034" s="18"/>
      <c r="AG1034" s="6"/>
      <c r="AH1034" s="5"/>
      <c r="AI1034" s="6"/>
    </row>
    <row r="1035" spans="1:35" ht="15" customHeight="1" x14ac:dyDescent="0.25">
      <c r="A1035" s="9" t="s">
        <v>1958</v>
      </c>
      <c r="B1035" s="304" t="e">
        <v>#N/A</v>
      </c>
      <c r="D1035" s="149" t="s">
        <v>712</v>
      </c>
      <c r="E1035" s="1" t="s">
        <v>1387</v>
      </c>
      <c r="F1035" s="266" t="e">
        <v>#N/A</v>
      </c>
      <c r="G1035" s="183"/>
      <c r="H1035" s="225" t="e">
        <v>#N/A</v>
      </c>
      <c r="I1035" s="225" t="e">
        <v>#N/A</v>
      </c>
      <c r="J1035" s="225" t="e">
        <v>#N/A</v>
      </c>
      <c r="K1035" s="225" t="e">
        <v>#N/A</v>
      </c>
      <c r="L1035" s="190"/>
      <c r="M1035" s="17"/>
      <c r="N1035" s="5"/>
      <c r="O1035" s="230"/>
      <c r="P1035" s="5"/>
      <c r="Q1035" s="230"/>
      <c r="R1035" s="5"/>
      <c r="S1035" s="20"/>
      <c r="T1035" s="18"/>
      <c r="U1035" s="20"/>
      <c r="V1035" s="18"/>
      <c r="W1035" s="21"/>
      <c r="X1035" s="18"/>
      <c r="Y1035" s="21"/>
      <c r="Z1035" s="18"/>
      <c r="AA1035" s="21"/>
      <c r="AB1035" s="18"/>
      <c r="AC1035" s="21"/>
      <c r="AD1035" s="18"/>
      <c r="AE1035" s="21"/>
      <c r="AF1035" s="18"/>
      <c r="AG1035" s="6"/>
      <c r="AH1035" s="5"/>
      <c r="AI1035" s="6"/>
    </row>
    <row r="1036" spans="1:35" ht="15" customHeight="1" x14ac:dyDescent="0.25">
      <c r="A1036" s="9" t="s">
        <v>1958</v>
      </c>
      <c r="B1036" s="304" t="s">
        <v>4084</v>
      </c>
      <c r="D1036" s="149" t="s">
        <v>673</v>
      </c>
      <c r="E1036" s="183" t="s">
        <v>1388</v>
      </c>
      <c r="F1036" s="283" t="s">
        <v>1680</v>
      </c>
      <c r="G1036" s="283"/>
      <c r="H1036" s="225">
        <v>0</v>
      </c>
      <c r="I1036" s="225">
        <v>0</v>
      </c>
      <c r="J1036" s="225">
        <v>0.16400000000000001</v>
      </c>
      <c r="K1036" s="225" t="e">
        <v>#N/A</v>
      </c>
      <c r="L1036" s="190"/>
      <c r="M1036" s="17"/>
      <c r="N1036" s="5"/>
      <c r="O1036" s="230"/>
      <c r="P1036" s="5"/>
      <c r="Q1036" s="230"/>
      <c r="R1036" s="5"/>
      <c r="S1036" s="20"/>
      <c r="T1036" s="18"/>
      <c r="U1036" s="20"/>
      <c r="V1036" s="18"/>
      <c r="W1036" s="21"/>
      <c r="X1036" s="18"/>
      <c r="Y1036" s="21"/>
      <c r="Z1036" s="18"/>
      <c r="AA1036" s="21"/>
      <c r="AB1036" s="18"/>
      <c r="AC1036" s="21"/>
      <c r="AD1036" s="18"/>
      <c r="AE1036" s="21"/>
      <c r="AF1036" s="18"/>
      <c r="AG1036" s="6"/>
      <c r="AH1036" s="5"/>
      <c r="AI1036" s="6"/>
    </row>
    <row r="1037" spans="1:35" ht="15" customHeight="1" x14ac:dyDescent="0.25">
      <c r="A1037" s="9" t="s">
        <v>1958</v>
      </c>
      <c r="B1037" s="304" t="e">
        <v>#N/A</v>
      </c>
      <c r="D1037" s="149" t="s">
        <v>713</v>
      </c>
      <c r="E1037" s="1" t="s">
        <v>1388</v>
      </c>
      <c r="F1037" s="283" t="e">
        <v>#N/A</v>
      </c>
      <c r="H1037" s="225" t="e">
        <v>#N/A</v>
      </c>
      <c r="I1037" s="225" t="e">
        <v>#N/A</v>
      </c>
      <c r="J1037" s="225" t="e">
        <v>#N/A</v>
      </c>
      <c r="K1037" s="225" t="e">
        <v>#N/A</v>
      </c>
      <c r="L1037" s="190"/>
      <c r="M1037" s="17"/>
      <c r="N1037" s="5"/>
      <c r="O1037" s="230"/>
      <c r="P1037" s="5"/>
      <c r="Q1037" s="230"/>
      <c r="R1037" s="5"/>
      <c r="S1037" s="20"/>
      <c r="T1037" s="18"/>
      <c r="U1037" s="20"/>
      <c r="V1037" s="18"/>
      <c r="W1037" s="21"/>
      <c r="X1037" s="18"/>
      <c r="Y1037" s="21"/>
      <c r="Z1037" s="18"/>
      <c r="AA1037" s="21"/>
      <c r="AB1037" s="18"/>
      <c r="AC1037" s="21"/>
      <c r="AD1037" s="18"/>
      <c r="AE1037" s="21"/>
      <c r="AF1037" s="18"/>
      <c r="AG1037" s="6"/>
      <c r="AH1037" s="5"/>
      <c r="AI1037" s="6"/>
    </row>
    <row r="1038" spans="1:35" ht="15" customHeight="1" x14ac:dyDescent="0.25">
      <c r="A1038" s="9" t="s">
        <v>1958</v>
      </c>
      <c r="B1038" s="304" t="s">
        <v>4085</v>
      </c>
      <c r="D1038" s="149" t="s">
        <v>674</v>
      </c>
      <c r="E1038" s="283" t="s">
        <v>1389</v>
      </c>
      <c r="F1038" s="283" t="s">
        <v>1680</v>
      </c>
      <c r="G1038" s="283"/>
      <c r="H1038" s="225">
        <v>0</v>
      </c>
      <c r="I1038" s="225">
        <v>0</v>
      </c>
      <c r="J1038" s="225">
        <v>0.16485</v>
      </c>
      <c r="K1038" s="225" t="e">
        <v>#N/A</v>
      </c>
      <c r="L1038" s="190"/>
      <c r="M1038" s="17"/>
      <c r="N1038" s="5"/>
      <c r="O1038" s="230"/>
      <c r="P1038" s="5"/>
      <c r="Q1038" s="230"/>
      <c r="R1038" s="5"/>
      <c r="S1038" s="20"/>
      <c r="T1038" s="18"/>
      <c r="U1038" s="20"/>
      <c r="V1038" s="18"/>
      <c r="W1038" s="21"/>
      <c r="X1038" s="18"/>
      <c r="Y1038" s="21"/>
      <c r="Z1038" s="18"/>
      <c r="AA1038" s="21"/>
      <c r="AB1038" s="18"/>
      <c r="AC1038" s="21"/>
      <c r="AD1038" s="18"/>
      <c r="AE1038" s="21"/>
      <c r="AF1038" s="18"/>
      <c r="AG1038" s="6"/>
      <c r="AH1038" s="5"/>
      <c r="AI1038" s="6"/>
    </row>
    <row r="1039" spans="1:35" ht="15" customHeight="1" x14ac:dyDescent="0.25">
      <c r="A1039" s="9" t="s">
        <v>1958</v>
      </c>
      <c r="B1039" s="304" t="s">
        <v>4086</v>
      </c>
      <c r="D1039" s="149" t="s">
        <v>675</v>
      </c>
      <c r="E1039" s="1" t="s">
        <v>1390</v>
      </c>
      <c r="F1039" s="1" t="s">
        <v>1680</v>
      </c>
      <c r="H1039" s="225">
        <v>0</v>
      </c>
      <c r="I1039" s="225">
        <v>0</v>
      </c>
      <c r="J1039" s="225">
        <v>0.16453300000000001</v>
      </c>
      <c r="K1039" s="225" t="e">
        <v>#N/A</v>
      </c>
      <c r="L1039" s="190"/>
      <c r="M1039" s="19"/>
      <c r="N1039" s="5"/>
      <c r="O1039" s="230"/>
      <c r="P1039" s="5"/>
      <c r="Q1039" s="230"/>
      <c r="R1039" s="5"/>
      <c r="S1039" s="20"/>
      <c r="T1039" s="18"/>
      <c r="U1039" s="20"/>
      <c r="V1039" s="18"/>
      <c r="W1039" s="21"/>
      <c r="X1039" s="18"/>
      <c r="Y1039" s="21"/>
      <c r="Z1039" s="18"/>
      <c r="AA1039" s="21"/>
      <c r="AB1039" s="18"/>
      <c r="AC1039" s="21"/>
      <c r="AD1039" s="18"/>
      <c r="AE1039" s="19"/>
      <c r="AF1039" s="18"/>
      <c r="AG1039" s="6"/>
      <c r="AH1039" s="5"/>
      <c r="AI1039" s="6"/>
    </row>
    <row r="1040" spans="1:35" ht="15" customHeight="1" x14ac:dyDescent="0.25">
      <c r="A1040" s="9" t="s">
        <v>1958</v>
      </c>
      <c r="B1040" s="304" t="s">
        <v>4087</v>
      </c>
      <c r="D1040" s="149" t="s">
        <v>676</v>
      </c>
      <c r="E1040" s="1" t="s">
        <v>1391</v>
      </c>
      <c r="F1040" s="1" t="s">
        <v>1680</v>
      </c>
      <c r="H1040" s="225">
        <v>0</v>
      </c>
      <c r="I1040" s="225">
        <v>0</v>
      </c>
      <c r="J1040" s="225">
        <v>0.16453899999999999</v>
      </c>
      <c r="K1040" s="225" t="e">
        <v>#N/A</v>
      </c>
      <c r="L1040" s="190"/>
      <c r="M1040" s="17"/>
      <c r="N1040" s="5"/>
      <c r="O1040" s="230"/>
      <c r="P1040" s="5"/>
      <c r="Q1040" s="230"/>
      <c r="R1040" s="5"/>
      <c r="S1040" s="20"/>
      <c r="T1040" s="18"/>
      <c r="U1040" s="20"/>
      <c r="V1040" s="18"/>
      <c r="W1040" s="21"/>
      <c r="X1040" s="18"/>
      <c r="Y1040" s="21"/>
      <c r="Z1040" s="18"/>
      <c r="AA1040" s="21"/>
      <c r="AB1040" s="18"/>
      <c r="AC1040" s="21"/>
      <c r="AD1040" s="18"/>
      <c r="AE1040" s="21"/>
      <c r="AF1040" s="18"/>
      <c r="AG1040" s="6"/>
      <c r="AH1040" s="5"/>
      <c r="AI1040" s="6"/>
    </row>
    <row r="1041" spans="1:35" ht="15" customHeight="1" x14ac:dyDescent="0.25">
      <c r="A1041" s="9" t="s">
        <v>1958</v>
      </c>
      <c r="B1041" s="304" t="s">
        <v>4088</v>
      </c>
      <c r="D1041" s="149" t="s">
        <v>703</v>
      </c>
      <c r="E1041" s="1" t="s">
        <v>1392</v>
      </c>
      <c r="F1041" s="1" t="s">
        <v>1680</v>
      </c>
      <c r="H1041" s="225">
        <v>0</v>
      </c>
      <c r="I1041" s="225">
        <v>0</v>
      </c>
      <c r="J1041" s="225">
        <v>0.16485</v>
      </c>
      <c r="K1041" s="225">
        <v>0.16</v>
      </c>
      <c r="L1041" s="190"/>
      <c r="M1041" s="19"/>
      <c r="N1041" s="5"/>
      <c r="O1041" s="230"/>
      <c r="P1041" s="5"/>
      <c r="Q1041" s="230"/>
      <c r="R1041" s="5"/>
      <c r="S1041" s="20"/>
      <c r="T1041" s="18"/>
      <c r="U1041" s="20"/>
      <c r="V1041" s="18"/>
      <c r="W1041" s="21"/>
      <c r="X1041" s="18"/>
      <c r="Y1041" s="21"/>
      <c r="Z1041" s="18"/>
      <c r="AA1041" s="21"/>
      <c r="AB1041" s="18"/>
      <c r="AC1041" s="21"/>
      <c r="AD1041" s="18"/>
      <c r="AE1041" s="19"/>
      <c r="AF1041" s="18"/>
      <c r="AG1041" s="6"/>
      <c r="AH1041" s="5"/>
      <c r="AI1041" s="6"/>
    </row>
    <row r="1042" spans="1:35" ht="15" customHeight="1" x14ac:dyDescent="0.25">
      <c r="A1042" s="9" t="s">
        <v>1958</v>
      </c>
      <c r="B1042" s="304" t="s">
        <v>4089</v>
      </c>
      <c r="D1042" s="149" t="s">
        <v>689</v>
      </c>
      <c r="E1042" s="283" t="s">
        <v>1393</v>
      </c>
      <c r="F1042" s="283" t="s">
        <v>1680</v>
      </c>
      <c r="G1042" s="283"/>
      <c r="H1042" s="225">
        <v>0</v>
      </c>
      <c r="I1042" s="225">
        <v>0</v>
      </c>
      <c r="J1042" s="225">
        <v>0.16456699999999999</v>
      </c>
      <c r="K1042" s="225">
        <v>0.16</v>
      </c>
      <c r="L1042" s="190"/>
      <c r="M1042" s="19"/>
      <c r="N1042" s="5"/>
      <c r="O1042" s="230"/>
      <c r="P1042" s="5"/>
      <c r="Q1042" s="230"/>
      <c r="R1042" s="5"/>
      <c r="S1042" s="20"/>
      <c r="T1042" s="18"/>
      <c r="U1042" s="20"/>
      <c r="V1042" s="18"/>
      <c r="W1042" s="21"/>
      <c r="X1042" s="18"/>
      <c r="Y1042" s="21"/>
      <c r="Z1042" s="18"/>
      <c r="AA1042" s="21"/>
      <c r="AB1042" s="18"/>
      <c r="AC1042" s="21"/>
      <c r="AD1042" s="18"/>
      <c r="AE1042" s="19"/>
      <c r="AF1042" s="18"/>
      <c r="AG1042" s="6"/>
      <c r="AH1042" s="5"/>
      <c r="AI1042" s="6"/>
    </row>
    <row r="1043" spans="1:35" ht="15" customHeight="1" x14ac:dyDescent="0.25">
      <c r="A1043" s="9" t="s">
        <v>1958</v>
      </c>
      <c r="B1043" s="304" t="s">
        <v>4090</v>
      </c>
      <c r="D1043" s="149" t="s">
        <v>690</v>
      </c>
      <c r="E1043" s="183" t="s">
        <v>1394</v>
      </c>
      <c r="F1043" s="1" t="e">
        <v>#N/A</v>
      </c>
      <c r="H1043" s="225">
        <v>0</v>
      </c>
      <c r="I1043" s="225">
        <v>0</v>
      </c>
      <c r="J1043" s="225">
        <v>0.16400000000000001</v>
      </c>
      <c r="K1043" s="225" t="e">
        <v>#N/A</v>
      </c>
      <c r="L1043" s="190"/>
      <c r="M1043" s="17"/>
      <c r="N1043" s="5"/>
      <c r="O1043" s="230"/>
      <c r="P1043" s="5"/>
      <c r="Q1043" s="230"/>
      <c r="R1043" s="5"/>
      <c r="S1043" s="20"/>
      <c r="T1043" s="18"/>
      <c r="U1043" s="20"/>
      <c r="V1043" s="18"/>
      <c r="W1043" s="21"/>
      <c r="X1043" s="18"/>
      <c r="Y1043" s="21"/>
      <c r="Z1043" s="18"/>
      <c r="AA1043" s="21"/>
      <c r="AB1043" s="18"/>
      <c r="AC1043" s="21"/>
      <c r="AD1043" s="18"/>
      <c r="AE1043" s="21"/>
      <c r="AF1043" s="18"/>
      <c r="AG1043" s="6"/>
      <c r="AH1043" s="5"/>
      <c r="AI1043" s="6"/>
    </row>
    <row r="1044" spans="1:35" ht="15" customHeight="1" x14ac:dyDescent="0.25">
      <c r="A1044" s="9" t="s">
        <v>1958</v>
      </c>
      <c r="B1044" s="304" t="s">
        <v>4091</v>
      </c>
      <c r="D1044" s="149" t="s">
        <v>691</v>
      </c>
      <c r="E1044" s="183" t="s">
        <v>1395</v>
      </c>
      <c r="F1044" s="1" t="e">
        <v>#N/A</v>
      </c>
      <c r="G1044" s="283"/>
      <c r="H1044" s="225">
        <v>0</v>
      </c>
      <c r="I1044" s="225">
        <v>0</v>
      </c>
      <c r="J1044" s="225">
        <v>0.16456000000000001</v>
      </c>
      <c r="K1044" s="225" t="e">
        <v>#N/A</v>
      </c>
      <c r="L1044" s="190"/>
      <c r="M1044" s="19"/>
      <c r="N1044" s="5"/>
      <c r="O1044" s="230"/>
      <c r="P1044" s="5"/>
      <c r="Q1044" s="230"/>
      <c r="R1044" s="5"/>
      <c r="S1044" s="20"/>
      <c r="T1044" s="18"/>
      <c r="U1044" s="20"/>
      <c r="V1044" s="18"/>
      <c r="W1044" s="21"/>
      <c r="X1044" s="18"/>
      <c r="Y1044" s="21"/>
      <c r="Z1044" s="18"/>
      <c r="AA1044" s="21"/>
      <c r="AB1044" s="18"/>
      <c r="AC1044" s="21"/>
      <c r="AD1044" s="18"/>
      <c r="AE1044" s="19"/>
      <c r="AF1044" s="18"/>
      <c r="AG1044" s="6"/>
      <c r="AH1044" s="5"/>
      <c r="AI1044" s="6"/>
    </row>
    <row r="1045" spans="1:35" ht="15" customHeight="1" x14ac:dyDescent="0.25">
      <c r="A1045" s="9" t="s">
        <v>1958</v>
      </c>
      <c r="B1045" s="304" t="e">
        <v>#N/A</v>
      </c>
      <c r="D1045" s="149" t="s">
        <v>714</v>
      </c>
      <c r="E1045" s="283" t="s">
        <v>1396</v>
      </c>
      <c r="F1045" s="183" t="e">
        <v>#N/A</v>
      </c>
      <c r="G1045" s="283"/>
      <c r="H1045" s="225" t="e">
        <v>#N/A</v>
      </c>
      <c r="I1045" s="225" t="e">
        <v>#N/A</v>
      </c>
      <c r="J1045" s="225" t="e">
        <v>#N/A</v>
      </c>
      <c r="K1045" s="225" t="e">
        <v>#N/A</v>
      </c>
      <c r="L1045" s="190"/>
      <c r="M1045" s="17"/>
      <c r="N1045" s="5"/>
      <c r="O1045" s="230"/>
      <c r="P1045" s="5"/>
      <c r="Q1045" s="230"/>
      <c r="R1045" s="5"/>
      <c r="S1045" s="20"/>
      <c r="T1045" s="18"/>
      <c r="U1045" s="20"/>
      <c r="V1045" s="18"/>
      <c r="W1045" s="21"/>
      <c r="X1045" s="18"/>
      <c r="Y1045" s="21"/>
      <c r="Z1045" s="18"/>
      <c r="AA1045" s="21"/>
      <c r="AB1045" s="18"/>
      <c r="AC1045" s="21"/>
      <c r="AD1045" s="18"/>
      <c r="AE1045" s="21"/>
      <c r="AF1045" s="18"/>
      <c r="AG1045" s="6"/>
      <c r="AH1045" s="5"/>
      <c r="AI1045" s="6"/>
    </row>
    <row r="1046" spans="1:35" ht="15" customHeight="1" x14ac:dyDescent="0.25">
      <c r="A1046" s="9" t="s">
        <v>1958</v>
      </c>
      <c r="B1046" s="304" t="s">
        <v>4092</v>
      </c>
      <c r="D1046" s="149" t="s">
        <v>679</v>
      </c>
      <c r="E1046" s="183" t="s">
        <v>1397</v>
      </c>
      <c r="F1046" s="183" t="s">
        <v>1680</v>
      </c>
      <c r="G1046" s="183"/>
      <c r="H1046" s="225">
        <v>0</v>
      </c>
      <c r="I1046" s="225">
        <v>0</v>
      </c>
      <c r="J1046" s="225">
        <v>0.164853</v>
      </c>
      <c r="K1046" s="225" t="e">
        <v>#N/A</v>
      </c>
      <c r="L1046" s="190"/>
      <c r="M1046" s="17"/>
      <c r="N1046" s="5"/>
      <c r="O1046" s="230"/>
      <c r="P1046" s="5"/>
      <c r="Q1046" s="230"/>
      <c r="R1046" s="5"/>
      <c r="S1046" s="20"/>
      <c r="T1046" s="18"/>
      <c r="U1046" s="20"/>
      <c r="V1046" s="18"/>
      <c r="W1046" s="21"/>
      <c r="X1046" s="18"/>
      <c r="Y1046" s="21"/>
      <c r="Z1046" s="18"/>
      <c r="AA1046" s="21"/>
      <c r="AB1046" s="18"/>
      <c r="AC1046" s="21"/>
      <c r="AD1046" s="18"/>
      <c r="AE1046" s="21"/>
      <c r="AF1046" s="18"/>
      <c r="AG1046" s="6"/>
      <c r="AH1046" s="5"/>
      <c r="AI1046" s="6"/>
    </row>
    <row r="1047" spans="1:35" ht="15" customHeight="1" x14ac:dyDescent="0.25">
      <c r="A1047" s="9" t="s">
        <v>1958</v>
      </c>
      <c r="B1047" s="304" t="s">
        <v>4093</v>
      </c>
      <c r="D1047" s="149" t="s">
        <v>677</v>
      </c>
      <c r="E1047" s="1" t="s">
        <v>1398</v>
      </c>
      <c r="F1047" s="1" t="s">
        <v>1680</v>
      </c>
      <c r="H1047" s="225">
        <v>0</v>
      </c>
      <c r="I1047" s="225">
        <v>0</v>
      </c>
      <c r="J1047" s="225">
        <v>0.1648</v>
      </c>
      <c r="K1047" s="225">
        <v>0.16</v>
      </c>
      <c r="L1047" s="190"/>
      <c r="M1047" s="19"/>
      <c r="N1047" s="5"/>
      <c r="O1047" s="230"/>
      <c r="P1047" s="5"/>
      <c r="Q1047" s="230"/>
      <c r="R1047" s="5"/>
      <c r="S1047" s="20"/>
      <c r="T1047" s="18"/>
      <c r="U1047" s="20"/>
      <c r="V1047" s="18"/>
      <c r="W1047" s="21"/>
      <c r="X1047" s="18"/>
      <c r="Y1047" s="21"/>
      <c r="Z1047" s="18"/>
      <c r="AA1047" s="21"/>
      <c r="AB1047" s="18"/>
      <c r="AC1047" s="21"/>
      <c r="AD1047" s="18"/>
      <c r="AE1047" s="19"/>
      <c r="AF1047" s="18"/>
      <c r="AG1047" s="6"/>
      <c r="AH1047" s="5"/>
      <c r="AI1047" s="6"/>
    </row>
    <row r="1048" spans="1:35" ht="15" customHeight="1" x14ac:dyDescent="0.25">
      <c r="A1048" s="9" t="s">
        <v>1958</v>
      </c>
      <c r="B1048" s="304" t="e">
        <v>#N/A</v>
      </c>
      <c r="D1048" s="149" t="s">
        <v>715</v>
      </c>
      <c r="E1048" s="1" t="s">
        <v>1398</v>
      </c>
      <c r="F1048" s="1" t="e">
        <v>#N/A</v>
      </c>
      <c r="H1048" s="225" t="e">
        <v>#N/A</v>
      </c>
      <c r="I1048" s="225" t="e">
        <v>#N/A</v>
      </c>
      <c r="J1048" s="225" t="e">
        <v>#N/A</v>
      </c>
      <c r="K1048" s="225" t="e">
        <v>#N/A</v>
      </c>
      <c r="L1048" s="190"/>
      <c r="M1048" s="17"/>
      <c r="N1048" s="5"/>
      <c r="O1048" s="230"/>
      <c r="P1048" s="5"/>
      <c r="Q1048" s="230"/>
      <c r="R1048" s="5"/>
      <c r="S1048" s="20"/>
      <c r="T1048" s="18"/>
      <c r="U1048" s="20"/>
      <c r="V1048" s="18"/>
      <c r="W1048" s="21"/>
      <c r="X1048" s="18"/>
      <c r="Y1048" s="21"/>
      <c r="Z1048" s="18"/>
      <c r="AA1048" s="21"/>
      <c r="AB1048" s="18"/>
      <c r="AC1048" s="21"/>
      <c r="AD1048" s="18"/>
      <c r="AE1048" s="21"/>
      <c r="AF1048" s="18"/>
      <c r="AG1048" s="6"/>
      <c r="AH1048" s="5"/>
      <c r="AI1048" s="6"/>
    </row>
    <row r="1049" spans="1:35" ht="15" customHeight="1" x14ac:dyDescent="0.25">
      <c r="A1049" s="9" t="s">
        <v>1958</v>
      </c>
      <c r="B1049" s="304" t="s">
        <v>4094</v>
      </c>
      <c r="D1049" s="149" t="s">
        <v>678</v>
      </c>
      <c r="E1049" s="183" t="s">
        <v>1399</v>
      </c>
      <c r="F1049" s="183" t="s">
        <v>1680</v>
      </c>
      <c r="G1049" s="183"/>
      <c r="H1049" s="225">
        <v>0</v>
      </c>
      <c r="I1049" s="225">
        <v>0</v>
      </c>
      <c r="J1049" s="225">
        <v>0.163216</v>
      </c>
      <c r="K1049" s="225" t="e">
        <v>#N/A</v>
      </c>
      <c r="L1049" s="190"/>
      <c r="M1049" s="19"/>
      <c r="N1049" s="5"/>
      <c r="O1049" s="230"/>
      <c r="P1049" s="5"/>
      <c r="Q1049" s="230"/>
      <c r="R1049" s="5"/>
      <c r="S1049" s="20"/>
      <c r="T1049" s="18"/>
      <c r="U1049" s="20"/>
      <c r="V1049" s="18"/>
      <c r="W1049" s="21"/>
      <c r="X1049" s="18"/>
      <c r="Y1049" s="21"/>
      <c r="Z1049" s="18"/>
      <c r="AA1049" s="21"/>
      <c r="AB1049" s="18"/>
      <c r="AC1049" s="21"/>
      <c r="AD1049" s="18"/>
      <c r="AE1049" s="19"/>
      <c r="AF1049" s="18"/>
      <c r="AG1049" s="6"/>
      <c r="AH1049" s="5"/>
      <c r="AI1049" s="6"/>
    </row>
    <row r="1050" spans="1:35" ht="15" customHeight="1" x14ac:dyDescent="0.25">
      <c r="A1050" s="9" t="s">
        <v>1958</v>
      </c>
      <c r="B1050" s="304" t="e">
        <v>#N/A</v>
      </c>
      <c r="D1050" s="149" t="s">
        <v>716</v>
      </c>
      <c r="E1050" s="183" t="s">
        <v>1399</v>
      </c>
      <c r="F1050" s="44" t="e">
        <v>#N/A</v>
      </c>
      <c r="G1050" s="44"/>
      <c r="H1050" s="225" t="e">
        <v>#N/A</v>
      </c>
      <c r="I1050" s="225" t="e">
        <v>#N/A</v>
      </c>
      <c r="J1050" s="225" t="e">
        <v>#N/A</v>
      </c>
      <c r="K1050" s="225" t="e">
        <v>#N/A</v>
      </c>
      <c r="L1050" s="190"/>
      <c r="M1050" s="17"/>
      <c r="N1050" s="5"/>
      <c r="O1050" s="230"/>
      <c r="P1050" s="5"/>
      <c r="Q1050" s="230"/>
      <c r="R1050" s="5"/>
      <c r="S1050" s="20"/>
      <c r="T1050" s="18"/>
      <c r="U1050" s="20"/>
      <c r="V1050" s="18"/>
      <c r="W1050" s="21"/>
      <c r="X1050" s="18"/>
      <c r="Y1050" s="21"/>
      <c r="Z1050" s="18"/>
      <c r="AA1050" s="21"/>
      <c r="AB1050" s="18"/>
      <c r="AC1050" s="21"/>
      <c r="AD1050" s="18"/>
      <c r="AE1050" s="21"/>
      <c r="AF1050" s="18"/>
      <c r="AG1050" s="6"/>
      <c r="AH1050" s="5"/>
      <c r="AI1050" s="6"/>
    </row>
    <row r="1051" spans="1:35" ht="15" customHeight="1" x14ac:dyDescent="0.25">
      <c r="A1051" s="9" t="s">
        <v>1958</v>
      </c>
      <c r="B1051" s="304" t="s">
        <v>4095</v>
      </c>
      <c r="D1051" s="149" t="s">
        <v>697</v>
      </c>
      <c r="E1051" s="183" t="s">
        <v>1400</v>
      </c>
      <c r="F1051" s="183" t="s">
        <v>1680</v>
      </c>
      <c r="G1051" s="183"/>
      <c r="H1051" s="225">
        <v>0</v>
      </c>
      <c r="I1051" s="225">
        <v>0</v>
      </c>
      <c r="J1051" s="225">
        <v>0.16485</v>
      </c>
      <c r="K1051" s="225" t="e">
        <v>#N/A</v>
      </c>
      <c r="L1051" s="190"/>
      <c r="M1051" s="17"/>
      <c r="N1051" s="5"/>
      <c r="O1051" s="230"/>
      <c r="P1051" s="5"/>
      <c r="Q1051" s="230"/>
      <c r="R1051" s="5"/>
      <c r="S1051" s="20"/>
      <c r="T1051" s="18"/>
      <c r="U1051" s="20"/>
      <c r="V1051" s="18"/>
      <c r="W1051" s="21"/>
      <c r="X1051" s="18"/>
      <c r="Y1051" s="21"/>
      <c r="Z1051" s="18"/>
      <c r="AA1051" s="21"/>
      <c r="AB1051" s="18"/>
      <c r="AC1051" s="21"/>
      <c r="AD1051" s="18"/>
      <c r="AE1051" s="21"/>
      <c r="AF1051" s="18"/>
      <c r="AG1051" s="6"/>
      <c r="AH1051" s="5"/>
      <c r="AI1051" s="6"/>
    </row>
    <row r="1052" spans="1:35" ht="15" customHeight="1" x14ac:dyDescent="0.25">
      <c r="A1052" s="9" t="s">
        <v>1958</v>
      </c>
      <c r="B1052" s="304" t="e">
        <v>#N/A</v>
      </c>
      <c r="D1052" s="149" t="s">
        <v>717</v>
      </c>
      <c r="E1052" s="183" t="s">
        <v>1400</v>
      </c>
      <c r="F1052" s="183" t="e">
        <v>#N/A</v>
      </c>
      <c r="G1052" s="183"/>
      <c r="H1052" s="225" t="e">
        <v>#N/A</v>
      </c>
      <c r="I1052" s="225" t="e">
        <v>#N/A</v>
      </c>
      <c r="J1052" s="225" t="e">
        <v>#N/A</v>
      </c>
      <c r="K1052" s="225" t="e">
        <v>#N/A</v>
      </c>
      <c r="L1052" s="190"/>
      <c r="M1052" s="17"/>
      <c r="N1052" s="5"/>
      <c r="O1052" s="230"/>
      <c r="P1052" s="5"/>
      <c r="Q1052" s="230"/>
      <c r="R1052" s="5"/>
      <c r="S1052" s="20"/>
      <c r="T1052" s="18"/>
      <c r="U1052" s="20"/>
      <c r="V1052" s="18"/>
      <c r="W1052" s="21"/>
      <c r="X1052" s="18"/>
      <c r="Y1052" s="21"/>
      <c r="Z1052" s="18"/>
      <c r="AA1052" s="21"/>
      <c r="AB1052" s="18"/>
      <c r="AC1052" s="21"/>
      <c r="AD1052" s="18"/>
      <c r="AE1052" s="21"/>
      <c r="AF1052" s="18"/>
      <c r="AG1052" s="6"/>
      <c r="AH1052" s="5"/>
      <c r="AI1052" s="6"/>
    </row>
    <row r="1053" spans="1:35" ht="15" customHeight="1" x14ac:dyDescent="0.25">
      <c r="A1053" s="9" t="s">
        <v>1958</v>
      </c>
      <c r="B1053" s="304" t="e">
        <v>#N/A</v>
      </c>
      <c r="D1053" s="149" t="s">
        <v>718</v>
      </c>
      <c r="E1053" s="183" t="s">
        <v>1401</v>
      </c>
      <c r="F1053" s="183" t="e">
        <v>#N/A</v>
      </c>
      <c r="G1053" s="183"/>
      <c r="H1053" s="225" t="e">
        <v>#N/A</v>
      </c>
      <c r="I1053" s="225" t="e">
        <v>#N/A</v>
      </c>
      <c r="J1053" s="225" t="e">
        <v>#N/A</v>
      </c>
      <c r="K1053" s="225" t="e">
        <v>#N/A</v>
      </c>
      <c r="L1053" s="190"/>
      <c r="M1053" s="17"/>
      <c r="N1053" s="5"/>
      <c r="O1053" s="230"/>
      <c r="P1053" s="5"/>
      <c r="Q1053" s="230"/>
      <c r="R1053" s="5"/>
      <c r="S1053" s="20"/>
      <c r="T1053" s="18"/>
      <c r="U1053" s="20"/>
      <c r="V1053" s="18"/>
      <c r="W1053" s="21"/>
      <c r="X1053" s="18"/>
      <c r="Y1053" s="21"/>
      <c r="Z1053" s="18"/>
      <c r="AA1053" s="21"/>
      <c r="AB1053" s="18"/>
      <c r="AC1053" s="21"/>
      <c r="AD1053" s="18"/>
      <c r="AE1053" s="21"/>
      <c r="AF1053" s="18"/>
      <c r="AG1053" s="6"/>
      <c r="AH1053" s="5"/>
      <c r="AI1053" s="6"/>
    </row>
    <row r="1054" spans="1:35" ht="15" customHeight="1" x14ac:dyDescent="0.25">
      <c r="A1054" s="9" t="s">
        <v>1958</v>
      </c>
      <c r="B1054" s="304" t="s">
        <v>4096</v>
      </c>
      <c r="D1054" s="149" t="s">
        <v>680</v>
      </c>
      <c r="E1054" s="283" t="s">
        <v>1402</v>
      </c>
      <c r="F1054" s="283" t="s">
        <v>1680</v>
      </c>
      <c r="G1054" s="283"/>
      <c r="H1054" s="225">
        <v>0</v>
      </c>
      <c r="I1054" s="225">
        <v>0</v>
      </c>
      <c r="J1054" s="225">
        <v>0.16400000000000001</v>
      </c>
      <c r="K1054" s="225" t="e">
        <v>#N/A</v>
      </c>
      <c r="L1054" s="190"/>
      <c r="M1054" s="17"/>
      <c r="N1054" s="5"/>
      <c r="O1054" s="230"/>
      <c r="P1054" s="5"/>
      <c r="Q1054" s="230"/>
      <c r="R1054" s="5"/>
      <c r="S1054" s="20"/>
      <c r="T1054" s="18"/>
      <c r="U1054" s="20"/>
      <c r="V1054" s="18"/>
      <c r="W1054" s="21"/>
      <c r="X1054" s="18"/>
      <c r="Y1054" s="21"/>
      <c r="Z1054" s="18"/>
      <c r="AA1054" s="21"/>
      <c r="AB1054" s="18"/>
      <c r="AC1054" s="21"/>
      <c r="AD1054" s="18"/>
      <c r="AE1054" s="21"/>
      <c r="AF1054" s="18"/>
      <c r="AG1054" s="6"/>
      <c r="AH1054" s="5"/>
      <c r="AI1054" s="6"/>
    </row>
    <row r="1055" spans="1:35" ht="15" customHeight="1" x14ac:dyDescent="0.25">
      <c r="A1055" s="9" t="s">
        <v>1958</v>
      </c>
      <c r="B1055" s="304" t="e">
        <v>#N/A</v>
      </c>
      <c r="D1055" s="149" t="s">
        <v>719</v>
      </c>
      <c r="E1055" s="183" t="s">
        <v>1402</v>
      </c>
      <c r="F1055" s="183" t="e">
        <v>#N/A</v>
      </c>
      <c r="G1055" s="183"/>
      <c r="H1055" s="225" t="e">
        <v>#N/A</v>
      </c>
      <c r="I1055" s="225" t="e">
        <v>#N/A</v>
      </c>
      <c r="J1055" s="225" t="e">
        <v>#N/A</v>
      </c>
      <c r="K1055" s="225" t="e">
        <v>#N/A</v>
      </c>
      <c r="L1055" s="190"/>
      <c r="M1055" s="17"/>
      <c r="N1055" s="5"/>
      <c r="O1055" s="230"/>
      <c r="P1055" s="5"/>
      <c r="Q1055" s="230"/>
      <c r="R1055" s="5"/>
      <c r="S1055" s="20"/>
      <c r="T1055" s="18"/>
      <c r="U1055" s="20"/>
      <c r="V1055" s="18"/>
      <c r="W1055" s="21"/>
      <c r="X1055" s="18"/>
      <c r="Y1055" s="21"/>
      <c r="Z1055" s="18"/>
      <c r="AA1055" s="21"/>
      <c r="AB1055" s="18"/>
      <c r="AC1055" s="21"/>
      <c r="AD1055" s="18"/>
      <c r="AE1055" s="21"/>
      <c r="AF1055" s="18"/>
      <c r="AG1055" s="6"/>
      <c r="AH1055" s="5"/>
      <c r="AI1055" s="6"/>
    </row>
    <row r="1056" spans="1:35" ht="15" customHeight="1" x14ac:dyDescent="0.25">
      <c r="A1056" s="9" t="s">
        <v>1958</v>
      </c>
      <c r="B1056" s="304" t="e">
        <v>#N/A</v>
      </c>
      <c r="D1056" s="149" t="s">
        <v>720</v>
      </c>
      <c r="E1056" s="283" t="s">
        <v>1403</v>
      </c>
      <c r="F1056" s="283" t="e">
        <v>#N/A</v>
      </c>
      <c r="G1056" s="283"/>
      <c r="H1056" s="225" t="e">
        <v>#N/A</v>
      </c>
      <c r="I1056" s="225" t="e">
        <v>#N/A</v>
      </c>
      <c r="J1056" s="225" t="e">
        <v>#N/A</v>
      </c>
      <c r="K1056" s="225" t="e">
        <v>#N/A</v>
      </c>
      <c r="L1056" s="190"/>
      <c r="M1056" s="17"/>
      <c r="N1056" s="5"/>
      <c r="O1056" s="230"/>
      <c r="P1056" s="5"/>
      <c r="Q1056" s="230"/>
      <c r="R1056" s="5"/>
      <c r="S1056" s="20"/>
      <c r="T1056" s="18"/>
      <c r="U1056" s="20"/>
      <c r="V1056" s="18"/>
      <c r="W1056" s="21"/>
      <c r="X1056" s="18"/>
      <c r="Y1056" s="21"/>
      <c r="Z1056" s="18"/>
      <c r="AA1056" s="21"/>
      <c r="AB1056" s="18"/>
      <c r="AC1056" s="21"/>
      <c r="AD1056" s="18"/>
      <c r="AE1056" s="21"/>
      <c r="AF1056" s="18"/>
      <c r="AG1056" s="6"/>
      <c r="AH1056" s="5"/>
      <c r="AI1056" s="6"/>
    </row>
    <row r="1057" spans="1:35" ht="15" customHeight="1" x14ac:dyDescent="0.25">
      <c r="A1057" s="9" t="s">
        <v>1958</v>
      </c>
      <c r="B1057" s="304" t="s">
        <v>4097</v>
      </c>
      <c r="D1057" s="149" t="s">
        <v>681</v>
      </c>
      <c r="E1057" s="1" t="s">
        <v>1404</v>
      </c>
      <c r="F1057" s="1" t="s">
        <v>1680</v>
      </c>
      <c r="H1057" s="225">
        <v>0</v>
      </c>
      <c r="I1057" s="225">
        <v>0</v>
      </c>
      <c r="J1057" s="225">
        <v>0.1646</v>
      </c>
      <c r="K1057" s="225" t="e">
        <v>#N/A</v>
      </c>
      <c r="L1057" s="190"/>
      <c r="M1057" s="17"/>
      <c r="N1057" s="5"/>
      <c r="O1057" s="230"/>
      <c r="P1057" s="5"/>
      <c r="Q1057" s="230"/>
      <c r="R1057" s="5"/>
      <c r="S1057" s="20"/>
      <c r="T1057" s="18"/>
      <c r="U1057" s="20"/>
      <c r="V1057" s="18"/>
      <c r="W1057" s="21"/>
      <c r="X1057" s="18"/>
      <c r="Y1057" s="21"/>
      <c r="Z1057" s="18"/>
      <c r="AA1057" s="21"/>
      <c r="AB1057" s="18"/>
      <c r="AC1057" s="21"/>
      <c r="AD1057" s="18"/>
      <c r="AE1057" s="21"/>
      <c r="AF1057" s="18"/>
      <c r="AG1057" s="6"/>
      <c r="AH1057" s="5"/>
      <c r="AI1057" s="6"/>
    </row>
    <row r="1058" spans="1:35" ht="15" customHeight="1" x14ac:dyDescent="0.25">
      <c r="A1058" s="9" t="s">
        <v>1958</v>
      </c>
      <c r="B1058" s="304" t="e">
        <v>#N/A</v>
      </c>
      <c r="D1058" s="149" t="s">
        <v>721</v>
      </c>
      <c r="E1058" s="283" t="s">
        <v>1404</v>
      </c>
      <c r="F1058" s="283" t="e">
        <v>#N/A</v>
      </c>
      <c r="G1058" s="283"/>
      <c r="H1058" s="225" t="e">
        <v>#N/A</v>
      </c>
      <c r="I1058" s="225" t="e">
        <v>#N/A</v>
      </c>
      <c r="J1058" s="225" t="e">
        <v>#N/A</v>
      </c>
      <c r="K1058" s="225" t="e">
        <v>#N/A</v>
      </c>
      <c r="L1058" s="190"/>
      <c r="M1058" s="17"/>
      <c r="N1058" s="5"/>
      <c r="O1058" s="230"/>
      <c r="P1058" s="5"/>
      <c r="Q1058" s="230"/>
      <c r="R1058" s="5"/>
      <c r="S1058" s="20"/>
      <c r="T1058" s="18"/>
      <c r="U1058" s="20"/>
      <c r="V1058" s="18"/>
      <c r="W1058" s="21"/>
      <c r="X1058" s="18"/>
      <c r="Y1058" s="21"/>
      <c r="Z1058" s="18"/>
      <c r="AA1058" s="21"/>
      <c r="AB1058" s="18"/>
      <c r="AC1058" s="21"/>
      <c r="AD1058" s="18"/>
      <c r="AE1058" s="21"/>
      <c r="AF1058" s="18"/>
      <c r="AG1058" s="6"/>
      <c r="AH1058" s="5"/>
      <c r="AI1058" s="6"/>
    </row>
    <row r="1059" spans="1:35" ht="15" customHeight="1" x14ac:dyDescent="0.25">
      <c r="A1059" s="9" t="s">
        <v>1958</v>
      </c>
      <c r="B1059" s="304" t="s">
        <v>4098</v>
      </c>
      <c r="D1059" s="149" t="s">
        <v>693</v>
      </c>
      <c r="E1059" s="283" t="s">
        <v>1405</v>
      </c>
      <c r="F1059" s="283" t="s">
        <v>1680</v>
      </c>
      <c r="G1059" s="283"/>
      <c r="H1059" s="225">
        <v>0</v>
      </c>
      <c r="I1059" s="225">
        <v>0</v>
      </c>
      <c r="J1059" s="225">
        <v>0.16320000000000001</v>
      </c>
      <c r="K1059" s="225" t="e">
        <v>#N/A</v>
      </c>
      <c r="L1059" s="190"/>
      <c r="M1059" s="19"/>
      <c r="N1059" s="5"/>
      <c r="O1059" s="230"/>
      <c r="P1059" s="5"/>
      <c r="Q1059" s="230"/>
      <c r="R1059" s="5"/>
      <c r="S1059" s="20"/>
      <c r="T1059" s="18"/>
      <c r="U1059" s="19"/>
      <c r="V1059" s="18"/>
      <c r="W1059" s="21"/>
      <c r="X1059" s="18"/>
      <c r="Y1059" s="21"/>
      <c r="Z1059" s="18"/>
      <c r="AA1059" s="21"/>
      <c r="AB1059" s="18"/>
      <c r="AC1059" s="21"/>
      <c r="AD1059" s="18"/>
      <c r="AE1059" s="21"/>
      <c r="AF1059" s="18"/>
      <c r="AG1059" s="6"/>
      <c r="AH1059" s="5"/>
      <c r="AI1059" s="6"/>
    </row>
    <row r="1060" spans="1:35" ht="15" customHeight="1" x14ac:dyDescent="0.25">
      <c r="A1060" s="9" t="s">
        <v>1958</v>
      </c>
      <c r="B1060" s="304" t="s">
        <v>4099</v>
      </c>
      <c r="D1060" s="149" t="s">
        <v>694</v>
      </c>
      <c r="E1060" s="1" t="s">
        <v>1406</v>
      </c>
      <c r="F1060" s="1" t="s">
        <v>1680</v>
      </c>
      <c r="H1060" s="225">
        <v>0</v>
      </c>
      <c r="I1060" s="225">
        <v>0</v>
      </c>
      <c r="J1060" s="225">
        <v>0.16455700000000001</v>
      </c>
      <c r="K1060" s="225" t="e">
        <v>#N/A</v>
      </c>
      <c r="L1060" s="190"/>
      <c r="M1060" s="19"/>
      <c r="N1060" s="5"/>
      <c r="O1060" s="230"/>
      <c r="P1060" s="5"/>
      <c r="Q1060" s="230"/>
      <c r="R1060" s="5"/>
      <c r="S1060" s="20"/>
      <c r="T1060" s="18"/>
      <c r="U1060" s="19"/>
      <c r="V1060" s="18"/>
      <c r="W1060" s="21"/>
      <c r="X1060" s="18"/>
      <c r="Y1060" s="21"/>
      <c r="Z1060" s="18"/>
      <c r="AA1060" s="21"/>
      <c r="AB1060" s="18"/>
      <c r="AC1060" s="21"/>
      <c r="AD1060" s="18"/>
      <c r="AE1060" s="21"/>
      <c r="AF1060" s="18"/>
      <c r="AG1060" s="6"/>
      <c r="AH1060" s="5"/>
      <c r="AI1060" s="6"/>
    </row>
    <row r="1061" spans="1:35" ht="15" customHeight="1" x14ac:dyDescent="0.25">
      <c r="A1061" s="9" t="s">
        <v>1958</v>
      </c>
      <c r="B1061" s="304" t="s">
        <v>4100</v>
      </c>
      <c r="D1061" s="149" t="s">
        <v>695</v>
      </c>
      <c r="E1061" s="183" t="s">
        <v>1407</v>
      </c>
      <c r="F1061" s="183" t="s">
        <v>1680</v>
      </c>
      <c r="G1061" s="183"/>
      <c r="H1061" s="225">
        <v>0</v>
      </c>
      <c r="I1061" s="225">
        <v>0</v>
      </c>
      <c r="J1061" s="225">
        <v>0.163221</v>
      </c>
      <c r="K1061" s="225">
        <v>0.16</v>
      </c>
      <c r="L1061" s="190"/>
      <c r="M1061" s="19"/>
      <c r="N1061" s="5"/>
      <c r="O1061" s="230"/>
      <c r="P1061" s="5"/>
      <c r="Q1061" s="230"/>
      <c r="R1061" s="5"/>
      <c r="S1061" s="20"/>
      <c r="T1061" s="18"/>
      <c r="U1061" s="19"/>
      <c r="V1061" s="18"/>
      <c r="W1061" s="21"/>
      <c r="X1061" s="18"/>
      <c r="Y1061" s="21"/>
      <c r="Z1061" s="18"/>
      <c r="AA1061" s="21"/>
      <c r="AB1061" s="18"/>
      <c r="AC1061" s="21"/>
      <c r="AD1061" s="18"/>
      <c r="AE1061" s="19"/>
      <c r="AF1061" s="18"/>
      <c r="AG1061" s="6"/>
      <c r="AH1061" s="5"/>
      <c r="AI1061" s="6"/>
    </row>
    <row r="1062" spans="1:35" ht="15" customHeight="1" x14ac:dyDescent="0.25">
      <c r="A1062" s="9" t="s">
        <v>1958</v>
      </c>
      <c r="B1062" s="304" t="e">
        <v>#N/A</v>
      </c>
      <c r="D1062" s="149" t="s">
        <v>722</v>
      </c>
      <c r="E1062" s="1" t="s">
        <v>1407</v>
      </c>
      <c r="F1062" s="1" t="e">
        <v>#N/A</v>
      </c>
      <c r="H1062" s="225" t="e">
        <v>#N/A</v>
      </c>
      <c r="I1062" s="225" t="e">
        <v>#N/A</v>
      </c>
      <c r="J1062" s="225" t="e">
        <v>#N/A</v>
      </c>
      <c r="K1062" s="225" t="e">
        <v>#N/A</v>
      </c>
      <c r="L1062" s="190"/>
      <c r="M1062" s="17"/>
      <c r="N1062" s="5"/>
      <c r="O1062" s="230"/>
      <c r="P1062" s="5"/>
      <c r="Q1062" s="230"/>
      <c r="R1062" s="5"/>
      <c r="S1062" s="20"/>
      <c r="T1062" s="18"/>
      <c r="U1062" s="20"/>
      <c r="V1062" s="18"/>
      <c r="W1062" s="21"/>
      <c r="X1062" s="18"/>
      <c r="Y1062" s="21"/>
      <c r="Z1062" s="18"/>
      <c r="AA1062" s="21"/>
      <c r="AB1062" s="18"/>
      <c r="AC1062" s="21"/>
      <c r="AD1062" s="18"/>
      <c r="AE1062" s="21"/>
      <c r="AF1062" s="18"/>
      <c r="AG1062" s="6"/>
      <c r="AH1062" s="5"/>
      <c r="AI1062" s="6"/>
    </row>
    <row r="1063" spans="1:35" s="183" customFormat="1" ht="15" customHeight="1" x14ac:dyDescent="0.25">
      <c r="A1063" s="9" t="s">
        <v>1958</v>
      </c>
      <c r="B1063" s="304" t="s">
        <v>5465</v>
      </c>
      <c r="C1063" s="212"/>
      <c r="D1063" s="149" t="s">
        <v>4196</v>
      </c>
      <c r="E1063" s="183" t="s">
        <v>4197</v>
      </c>
      <c r="H1063" s="225">
        <v>2125</v>
      </c>
      <c r="I1063" s="225">
        <v>2125</v>
      </c>
      <c r="J1063" s="225">
        <v>0.1648</v>
      </c>
      <c r="K1063" s="225">
        <v>0.8</v>
      </c>
      <c r="L1063" s="190"/>
      <c r="M1063" s="19"/>
      <c r="N1063" s="5"/>
      <c r="O1063" s="19"/>
      <c r="P1063" s="5"/>
      <c r="Q1063" s="19"/>
      <c r="R1063" s="5"/>
      <c r="S1063" s="19"/>
      <c r="T1063" s="18"/>
      <c r="U1063" s="19"/>
      <c r="V1063" s="18"/>
      <c r="W1063" s="21"/>
      <c r="X1063" s="18"/>
      <c r="Y1063" s="21"/>
      <c r="Z1063" s="18"/>
      <c r="AA1063" s="21"/>
      <c r="AB1063" s="18"/>
      <c r="AC1063" s="21"/>
      <c r="AD1063" s="18"/>
      <c r="AE1063" s="21"/>
      <c r="AF1063" s="18"/>
      <c r="AG1063" s="6"/>
      <c r="AH1063" s="5"/>
      <c r="AI1063" s="6"/>
    </row>
    <row r="1064" spans="1:35" ht="15" customHeight="1" x14ac:dyDescent="0.25">
      <c r="A1064" s="9" t="s">
        <v>1958</v>
      </c>
      <c r="B1064" s="304" t="s">
        <v>4101</v>
      </c>
      <c r="D1064" s="149" t="s">
        <v>696</v>
      </c>
      <c r="E1064" s="283" t="s">
        <v>1408</v>
      </c>
      <c r="F1064" s="1" t="s">
        <v>1680</v>
      </c>
      <c r="H1064" s="225">
        <v>0</v>
      </c>
      <c r="I1064" s="225">
        <v>0</v>
      </c>
      <c r="J1064" s="225">
        <v>0.16486700000000001</v>
      </c>
      <c r="K1064" s="225" t="e">
        <v>#N/A</v>
      </c>
      <c r="L1064" s="190"/>
      <c r="M1064" s="17"/>
      <c r="N1064" s="5"/>
      <c r="O1064" s="230"/>
      <c r="P1064" s="5"/>
      <c r="Q1064" s="230"/>
      <c r="R1064" s="5"/>
      <c r="S1064" s="20"/>
      <c r="T1064" s="18"/>
      <c r="U1064" s="20"/>
      <c r="V1064" s="18"/>
      <c r="W1064" s="21"/>
      <c r="X1064" s="18"/>
      <c r="Y1064" s="21"/>
      <c r="Z1064" s="18"/>
      <c r="AA1064" s="21"/>
      <c r="AB1064" s="18"/>
      <c r="AC1064" s="21"/>
      <c r="AD1064" s="18"/>
      <c r="AE1064" s="21"/>
      <c r="AF1064" s="18"/>
      <c r="AG1064" s="6"/>
      <c r="AH1064" s="5"/>
      <c r="AI1064" s="6"/>
    </row>
    <row r="1065" spans="1:35" ht="15" customHeight="1" x14ac:dyDescent="0.25">
      <c r="A1065" s="9" t="s">
        <v>1958</v>
      </c>
      <c r="B1065" s="304" t="e">
        <v>#N/A</v>
      </c>
      <c r="D1065" s="149" t="s">
        <v>723</v>
      </c>
      <c r="E1065" s="183" t="s">
        <v>1408</v>
      </c>
      <c r="F1065" s="183" t="e">
        <v>#N/A</v>
      </c>
      <c r="G1065" s="183"/>
      <c r="H1065" s="225" t="e">
        <v>#N/A</v>
      </c>
      <c r="I1065" s="225" t="e">
        <v>#N/A</v>
      </c>
      <c r="J1065" s="225" t="e">
        <v>#N/A</v>
      </c>
      <c r="K1065" s="225" t="e">
        <v>#N/A</v>
      </c>
      <c r="L1065" s="190"/>
      <c r="M1065" s="17"/>
      <c r="N1065" s="5"/>
      <c r="O1065" s="230"/>
      <c r="P1065" s="5"/>
      <c r="Q1065" s="230"/>
      <c r="R1065" s="5"/>
      <c r="S1065" s="20"/>
      <c r="T1065" s="18"/>
      <c r="U1065" s="20"/>
      <c r="V1065" s="18"/>
      <c r="W1065" s="21"/>
      <c r="X1065" s="18"/>
      <c r="Y1065" s="21"/>
      <c r="Z1065" s="18"/>
      <c r="AA1065" s="21"/>
      <c r="AB1065" s="18"/>
      <c r="AC1065" s="21"/>
      <c r="AD1065" s="18"/>
      <c r="AE1065" s="21"/>
      <c r="AF1065" s="18"/>
      <c r="AG1065" s="6"/>
      <c r="AH1065" s="5"/>
      <c r="AI1065" s="6"/>
    </row>
    <row r="1066" spans="1:35" ht="15" customHeight="1" x14ac:dyDescent="0.25">
      <c r="A1066" s="9" t="s">
        <v>1958</v>
      </c>
      <c r="B1066" s="304" t="e">
        <v>#N/A</v>
      </c>
      <c r="D1066" s="32" t="s">
        <v>4207</v>
      </c>
      <c r="E1066" s="183" t="s">
        <v>1409</v>
      </c>
      <c r="F1066" s="183" t="e">
        <v>#N/A</v>
      </c>
      <c r="G1066" s="183"/>
      <c r="H1066" s="225" t="e">
        <v>#N/A</v>
      </c>
      <c r="I1066" s="225" t="e">
        <v>#N/A</v>
      </c>
      <c r="J1066" s="225" t="e">
        <v>#N/A</v>
      </c>
      <c r="K1066" s="225" t="e">
        <v>#N/A</v>
      </c>
      <c r="L1066" s="190"/>
      <c r="M1066" s="19"/>
      <c r="N1066" s="18"/>
      <c r="O1066" s="19"/>
      <c r="P1066" s="5"/>
      <c r="Q1066" s="230"/>
      <c r="R1066" s="18"/>
      <c r="S1066" s="19"/>
      <c r="T1066" s="18"/>
      <c r="U1066" s="19"/>
      <c r="V1066" s="18"/>
      <c r="W1066" s="21"/>
      <c r="X1066" s="18"/>
      <c r="Y1066" s="21"/>
      <c r="Z1066" s="18"/>
      <c r="AA1066" s="21"/>
      <c r="AB1066" s="18"/>
      <c r="AC1066" s="21"/>
      <c r="AD1066" s="18"/>
      <c r="AE1066" s="21"/>
      <c r="AF1066" s="18"/>
      <c r="AG1066" s="6"/>
      <c r="AH1066" s="5"/>
      <c r="AI1066" s="6"/>
    </row>
    <row r="1067" spans="1:35" ht="15" customHeight="1" x14ac:dyDescent="0.25">
      <c r="A1067" s="9" t="s">
        <v>1958</v>
      </c>
      <c r="B1067" s="304" t="e">
        <v>#N/A</v>
      </c>
      <c r="D1067" s="149" t="s">
        <v>4208</v>
      </c>
      <c r="E1067" s="283" t="s">
        <v>1410</v>
      </c>
      <c r="F1067" s="283" t="e">
        <v>#N/A</v>
      </c>
      <c r="G1067" s="283"/>
      <c r="H1067" s="225" t="e">
        <v>#N/A</v>
      </c>
      <c r="I1067" s="225" t="e">
        <v>#N/A</v>
      </c>
      <c r="J1067" s="225" t="e">
        <v>#N/A</v>
      </c>
      <c r="K1067" s="225" t="e">
        <v>#N/A</v>
      </c>
      <c r="L1067" s="190"/>
      <c r="M1067" s="17"/>
      <c r="N1067" s="5"/>
      <c r="O1067" s="230"/>
      <c r="P1067" s="5"/>
      <c r="Q1067" s="230"/>
      <c r="R1067" s="5"/>
      <c r="S1067" s="19"/>
      <c r="T1067" s="18"/>
      <c r="U1067" s="19"/>
      <c r="V1067" s="18"/>
      <c r="W1067" s="21"/>
      <c r="X1067" s="18"/>
      <c r="Y1067" s="21"/>
      <c r="Z1067" s="18"/>
      <c r="AA1067" s="21"/>
      <c r="AB1067" s="18"/>
      <c r="AC1067" s="21"/>
      <c r="AD1067" s="18"/>
      <c r="AE1067" s="21"/>
      <c r="AF1067" s="18"/>
      <c r="AG1067" s="6"/>
      <c r="AH1067" s="5"/>
      <c r="AI1067" s="6"/>
    </row>
    <row r="1068" spans="1:35" ht="15" customHeight="1" x14ac:dyDescent="0.25">
      <c r="A1068" s="9" t="s">
        <v>1958</v>
      </c>
      <c r="B1068" s="304" t="s">
        <v>4102</v>
      </c>
      <c r="D1068" s="149" t="s">
        <v>682</v>
      </c>
      <c r="E1068" s="1" t="s">
        <v>1411</v>
      </c>
      <c r="F1068" s="1" t="e">
        <v>#N/A</v>
      </c>
      <c r="H1068" s="225">
        <v>0</v>
      </c>
      <c r="I1068" s="225">
        <v>0</v>
      </c>
      <c r="J1068" s="225">
        <v>0.16485</v>
      </c>
      <c r="K1068" s="225">
        <v>0.16</v>
      </c>
      <c r="L1068" s="190"/>
      <c r="M1068" s="19"/>
      <c r="N1068" s="5"/>
      <c r="O1068" s="230"/>
      <c r="P1068" s="5"/>
      <c r="Q1068" s="230"/>
      <c r="R1068" s="5"/>
      <c r="S1068" s="20"/>
      <c r="T1068" s="18"/>
      <c r="U1068" s="19"/>
      <c r="V1068" s="18"/>
      <c r="W1068" s="21"/>
      <c r="X1068" s="18"/>
      <c r="Y1068" s="21"/>
      <c r="Z1068" s="18"/>
      <c r="AA1068" s="21"/>
      <c r="AB1068" s="18"/>
      <c r="AC1068" s="21"/>
      <c r="AD1068" s="18"/>
      <c r="AE1068" s="19"/>
      <c r="AF1068" s="18"/>
      <c r="AG1068" s="6"/>
      <c r="AH1068" s="5"/>
      <c r="AI1068" s="6"/>
    </row>
    <row r="1069" spans="1:35" ht="15" customHeight="1" x14ac:dyDescent="0.25">
      <c r="A1069" s="9" t="s">
        <v>1958</v>
      </c>
      <c r="B1069" s="304" t="s">
        <v>4103</v>
      </c>
      <c r="D1069" s="149" t="s">
        <v>683</v>
      </c>
      <c r="E1069" s="183" t="s">
        <v>1412</v>
      </c>
      <c r="F1069" s="183" t="s">
        <v>1680</v>
      </c>
      <c r="G1069" s="183"/>
      <c r="H1069" s="225">
        <v>0</v>
      </c>
      <c r="I1069" s="225">
        <v>0</v>
      </c>
      <c r="J1069" s="225">
        <v>0.16484799999999999</v>
      </c>
      <c r="K1069" s="225" t="e">
        <v>#N/A</v>
      </c>
      <c r="L1069" s="190"/>
      <c r="M1069" s="17"/>
      <c r="N1069" s="5"/>
      <c r="O1069" s="230"/>
      <c r="P1069" s="5"/>
      <c r="Q1069" s="230"/>
      <c r="R1069" s="5"/>
      <c r="S1069" s="20"/>
      <c r="T1069" s="18"/>
      <c r="U1069" s="20"/>
      <c r="V1069" s="18"/>
      <c r="W1069" s="21"/>
      <c r="X1069" s="18"/>
      <c r="Y1069" s="21"/>
      <c r="Z1069" s="18"/>
      <c r="AA1069" s="21"/>
      <c r="AB1069" s="18"/>
      <c r="AC1069" s="21"/>
      <c r="AD1069" s="18"/>
      <c r="AE1069" s="21"/>
      <c r="AF1069" s="18"/>
      <c r="AG1069" s="6"/>
      <c r="AH1069" s="5"/>
      <c r="AI1069" s="6"/>
    </row>
    <row r="1070" spans="1:35" ht="15" customHeight="1" x14ac:dyDescent="0.25">
      <c r="A1070" s="9" t="s">
        <v>1958</v>
      </c>
      <c r="B1070" s="304" t="e">
        <v>#N/A</v>
      </c>
      <c r="D1070" s="149" t="s">
        <v>724</v>
      </c>
      <c r="E1070" s="183" t="s">
        <v>1412</v>
      </c>
      <c r="F1070" s="183" t="e">
        <v>#N/A</v>
      </c>
      <c r="G1070" s="183"/>
      <c r="H1070" s="225" t="e">
        <v>#N/A</v>
      </c>
      <c r="I1070" s="225" t="e">
        <v>#N/A</v>
      </c>
      <c r="J1070" s="225" t="e">
        <v>#N/A</v>
      </c>
      <c r="K1070" s="225" t="e">
        <v>#N/A</v>
      </c>
      <c r="L1070" s="190"/>
      <c r="M1070" s="17"/>
      <c r="N1070" s="5"/>
      <c r="O1070" s="230"/>
      <c r="P1070" s="5"/>
      <c r="Q1070" s="230"/>
      <c r="R1070" s="5"/>
      <c r="S1070" s="20"/>
      <c r="T1070" s="18"/>
      <c r="U1070" s="20"/>
      <c r="V1070" s="18"/>
      <c r="W1070" s="21"/>
      <c r="X1070" s="18"/>
      <c r="Y1070" s="21"/>
      <c r="Z1070" s="18"/>
      <c r="AA1070" s="21"/>
      <c r="AB1070" s="18"/>
      <c r="AC1070" s="21"/>
      <c r="AD1070" s="18"/>
      <c r="AE1070" s="21"/>
      <c r="AF1070" s="18"/>
      <c r="AG1070" s="6"/>
      <c r="AH1070" s="5"/>
      <c r="AI1070" s="6"/>
    </row>
    <row r="1071" spans="1:35" ht="15" customHeight="1" x14ac:dyDescent="0.25">
      <c r="A1071" s="9" t="s">
        <v>1958</v>
      </c>
      <c r="B1071" s="304" t="s">
        <v>4104</v>
      </c>
      <c r="D1071" s="149" t="s">
        <v>684</v>
      </c>
      <c r="E1071" s="183" t="s">
        <v>1413</v>
      </c>
      <c r="F1071" s="183" t="s">
        <v>1680</v>
      </c>
      <c r="G1071" s="183"/>
      <c r="H1071" s="225">
        <v>0</v>
      </c>
      <c r="I1071" s="225">
        <v>0</v>
      </c>
      <c r="J1071" s="225">
        <v>0.16486000000000001</v>
      </c>
      <c r="K1071" s="225">
        <v>0.16</v>
      </c>
      <c r="L1071" s="190"/>
      <c r="M1071" s="19"/>
      <c r="N1071" s="5"/>
      <c r="O1071" s="230"/>
      <c r="P1071" s="5"/>
      <c r="Q1071" s="230"/>
      <c r="R1071" s="5"/>
      <c r="S1071" s="20"/>
      <c r="T1071" s="18"/>
      <c r="U1071" s="19"/>
      <c r="V1071" s="18"/>
      <c r="W1071" s="21"/>
      <c r="X1071" s="18"/>
      <c r="Y1071" s="21"/>
      <c r="Z1071" s="18"/>
      <c r="AA1071" s="21"/>
      <c r="AB1071" s="18"/>
      <c r="AC1071" s="21"/>
      <c r="AD1071" s="18"/>
      <c r="AE1071" s="19"/>
      <c r="AF1071" s="18"/>
      <c r="AG1071" s="6"/>
      <c r="AH1071" s="5"/>
      <c r="AI1071" s="6"/>
    </row>
    <row r="1072" spans="1:35" ht="15" customHeight="1" x14ac:dyDescent="0.25">
      <c r="A1072" s="9" t="s">
        <v>1958</v>
      </c>
      <c r="B1072" s="304" t="e">
        <v>#N/A</v>
      </c>
      <c r="D1072" s="149" t="s">
        <v>725</v>
      </c>
      <c r="E1072" s="283" t="s">
        <v>1413</v>
      </c>
      <c r="F1072" s="283" t="e">
        <v>#N/A</v>
      </c>
      <c r="G1072" s="283"/>
      <c r="H1072" s="225" t="e">
        <v>#N/A</v>
      </c>
      <c r="I1072" s="225" t="e">
        <v>#N/A</v>
      </c>
      <c r="J1072" s="225" t="e">
        <v>#N/A</v>
      </c>
      <c r="K1072" s="225" t="e">
        <v>#N/A</v>
      </c>
      <c r="L1072" s="190"/>
      <c r="M1072" s="17"/>
      <c r="N1072" s="5"/>
      <c r="O1072" s="230"/>
      <c r="P1072" s="5"/>
      <c r="Q1072" s="230"/>
      <c r="R1072" s="5"/>
      <c r="S1072" s="20"/>
      <c r="T1072" s="18"/>
      <c r="U1072" s="20"/>
      <c r="V1072" s="18"/>
      <c r="W1072" s="21"/>
      <c r="X1072" s="18"/>
      <c r="Y1072" s="21"/>
      <c r="Z1072" s="18"/>
      <c r="AA1072" s="21"/>
      <c r="AB1072" s="18"/>
      <c r="AC1072" s="21"/>
      <c r="AD1072" s="18"/>
      <c r="AE1072" s="21"/>
      <c r="AF1072" s="18"/>
      <c r="AG1072" s="6"/>
      <c r="AH1072" s="5"/>
      <c r="AI1072" s="6"/>
    </row>
    <row r="1073" spans="1:35" ht="15" customHeight="1" x14ac:dyDescent="0.25">
      <c r="A1073" s="9" t="s">
        <v>1958</v>
      </c>
      <c r="B1073" s="304" t="e">
        <v>#N/A</v>
      </c>
      <c r="D1073" s="149" t="s">
        <v>726</v>
      </c>
      <c r="E1073" s="1" t="s">
        <v>1414</v>
      </c>
      <c r="F1073" s="1" t="e">
        <v>#N/A</v>
      </c>
      <c r="H1073" s="225" t="e">
        <v>#N/A</v>
      </c>
      <c r="I1073" s="225" t="e">
        <v>#N/A</v>
      </c>
      <c r="J1073" s="225" t="e">
        <v>#N/A</v>
      </c>
      <c r="K1073" s="225" t="e">
        <v>#N/A</v>
      </c>
      <c r="L1073" s="190"/>
      <c r="M1073" s="17"/>
      <c r="N1073" s="5"/>
      <c r="O1073" s="230"/>
      <c r="P1073" s="5"/>
      <c r="Q1073" s="230"/>
      <c r="R1073" s="5"/>
      <c r="S1073" s="20"/>
      <c r="T1073" s="18"/>
      <c r="U1073" s="20"/>
      <c r="V1073" s="18"/>
      <c r="W1073" s="21"/>
      <c r="X1073" s="18"/>
      <c r="Y1073" s="21"/>
      <c r="Z1073" s="18"/>
      <c r="AA1073" s="21"/>
      <c r="AB1073" s="18"/>
      <c r="AC1073" s="21"/>
      <c r="AD1073" s="18"/>
      <c r="AE1073" s="21"/>
      <c r="AF1073" s="18"/>
      <c r="AG1073" s="6"/>
      <c r="AH1073" s="5"/>
      <c r="AI1073" s="6"/>
    </row>
    <row r="1074" spans="1:35" ht="15" customHeight="1" x14ac:dyDescent="0.25">
      <c r="A1074" s="9" t="s">
        <v>1958</v>
      </c>
      <c r="B1074" s="304" t="e">
        <v>#N/A</v>
      </c>
      <c r="D1074" s="149" t="s">
        <v>727</v>
      </c>
      <c r="E1074" s="1" t="s">
        <v>1415</v>
      </c>
      <c r="F1074" s="1" t="e">
        <v>#N/A</v>
      </c>
      <c r="G1074" s="44"/>
      <c r="H1074" s="225" t="e">
        <v>#N/A</v>
      </c>
      <c r="I1074" s="225" t="e">
        <v>#N/A</v>
      </c>
      <c r="J1074" s="225" t="e">
        <v>#N/A</v>
      </c>
      <c r="K1074" s="225" t="e">
        <v>#N/A</v>
      </c>
      <c r="L1074" s="190"/>
      <c r="M1074" s="17"/>
      <c r="N1074" s="5"/>
      <c r="O1074" s="230"/>
      <c r="P1074" s="5"/>
      <c r="Q1074" s="230"/>
      <c r="R1074" s="5"/>
      <c r="S1074" s="20"/>
      <c r="T1074" s="18"/>
      <c r="U1074" s="20"/>
      <c r="V1074" s="18"/>
      <c r="W1074" s="21"/>
      <c r="X1074" s="18"/>
      <c r="Y1074" s="21"/>
      <c r="Z1074" s="18"/>
      <c r="AA1074" s="21"/>
      <c r="AB1074" s="18"/>
      <c r="AC1074" s="21"/>
      <c r="AD1074" s="18"/>
      <c r="AE1074" s="21"/>
      <c r="AF1074" s="18"/>
      <c r="AG1074" s="6"/>
      <c r="AH1074" s="5"/>
      <c r="AI1074" s="6"/>
    </row>
    <row r="1075" spans="1:35" s="183" customFormat="1" ht="15" customHeight="1" x14ac:dyDescent="0.25">
      <c r="A1075" s="9" t="s">
        <v>1958</v>
      </c>
      <c r="B1075" s="304" t="s">
        <v>5466</v>
      </c>
      <c r="C1075" s="212"/>
      <c r="D1075" s="149" t="s">
        <v>4217</v>
      </c>
      <c r="E1075" s="283" t="s">
        <v>4218</v>
      </c>
      <c r="F1075" s="283"/>
      <c r="G1075" s="283"/>
      <c r="H1075" s="225">
        <v>0</v>
      </c>
      <c r="I1075" s="225">
        <v>0</v>
      </c>
      <c r="J1075" s="225">
        <v>0.164857</v>
      </c>
      <c r="K1075" s="225" t="e">
        <v>#N/A</v>
      </c>
      <c r="L1075" s="190"/>
      <c r="M1075" s="19"/>
      <c r="N1075" s="5"/>
      <c r="O1075" s="230"/>
      <c r="P1075" s="5"/>
      <c r="Q1075" s="230"/>
      <c r="R1075" s="5"/>
      <c r="S1075" s="19"/>
      <c r="T1075" s="18"/>
      <c r="U1075" s="19"/>
      <c r="V1075" s="18"/>
      <c r="W1075" s="21"/>
      <c r="X1075" s="18"/>
      <c r="Y1075" s="21"/>
      <c r="Z1075" s="18"/>
      <c r="AA1075" s="21"/>
      <c r="AB1075" s="18"/>
      <c r="AC1075" s="21"/>
      <c r="AD1075" s="18"/>
      <c r="AE1075" s="21"/>
      <c r="AF1075" s="18"/>
      <c r="AG1075" s="6"/>
      <c r="AH1075" s="5"/>
      <c r="AI1075" s="6"/>
    </row>
    <row r="1076" spans="1:35" ht="15" customHeight="1" x14ac:dyDescent="0.25">
      <c r="A1076" s="9" t="s">
        <v>1958</v>
      </c>
      <c r="B1076" s="304" t="s">
        <v>5467</v>
      </c>
      <c r="D1076" s="149" t="s">
        <v>4214</v>
      </c>
      <c r="E1076" s="283" t="s">
        <v>1416</v>
      </c>
      <c r="F1076" s="283" t="e">
        <v>#N/A</v>
      </c>
      <c r="G1076" s="283"/>
      <c r="H1076" s="225">
        <v>0</v>
      </c>
      <c r="I1076" s="225">
        <v>0</v>
      </c>
      <c r="J1076" s="225">
        <v>0.16485</v>
      </c>
      <c r="K1076" s="225" t="e">
        <v>#N/A</v>
      </c>
      <c r="L1076" s="190"/>
      <c r="M1076" s="17"/>
      <c r="N1076" s="5"/>
      <c r="O1076" s="230"/>
      <c r="P1076" s="5"/>
      <c r="Q1076" s="230"/>
      <c r="R1076" s="5"/>
      <c r="S1076" s="19"/>
      <c r="T1076" s="18"/>
      <c r="U1076" s="19"/>
      <c r="V1076" s="18"/>
      <c r="W1076" s="21"/>
      <c r="X1076" s="18"/>
      <c r="Y1076" s="21"/>
      <c r="Z1076" s="18"/>
      <c r="AA1076" s="21"/>
      <c r="AB1076" s="18"/>
      <c r="AC1076" s="21"/>
      <c r="AD1076" s="18"/>
      <c r="AE1076" s="21"/>
      <c r="AF1076" s="18"/>
      <c r="AG1076" s="6"/>
      <c r="AH1076" s="5"/>
      <c r="AI1076" s="6"/>
    </row>
    <row r="1077" spans="1:35" ht="15" customHeight="1" x14ac:dyDescent="0.25">
      <c r="A1077" s="9" t="s">
        <v>1958</v>
      </c>
      <c r="B1077" s="304" t="s">
        <v>4105</v>
      </c>
      <c r="D1077" s="149" t="s">
        <v>698</v>
      </c>
      <c r="E1077" s="283" t="s">
        <v>1417</v>
      </c>
      <c r="F1077" s="283" t="s">
        <v>1680</v>
      </c>
      <c r="G1077" s="283"/>
      <c r="H1077" s="225">
        <v>0</v>
      </c>
      <c r="I1077" s="225">
        <v>0</v>
      </c>
      <c r="J1077" s="225">
        <v>0.164854</v>
      </c>
      <c r="K1077" s="225" t="e">
        <v>#N/A</v>
      </c>
      <c r="L1077" s="190"/>
      <c r="M1077" s="17"/>
      <c r="N1077" s="5"/>
      <c r="O1077" s="230"/>
      <c r="P1077" s="5"/>
      <c r="Q1077" s="230"/>
      <c r="R1077" s="5"/>
      <c r="S1077" s="20"/>
      <c r="T1077" s="18"/>
      <c r="U1077" s="20"/>
      <c r="V1077" s="18"/>
      <c r="W1077" s="21"/>
      <c r="X1077" s="18"/>
      <c r="Y1077" s="21"/>
      <c r="Z1077" s="18"/>
      <c r="AA1077" s="21"/>
      <c r="AB1077" s="18"/>
      <c r="AC1077" s="21"/>
      <c r="AD1077" s="18"/>
      <c r="AE1077" s="21"/>
      <c r="AF1077" s="18"/>
      <c r="AG1077" s="6"/>
      <c r="AH1077" s="5"/>
      <c r="AI1077" s="6"/>
    </row>
    <row r="1078" spans="1:35" ht="15" customHeight="1" x14ac:dyDescent="0.25">
      <c r="A1078" s="9" t="s">
        <v>1958</v>
      </c>
      <c r="B1078" s="304" t="e">
        <v>#N/A</v>
      </c>
      <c r="D1078" s="149" t="s">
        <v>728</v>
      </c>
      <c r="E1078" s="1" t="s">
        <v>1417</v>
      </c>
      <c r="F1078" s="1" t="e">
        <v>#N/A</v>
      </c>
      <c r="H1078" s="225" t="e">
        <v>#N/A</v>
      </c>
      <c r="I1078" s="225" t="e">
        <v>#N/A</v>
      </c>
      <c r="J1078" s="225" t="e">
        <v>#N/A</v>
      </c>
      <c r="K1078" s="225" t="e">
        <v>#N/A</v>
      </c>
      <c r="L1078" s="190"/>
      <c r="M1078" s="17"/>
      <c r="N1078" s="5"/>
      <c r="O1078" s="230"/>
      <c r="P1078" s="5"/>
      <c r="Q1078" s="230"/>
      <c r="R1078" s="5"/>
      <c r="S1078" s="20"/>
      <c r="T1078" s="18"/>
      <c r="U1078" s="20"/>
      <c r="V1078" s="18"/>
      <c r="W1078" s="21"/>
      <c r="X1078" s="18"/>
      <c r="Y1078" s="21"/>
      <c r="Z1078" s="18"/>
      <c r="AA1078" s="21"/>
      <c r="AB1078" s="18"/>
      <c r="AC1078" s="21"/>
      <c r="AD1078" s="18"/>
      <c r="AE1078" s="21"/>
      <c r="AF1078" s="18"/>
      <c r="AG1078" s="6"/>
      <c r="AH1078" s="5"/>
      <c r="AI1078" s="6"/>
    </row>
    <row r="1079" spans="1:35" ht="15" customHeight="1" x14ac:dyDescent="0.25">
      <c r="A1079" s="9" t="s">
        <v>1958</v>
      </c>
      <c r="B1079" s="304" t="s">
        <v>4106</v>
      </c>
      <c r="D1079" s="149" t="s">
        <v>685</v>
      </c>
      <c r="E1079" s="1" t="s">
        <v>1418</v>
      </c>
      <c r="F1079" s="1" t="s">
        <v>1680</v>
      </c>
      <c r="H1079" s="225">
        <v>0</v>
      </c>
      <c r="I1079" s="225">
        <v>0</v>
      </c>
      <c r="J1079" s="225">
        <v>0.16311100000000001</v>
      </c>
      <c r="K1079" s="225" t="e">
        <v>#N/A</v>
      </c>
      <c r="L1079" s="191"/>
      <c r="M1079" s="19"/>
      <c r="N1079" s="5"/>
      <c r="O1079" s="230"/>
      <c r="P1079" s="5"/>
      <c r="Q1079" s="230"/>
      <c r="R1079" s="5"/>
      <c r="S1079" s="20"/>
      <c r="T1079" s="18"/>
      <c r="U1079" s="19"/>
      <c r="V1079" s="18"/>
      <c r="W1079" s="21"/>
      <c r="X1079" s="18"/>
      <c r="Y1079" s="21"/>
      <c r="Z1079" s="18"/>
      <c r="AA1079" s="21"/>
      <c r="AB1079" s="18"/>
      <c r="AC1079" s="21"/>
      <c r="AD1079" s="18"/>
      <c r="AE1079" s="21"/>
      <c r="AF1079" s="18"/>
      <c r="AG1079" s="6"/>
      <c r="AH1079" s="5"/>
      <c r="AI1079" s="6"/>
    </row>
    <row r="1080" spans="1:35" ht="15" customHeight="1" x14ac:dyDescent="0.25">
      <c r="A1080" s="9" t="s">
        <v>1958</v>
      </c>
      <c r="B1080" s="304" t="e">
        <v>#N/A</v>
      </c>
      <c r="D1080" s="149" t="s">
        <v>729</v>
      </c>
      <c r="E1080" s="1" t="s">
        <v>1418</v>
      </c>
      <c r="F1080" s="1" t="e">
        <v>#N/A</v>
      </c>
      <c r="H1080" s="225" t="e">
        <v>#N/A</v>
      </c>
      <c r="I1080" s="225" t="e">
        <v>#N/A</v>
      </c>
      <c r="J1080" s="225" t="e">
        <v>#N/A</v>
      </c>
      <c r="K1080" s="225" t="e">
        <v>#N/A</v>
      </c>
      <c r="L1080" s="190"/>
      <c r="M1080" s="17"/>
      <c r="N1080" s="5"/>
      <c r="O1080" s="230"/>
      <c r="P1080" s="5"/>
      <c r="Q1080" s="230"/>
      <c r="R1080" s="5"/>
      <c r="S1080" s="20"/>
      <c r="T1080" s="18"/>
      <c r="U1080" s="20"/>
      <c r="V1080" s="18"/>
      <c r="W1080" s="21"/>
      <c r="X1080" s="18"/>
      <c r="Y1080" s="21"/>
      <c r="Z1080" s="18"/>
      <c r="AA1080" s="21"/>
      <c r="AB1080" s="18"/>
      <c r="AC1080" s="21"/>
      <c r="AD1080" s="18"/>
      <c r="AE1080" s="21"/>
      <c r="AF1080" s="18"/>
      <c r="AG1080" s="6"/>
      <c r="AH1080" s="5"/>
      <c r="AI1080" s="6"/>
    </row>
    <row r="1081" spans="1:35" ht="15" customHeight="1" x14ac:dyDescent="0.25">
      <c r="A1081" s="9" t="s">
        <v>1958</v>
      </c>
      <c r="B1081" s="304" t="s">
        <v>4107</v>
      </c>
      <c r="D1081" s="149" t="s">
        <v>686</v>
      </c>
      <c r="E1081" s="1" t="s">
        <v>1419</v>
      </c>
      <c r="F1081" s="1" t="s">
        <v>1680</v>
      </c>
      <c r="H1081" s="225">
        <v>0</v>
      </c>
      <c r="I1081" s="225">
        <v>0</v>
      </c>
      <c r="J1081" s="225">
        <v>0.16453300000000001</v>
      </c>
      <c r="K1081" s="225" t="e">
        <v>#N/A</v>
      </c>
      <c r="L1081" s="190"/>
      <c r="M1081" s="19"/>
      <c r="N1081" s="5"/>
      <c r="O1081" s="230"/>
      <c r="P1081" s="5"/>
      <c r="Q1081" s="230"/>
      <c r="R1081" s="5"/>
      <c r="S1081" s="20"/>
      <c r="T1081" s="18"/>
      <c r="U1081" s="19"/>
      <c r="V1081" s="18"/>
      <c r="W1081" s="21"/>
      <c r="X1081" s="18"/>
      <c r="Y1081" s="21"/>
      <c r="Z1081" s="18"/>
      <c r="AA1081" s="21"/>
      <c r="AB1081" s="18"/>
      <c r="AC1081" s="21"/>
      <c r="AD1081" s="18"/>
      <c r="AE1081" s="21"/>
      <c r="AF1081" s="18"/>
      <c r="AG1081" s="6"/>
      <c r="AH1081" s="5"/>
      <c r="AI1081" s="6"/>
    </row>
    <row r="1082" spans="1:35" ht="15" customHeight="1" x14ac:dyDescent="0.25">
      <c r="A1082" s="9" t="s">
        <v>1958</v>
      </c>
      <c r="B1082" s="304" t="s">
        <v>4108</v>
      </c>
      <c r="D1082" s="149" t="s">
        <v>687</v>
      </c>
      <c r="E1082" s="283" t="s">
        <v>1420</v>
      </c>
      <c r="F1082" s="283" t="s">
        <v>1680</v>
      </c>
      <c r="G1082" s="283"/>
      <c r="H1082" s="225">
        <v>0</v>
      </c>
      <c r="I1082" s="225">
        <v>0</v>
      </c>
      <c r="J1082" s="225">
        <v>0.16350000000000001</v>
      </c>
      <c r="K1082" s="225">
        <v>0.16</v>
      </c>
      <c r="L1082" s="191"/>
      <c r="M1082" s="19"/>
      <c r="N1082" s="5"/>
      <c r="O1082" s="230"/>
      <c r="P1082" s="5"/>
      <c r="Q1082" s="230"/>
      <c r="R1082" s="5"/>
      <c r="S1082" s="20"/>
      <c r="T1082" s="18"/>
      <c r="U1082" s="20"/>
      <c r="V1082" s="18"/>
      <c r="W1082" s="21"/>
      <c r="X1082" s="18"/>
      <c r="Y1082" s="21"/>
      <c r="Z1082" s="18"/>
      <c r="AA1082" s="21"/>
      <c r="AB1082" s="18"/>
      <c r="AC1082" s="21"/>
      <c r="AD1082" s="18"/>
      <c r="AE1082" s="19"/>
      <c r="AF1082" s="18"/>
      <c r="AG1082" s="6"/>
      <c r="AH1082" s="5"/>
      <c r="AI1082" s="6"/>
    </row>
    <row r="1083" spans="1:35" ht="15" customHeight="1" x14ac:dyDescent="0.25">
      <c r="A1083" s="9" t="s">
        <v>1958</v>
      </c>
      <c r="B1083" s="304" t="e">
        <v>#N/A</v>
      </c>
      <c r="D1083" s="149" t="s">
        <v>730</v>
      </c>
      <c r="E1083" s="44" t="s">
        <v>1420</v>
      </c>
      <c r="F1083" s="44" t="e">
        <v>#N/A</v>
      </c>
      <c r="H1083" s="225" t="e">
        <v>#N/A</v>
      </c>
      <c r="I1083" s="225" t="e">
        <v>#N/A</v>
      </c>
      <c r="J1083" s="225" t="e">
        <v>#N/A</v>
      </c>
      <c r="K1083" s="225" t="e">
        <v>#N/A</v>
      </c>
      <c r="L1083" s="190"/>
      <c r="M1083" s="17"/>
      <c r="N1083" s="5"/>
      <c r="O1083" s="230"/>
      <c r="P1083" s="5"/>
      <c r="Q1083" s="230"/>
      <c r="R1083" s="5"/>
      <c r="S1083" s="20"/>
      <c r="T1083" s="18"/>
      <c r="U1083" s="20"/>
      <c r="V1083" s="18"/>
      <c r="W1083" s="21"/>
      <c r="X1083" s="18"/>
      <c r="Y1083" s="21"/>
      <c r="Z1083" s="18"/>
      <c r="AA1083" s="21"/>
      <c r="AB1083" s="18"/>
      <c r="AC1083" s="21"/>
      <c r="AD1083" s="18"/>
      <c r="AE1083" s="21"/>
      <c r="AF1083" s="18"/>
      <c r="AG1083" s="6"/>
      <c r="AH1083" s="5"/>
      <c r="AI1083" s="6"/>
    </row>
    <row r="1084" spans="1:35" ht="15" customHeight="1" x14ac:dyDescent="0.25">
      <c r="A1084" s="9" t="s">
        <v>1958</v>
      </c>
      <c r="B1084" s="304" t="s">
        <v>4109</v>
      </c>
      <c r="D1084" s="149" t="s">
        <v>702</v>
      </c>
      <c r="E1084" s="183" t="s">
        <v>1421</v>
      </c>
      <c r="F1084" s="183" t="s">
        <v>1680</v>
      </c>
      <c r="G1084" s="183"/>
      <c r="H1084" s="225">
        <v>0</v>
      </c>
      <c r="I1084" s="225">
        <v>0</v>
      </c>
      <c r="J1084" s="225">
        <v>0.16320000000000001</v>
      </c>
      <c r="K1084" s="225" t="e">
        <v>#N/A</v>
      </c>
      <c r="L1084" s="190"/>
      <c r="M1084" s="17"/>
      <c r="N1084" s="5"/>
      <c r="O1084" s="230"/>
      <c r="P1084" s="5"/>
      <c r="Q1084" s="230"/>
      <c r="R1084" s="5"/>
      <c r="S1084" s="20"/>
      <c r="T1084" s="18"/>
      <c r="U1084" s="20"/>
      <c r="V1084" s="18"/>
      <c r="W1084" s="21"/>
      <c r="X1084" s="18"/>
      <c r="Y1084" s="21"/>
      <c r="Z1084" s="18"/>
      <c r="AA1084" s="21"/>
      <c r="AB1084" s="18"/>
      <c r="AC1084" s="21"/>
      <c r="AD1084" s="18"/>
      <c r="AE1084" s="21"/>
      <c r="AF1084" s="18"/>
      <c r="AG1084" s="6"/>
      <c r="AH1084" s="5"/>
      <c r="AI1084" s="6"/>
    </row>
    <row r="1085" spans="1:35" ht="15" customHeight="1" x14ac:dyDescent="0.25">
      <c r="A1085" s="9" t="s">
        <v>1958</v>
      </c>
      <c r="B1085" s="304" t="s">
        <v>4110</v>
      </c>
      <c r="D1085" s="149" t="s">
        <v>701</v>
      </c>
      <c r="E1085" s="183" t="s">
        <v>1422</v>
      </c>
      <c r="F1085" s="183" t="e">
        <v>#N/A</v>
      </c>
      <c r="G1085" s="183"/>
      <c r="H1085" s="225">
        <v>0</v>
      </c>
      <c r="I1085" s="225">
        <v>0</v>
      </c>
      <c r="J1085" s="225">
        <v>0.16456000000000001</v>
      </c>
      <c r="K1085" s="225" t="e">
        <v>#N/A</v>
      </c>
      <c r="L1085" s="190"/>
      <c r="M1085" s="17"/>
      <c r="N1085" s="5"/>
      <c r="O1085" s="230"/>
      <c r="P1085" s="5"/>
      <c r="Q1085" s="230"/>
      <c r="R1085" s="5"/>
      <c r="S1085" s="20"/>
      <c r="T1085" s="18"/>
      <c r="U1085" s="20"/>
      <c r="V1085" s="18"/>
      <c r="W1085" s="21"/>
      <c r="X1085" s="18"/>
      <c r="Y1085" s="21"/>
      <c r="Z1085" s="18"/>
      <c r="AA1085" s="21"/>
      <c r="AB1085" s="18"/>
      <c r="AC1085" s="21"/>
      <c r="AD1085" s="18"/>
      <c r="AE1085" s="21"/>
      <c r="AF1085" s="18"/>
      <c r="AG1085" s="6"/>
      <c r="AH1085" s="5"/>
      <c r="AI1085" s="6"/>
    </row>
    <row r="1086" spans="1:35" ht="15" customHeight="1" x14ac:dyDescent="0.25">
      <c r="A1086" s="9" t="s">
        <v>1958</v>
      </c>
      <c r="B1086" s="304" t="s">
        <v>4111</v>
      </c>
      <c r="D1086" s="149" t="s">
        <v>700</v>
      </c>
      <c r="E1086" s="183" t="s">
        <v>1423</v>
      </c>
      <c r="F1086" s="183" t="s">
        <v>1680</v>
      </c>
      <c r="G1086" s="183"/>
      <c r="H1086" s="225">
        <v>0</v>
      </c>
      <c r="I1086" s="225">
        <v>0</v>
      </c>
      <c r="J1086" s="225">
        <v>0.16453300000000001</v>
      </c>
      <c r="K1086" s="225" t="e">
        <v>#N/A</v>
      </c>
      <c r="L1086" s="190"/>
      <c r="M1086" s="19"/>
      <c r="N1086" s="5"/>
      <c r="O1086" s="230"/>
      <c r="P1086" s="5"/>
      <c r="Q1086" s="230"/>
      <c r="R1086" s="5"/>
      <c r="S1086" s="19"/>
      <c r="T1086" s="18"/>
      <c r="U1086" s="20"/>
      <c r="V1086" s="18"/>
      <c r="W1086" s="21"/>
      <c r="X1086" s="18"/>
      <c r="Y1086" s="21"/>
      <c r="Z1086" s="18"/>
      <c r="AA1086" s="21"/>
      <c r="AB1086" s="18"/>
      <c r="AC1086" s="21"/>
      <c r="AD1086" s="18"/>
      <c r="AE1086" s="21"/>
      <c r="AF1086" s="18"/>
      <c r="AG1086" s="6"/>
      <c r="AH1086" s="5"/>
      <c r="AI1086" s="6"/>
    </row>
    <row r="1087" spans="1:35" ht="15" customHeight="1" x14ac:dyDescent="0.25">
      <c r="A1087" s="9" t="s">
        <v>1958</v>
      </c>
      <c r="B1087" s="304" t="e">
        <v>#N/A</v>
      </c>
      <c r="D1087" s="149" t="s">
        <v>731</v>
      </c>
      <c r="E1087" s="183" t="s">
        <v>1423</v>
      </c>
      <c r="F1087" s="183" t="e">
        <v>#N/A</v>
      </c>
      <c r="G1087" s="183"/>
      <c r="H1087" s="225" t="e">
        <v>#N/A</v>
      </c>
      <c r="I1087" s="225" t="e">
        <v>#N/A</v>
      </c>
      <c r="J1087" s="225" t="e">
        <v>#N/A</v>
      </c>
      <c r="K1087" s="225" t="e">
        <v>#N/A</v>
      </c>
      <c r="L1087" s="190"/>
      <c r="M1087" s="17"/>
      <c r="N1087" s="5"/>
      <c r="O1087" s="230"/>
      <c r="P1087" s="5"/>
      <c r="Q1087" s="230"/>
      <c r="R1087" s="5"/>
      <c r="S1087" s="230"/>
      <c r="T1087" s="5"/>
      <c r="U1087" s="230"/>
      <c r="V1087" s="5"/>
      <c r="W1087" s="6"/>
      <c r="X1087" s="5"/>
      <c r="Y1087" s="6"/>
      <c r="Z1087" s="5"/>
      <c r="AA1087" s="6"/>
      <c r="AB1087" s="5"/>
      <c r="AC1087" s="6"/>
      <c r="AD1087" s="5"/>
      <c r="AE1087" s="6"/>
      <c r="AF1087" s="5"/>
      <c r="AG1087" s="6"/>
      <c r="AH1087" s="5"/>
      <c r="AI1087" s="6"/>
    </row>
    <row r="1088" spans="1:35" ht="15" customHeight="1" x14ac:dyDescent="0.25">
      <c r="A1088" s="9" t="s">
        <v>1958</v>
      </c>
      <c r="B1088" s="304" t="s">
        <v>4112</v>
      </c>
      <c r="D1088" s="149" t="s">
        <v>699</v>
      </c>
      <c r="E1088" s="266" t="s">
        <v>1424</v>
      </c>
      <c r="F1088" s="183" t="e">
        <v>#N/A</v>
      </c>
      <c r="G1088" s="183"/>
      <c r="H1088" s="225">
        <v>0</v>
      </c>
      <c r="I1088" s="225">
        <v>0</v>
      </c>
      <c r="J1088" s="225">
        <v>0.16456399999999999</v>
      </c>
      <c r="K1088" s="225" t="e">
        <v>#N/A</v>
      </c>
      <c r="L1088" s="190"/>
      <c r="M1088" s="17"/>
      <c r="N1088" s="5"/>
      <c r="O1088" s="230"/>
      <c r="P1088" s="5"/>
      <c r="Q1088" s="230"/>
      <c r="R1088" s="5"/>
      <c r="S1088" s="230"/>
      <c r="T1088" s="5"/>
      <c r="U1088" s="230"/>
      <c r="V1088" s="5"/>
      <c r="W1088" s="6"/>
      <c r="X1088" s="5"/>
      <c r="Y1088" s="6"/>
      <c r="Z1088" s="5"/>
      <c r="AA1088" s="6"/>
      <c r="AB1088" s="5"/>
      <c r="AC1088" s="6"/>
      <c r="AD1088" s="5"/>
      <c r="AE1088" s="6"/>
      <c r="AF1088" s="5"/>
      <c r="AG1088" s="6"/>
      <c r="AH1088" s="5"/>
      <c r="AI1088" s="6"/>
    </row>
    <row r="1089" spans="1:37" ht="15" customHeight="1" x14ac:dyDescent="0.25">
      <c r="A1089" s="9" t="s">
        <v>2008</v>
      </c>
      <c r="B1089" s="304" t="s">
        <v>4113</v>
      </c>
      <c r="D1089" s="149" t="s">
        <v>287</v>
      </c>
      <c r="E1089" s="283" t="s">
        <v>1425</v>
      </c>
      <c r="F1089" s="283" t="s">
        <v>1748</v>
      </c>
      <c r="G1089" s="283"/>
      <c r="H1089" s="225">
        <v>0</v>
      </c>
      <c r="I1089" s="225">
        <v>0</v>
      </c>
      <c r="J1089" s="225">
        <v>2.2205599999999999</v>
      </c>
      <c r="K1089" s="225">
        <v>2.2200000000000002</v>
      </c>
      <c r="L1089" s="190"/>
      <c r="M1089" s="19"/>
      <c r="N1089" s="5"/>
      <c r="O1089" s="230"/>
      <c r="P1089" s="5"/>
      <c r="Q1089" s="230"/>
      <c r="R1089" s="5"/>
      <c r="S1089" s="230"/>
      <c r="T1089" s="5"/>
      <c r="U1089" s="230"/>
      <c r="V1089" s="5"/>
      <c r="W1089" s="6"/>
      <c r="X1089" s="5"/>
      <c r="Y1089" s="6"/>
      <c r="Z1089" s="5"/>
      <c r="AA1089" s="6"/>
      <c r="AB1089" s="5"/>
      <c r="AC1089" s="6"/>
      <c r="AD1089" s="5"/>
      <c r="AE1089" s="19"/>
      <c r="AF1089" s="5"/>
      <c r="AG1089" s="17"/>
      <c r="AH1089" s="5"/>
      <c r="AI1089" s="17"/>
    </row>
    <row r="1090" spans="1:37" ht="15" customHeight="1" x14ac:dyDescent="0.25">
      <c r="A1090" s="9" t="s">
        <v>2008</v>
      </c>
      <c r="B1090" s="304" t="s">
        <v>4114</v>
      </c>
      <c r="D1090" s="149" t="s">
        <v>286</v>
      </c>
      <c r="E1090" s="266" t="s">
        <v>1426</v>
      </c>
      <c r="F1090" s="266" t="s">
        <v>1680</v>
      </c>
      <c r="H1090" s="225">
        <v>21</v>
      </c>
      <c r="I1090" s="225">
        <v>21</v>
      </c>
      <c r="J1090" s="225">
        <v>5.3110999999999997</v>
      </c>
      <c r="K1090" s="225">
        <v>5.31</v>
      </c>
      <c r="L1090" s="190">
        <v>17.5</v>
      </c>
      <c r="M1090" s="19">
        <f>((((((L1090*L$2))-((L1090*L$2)*0.12+0.035)+4-13)-($J1090*L$2))/($J1090*L$2)))</f>
        <v>0.19843346952608731</v>
      </c>
      <c r="N1090" s="5">
        <v>12.03</v>
      </c>
      <c r="O1090" s="17">
        <f>((((((N1090*N$2))-((N1090*N$2)*0.12+0.035)+4-13)-($J1090*N$2))/($J1090*N$2)))</f>
        <v>0.14268230686675071</v>
      </c>
      <c r="P1090" s="5"/>
      <c r="Q1090" s="17"/>
      <c r="R1090" s="31"/>
      <c r="S1090" s="17"/>
      <c r="T1090" s="31"/>
      <c r="U1090" s="17"/>
      <c r="V1090" s="18">
        <v>8.99</v>
      </c>
      <c r="W1090" s="17">
        <f>((((((V1090*V$2))-((V1090*V$2)*0.12+0.035)+4-13)-($J1090*V$2))/($J1090*V$2)))</f>
        <v>0.20603390383661879</v>
      </c>
      <c r="X1090" s="18"/>
      <c r="Y1090" s="17"/>
      <c r="Z1090" s="18"/>
      <c r="AA1090" s="17"/>
      <c r="AB1090" s="18"/>
      <c r="AC1090" s="17"/>
      <c r="AD1090" s="18"/>
      <c r="AE1090" s="17"/>
      <c r="AF1090" s="5"/>
      <c r="AG1090" s="6"/>
      <c r="AH1090" s="5"/>
      <c r="AI1090" s="6"/>
    </row>
    <row r="1091" spans="1:37" ht="15" customHeight="1" x14ac:dyDescent="0.25">
      <c r="A1091" s="9" t="s">
        <v>2025</v>
      </c>
      <c r="B1091" s="304">
        <v>1050075</v>
      </c>
      <c r="D1091" s="149" t="s">
        <v>3003</v>
      </c>
      <c r="E1091" s="266" t="s">
        <v>3004</v>
      </c>
      <c r="F1091" s="266"/>
      <c r="H1091" s="225">
        <v>77</v>
      </c>
      <c r="I1091" s="225">
        <v>77</v>
      </c>
      <c r="J1091" s="225">
        <v>31.243175999999998</v>
      </c>
      <c r="K1091" s="225" t="e">
        <v>#N/A</v>
      </c>
      <c r="L1091" s="389">
        <v>49.99</v>
      </c>
      <c r="M1091" s="19">
        <f>((((((L1091*L$2))-((L1091*L$2)*0.12+0.035)+4-13)-($J1091*L$2))/($J1091*L$2)))</f>
        <v>0.11884271944696034</v>
      </c>
      <c r="N1091" s="5"/>
      <c r="O1091" s="19"/>
      <c r="P1091" s="5"/>
      <c r="Q1091" s="17"/>
      <c r="R1091" s="31"/>
      <c r="S1091" s="17"/>
      <c r="T1091" s="31"/>
      <c r="U1091" s="17"/>
      <c r="V1091" s="18"/>
      <c r="W1091" s="17"/>
      <c r="X1091" s="5"/>
      <c r="Y1091" s="6"/>
      <c r="Z1091" s="5"/>
      <c r="AA1091" s="17"/>
      <c r="AB1091" s="5"/>
      <c r="AC1091" s="6"/>
      <c r="AD1091" s="18"/>
      <c r="AE1091" s="17"/>
      <c r="AF1091" s="5"/>
      <c r="AG1091" s="6"/>
      <c r="AH1091" s="5"/>
      <c r="AI1091" s="6"/>
    </row>
    <row r="1092" spans="1:37" s="283" customFormat="1" ht="15" customHeight="1" x14ac:dyDescent="0.25">
      <c r="A1092" s="9"/>
      <c r="B1092" s="304">
        <v>1271160</v>
      </c>
      <c r="C1092" s="212"/>
      <c r="D1092" s="149" t="s">
        <v>4891</v>
      </c>
      <c r="E1092" s="283" t="s">
        <v>4972</v>
      </c>
      <c r="H1092" s="225">
        <v>26</v>
      </c>
      <c r="I1092" s="225">
        <v>26</v>
      </c>
      <c r="J1092" s="225">
        <v>7.8108000000000004</v>
      </c>
      <c r="K1092" s="225" t="e">
        <v>#N/A</v>
      </c>
      <c r="L1092" s="191">
        <v>25</v>
      </c>
      <c r="M1092" s="19">
        <f>((((((L1092*L$2))-((L1092*L$2)*0.12+0.035)+4-13)-($J1092*L$2))/($J1092*L$2)))</f>
        <v>0.65988119014697588</v>
      </c>
      <c r="N1092" s="18">
        <v>16.5</v>
      </c>
      <c r="O1092" s="19">
        <f>((((((N1092*N$2))-((N1092*N$2)*0.12+0.035)+4-13)-($J1092*N$2))/($J1092*N$2)))</f>
        <v>0.28059865826803876</v>
      </c>
      <c r="P1092" s="5"/>
      <c r="Q1092" s="17"/>
      <c r="R1092" s="31"/>
      <c r="S1092" s="17"/>
      <c r="T1092" s="31"/>
      <c r="U1092" s="17"/>
      <c r="V1092" s="18"/>
      <c r="W1092" s="17"/>
      <c r="X1092" s="5"/>
      <c r="Y1092" s="6"/>
      <c r="Z1092" s="5"/>
      <c r="AA1092" s="17"/>
      <c r="AB1092" s="5"/>
      <c r="AC1092" s="6"/>
      <c r="AD1092" s="18"/>
      <c r="AE1092" s="17"/>
      <c r="AF1092" s="5"/>
      <c r="AG1092" s="6"/>
      <c r="AH1092" s="5"/>
      <c r="AI1092" s="6"/>
    </row>
    <row r="1093" spans="1:37" ht="15" customHeight="1" x14ac:dyDescent="0.25">
      <c r="A1093" s="9" t="s">
        <v>2025</v>
      </c>
      <c r="B1093" s="304">
        <v>1271190</v>
      </c>
      <c r="D1093" s="32" t="s">
        <v>188</v>
      </c>
      <c r="E1093" s="284" t="s">
        <v>1427</v>
      </c>
      <c r="F1093" s="284" t="s">
        <v>1875</v>
      </c>
      <c r="G1093" s="284"/>
      <c r="H1093" s="225">
        <v>0</v>
      </c>
      <c r="I1093" s="225">
        <v>0</v>
      </c>
      <c r="J1093" s="225">
        <v>7.9177999999999997</v>
      </c>
      <c r="K1093" s="225">
        <v>7.92</v>
      </c>
      <c r="L1093" s="191"/>
      <c r="M1093" s="19"/>
      <c r="N1093" s="18"/>
      <c r="O1093" s="19"/>
      <c r="P1093" s="18"/>
      <c r="Q1093" s="20"/>
      <c r="R1093" s="18"/>
      <c r="S1093" s="20"/>
      <c r="T1093" s="18"/>
      <c r="U1093" s="20"/>
      <c r="V1093" s="18"/>
      <c r="W1093" s="21"/>
      <c r="X1093" s="18"/>
      <c r="Y1093" s="21"/>
      <c r="Z1093" s="18"/>
      <c r="AA1093" s="21"/>
      <c r="AB1093" s="18"/>
      <c r="AC1093" s="21"/>
      <c r="AD1093" s="18"/>
      <c r="AE1093" s="21"/>
      <c r="AF1093" s="18"/>
      <c r="AG1093" s="21"/>
      <c r="AH1093" s="18"/>
      <c r="AI1093" s="21"/>
    </row>
    <row r="1094" spans="1:37" ht="15" customHeight="1" x14ac:dyDescent="0.25">
      <c r="A1094" s="9" t="s">
        <v>2025</v>
      </c>
      <c r="B1094" s="304">
        <v>1271200</v>
      </c>
      <c r="D1094" s="32" t="s">
        <v>3111</v>
      </c>
      <c r="E1094" s="284" t="s">
        <v>3112</v>
      </c>
      <c r="F1094" s="284"/>
      <c r="G1094" s="284"/>
      <c r="H1094" s="225">
        <v>0</v>
      </c>
      <c r="I1094" s="225">
        <v>-29</v>
      </c>
      <c r="J1094" s="225">
        <v>7.8108329999999997</v>
      </c>
      <c r="K1094" s="225" t="e">
        <v>#N/A</v>
      </c>
      <c r="L1094" s="191"/>
      <c r="M1094" s="19"/>
      <c r="N1094" s="18"/>
      <c r="O1094" s="19"/>
      <c r="P1094" s="18"/>
      <c r="Q1094" s="20"/>
      <c r="R1094" s="18"/>
      <c r="S1094" s="20"/>
      <c r="T1094" s="18"/>
      <c r="U1094" s="20"/>
      <c r="V1094" s="18"/>
      <c r="W1094" s="21"/>
      <c r="X1094" s="18"/>
      <c r="Y1094" s="21"/>
      <c r="Z1094" s="18"/>
      <c r="AA1094" s="21"/>
      <c r="AB1094" s="18"/>
      <c r="AC1094" s="21"/>
      <c r="AD1094" s="18"/>
      <c r="AE1094" s="21"/>
      <c r="AF1094" s="18"/>
      <c r="AG1094" s="21"/>
      <c r="AH1094" s="18"/>
      <c r="AI1094" s="21"/>
      <c r="AK1094" s="17"/>
    </row>
    <row r="1095" spans="1:37" s="13" customFormat="1" ht="15" customHeight="1" x14ac:dyDescent="0.25">
      <c r="A1095" s="9" t="s">
        <v>2025</v>
      </c>
      <c r="B1095" s="304">
        <v>1271210</v>
      </c>
      <c r="C1095" s="212"/>
      <c r="D1095" s="32" t="s">
        <v>3114</v>
      </c>
      <c r="E1095" s="284" t="s">
        <v>3115</v>
      </c>
      <c r="F1095" s="284"/>
      <c r="G1095" s="284"/>
      <c r="H1095" s="225">
        <v>0</v>
      </c>
      <c r="I1095" s="225">
        <v>-38</v>
      </c>
      <c r="J1095" s="225">
        <v>7.8108000000000004</v>
      </c>
      <c r="K1095" s="225" t="e">
        <v>#N/A</v>
      </c>
      <c r="L1095" s="191"/>
      <c r="M1095" s="19"/>
      <c r="N1095" s="18"/>
      <c r="O1095" s="19"/>
      <c r="P1095" s="18"/>
      <c r="Q1095" s="20"/>
      <c r="R1095" s="18"/>
      <c r="S1095" s="20"/>
      <c r="T1095" s="18"/>
      <c r="U1095" s="20"/>
      <c r="V1095" s="18"/>
      <c r="W1095" s="21"/>
      <c r="X1095" s="18"/>
      <c r="Y1095" s="21"/>
      <c r="Z1095" s="18"/>
      <c r="AA1095" s="21"/>
      <c r="AB1095" s="18"/>
      <c r="AC1095" s="21"/>
      <c r="AD1095" s="18"/>
      <c r="AE1095" s="21"/>
      <c r="AF1095" s="18"/>
      <c r="AG1095" s="21"/>
      <c r="AH1095" s="18"/>
      <c r="AI1095" s="21"/>
    </row>
    <row r="1096" spans="1:37" s="61" customFormat="1" ht="15" customHeight="1" x14ac:dyDescent="0.25">
      <c r="A1096" s="9" t="s">
        <v>2025</v>
      </c>
      <c r="B1096" s="304">
        <v>1662213</v>
      </c>
      <c r="C1096" s="212"/>
      <c r="D1096" s="149" t="s">
        <v>334</v>
      </c>
      <c r="E1096" s="283" t="s">
        <v>2124</v>
      </c>
      <c r="F1096" s="283" t="s">
        <v>1680</v>
      </c>
      <c r="G1096" s="283"/>
      <c r="H1096" s="225">
        <v>0</v>
      </c>
      <c r="I1096" s="225">
        <v>-14</v>
      </c>
      <c r="J1096" s="225">
        <v>28.119</v>
      </c>
      <c r="K1096" s="225">
        <v>33.799999999999997</v>
      </c>
      <c r="L1096" s="189"/>
      <c r="M1096" s="17"/>
      <c r="N1096" s="5"/>
      <c r="O1096" s="230"/>
      <c r="P1096" s="5"/>
      <c r="Q1096" s="230"/>
      <c r="R1096" s="5"/>
      <c r="S1096" s="230"/>
      <c r="T1096" s="5"/>
      <c r="U1096" s="230"/>
      <c r="V1096" s="5"/>
      <c r="W1096" s="6"/>
      <c r="X1096" s="5"/>
      <c r="Y1096" s="6"/>
      <c r="Z1096" s="5"/>
      <c r="AA1096" s="6"/>
      <c r="AB1096" s="5"/>
      <c r="AC1096" s="6"/>
      <c r="AD1096" s="5"/>
      <c r="AE1096" s="6"/>
      <c r="AF1096" s="5"/>
      <c r="AG1096" s="6"/>
      <c r="AH1096" s="5"/>
      <c r="AI1096" s="6"/>
    </row>
    <row r="1097" spans="1:37" s="33" customFormat="1" ht="15" customHeight="1" x14ac:dyDescent="0.25">
      <c r="A1097" s="9" t="s">
        <v>2025</v>
      </c>
      <c r="B1097" s="304">
        <v>1662214</v>
      </c>
      <c r="C1097" s="212"/>
      <c r="D1097" s="149" t="s">
        <v>762</v>
      </c>
      <c r="E1097" s="283" t="s">
        <v>1428</v>
      </c>
      <c r="F1097" s="283" t="e">
        <v>#N/A</v>
      </c>
      <c r="G1097" s="283"/>
      <c r="H1097" s="225">
        <v>0</v>
      </c>
      <c r="I1097" s="225">
        <v>0</v>
      </c>
      <c r="J1097" s="225">
        <v>2.81175</v>
      </c>
      <c r="K1097" s="225">
        <v>3.38</v>
      </c>
      <c r="L1097" s="190"/>
      <c r="M1097" s="19"/>
      <c r="N1097" s="5"/>
      <c r="O1097" s="19"/>
      <c r="P1097" s="5"/>
      <c r="Q1097" s="230"/>
      <c r="R1097" s="5"/>
      <c r="S1097" s="19"/>
      <c r="T1097" s="5"/>
      <c r="U1097" s="230"/>
      <c r="V1097" s="18"/>
      <c r="W1097" s="19"/>
      <c r="X1097" s="5"/>
      <c r="Y1097" s="6"/>
      <c r="Z1097" s="5"/>
      <c r="AA1097" s="6"/>
      <c r="AB1097" s="5"/>
      <c r="AC1097" s="6"/>
      <c r="AD1097" s="5"/>
      <c r="AE1097" s="19"/>
      <c r="AF1097" s="5"/>
      <c r="AG1097" s="6"/>
      <c r="AH1097" s="5"/>
      <c r="AI1097" s="6"/>
    </row>
    <row r="1098" spans="1:37" s="33" customFormat="1" ht="15" customHeight="1" x14ac:dyDescent="0.25">
      <c r="A1098" s="9" t="s">
        <v>2025</v>
      </c>
      <c r="B1098" s="304">
        <v>1662215</v>
      </c>
      <c r="C1098" s="212"/>
      <c r="D1098" s="149" t="s">
        <v>763</v>
      </c>
      <c r="E1098" s="283" t="s">
        <v>1429</v>
      </c>
      <c r="F1098" s="283" t="e">
        <v>#N/A</v>
      </c>
      <c r="G1098" s="283"/>
      <c r="H1098" s="225">
        <v>0</v>
      </c>
      <c r="I1098" s="225">
        <v>-93</v>
      </c>
      <c r="J1098" s="225">
        <v>2.8119999999999998</v>
      </c>
      <c r="K1098" s="225" t="e">
        <v>#N/A</v>
      </c>
      <c r="L1098" s="190"/>
      <c r="M1098" s="19"/>
      <c r="N1098" s="5"/>
      <c r="O1098" s="19"/>
      <c r="P1098" s="5"/>
      <c r="Q1098" s="230"/>
      <c r="R1098" s="5"/>
      <c r="S1098" s="230"/>
      <c r="T1098" s="5"/>
      <c r="U1098" s="230"/>
      <c r="V1098" s="5"/>
      <c r="W1098" s="6"/>
      <c r="X1098" s="5"/>
      <c r="Y1098" s="6"/>
      <c r="Z1098" s="5"/>
      <c r="AA1098" s="6"/>
      <c r="AB1098" s="5"/>
      <c r="AC1098" s="6"/>
      <c r="AD1098" s="5"/>
      <c r="AE1098" s="19"/>
      <c r="AF1098" s="5"/>
      <c r="AG1098" s="6"/>
      <c r="AH1098" s="5"/>
      <c r="AI1098" s="6"/>
    </row>
    <row r="1099" spans="1:37" s="33" customFormat="1" ht="15" customHeight="1" x14ac:dyDescent="0.25">
      <c r="A1099" s="9" t="s">
        <v>2025</v>
      </c>
      <c r="B1099" s="304">
        <v>1662216</v>
      </c>
      <c r="C1099" s="212"/>
      <c r="D1099" s="149" t="s">
        <v>764</v>
      </c>
      <c r="E1099" s="283" t="s">
        <v>1430</v>
      </c>
      <c r="F1099" s="283" t="e">
        <v>#N/A</v>
      </c>
      <c r="G1099" s="283"/>
      <c r="H1099" s="225">
        <v>0</v>
      </c>
      <c r="I1099" s="225">
        <v>0</v>
      </c>
      <c r="J1099" s="225">
        <v>2.8118919999999998</v>
      </c>
      <c r="K1099" s="225" t="e">
        <v>#N/A</v>
      </c>
      <c r="L1099" s="190"/>
      <c r="M1099" s="17"/>
      <c r="N1099" s="5"/>
      <c r="O1099" s="230"/>
      <c r="P1099" s="5"/>
      <c r="Q1099" s="230"/>
      <c r="R1099" s="5"/>
      <c r="S1099" s="230"/>
      <c r="T1099" s="5"/>
      <c r="U1099" s="230"/>
      <c r="V1099" s="5"/>
      <c r="W1099" s="6"/>
      <c r="X1099" s="5"/>
      <c r="Y1099" s="6"/>
      <c r="Z1099" s="5"/>
      <c r="AA1099" s="6"/>
      <c r="AB1099" s="5"/>
      <c r="AC1099" s="6"/>
      <c r="AD1099" s="5"/>
      <c r="AE1099" s="6"/>
      <c r="AF1099" s="5"/>
      <c r="AG1099" s="6"/>
      <c r="AH1099" s="5"/>
      <c r="AI1099" s="6"/>
    </row>
    <row r="1100" spans="1:37" s="33" customFormat="1" ht="15" customHeight="1" x14ac:dyDescent="0.25">
      <c r="A1100" s="9"/>
      <c r="B1100" s="304">
        <v>1662217</v>
      </c>
      <c r="C1100" s="212"/>
      <c r="D1100" s="149" t="s">
        <v>4892</v>
      </c>
      <c r="E1100" s="283" t="s">
        <v>4959</v>
      </c>
      <c r="F1100" s="283"/>
      <c r="G1100" s="283"/>
      <c r="H1100" s="225">
        <v>20</v>
      </c>
      <c r="I1100" s="225">
        <v>20</v>
      </c>
      <c r="J1100" s="225">
        <v>2.811833</v>
      </c>
      <c r="K1100" s="225" t="e">
        <v>#N/A</v>
      </c>
      <c r="L1100" s="190">
        <v>13.75</v>
      </c>
      <c r="M1100" s="19">
        <f>((((((L1100*L$2))-((L1100*L$2)*0.12+0.035)+4-13)-($J1100*L$2))/($J1100*L$2)))</f>
        <v>9.0036285938744479E-2</v>
      </c>
      <c r="N1100" s="5"/>
      <c r="O1100" s="230"/>
      <c r="P1100" s="5"/>
      <c r="Q1100" s="230"/>
      <c r="R1100" s="5"/>
      <c r="S1100" s="230"/>
      <c r="T1100" s="5"/>
      <c r="U1100" s="230"/>
      <c r="V1100" s="5">
        <v>5.3</v>
      </c>
      <c r="W1100" s="19">
        <f>((((((V1100*V$2))-((V1100*V$2)*0.12+0.035)+4-13)-($J1100*V$2))/($J1100*V$2)))</f>
        <v>0.12317006972557272</v>
      </c>
      <c r="X1100" s="5"/>
      <c r="Y1100" s="6"/>
      <c r="Z1100" s="5"/>
      <c r="AA1100" s="6"/>
      <c r="AB1100" s="5"/>
      <c r="AC1100" s="6"/>
      <c r="AD1100" s="388">
        <v>4.9000000000000004</v>
      </c>
      <c r="AE1100" s="19">
        <f>((((((AD1100*AD$2))-((AD1100*AD$2)*0.12+0.035)+4-13)-($J1100*AD$2))/($J1100*AD$2)))</f>
        <v>0.21219859074134206</v>
      </c>
      <c r="AF1100" s="5"/>
      <c r="AG1100" s="6"/>
      <c r="AH1100" s="5"/>
      <c r="AI1100" s="6"/>
    </row>
    <row r="1101" spans="1:37" ht="15.75" customHeight="1" x14ac:dyDescent="0.25">
      <c r="A1101" s="9" t="s">
        <v>2025</v>
      </c>
      <c r="B1101" s="304">
        <v>1662218</v>
      </c>
      <c r="D1101" s="149" t="s">
        <v>335</v>
      </c>
      <c r="E1101" s="283" t="s">
        <v>1431</v>
      </c>
      <c r="F1101" s="283" t="s">
        <v>1680</v>
      </c>
      <c r="G1101" s="283"/>
      <c r="H1101" s="225">
        <v>90</v>
      </c>
      <c r="I1101" s="225">
        <v>90</v>
      </c>
      <c r="J1101" s="225">
        <v>3.3815</v>
      </c>
      <c r="K1101" s="225">
        <v>3</v>
      </c>
      <c r="L1101" s="191">
        <v>15</v>
      </c>
      <c r="M1101" s="19">
        <f>((((((L1101*L$2))-((L1101*L$2)*0.12+0.035)+4-13)-($J1101*L$2))/($J1101*L$2)))</f>
        <v>0.2317019074375275</v>
      </c>
      <c r="N1101" s="5"/>
      <c r="O1101" s="19"/>
      <c r="P1101" s="5"/>
      <c r="Q1101" s="19"/>
      <c r="R1101" s="5"/>
      <c r="S1101" s="17"/>
      <c r="T1101" s="18"/>
      <c r="U1101" s="17"/>
      <c r="V1101" s="18">
        <v>5.75</v>
      </c>
      <c r="W1101" s="17">
        <f>((((((V1101*V$2))-((V1101*V$2)*0.12+0.035)+4-13)-($J1101*V$2))/($J1101*V$2)))</f>
        <v>5.1062151904973201E-2</v>
      </c>
      <c r="X1101" s="5"/>
      <c r="Y1101" s="6"/>
      <c r="Z1101" s="5"/>
      <c r="AA1101" s="6"/>
      <c r="AB1101" s="5"/>
      <c r="AC1101" s="6"/>
      <c r="AD1101" s="18">
        <v>5.4</v>
      </c>
      <c r="AE1101" s="17">
        <f>((((((AD1101*AD$2))-((AD1101*AD$2)*0.12+0.035)+4-13)-($J1101*AD$2))/($J1101*AD$2)))</f>
        <v>0.13810439154221504</v>
      </c>
      <c r="AF1101" s="5"/>
      <c r="AG1101" s="6"/>
      <c r="AH1101" s="5"/>
      <c r="AI1101" s="6"/>
    </row>
    <row r="1102" spans="1:37" ht="15" customHeight="1" x14ac:dyDescent="0.25">
      <c r="A1102" s="9" t="s">
        <v>2025</v>
      </c>
      <c r="B1102" s="304">
        <v>1662219</v>
      </c>
      <c r="D1102" s="149" t="s">
        <v>336</v>
      </c>
      <c r="E1102" s="283" t="s">
        <v>1432</v>
      </c>
      <c r="F1102" s="283" t="s">
        <v>1680</v>
      </c>
      <c r="G1102" s="283"/>
      <c r="H1102" s="225">
        <v>0</v>
      </c>
      <c r="I1102" s="225">
        <v>-90</v>
      </c>
      <c r="J1102" s="225">
        <v>2.8119019999999999</v>
      </c>
      <c r="K1102" s="225">
        <v>3</v>
      </c>
      <c r="L1102" s="191"/>
      <c r="M1102" s="19"/>
      <c r="N1102" s="5"/>
      <c r="O1102" s="230"/>
      <c r="P1102" s="5"/>
      <c r="Q1102" s="230"/>
      <c r="R1102" s="5"/>
      <c r="S1102" s="230"/>
      <c r="T1102" s="5"/>
      <c r="U1102" s="230"/>
      <c r="V1102" s="5"/>
      <c r="W1102" s="6"/>
      <c r="X1102" s="5"/>
      <c r="Y1102" s="6"/>
      <c r="Z1102" s="5"/>
      <c r="AA1102" s="6"/>
      <c r="AB1102" s="5"/>
      <c r="AC1102" s="6"/>
      <c r="AD1102" s="18"/>
      <c r="AE1102" s="17"/>
      <c r="AF1102" s="5"/>
      <c r="AG1102" s="6"/>
      <c r="AH1102" s="31"/>
      <c r="AI1102" s="17"/>
    </row>
    <row r="1103" spans="1:37" s="283" customFormat="1" ht="15" customHeight="1" x14ac:dyDescent="0.25">
      <c r="A1103" s="9"/>
      <c r="B1103" s="304">
        <v>1670016</v>
      </c>
      <c r="C1103" s="212"/>
      <c r="D1103" s="149" t="s">
        <v>4893</v>
      </c>
      <c r="E1103" s="283" t="s">
        <v>4870</v>
      </c>
      <c r="H1103" s="225">
        <v>0</v>
      </c>
      <c r="I1103" s="225">
        <v>-307</v>
      </c>
      <c r="J1103" s="225">
        <v>10.414400000000001</v>
      </c>
      <c r="K1103" s="225" t="e">
        <v>#N/A</v>
      </c>
      <c r="L1103" s="191"/>
      <c r="M1103" s="19"/>
      <c r="N1103" s="5"/>
      <c r="O1103" s="19"/>
      <c r="P1103" s="5"/>
      <c r="Q1103" s="230"/>
      <c r="R1103" s="5"/>
      <c r="S1103" s="230"/>
      <c r="T1103" s="5"/>
      <c r="U1103" s="230"/>
      <c r="V1103" s="5"/>
      <c r="W1103" s="6"/>
      <c r="X1103" s="5"/>
      <c r="Y1103" s="6"/>
      <c r="Z1103" s="5"/>
      <c r="AA1103" s="6"/>
      <c r="AB1103" s="5"/>
      <c r="AC1103" s="6"/>
      <c r="AD1103" s="5"/>
      <c r="AE1103" s="17"/>
      <c r="AF1103" s="5"/>
      <c r="AG1103" s="6"/>
      <c r="AH1103" s="31"/>
      <c r="AI1103" s="17"/>
    </row>
    <row r="1104" spans="1:37" ht="15" customHeight="1" x14ac:dyDescent="0.25">
      <c r="A1104" s="9" t="s">
        <v>2025</v>
      </c>
      <c r="B1104" s="304">
        <v>1680050</v>
      </c>
      <c r="D1104" s="149" t="s">
        <v>2938</v>
      </c>
      <c r="E1104" s="283" t="s">
        <v>2939</v>
      </c>
      <c r="F1104" s="283"/>
      <c r="G1104" s="283"/>
      <c r="H1104" s="225">
        <v>0</v>
      </c>
      <c r="I1104" s="225">
        <v>-48</v>
      </c>
      <c r="J1104" s="225">
        <v>7.2900720000000003</v>
      </c>
      <c r="K1104" s="225" t="e">
        <v>#N/A</v>
      </c>
      <c r="L1104" s="190"/>
      <c r="M1104" s="19"/>
      <c r="N1104" s="18"/>
      <c r="O1104" s="19"/>
      <c r="P1104" s="5"/>
      <c r="Q1104" s="230"/>
      <c r="R1104" s="5"/>
      <c r="S1104" s="230"/>
      <c r="T1104" s="5"/>
      <c r="U1104" s="230"/>
      <c r="V1104" s="5"/>
      <c r="W1104" s="6"/>
      <c r="X1104" s="5"/>
      <c r="Y1104" s="6"/>
      <c r="Z1104" s="5"/>
      <c r="AA1104" s="6"/>
      <c r="AB1104" s="5"/>
      <c r="AC1104" s="6"/>
      <c r="AD1104" s="5"/>
      <c r="AE1104" s="17"/>
      <c r="AF1104" s="5"/>
      <c r="AG1104" s="6"/>
      <c r="AH1104" s="31"/>
      <c r="AI1104" s="17"/>
    </row>
    <row r="1105" spans="1:35" ht="15" customHeight="1" x14ac:dyDescent="0.25">
      <c r="A1105" s="9" t="s">
        <v>2025</v>
      </c>
      <c r="B1105" s="304">
        <v>6050100</v>
      </c>
      <c r="D1105" s="149" t="s">
        <v>134</v>
      </c>
      <c r="E1105" s="283" t="s">
        <v>1433</v>
      </c>
      <c r="F1105" s="283" t="s">
        <v>1876</v>
      </c>
      <c r="G1105" s="283"/>
      <c r="H1105" s="225">
        <v>70</v>
      </c>
      <c r="I1105" s="225">
        <v>70</v>
      </c>
      <c r="J1105" s="225">
        <v>2.718804</v>
      </c>
      <c r="K1105" s="225">
        <v>2.72</v>
      </c>
      <c r="L1105" s="190">
        <v>15</v>
      </c>
      <c r="M1105" s="17">
        <f t="shared" ref="M1105:M1112" si="18">((((((L1105*L$2))-((L1105*L$2)*0.12+0.035)+4-13)-($J1105*L$2))/($J1105*L$2)))</f>
        <v>0.53192359581639548</v>
      </c>
      <c r="N1105" s="5"/>
      <c r="O1105" s="17"/>
      <c r="P1105" s="18">
        <v>7.5</v>
      </c>
      <c r="Q1105" s="17">
        <f>((((((P1105*P$2))-((P1105*P$2)*0.12+0.035)+4-13)-($J1105*P$2))/($J1105*P$2)))</f>
        <v>0.31982052892865159</v>
      </c>
      <c r="R1105" s="18">
        <v>6.5</v>
      </c>
      <c r="S1105" s="17">
        <f>((((((R1105*R$2))-((R1105*R$2)*0.12+0.035)+4-13)-($J1105*R$2))/($J1105*R$2)))</f>
        <v>0.27307816230960369</v>
      </c>
      <c r="T1105" s="18"/>
      <c r="U1105" s="17"/>
      <c r="V1105" s="388">
        <v>5.0999999999999996</v>
      </c>
      <c r="W1105" s="17">
        <f>((((((V1105*V$2))-((V1105*V$2)*0.12+0.035)+4-13)-($J1105*V$2))/($J1105*V$2)))</f>
        <v>9.6867102838846184E-2</v>
      </c>
      <c r="X1105" s="5"/>
      <c r="Y1105" s="6"/>
      <c r="Z1105" s="5"/>
      <c r="AA1105" s="17"/>
      <c r="AB1105" s="5"/>
      <c r="AC1105" s="6"/>
      <c r="AD1105" s="5"/>
      <c r="AE1105" s="17"/>
      <c r="AF1105" s="5"/>
      <c r="AG1105" s="17"/>
      <c r="AH1105" s="5"/>
      <c r="AI1105" s="17"/>
    </row>
    <row r="1106" spans="1:35" ht="15" customHeight="1" x14ac:dyDescent="0.25">
      <c r="A1106" s="9" t="s">
        <v>2025</v>
      </c>
      <c r="B1106" s="304">
        <v>6050200</v>
      </c>
      <c r="D1106" s="149" t="s">
        <v>135</v>
      </c>
      <c r="E1106" s="283" t="s">
        <v>1434</v>
      </c>
      <c r="F1106" s="283" t="s">
        <v>1877</v>
      </c>
      <c r="G1106" s="183"/>
      <c r="H1106" s="225">
        <v>58</v>
      </c>
      <c r="I1106" s="225">
        <v>58</v>
      </c>
      <c r="J1106" s="225">
        <v>2.7187229999999998</v>
      </c>
      <c r="K1106" s="225" t="e">
        <v>#N/A</v>
      </c>
      <c r="L1106" s="190">
        <v>15</v>
      </c>
      <c r="M1106" s="17">
        <f t="shared" si="18"/>
        <v>0.53196923702782506</v>
      </c>
      <c r="N1106" s="18">
        <v>9.4499999999999993</v>
      </c>
      <c r="O1106" s="17">
        <f t="shared" ref="O1106:O1112" si="19">((((((N1106*N$2))-((N1106*N$2)*0.12+0.035)+4-13)-($J1106*N$2))/($J1106*N$2)))</f>
        <v>0.39716330056427196</v>
      </c>
      <c r="P1106" s="18"/>
      <c r="Q1106" s="19"/>
      <c r="R1106" s="5"/>
      <c r="S1106" s="19"/>
      <c r="T1106" s="18"/>
      <c r="U1106" s="17"/>
      <c r="V1106" s="18">
        <v>5.2</v>
      </c>
      <c r="W1106" s="19">
        <f>((((((V1106*V$2))-((V1106*V$2)*0.12+0.035)+4-13)-($J1106*V$2))/($J1106*V$2)))</f>
        <v>0.12926791977949492</v>
      </c>
      <c r="X1106" s="5"/>
      <c r="Y1106" s="17"/>
      <c r="Z1106" s="5"/>
      <c r="AA1106" s="6"/>
      <c r="AB1106" s="5"/>
      <c r="AC1106" s="17"/>
      <c r="AD1106" s="31"/>
      <c r="AE1106" s="17"/>
      <c r="AF1106" s="5"/>
      <c r="AG1106" s="6"/>
      <c r="AH1106" s="5"/>
      <c r="AI1106" s="6"/>
    </row>
    <row r="1107" spans="1:35" ht="15" customHeight="1" x14ac:dyDescent="0.25">
      <c r="A1107" s="9" t="s">
        <v>2025</v>
      </c>
      <c r="B1107" s="304">
        <v>6050400</v>
      </c>
      <c r="D1107" s="149" t="s">
        <v>136</v>
      </c>
      <c r="E1107" s="283" t="s">
        <v>1435</v>
      </c>
      <c r="F1107" s="283" t="s">
        <v>1878</v>
      </c>
      <c r="H1107" s="225">
        <v>154</v>
      </c>
      <c r="I1107" s="225">
        <v>154</v>
      </c>
      <c r="J1107" s="225">
        <v>2.7186319999999999</v>
      </c>
      <c r="K1107" s="225" t="e">
        <v>#N/A</v>
      </c>
      <c r="L1107" s="190">
        <v>15</v>
      </c>
      <c r="M1107" s="17">
        <f t="shared" si="18"/>
        <v>0.53202051620079482</v>
      </c>
      <c r="N1107" s="18">
        <v>9.99</v>
      </c>
      <c r="O1107" s="17">
        <f t="shared" si="19"/>
        <v>0.57200386076526721</v>
      </c>
      <c r="P1107" s="31">
        <v>7.5</v>
      </c>
      <c r="Q1107" s="19">
        <f>((((((P1107*P$2))-((P1107*P$2)*0.12+0.035)+4-13)-($J1107*P$2))/($J1107*P$2)))</f>
        <v>0.31990403016419044</v>
      </c>
      <c r="R1107" s="18"/>
      <c r="S1107" s="19"/>
      <c r="T1107" s="31">
        <v>5.3</v>
      </c>
      <c r="U1107" s="19">
        <f>((((((T1107*T$2))-((T1107*T$2)*0.12+0.035)+4-13)-($J1107*T$2))/($J1107*T$2)))</f>
        <v>5.0896186022970448E-2</v>
      </c>
      <c r="V1107" s="18"/>
      <c r="W1107" s="19"/>
      <c r="X1107" s="5"/>
      <c r="Y1107" s="6"/>
      <c r="Z1107" s="5"/>
      <c r="AA1107" s="6"/>
      <c r="AB1107" s="5"/>
      <c r="AC1107" s="6"/>
      <c r="AD1107" s="388">
        <v>4.8</v>
      </c>
      <c r="AE1107" s="19">
        <f>((((((AD1107*AD$2))-((AD1107*AD$2)*0.12+0.035)+4-13)-($J1107*AD$2))/($J1107*AD$2)))</f>
        <v>0.22138634430846102</v>
      </c>
      <c r="AF1107" s="5"/>
      <c r="AG1107" s="6"/>
      <c r="AH1107" s="5"/>
      <c r="AI1107" s="6"/>
    </row>
    <row r="1108" spans="1:35" s="104" customFormat="1" ht="15" customHeight="1" x14ac:dyDescent="0.25">
      <c r="A1108" s="9" t="s">
        <v>2025</v>
      </c>
      <c r="B1108" s="304">
        <v>6051400</v>
      </c>
      <c r="C1108" s="212"/>
      <c r="D1108" s="198" t="s">
        <v>1966</v>
      </c>
      <c r="E1108" s="7" t="s">
        <v>1984</v>
      </c>
      <c r="F1108" s="7"/>
      <c r="G1108" s="7"/>
      <c r="H1108" s="225">
        <v>40</v>
      </c>
      <c r="I1108" s="225">
        <v>40</v>
      </c>
      <c r="J1108" s="225">
        <v>6.0374999999999996</v>
      </c>
      <c r="K1108" s="225" t="e">
        <v>#N/A</v>
      </c>
      <c r="L1108" s="190">
        <v>18.5</v>
      </c>
      <c r="M1108" s="17">
        <f t="shared" si="18"/>
        <v>0.20000000000000023</v>
      </c>
      <c r="N1108" s="5">
        <v>13</v>
      </c>
      <c r="O1108" s="17">
        <f t="shared" si="19"/>
        <v>0.146583850931677</v>
      </c>
      <c r="P1108" s="18"/>
      <c r="Q1108" s="17"/>
      <c r="R1108" s="5"/>
      <c r="S1108" s="17"/>
      <c r="T1108" s="18"/>
      <c r="U1108" s="17"/>
      <c r="V1108" s="18">
        <v>9.25</v>
      </c>
      <c r="W1108" s="17">
        <f>((((((V1108*V$2))-((V1108*V$2)*0.12+0.035)+4-13)-($J1108*V$2))/($J1108*V$2)))</f>
        <v>9.8826777087646811E-2</v>
      </c>
      <c r="X1108" s="18"/>
      <c r="Y1108" s="17"/>
      <c r="Z1108" s="5"/>
      <c r="AA1108" s="17"/>
      <c r="AB1108" s="5"/>
      <c r="AC1108" s="6"/>
      <c r="AD1108" s="18"/>
      <c r="AE1108" s="17"/>
      <c r="AF1108" s="5"/>
      <c r="AG1108" s="6"/>
      <c r="AH1108" s="5"/>
      <c r="AI1108" s="6"/>
    </row>
    <row r="1109" spans="1:35" ht="15" customHeight="1" x14ac:dyDescent="0.25">
      <c r="A1109" s="9" t="s">
        <v>2025</v>
      </c>
      <c r="B1109" s="304">
        <v>6051700</v>
      </c>
      <c r="D1109" s="149" t="s">
        <v>137</v>
      </c>
      <c r="E1109" s="283" t="s">
        <v>1436</v>
      </c>
      <c r="F1109" s="283" t="s">
        <v>1879</v>
      </c>
      <c r="G1109" s="283"/>
      <c r="H1109" s="225">
        <v>479</v>
      </c>
      <c r="I1109" s="225">
        <v>479</v>
      </c>
      <c r="J1109" s="225">
        <v>3.0207730000000002</v>
      </c>
      <c r="K1109" s="225">
        <v>7.89</v>
      </c>
      <c r="L1109" s="190">
        <v>14</v>
      </c>
      <c r="M1109" s="17">
        <f t="shared" si="18"/>
        <v>8.7469995262801928E-2</v>
      </c>
      <c r="N1109" s="31">
        <v>9.99</v>
      </c>
      <c r="O1109" s="17">
        <f t="shared" si="19"/>
        <v>0.41477032534387709</v>
      </c>
      <c r="P1109" s="18">
        <v>8.6</v>
      </c>
      <c r="Q1109" s="17">
        <f>((((((P1109*P$2))-((P1109*P$2)*0.12+0.035)+4-13)-($J1109*P$2))/($J1109*P$2)))</f>
        <v>0.50833357333812634</v>
      </c>
      <c r="R1109" s="18">
        <v>6.5</v>
      </c>
      <c r="S1109" s="17">
        <f>((((((R1109*R$2))-((R1109*R$2)*0.12+0.035)+4-13)-($J1109*R$2))/($J1109*R$2)))</f>
        <v>0.14581598815932198</v>
      </c>
      <c r="T1109" s="5"/>
      <c r="U1109" s="230"/>
      <c r="V1109" s="5"/>
      <c r="W1109" s="6"/>
      <c r="X1109" s="5"/>
      <c r="Y1109" s="6"/>
      <c r="Z1109" s="5"/>
      <c r="AA1109" s="6"/>
      <c r="AB1109" s="5"/>
      <c r="AC1109" s="6"/>
      <c r="AD1109" s="5"/>
      <c r="AE1109" s="6"/>
      <c r="AF1109" s="5"/>
      <c r="AG1109" s="6"/>
      <c r="AH1109" s="5"/>
      <c r="AI1109" s="6"/>
    </row>
    <row r="1110" spans="1:35" ht="15" customHeight="1" x14ac:dyDescent="0.25">
      <c r="A1110" s="9" t="s">
        <v>2025</v>
      </c>
      <c r="B1110" s="304">
        <v>6120200</v>
      </c>
      <c r="D1110" s="149" t="s">
        <v>288</v>
      </c>
      <c r="E1110" s="283" t="s">
        <v>1437</v>
      </c>
      <c r="F1110" s="283" t="s">
        <v>1880</v>
      </c>
      <c r="G1110" s="183"/>
      <c r="H1110" s="225">
        <v>26</v>
      </c>
      <c r="I1110" s="225">
        <v>26</v>
      </c>
      <c r="J1110" s="225">
        <v>9.3729329999999997</v>
      </c>
      <c r="K1110" s="225">
        <v>14.65</v>
      </c>
      <c r="L1110" s="190">
        <v>22.5</v>
      </c>
      <c r="M1110" s="17">
        <f t="shared" si="18"/>
        <v>0.14851989233252824</v>
      </c>
      <c r="N1110" s="31">
        <v>16.649999999999999</v>
      </c>
      <c r="O1110" s="17">
        <f t="shared" si="19"/>
        <v>8.1251727714259717E-2</v>
      </c>
      <c r="P1110" s="18">
        <v>15.5</v>
      </c>
      <c r="Q1110" s="17">
        <f>((((((P1110*P$2))-((P1110*P$2)*0.12+0.035)+4-13)-($J1110*P$2))/($J1110*P$2)))</f>
        <v>0.13393889973750298</v>
      </c>
      <c r="R1110" s="18">
        <v>14.45</v>
      </c>
      <c r="S1110" s="17">
        <f>((((((R1110*R$2))-((R1110*R$2)*0.12+0.035)+4-13)-($J1110*R$2))/($J1110*R$2)))</f>
        <v>0.11568598644629173</v>
      </c>
      <c r="T1110" s="31"/>
      <c r="U1110" s="17"/>
      <c r="V1110" s="5"/>
      <c r="W1110" s="6"/>
      <c r="X1110" s="5"/>
      <c r="Y1110" s="6"/>
      <c r="Z1110" s="5"/>
      <c r="AA1110" s="6"/>
      <c r="AB1110" s="5"/>
      <c r="AC1110" s="6"/>
      <c r="AD1110" s="5"/>
      <c r="AE1110" s="6"/>
      <c r="AF1110" s="5"/>
      <c r="AG1110" s="6"/>
      <c r="AH1110" s="5"/>
      <c r="AI1110" s="6"/>
    </row>
    <row r="1111" spans="1:35" ht="15" customHeight="1" x14ac:dyDescent="0.25">
      <c r="A1111" s="9" t="s">
        <v>2025</v>
      </c>
      <c r="B1111" s="304">
        <v>6120300</v>
      </c>
      <c r="D1111" s="149" t="s">
        <v>1967</v>
      </c>
      <c r="E1111" s="283" t="s">
        <v>1985</v>
      </c>
      <c r="F1111" s="283"/>
      <c r="G1111" s="283"/>
      <c r="H1111" s="225">
        <v>50</v>
      </c>
      <c r="I1111" s="225">
        <v>50</v>
      </c>
      <c r="J1111" s="225">
        <v>21.146799999999999</v>
      </c>
      <c r="K1111" s="225">
        <v>21.15</v>
      </c>
      <c r="L1111" s="191">
        <v>35.9</v>
      </c>
      <c r="M1111" s="17">
        <f t="shared" si="18"/>
        <v>6.6686212571169315E-2</v>
      </c>
      <c r="N1111" s="31">
        <v>33.65</v>
      </c>
      <c r="O1111" s="17">
        <f t="shared" si="19"/>
        <v>0.18668072710764755</v>
      </c>
      <c r="P1111" s="18">
        <v>31.5</v>
      </c>
      <c r="Q1111" s="17">
        <f>((((((P1111*P$2))-((P1111*P$2)*0.12+0.035)+4-13)-($J1111*P$2))/($J1111*P$2)))</f>
        <v>0.16841949294140648</v>
      </c>
      <c r="R1111" s="18">
        <v>26.99</v>
      </c>
      <c r="S1111" s="17">
        <f>((((((R1111*R$2))-((R1111*R$2)*0.12+0.035)+4-13)-($J1111*R$2))/($J1111*R$2)))</f>
        <v>1.6345262640210297E-2</v>
      </c>
      <c r="T1111" s="5"/>
      <c r="U1111" s="230"/>
      <c r="V1111" s="5"/>
      <c r="W1111" s="6"/>
      <c r="X1111" s="5"/>
      <c r="Y1111" s="6"/>
      <c r="Z1111" s="5"/>
      <c r="AA1111" s="6"/>
      <c r="AB1111" s="5"/>
      <c r="AC1111" s="6"/>
      <c r="AD1111" s="5"/>
      <c r="AE1111" s="6"/>
      <c r="AF1111" s="5"/>
      <c r="AG1111" s="6"/>
      <c r="AH1111" s="5"/>
      <c r="AI1111" s="6"/>
    </row>
    <row r="1112" spans="1:35" ht="15" customHeight="1" x14ac:dyDescent="0.25">
      <c r="A1112" s="9" t="s">
        <v>2025</v>
      </c>
      <c r="B1112" s="304">
        <v>6120400</v>
      </c>
      <c r="D1112" s="315" t="s">
        <v>289</v>
      </c>
      <c r="E1112" s="283" t="s">
        <v>1438</v>
      </c>
      <c r="F1112" s="283" t="s">
        <v>1881</v>
      </c>
      <c r="H1112" s="225">
        <v>23</v>
      </c>
      <c r="I1112" s="225">
        <v>23</v>
      </c>
      <c r="J1112" s="225">
        <v>61.9938</v>
      </c>
      <c r="K1112" s="225">
        <v>61.99</v>
      </c>
      <c r="L1112" s="191">
        <v>95</v>
      </c>
      <c r="M1112" s="17">
        <f t="shared" si="18"/>
        <v>0.20278156847942855</v>
      </c>
      <c r="N1112" s="74">
        <v>84.99</v>
      </c>
      <c r="O1112" s="17">
        <f t="shared" si="19"/>
        <v>0.1335601302065689</v>
      </c>
      <c r="P1112" s="18"/>
      <c r="Q1112" s="17"/>
      <c r="R1112" s="388">
        <v>74.45</v>
      </c>
      <c r="S1112" s="17">
        <f>((((((R1112*R$2))-((R1112*R$2)*0.12+0.035)+4-13)-($J1112*R$2))/($J1112*R$2)))</f>
        <v>2.0380263832834877E-2</v>
      </c>
      <c r="T1112" s="5"/>
      <c r="U1112" s="230"/>
      <c r="V1112" s="5"/>
      <c r="W1112" s="6"/>
      <c r="X1112" s="5"/>
      <c r="Y1112" s="6"/>
      <c r="Z1112" s="5"/>
      <c r="AA1112" s="6"/>
      <c r="AB1112" s="5"/>
      <c r="AC1112" s="6"/>
      <c r="AD1112" s="5"/>
      <c r="AE1112" s="6"/>
      <c r="AF1112" s="5"/>
      <c r="AG1112" s="6"/>
      <c r="AH1112" s="5"/>
      <c r="AI1112" s="6"/>
    </row>
    <row r="1113" spans="1:35" ht="15" customHeight="1" x14ac:dyDescent="0.25">
      <c r="A1113" s="9" t="s">
        <v>2025</v>
      </c>
      <c r="B1113" s="304">
        <v>6120600</v>
      </c>
      <c r="D1113" s="149" t="s">
        <v>290</v>
      </c>
      <c r="E1113" s="1" t="s">
        <v>1439</v>
      </c>
      <c r="F1113" s="1" t="s">
        <v>1680</v>
      </c>
      <c r="H1113" s="225">
        <v>0</v>
      </c>
      <c r="I1113" s="225">
        <v>0</v>
      </c>
      <c r="J1113" s="225">
        <v>5.6356000000000002</v>
      </c>
      <c r="K1113" s="225" t="e">
        <v>#N/A</v>
      </c>
      <c r="L1113" s="190"/>
      <c r="M1113" s="17"/>
      <c r="N1113" s="5"/>
      <c r="O1113" s="17"/>
      <c r="P1113" s="5"/>
      <c r="Q1113" s="17"/>
      <c r="R1113" s="5"/>
      <c r="S1113" s="17"/>
      <c r="T1113" s="5"/>
      <c r="U1113" s="17"/>
      <c r="V1113" s="5"/>
      <c r="W1113" s="6"/>
      <c r="X1113" s="5"/>
      <c r="Y1113" s="6"/>
      <c r="Z1113" s="5"/>
      <c r="AA1113" s="6"/>
      <c r="AB1113" s="5"/>
      <c r="AC1113" s="6"/>
      <c r="AD1113" s="5"/>
      <c r="AE1113" s="17"/>
      <c r="AF1113" s="5"/>
      <c r="AG1113" s="17"/>
      <c r="AH1113" s="5"/>
      <c r="AI1113" s="17"/>
    </row>
    <row r="1114" spans="1:35" ht="15" customHeight="1" x14ac:dyDescent="0.25">
      <c r="A1114" s="9" t="s">
        <v>2025</v>
      </c>
      <c r="B1114" s="304">
        <v>6121000</v>
      </c>
      <c r="D1114" s="149" t="s">
        <v>1968</v>
      </c>
      <c r="E1114" s="283" t="s">
        <v>1986</v>
      </c>
      <c r="F1114" s="283"/>
      <c r="G1114" s="283"/>
      <c r="H1114" s="225">
        <v>25</v>
      </c>
      <c r="I1114" s="225">
        <v>25</v>
      </c>
      <c r="J1114" s="225">
        <v>35.076000000000001</v>
      </c>
      <c r="K1114" s="225">
        <v>35.24</v>
      </c>
      <c r="L1114" s="191">
        <v>54</v>
      </c>
      <c r="M1114" s="17">
        <f>((((((L1114*L$2))-((L1114*L$2)*0.12+0.035)+4-13)-($J1114*L$2))/($J1114*L$2)))</f>
        <v>9.7188961113011715E-2</v>
      </c>
      <c r="N1114" s="31">
        <v>45.5</v>
      </c>
      <c r="O1114" s="17">
        <f>((((((N1114*N$2))-((N1114*N$2)*0.12+0.035)+4-13)-($J1114*N$2))/($J1114*N$2)))</f>
        <v>1.2729501653552296E-2</v>
      </c>
      <c r="P1114" s="5"/>
      <c r="Q1114" s="17"/>
      <c r="R1114" s="5"/>
      <c r="S1114" s="17"/>
      <c r="T1114" s="5"/>
      <c r="U1114" s="230"/>
      <c r="V1114" s="5"/>
      <c r="W1114" s="6"/>
      <c r="X1114" s="5"/>
      <c r="Y1114" s="6"/>
      <c r="Z1114" s="5"/>
      <c r="AA1114" s="6"/>
      <c r="AB1114" s="5"/>
      <c r="AC1114" s="6"/>
      <c r="AD1114" s="5"/>
      <c r="AE1114" s="6"/>
      <c r="AF1114" s="5"/>
      <c r="AG1114" s="6"/>
      <c r="AH1114" s="5"/>
      <c r="AI1114" s="6"/>
    </row>
    <row r="1115" spans="1:35" s="283" customFormat="1" ht="15" customHeight="1" x14ac:dyDescent="0.25">
      <c r="A1115" s="9"/>
      <c r="B1115" s="304">
        <v>6140100</v>
      </c>
      <c r="C1115" s="212"/>
      <c r="D1115" s="149" t="s">
        <v>4894</v>
      </c>
      <c r="E1115" s="283" t="s">
        <v>4968</v>
      </c>
      <c r="H1115" s="225">
        <v>3</v>
      </c>
      <c r="I1115" s="225">
        <v>3</v>
      </c>
      <c r="J1115" s="225">
        <v>5.2072120000000002</v>
      </c>
      <c r="K1115" s="225" t="e">
        <v>#N/A</v>
      </c>
      <c r="L1115" s="191">
        <v>17</v>
      </c>
      <c r="M1115" s="17">
        <f>((((((L1115*L$2))-((L1115*L$2)*0.12+0.035)+4-13)-($J1115*L$2))/($J1115*L$2)))</f>
        <v>0.13784497347140859</v>
      </c>
      <c r="N1115" s="31">
        <v>11.9</v>
      </c>
      <c r="O1115" s="17">
        <f>((((((N1115*N$2))-((N1115*N$2)*0.12+0.035)+4-13)-($J1115*N$2))/($J1115*N$2)))</f>
        <v>0.14351019317054869</v>
      </c>
      <c r="P1115" s="5"/>
      <c r="Q1115" s="17"/>
      <c r="R1115" s="5"/>
      <c r="S1115" s="230"/>
      <c r="T1115" s="5"/>
      <c r="U1115" s="230"/>
      <c r="V1115" s="5"/>
      <c r="W1115" s="6"/>
      <c r="X1115" s="5"/>
      <c r="Y1115" s="6"/>
      <c r="Z1115" s="5"/>
      <c r="AA1115" s="6"/>
      <c r="AB1115" s="5"/>
      <c r="AC1115" s="6"/>
      <c r="AD1115" s="5"/>
      <c r="AE1115" s="6"/>
      <c r="AF1115" s="5"/>
      <c r="AG1115" s="6"/>
      <c r="AH1115" s="5"/>
      <c r="AI1115" s="6"/>
    </row>
    <row r="1116" spans="1:35" ht="15" customHeight="1" x14ac:dyDescent="0.25">
      <c r="A1116" s="9" t="s">
        <v>2025</v>
      </c>
      <c r="B1116" s="304">
        <v>7000313</v>
      </c>
      <c r="D1116" s="149" t="s">
        <v>240</v>
      </c>
      <c r="E1116" s="183" t="s">
        <v>1440</v>
      </c>
      <c r="F1116" s="183" t="s">
        <v>1680</v>
      </c>
      <c r="G1116" s="183"/>
      <c r="H1116" s="225">
        <v>0</v>
      </c>
      <c r="I1116" s="225">
        <v>0</v>
      </c>
      <c r="J1116" s="225">
        <v>19.27</v>
      </c>
      <c r="K1116" s="225">
        <v>19.27</v>
      </c>
      <c r="L1116" s="191"/>
      <c r="M1116" s="19"/>
      <c r="N1116" s="5"/>
      <c r="O1116" s="17"/>
      <c r="P1116" s="5"/>
      <c r="Q1116" s="230"/>
      <c r="R1116" s="5"/>
      <c r="S1116" s="230"/>
      <c r="T1116" s="5"/>
      <c r="U1116" s="230"/>
      <c r="V1116" s="5"/>
      <c r="W1116" s="6"/>
      <c r="X1116" s="5"/>
      <c r="Y1116" s="6"/>
      <c r="Z1116" s="5"/>
      <c r="AA1116" s="6"/>
      <c r="AB1116" s="5"/>
      <c r="AC1116" s="6"/>
      <c r="AD1116" s="5"/>
      <c r="AE1116" s="6"/>
      <c r="AF1116" s="5"/>
      <c r="AG1116" s="6"/>
      <c r="AH1116" s="5"/>
      <c r="AI1116" s="6"/>
    </row>
    <row r="1117" spans="1:35" ht="15" customHeight="1" x14ac:dyDescent="0.25">
      <c r="A1117" s="9" t="s">
        <v>2025</v>
      </c>
      <c r="B1117" s="304" t="s">
        <v>4115</v>
      </c>
      <c r="D1117" s="149" t="s">
        <v>241</v>
      </c>
      <c r="E1117" s="1" t="s">
        <v>1441</v>
      </c>
      <c r="F1117" s="1" t="s">
        <v>1680</v>
      </c>
      <c r="H1117" s="225">
        <v>7</v>
      </c>
      <c r="I1117" s="225">
        <v>7</v>
      </c>
      <c r="J1117" s="225">
        <v>1.927</v>
      </c>
      <c r="K1117" s="225" t="e">
        <v>#N/A</v>
      </c>
      <c r="L1117" s="191">
        <v>14.5</v>
      </c>
      <c r="M1117" s="19">
        <f>((((((L1117*L$2))-((L1117*L$2)*0.12+0.035)+4-13)-($J1117*L$2))/($J1117*L$2)))</f>
        <v>0.93305656460819997</v>
      </c>
      <c r="N1117" s="18"/>
      <c r="O1117" s="17"/>
      <c r="P1117" s="5"/>
      <c r="Q1117" s="230"/>
      <c r="R1117" s="5"/>
      <c r="S1117" s="230"/>
      <c r="T1117" s="5"/>
      <c r="U1117" s="230"/>
      <c r="V1117" s="5"/>
      <c r="W1117" s="6"/>
      <c r="X1117" s="5"/>
      <c r="Y1117" s="6"/>
      <c r="Z1117" s="5"/>
      <c r="AA1117" s="6"/>
      <c r="AB1117" s="5"/>
      <c r="AC1117" s="6"/>
      <c r="AD1117" s="5">
        <v>12</v>
      </c>
      <c r="AE1117" s="17">
        <f>((((((AD1117*AD$2))-((AD1117*AD$2)*0.12+0.035)+4-13)-($J1117*AD$2))/($J1117*AD$2)))</f>
        <v>4.0111572392319665</v>
      </c>
      <c r="AF1117" s="5"/>
      <c r="AG1117" s="6"/>
      <c r="AH1117" s="5"/>
      <c r="AI1117" s="6"/>
    </row>
    <row r="1118" spans="1:35" ht="15" customHeight="1" x14ac:dyDescent="0.25">
      <c r="A1118" s="9" t="s">
        <v>2025</v>
      </c>
      <c r="B1118" s="304">
        <v>921007</v>
      </c>
      <c r="D1118" s="149" t="s">
        <v>1969</v>
      </c>
      <c r="E1118" s="183" t="s">
        <v>1987</v>
      </c>
      <c r="F1118" s="183"/>
      <c r="G1118" s="183"/>
      <c r="H1118" s="225">
        <v>0</v>
      </c>
      <c r="I1118" s="225">
        <v>-16</v>
      </c>
      <c r="J1118" s="225">
        <v>29.16</v>
      </c>
      <c r="K1118" s="225">
        <v>30.21</v>
      </c>
      <c r="L1118" s="191"/>
      <c r="M1118" s="19"/>
      <c r="N1118" s="5"/>
      <c r="O1118" s="17"/>
      <c r="P1118" s="5"/>
      <c r="Q1118" s="230"/>
      <c r="R1118" s="5"/>
      <c r="S1118" s="230"/>
      <c r="T1118" s="5"/>
      <c r="U1118" s="230"/>
      <c r="V1118" s="5"/>
      <c r="W1118" s="6"/>
      <c r="X1118" s="5"/>
      <c r="Y1118" s="6"/>
      <c r="Z1118" s="5"/>
      <c r="AA1118" s="6"/>
      <c r="AB1118" s="5"/>
      <c r="AC1118" s="6"/>
      <c r="AD1118" s="5"/>
      <c r="AE1118" s="6"/>
      <c r="AF1118" s="5"/>
      <c r="AG1118" s="6"/>
      <c r="AH1118" s="5"/>
      <c r="AI1118" s="6"/>
    </row>
    <row r="1119" spans="1:35" ht="15" customHeight="1" thickBot="1" x14ac:dyDescent="0.3">
      <c r="A1119" s="9" t="s">
        <v>2025</v>
      </c>
      <c r="B1119" s="304">
        <v>921009</v>
      </c>
      <c r="D1119" s="149" t="s">
        <v>1970</v>
      </c>
      <c r="E1119" s="183" t="s">
        <v>1988</v>
      </c>
      <c r="F1119" s="183"/>
      <c r="G1119" s="183"/>
      <c r="H1119" s="225">
        <v>0</v>
      </c>
      <c r="I1119" s="225">
        <v>0</v>
      </c>
      <c r="J1119" s="225">
        <v>9.0614000000000008</v>
      </c>
      <c r="K1119" s="225" t="e">
        <v>#N/A</v>
      </c>
      <c r="L1119" s="191"/>
      <c r="M1119" s="19"/>
      <c r="N1119" s="52"/>
      <c r="O1119" s="230"/>
      <c r="P1119" s="5"/>
      <c r="Q1119" s="230"/>
      <c r="R1119" s="5"/>
      <c r="S1119" s="66"/>
      <c r="T1119" s="5"/>
      <c r="U1119" s="230"/>
      <c r="V1119" s="5"/>
      <c r="W1119" s="6"/>
      <c r="X1119" s="5"/>
      <c r="Y1119" s="6"/>
      <c r="Z1119" s="5"/>
      <c r="AA1119" s="6"/>
      <c r="AB1119" s="5"/>
      <c r="AC1119" s="6"/>
      <c r="AD1119" s="5"/>
      <c r="AE1119" s="6"/>
      <c r="AF1119" s="5"/>
      <c r="AG1119" s="6"/>
      <c r="AH1119" s="5"/>
      <c r="AI1119" s="6"/>
    </row>
    <row r="1120" spans="1:35" ht="15.75" customHeight="1" thickBot="1" x14ac:dyDescent="0.3">
      <c r="A1120" s="9" t="s">
        <v>2025</v>
      </c>
      <c r="B1120" s="304">
        <v>921010</v>
      </c>
      <c r="D1120" s="149" t="s">
        <v>1971</v>
      </c>
      <c r="E1120" s="1" t="s">
        <v>1989</v>
      </c>
      <c r="H1120" s="225">
        <v>0</v>
      </c>
      <c r="I1120" s="225">
        <v>0</v>
      </c>
      <c r="J1120" s="225">
        <v>13.09</v>
      </c>
      <c r="K1120" s="225">
        <v>13.08</v>
      </c>
      <c r="L1120" s="190"/>
      <c r="M1120" s="48"/>
      <c r="N1120" s="65"/>
      <c r="O1120" s="71"/>
      <c r="P1120" s="5"/>
      <c r="Q1120" s="230"/>
      <c r="R1120" s="5"/>
      <c r="S1120" s="230"/>
      <c r="T1120" s="5"/>
      <c r="U1120" s="230"/>
      <c r="V1120" s="5"/>
      <c r="W1120" s="6"/>
      <c r="X1120" s="5"/>
      <c r="Y1120" s="6"/>
      <c r="Z1120" s="5"/>
      <c r="AA1120" s="6"/>
      <c r="AB1120" s="5"/>
      <c r="AC1120" s="6"/>
      <c r="AD1120" s="5"/>
      <c r="AE1120" s="6"/>
      <c r="AF1120" s="5"/>
      <c r="AG1120" s="6"/>
      <c r="AH1120" s="5"/>
      <c r="AI1120" s="6"/>
    </row>
    <row r="1121" spans="1:35" s="283" customFormat="1" ht="15.75" customHeight="1" x14ac:dyDescent="0.25">
      <c r="A1121" s="9"/>
      <c r="B1121" s="304">
        <v>921094</v>
      </c>
      <c r="C1121" s="212"/>
      <c r="D1121" s="149" t="s">
        <v>4895</v>
      </c>
      <c r="E1121" s="283" t="s">
        <v>4991</v>
      </c>
      <c r="H1121" s="225">
        <v>0</v>
      </c>
      <c r="I1121" s="225">
        <v>-26</v>
      </c>
      <c r="J1121" s="225">
        <v>7.2904</v>
      </c>
      <c r="K1121" s="225" t="e">
        <v>#N/A</v>
      </c>
      <c r="L1121" s="190"/>
      <c r="M1121" s="17"/>
      <c r="N1121" s="26"/>
      <c r="O1121" s="17"/>
      <c r="P1121" s="5"/>
      <c r="Q1121" s="230"/>
      <c r="R1121" s="5"/>
      <c r="S1121" s="230"/>
      <c r="T1121" s="5"/>
      <c r="U1121" s="230"/>
      <c r="V1121" s="5"/>
      <c r="W1121" s="6"/>
      <c r="X1121" s="5"/>
      <c r="Y1121" s="6"/>
      <c r="Z1121" s="5"/>
      <c r="AA1121" s="6"/>
      <c r="AB1121" s="5"/>
      <c r="AC1121" s="6"/>
      <c r="AD1121" s="5"/>
      <c r="AE1121" s="6"/>
      <c r="AF1121" s="5"/>
      <c r="AG1121" s="6"/>
      <c r="AH1121" s="5"/>
      <c r="AI1121" s="6"/>
    </row>
    <row r="1122" spans="1:35" s="1" customFormat="1" ht="15" customHeight="1" x14ac:dyDescent="0.25">
      <c r="A1122" s="9" t="s">
        <v>2025</v>
      </c>
      <c r="B1122" s="304">
        <v>921095</v>
      </c>
      <c r="C1122" s="212"/>
      <c r="D1122" s="149" t="s">
        <v>1972</v>
      </c>
      <c r="E1122" s="183" t="s">
        <v>1990</v>
      </c>
      <c r="F1122" s="183"/>
      <c r="G1122" s="183"/>
      <c r="H1122" s="225">
        <v>0</v>
      </c>
      <c r="I1122" s="225">
        <v>0</v>
      </c>
      <c r="J1122" s="225">
        <v>8.3313330000000008</v>
      </c>
      <c r="K1122" s="225">
        <v>8.06</v>
      </c>
      <c r="L1122" s="190"/>
      <c r="M1122" s="17"/>
      <c r="N1122" s="68"/>
      <c r="O1122" s="17"/>
      <c r="P1122" s="5"/>
      <c r="Q1122" s="17"/>
      <c r="R1122" s="5"/>
      <c r="S1122" s="230"/>
      <c r="T1122" s="5"/>
      <c r="U1122" s="230"/>
      <c r="V1122" s="5"/>
      <c r="W1122" s="6"/>
      <c r="X1122" s="5"/>
      <c r="Y1122" s="6"/>
      <c r="Z1122" s="5"/>
      <c r="AA1122" s="6"/>
      <c r="AB1122" s="5"/>
      <c r="AC1122" s="6"/>
      <c r="AD1122" s="5"/>
      <c r="AE1122" s="6"/>
      <c r="AF1122" s="5"/>
      <c r="AG1122" s="6"/>
      <c r="AH1122" s="5"/>
      <c r="AI1122" s="6"/>
    </row>
    <row r="1123" spans="1:35" s="1" customFormat="1" ht="15" customHeight="1" x14ac:dyDescent="0.25">
      <c r="A1123" s="9" t="s">
        <v>2025</v>
      </c>
      <c r="B1123" s="304">
        <v>921096</v>
      </c>
      <c r="C1123" s="212"/>
      <c r="D1123" s="149" t="s">
        <v>1973</v>
      </c>
      <c r="E1123" s="183" t="s">
        <v>1991</v>
      </c>
      <c r="F1123" s="183"/>
      <c r="G1123" s="183"/>
      <c r="H1123" s="225">
        <v>0</v>
      </c>
      <c r="I1123" s="225">
        <v>0</v>
      </c>
      <c r="J1123" s="225">
        <v>8.0566669999999991</v>
      </c>
      <c r="K1123" s="225" t="e">
        <v>#N/A</v>
      </c>
      <c r="L1123" s="190"/>
      <c r="M1123" s="17"/>
      <c r="N1123" s="5"/>
      <c r="O1123" s="17"/>
      <c r="P1123" s="5"/>
      <c r="Q1123" s="230"/>
      <c r="R1123" s="5"/>
      <c r="S1123" s="230"/>
      <c r="T1123" s="5"/>
      <c r="U1123" s="230"/>
      <c r="V1123" s="5"/>
      <c r="W1123" s="6"/>
      <c r="X1123" s="5"/>
      <c r="Y1123" s="6"/>
      <c r="Z1123" s="5"/>
      <c r="AA1123" s="6"/>
      <c r="AB1123" s="5"/>
      <c r="AC1123" s="6"/>
      <c r="AD1123" s="5"/>
      <c r="AE1123" s="6"/>
      <c r="AF1123" s="5"/>
      <c r="AG1123" s="6"/>
      <c r="AH1123" s="5"/>
      <c r="AI1123" s="6"/>
    </row>
    <row r="1124" spans="1:35" s="283" customFormat="1" ht="15" customHeight="1" x14ac:dyDescent="0.25">
      <c r="A1124" s="9"/>
      <c r="B1124" s="304">
        <v>921251</v>
      </c>
      <c r="C1124" s="212"/>
      <c r="D1124" s="149" t="s">
        <v>4896</v>
      </c>
      <c r="E1124" s="283" t="s">
        <v>4997</v>
      </c>
      <c r="H1124" s="225">
        <v>0</v>
      </c>
      <c r="I1124" s="225">
        <v>-18</v>
      </c>
      <c r="J1124" s="225">
        <v>15.621333</v>
      </c>
      <c r="K1124" s="225">
        <v>15.62</v>
      </c>
      <c r="L1124" s="190"/>
      <c r="M1124" s="17"/>
      <c r="N1124" s="5"/>
      <c r="O1124" s="17"/>
      <c r="P1124" s="5"/>
      <c r="Q1124" s="230"/>
      <c r="R1124" s="5"/>
      <c r="S1124" s="230"/>
      <c r="T1124" s="5"/>
      <c r="U1124" s="230"/>
      <c r="V1124" s="5"/>
      <c r="W1124" s="6"/>
      <c r="X1124" s="5"/>
      <c r="Y1124" s="6"/>
      <c r="Z1124" s="5"/>
      <c r="AA1124" s="6"/>
      <c r="AB1124" s="5"/>
      <c r="AC1124" s="6"/>
      <c r="AD1124" s="5"/>
      <c r="AE1124" s="6"/>
      <c r="AF1124" s="5"/>
      <c r="AG1124" s="6"/>
      <c r="AH1124" s="5"/>
      <c r="AI1124" s="6"/>
    </row>
    <row r="1125" spans="1:35" s="283" customFormat="1" ht="15" customHeight="1" x14ac:dyDescent="0.25">
      <c r="A1125" s="9"/>
      <c r="B1125" s="304">
        <v>921255</v>
      </c>
      <c r="C1125" s="212"/>
      <c r="D1125" s="149" t="s">
        <v>4897</v>
      </c>
      <c r="E1125" s="283" t="s">
        <v>4995</v>
      </c>
      <c r="H1125" s="225">
        <v>1</v>
      </c>
      <c r="I1125" s="225">
        <v>1</v>
      </c>
      <c r="J1125" s="225">
        <v>20.828499999999998</v>
      </c>
      <c r="K1125" s="225" t="e">
        <v>#N/A</v>
      </c>
      <c r="L1125" s="190">
        <v>44.99</v>
      </c>
      <c r="M1125" s="17">
        <f>((((((L1125*L$2))-((L1125*L$2)*0.12+0.035)+4-13)-($J1125*L$2))/($J1125*L$2)))</f>
        <v>0.46703795280505112</v>
      </c>
      <c r="N1125" s="5"/>
      <c r="O1125" s="17"/>
      <c r="P1125" s="5"/>
      <c r="Q1125" s="230"/>
      <c r="R1125" s="5"/>
      <c r="S1125" s="230"/>
      <c r="T1125" s="5"/>
      <c r="U1125" s="230"/>
      <c r="V1125" s="5"/>
      <c r="W1125" s="6"/>
      <c r="X1125" s="5"/>
      <c r="Y1125" s="6"/>
      <c r="Z1125" s="5"/>
      <c r="AA1125" s="6"/>
      <c r="AB1125" s="5"/>
      <c r="AC1125" s="6"/>
      <c r="AD1125" s="5"/>
      <c r="AE1125" s="6"/>
      <c r="AF1125" s="5"/>
      <c r="AG1125" s="6"/>
      <c r="AH1125" s="5"/>
      <c r="AI1125" s="6"/>
    </row>
    <row r="1126" spans="1:35" s="283" customFormat="1" ht="15" customHeight="1" x14ac:dyDescent="0.25">
      <c r="A1126" s="9"/>
      <c r="B1126" s="304">
        <v>921422</v>
      </c>
      <c r="C1126" s="212"/>
      <c r="D1126" s="149" t="s">
        <v>4898</v>
      </c>
      <c r="E1126" s="283" t="s">
        <v>4871</v>
      </c>
      <c r="H1126" s="225">
        <v>0</v>
      </c>
      <c r="I1126" s="225">
        <v>0</v>
      </c>
      <c r="J1126" s="225">
        <v>20.828800000000001</v>
      </c>
      <c r="K1126" s="225" t="e">
        <v>#N/A</v>
      </c>
      <c r="L1126" s="190"/>
      <c r="M1126" s="17"/>
      <c r="N1126" s="5"/>
      <c r="O1126" s="17"/>
      <c r="P1126" s="5"/>
      <c r="Q1126" s="230"/>
      <c r="R1126" s="5"/>
      <c r="S1126" s="230"/>
      <c r="T1126" s="5"/>
      <c r="U1126" s="230"/>
      <c r="V1126" s="5"/>
      <c r="W1126" s="6"/>
      <c r="X1126" s="5"/>
      <c r="Y1126" s="6"/>
      <c r="Z1126" s="5"/>
      <c r="AA1126" s="6"/>
      <c r="AB1126" s="5"/>
      <c r="AC1126" s="6"/>
      <c r="AD1126" s="5"/>
      <c r="AE1126" s="6"/>
      <c r="AF1126" s="5"/>
      <c r="AG1126" s="6"/>
      <c r="AH1126" s="5"/>
      <c r="AI1126" s="6"/>
    </row>
    <row r="1127" spans="1:35" s="1" customFormat="1" ht="15" customHeight="1" x14ac:dyDescent="0.25">
      <c r="A1127" s="9" t="s">
        <v>2025</v>
      </c>
      <c r="B1127" s="304">
        <v>921426</v>
      </c>
      <c r="C1127" s="212"/>
      <c r="D1127" s="149" t="s">
        <v>1974</v>
      </c>
      <c r="E1127" s="283" t="s">
        <v>1992</v>
      </c>
      <c r="F1127" s="283"/>
      <c r="G1127" s="283"/>
      <c r="H1127" s="225">
        <v>0</v>
      </c>
      <c r="I1127" s="225">
        <v>0</v>
      </c>
      <c r="J1127" s="225">
        <v>20.828399999999998</v>
      </c>
      <c r="K1127" s="225">
        <v>30.21</v>
      </c>
      <c r="L1127" s="190"/>
      <c r="M1127" s="48"/>
      <c r="N1127" s="31"/>
      <c r="O1127" s="17"/>
      <c r="P1127" s="5"/>
      <c r="Q1127" s="230"/>
      <c r="R1127" s="5"/>
      <c r="S1127" s="230"/>
      <c r="T1127" s="5"/>
      <c r="U1127" s="230"/>
      <c r="V1127" s="5"/>
      <c r="W1127" s="6"/>
      <c r="X1127" s="5"/>
      <c r="Y1127" s="6"/>
      <c r="Z1127" s="5"/>
      <c r="AA1127" s="6"/>
      <c r="AB1127" s="5"/>
      <c r="AC1127" s="6"/>
      <c r="AD1127" s="5"/>
      <c r="AE1127" s="6"/>
      <c r="AF1127" s="5"/>
      <c r="AG1127" s="6"/>
      <c r="AH1127" s="5"/>
      <c r="AI1127" s="6"/>
    </row>
    <row r="1128" spans="1:35" s="1" customFormat="1" ht="15" customHeight="1" x14ac:dyDescent="0.25">
      <c r="A1128" s="9" t="s">
        <v>2025</v>
      </c>
      <c r="B1128" s="304">
        <v>921489</v>
      </c>
      <c r="C1128" s="212"/>
      <c r="D1128" s="149" t="s">
        <v>1975</v>
      </c>
      <c r="E1128" s="283" t="s">
        <v>1993</v>
      </c>
      <c r="F1128" s="283"/>
      <c r="G1128" s="283"/>
      <c r="H1128" s="225">
        <v>3</v>
      </c>
      <c r="I1128" s="225">
        <v>3</v>
      </c>
      <c r="J1128" s="225">
        <v>20.829000000000001</v>
      </c>
      <c r="K1128" s="225" t="e">
        <v>#N/A</v>
      </c>
      <c r="L1128" s="191">
        <v>39.99</v>
      </c>
      <c r="M1128" s="17">
        <f>((((((L1128*L$2))-((L1128*L$2)*0.12+0.035)+4-13)-($J1128*L$2))/($J1128*L$2)))</f>
        <v>0.25575879782994854</v>
      </c>
      <c r="N1128" s="5"/>
      <c r="O1128" s="17"/>
      <c r="P1128" s="5"/>
      <c r="Q1128" s="230"/>
      <c r="R1128" s="5"/>
      <c r="S1128" s="230"/>
      <c r="T1128" s="18"/>
      <c r="U1128" s="230"/>
      <c r="V1128" s="5"/>
      <c r="W1128" s="6"/>
      <c r="X1128" s="5"/>
      <c r="Y1128" s="6"/>
      <c r="Z1128" s="5"/>
      <c r="AA1128" s="6"/>
      <c r="AB1128" s="5"/>
      <c r="AC1128" s="6"/>
      <c r="AD1128" s="5"/>
      <c r="AE1128" s="6"/>
      <c r="AF1128" s="5"/>
      <c r="AG1128" s="6"/>
      <c r="AH1128" s="5"/>
      <c r="AI1128" s="6"/>
    </row>
    <row r="1129" spans="1:35" s="1" customFormat="1" ht="15" customHeight="1" x14ac:dyDescent="0.25">
      <c r="A1129" s="9" t="s">
        <v>2025</v>
      </c>
      <c r="B1129" s="304">
        <v>921526</v>
      </c>
      <c r="C1129" s="212"/>
      <c r="D1129" s="316" t="s">
        <v>388</v>
      </c>
      <c r="E1129" s="7" t="s">
        <v>1442</v>
      </c>
      <c r="F1129" s="7" t="s">
        <v>1882</v>
      </c>
      <c r="G1129" s="7"/>
      <c r="H1129" s="225">
        <v>43</v>
      </c>
      <c r="I1129" s="225">
        <v>43</v>
      </c>
      <c r="J1129" s="225">
        <v>5.0346339999999996</v>
      </c>
      <c r="K1129" s="225" t="e">
        <v>#N/A</v>
      </c>
      <c r="L1129" s="392">
        <v>15.99</v>
      </c>
      <c r="M1129" s="17">
        <f>((((((L1129*L$2))-((L1129*L$2)*0.12+0.035)+4-13)-($J1129*L$2))/($J1129*L$2)))</f>
        <v>3.1104545037460293E-4</v>
      </c>
      <c r="N1129" s="18">
        <v>11</v>
      </c>
      <c r="O1129" s="17">
        <f>((((((N1129*N$2))-((N1129*N$2)*0.12+0.035)+4-13)-($J1129*N$2))/($J1129*N$2)))</f>
        <v>2.5397278133822646E-2</v>
      </c>
      <c r="P1129" s="18">
        <v>9.25</v>
      </c>
      <c r="Q1129" s="17">
        <f>((((((P1129*P$2))-((P1129*P$2)*0.12+0.035)+4-13)-($J1129*P$2))/($J1129*P$2)))</f>
        <v>1.8610952322121802E-2</v>
      </c>
      <c r="R1129" s="18">
        <v>8.35</v>
      </c>
      <c r="S1129" s="17">
        <f>((((((R1129*R$2))-((R1129*R$2)*0.12+0.035)+4-13)-($J1129*R$2))/($J1129*R$2)))</f>
        <v>1.0848057674103068E-2</v>
      </c>
      <c r="T1129" s="31"/>
      <c r="U1129" s="17"/>
      <c r="V1129" s="5"/>
      <c r="W1129" s="6"/>
      <c r="X1129" s="5"/>
      <c r="Y1129" s="6"/>
      <c r="Z1129" s="5"/>
      <c r="AA1129" s="6"/>
      <c r="AB1129" s="5"/>
      <c r="AC1129" s="6"/>
      <c r="AD1129" s="5"/>
      <c r="AE1129" s="6"/>
      <c r="AF1129" s="5"/>
      <c r="AG1129" s="6"/>
      <c r="AH1129" s="5"/>
      <c r="AI1129" s="6"/>
    </row>
    <row r="1130" spans="1:35" s="283" customFormat="1" ht="15" customHeight="1" x14ac:dyDescent="0.25">
      <c r="A1130" s="9"/>
      <c r="B1130" s="304">
        <v>921701</v>
      </c>
      <c r="C1130" s="212"/>
      <c r="D1130" s="198" t="s">
        <v>4899</v>
      </c>
      <c r="E1130" s="7" t="s">
        <v>4872</v>
      </c>
      <c r="F1130" s="7"/>
      <c r="G1130" s="7"/>
      <c r="H1130" s="225">
        <v>6</v>
      </c>
      <c r="I1130" s="225">
        <v>6</v>
      </c>
      <c r="J1130" s="225">
        <v>6.7693329999999996</v>
      </c>
      <c r="K1130" s="225" t="e">
        <v>#N/A</v>
      </c>
      <c r="L1130" s="189">
        <v>19</v>
      </c>
      <c r="M1130" s="17">
        <f>((((((L1130*L$2))-((L1130*L$2)*0.12+0.035)+4-13)-($J1130*L$2))/($J1130*L$2)))</f>
        <v>0.13526694579805709</v>
      </c>
      <c r="N1130" s="18">
        <v>15</v>
      </c>
      <c r="O1130" s="17">
        <f>((((((N1130*N$2))-((N1130*N$2)*0.12+0.035)+4-13)-($J1130*N$2))/($J1130*N$2)))</f>
        <v>0.28262267493710258</v>
      </c>
      <c r="P1130" s="18">
        <v>12.99</v>
      </c>
      <c r="Q1130" s="17">
        <f>((((((P1130*P$2))-((P1130*P$2)*0.12+0.035)+4-13)-($J1130*P$2))/($J1130*P$2)))</f>
        <v>0.24377591312664545</v>
      </c>
      <c r="R1130" s="18"/>
      <c r="S1130" s="17"/>
      <c r="T1130" s="31"/>
      <c r="U1130" s="17"/>
      <c r="V1130" s="5"/>
      <c r="W1130" s="6"/>
      <c r="X1130" s="5"/>
      <c r="Y1130" s="6"/>
      <c r="Z1130" s="5"/>
      <c r="AA1130" s="6"/>
      <c r="AB1130" s="5"/>
      <c r="AC1130" s="6"/>
      <c r="AD1130" s="5"/>
      <c r="AE1130" s="6"/>
      <c r="AF1130" s="5"/>
      <c r="AG1130" s="6"/>
      <c r="AH1130" s="5"/>
      <c r="AI1130" s="6"/>
    </row>
    <row r="1131" spans="1:35" s="283" customFormat="1" ht="15" customHeight="1" x14ac:dyDescent="0.25">
      <c r="A1131" s="9"/>
      <c r="B1131" s="304">
        <v>921702</v>
      </c>
      <c r="C1131" s="212"/>
      <c r="D1131" s="198" t="s">
        <v>4900</v>
      </c>
      <c r="E1131" s="7" t="s">
        <v>4873</v>
      </c>
      <c r="F1131" s="7"/>
      <c r="G1131" s="7"/>
      <c r="H1131" s="225">
        <v>10</v>
      </c>
      <c r="I1131" s="225">
        <v>10</v>
      </c>
      <c r="J1131" s="225">
        <v>6.7694549999999998</v>
      </c>
      <c r="K1131" s="225" t="e">
        <v>#N/A</v>
      </c>
      <c r="L1131" s="189">
        <v>22</v>
      </c>
      <c r="M1131" s="17">
        <f>((((((L1131*L$2))-((L1131*L$2)*0.12+0.035)+4-13)-($J1131*L$2))/($J1131*L$2)))</f>
        <v>0.52523356754716588</v>
      </c>
      <c r="N1131" s="18">
        <v>17.899999999999999</v>
      </c>
      <c r="O1131" s="17">
        <f>((((((N1131*N$2))-((N1131*N$2)*0.12+0.035)+4-13)-($J1131*N$2))/($J1131*N$2)))</f>
        <v>0.65958707163279728</v>
      </c>
      <c r="P1131" s="18"/>
      <c r="Q1131" s="17"/>
      <c r="R1131" s="18"/>
      <c r="S1131" s="17"/>
      <c r="T1131" s="31"/>
      <c r="U1131" s="17"/>
      <c r="V1131" s="5"/>
      <c r="W1131" s="6"/>
      <c r="X1131" s="5"/>
      <c r="Y1131" s="6"/>
      <c r="Z1131" s="5"/>
      <c r="AA1131" s="6"/>
      <c r="AB1131" s="5"/>
      <c r="AC1131" s="6"/>
      <c r="AD1131" s="5"/>
      <c r="AE1131" s="6"/>
      <c r="AF1131" s="5"/>
      <c r="AG1131" s="6"/>
      <c r="AH1131" s="5"/>
      <c r="AI1131" s="6"/>
    </row>
    <row r="1132" spans="1:35" s="1" customFormat="1" ht="15" customHeight="1" x14ac:dyDescent="0.25">
      <c r="A1132" s="9" t="s">
        <v>2025</v>
      </c>
      <c r="B1132" s="304">
        <v>921775</v>
      </c>
      <c r="C1132" s="212"/>
      <c r="D1132" s="198" t="s">
        <v>2941</v>
      </c>
      <c r="E1132" s="7" t="s">
        <v>2942</v>
      </c>
      <c r="F1132" s="7"/>
      <c r="G1132" s="7"/>
      <c r="H1132" s="225">
        <v>0</v>
      </c>
      <c r="I1132" s="225">
        <v>0</v>
      </c>
      <c r="J1132" s="225">
        <v>31.671666999999999</v>
      </c>
      <c r="K1132" s="225">
        <v>31.67</v>
      </c>
      <c r="L1132" s="191"/>
      <c r="M1132" s="17"/>
      <c r="N1132" s="18"/>
      <c r="O1132" s="17"/>
      <c r="P1132" s="18"/>
      <c r="Q1132" s="17"/>
      <c r="R1132" s="18"/>
      <c r="S1132" s="17"/>
      <c r="T1132" s="31"/>
      <c r="U1132" s="17"/>
      <c r="V1132" s="5"/>
      <c r="W1132" s="6"/>
      <c r="X1132" s="5"/>
      <c r="Y1132" s="6"/>
      <c r="Z1132" s="5"/>
      <c r="AA1132" s="6"/>
      <c r="AB1132" s="5"/>
      <c r="AC1132" s="6"/>
      <c r="AD1132" s="5"/>
      <c r="AE1132" s="6"/>
      <c r="AF1132" s="5"/>
      <c r="AG1132" s="6"/>
      <c r="AH1132" s="5"/>
      <c r="AI1132" s="6"/>
    </row>
    <row r="1133" spans="1:35" s="1" customFormat="1" ht="15" customHeight="1" x14ac:dyDescent="0.25">
      <c r="A1133" s="9" t="s">
        <v>2025</v>
      </c>
      <c r="B1133" s="304">
        <v>921880</v>
      </c>
      <c r="C1133" s="212"/>
      <c r="D1133" s="198" t="s">
        <v>384</v>
      </c>
      <c r="E1133" s="7" t="s">
        <v>1443</v>
      </c>
      <c r="F1133" s="7" t="s">
        <v>1883</v>
      </c>
      <c r="G1133" s="7"/>
      <c r="H1133" s="225">
        <v>0</v>
      </c>
      <c r="I1133" s="225">
        <v>0</v>
      </c>
      <c r="J1133" s="225">
        <v>11.490399999999999</v>
      </c>
      <c r="K1133" s="225">
        <v>11.49</v>
      </c>
      <c r="L1133" s="191"/>
      <c r="M1133" s="48"/>
      <c r="N1133" s="18"/>
      <c r="O1133" s="48"/>
      <c r="P1133" s="18"/>
      <c r="Q1133" s="48"/>
      <c r="R1133" s="18"/>
      <c r="S1133" s="48"/>
      <c r="T1133" s="31"/>
      <c r="U1133" s="48"/>
      <c r="V1133" s="5"/>
      <c r="W1133" s="17"/>
      <c r="X1133" s="5"/>
      <c r="Y1133" s="6"/>
      <c r="Z1133" s="5"/>
      <c r="AA1133" s="6"/>
      <c r="AB1133" s="5"/>
      <c r="AC1133" s="6"/>
      <c r="AD1133" s="5"/>
      <c r="AE1133" s="6"/>
      <c r="AF1133" s="5"/>
      <c r="AG1133" s="6"/>
      <c r="AH1133" s="5"/>
      <c r="AI1133" s="6"/>
    </row>
    <row r="1134" spans="1:35" s="1" customFormat="1" ht="15" customHeight="1" x14ac:dyDescent="0.25">
      <c r="A1134" s="9" t="s">
        <v>2025</v>
      </c>
      <c r="B1134" s="304">
        <v>921881</v>
      </c>
      <c r="C1134" s="212"/>
      <c r="D1134" s="198" t="s">
        <v>3094</v>
      </c>
      <c r="E1134" s="7" t="s">
        <v>3095</v>
      </c>
      <c r="F1134" s="7"/>
      <c r="G1134" s="7"/>
      <c r="H1134" s="225">
        <v>28</v>
      </c>
      <c r="I1134" s="225">
        <v>28</v>
      </c>
      <c r="J1134" s="225">
        <v>6.0374670000000004</v>
      </c>
      <c r="K1134" s="225">
        <v>6.04</v>
      </c>
      <c r="L1134" s="190">
        <v>18</v>
      </c>
      <c r="M1134" s="17">
        <f>((((((L1134*L$2))-((L1134*L$2)*0.12+0.035)+4-13)-($J1134*L$2))/($J1134*L$2)))</f>
        <v>0.12712831391045273</v>
      </c>
      <c r="N1134" s="18">
        <v>12.45</v>
      </c>
      <c r="O1134" s="17">
        <f>((((((N1134*N$2))-((N1134*N$2)*0.12+0.035)+4-13)-($J1134*N$2))/($J1134*N$2)))</f>
        <v>6.6424048363328367E-2</v>
      </c>
      <c r="P1134" s="18">
        <v>11.5</v>
      </c>
      <c r="Q1134" s="17">
        <f>((((((P1134*P$2))-((P1134*P$2)*0.12+0.035)+4-13)-($J1134*P$2))/($J1134*P$2)))</f>
        <v>0.17737013441784999</v>
      </c>
      <c r="R1134" s="31">
        <v>10.5</v>
      </c>
      <c r="S1134" s="17">
        <f>((((((R1134*R$2))-((R1134*R$2)*0.12+0.035)+4-13)-($J1134*R$2))/($J1134*R$2)))</f>
        <v>0.15632102005692103</v>
      </c>
      <c r="T1134" s="18"/>
      <c r="U1134" s="17"/>
      <c r="V1134" s="5"/>
      <c r="W1134" s="17"/>
      <c r="X1134" s="5"/>
      <c r="Y1134" s="6"/>
      <c r="Z1134" s="5"/>
      <c r="AA1134" s="6"/>
      <c r="AB1134" s="5"/>
      <c r="AC1134" s="6"/>
      <c r="AD1134" s="5"/>
      <c r="AE1134" s="6"/>
      <c r="AF1134" s="5"/>
      <c r="AG1134" s="6"/>
      <c r="AH1134" s="5"/>
      <c r="AI1134" s="6"/>
    </row>
    <row r="1135" spans="1:35" s="283" customFormat="1" ht="15" customHeight="1" x14ac:dyDescent="0.25">
      <c r="A1135" s="9"/>
      <c r="B1135" s="304">
        <v>921884</v>
      </c>
      <c r="C1135" s="212"/>
      <c r="D1135" s="198" t="s">
        <v>4901</v>
      </c>
      <c r="E1135" s="7" t="s">
        <v>4874</v>
      </c>
      <c r="F1135" s="7"/>
      <c r="G1135" s="7"/>
      <c r="H1135" s="225">
        <v>0</v>
      </c>
      <c r="I1135" s="225">
        <v>-243</v>
      </c>
      <c r="J1135" s="225">
        <v>3.6450800000000001</v>
      </c>
      <c r="K1135" s="225" t="e">
        <v>#N/A</v>
      </c>
      <c r="L1135" s="190"/>
      <c r="M1135" s="17"/>
      <c r="N1135" s="18"/>
      <c r="O1135" s="17"/>
      <c r="P1135" s="18"/>
      <c r="Q1135" s="17"/>
      <c r="R1135" s="31"/>
      <c r="S1135" s="17"/>
      <c r="T1135" s="18"/>
      <c r="U1135" s="17"/>
      <c r="V1135" s="5"/>
      <c r="W1135" s="17"/>
      <c r="X1135" s="5"/>
      <c r="Y1135" s="6"/>
      <c r="Z1135" s="5"/>
      <c r="AA1135" s="6"/>
      <c r="AB1135" s="5"/>
      <c r="AC1135" s="6"/>
      <c r="AD1135" s="5"/>
      <c r="AE1135" s="6"/>
      <c r="AF1135" s="5"/>
      <c r="AG1135" s="6"/>
      <c r="AH1135" s="5"/>
      <c r="AI1135" s="6"/>
    </row>
    <row r="1136" spans="1:35" s="283" customFormat="1" ht="15" customHeight="1" x14ac:dyDescent="0.25">
      <c r="A1136" s="9"/>
      <c r="B1136" s="304">
        <v>921885</v>
      </c>
      <c r="C1136" s="212"/>
      <c r="D1136" s="198" t="s">
        <v>4902</v>
      </c>
      <c r="E1136" s="7" t="s">
        <v>4979</v>
      </c>
      <c r="F1136" s="7"/>
      <c r="G1136" s="7"/>
      <c r="H1136" s="225">
        <v>0</v>
      </c>
      <c r="I1136" s="225">
        <v>-773</v>
      </c>
      <c r="J1136" s="225">
        <v>3.6450499999999999</v>
      </c>
      <c r="K1136" s="225">
        <v>3.7</v>
      </c>
      <c r="L1136" s="190"/>
      <c r="M1136" s="17"/>
      <c r="N1136" s="18"/>
      <c r="O1136" s="17"/>
      <c r="P1136" s="18"/>
      <c r="Q1136" s="17"/>
      <c r="R1136" s="31"/>
      <c r="S1136" s="17"/>
      <c r="T1136" s="18"/>
      <c r="U1136" s="17"/>
      <c r="V1136" s="5"/>
      <c r="W1136" s="17"/>
      <c r="X1136" s="5"/>
      <c r="Y1136" s="6"/>
      <c r="Z1136" s="5"/>
      <c r="AA1136" s="6"/>
      <c r="AB1136" s="5"/>
      <c r="AC1136" s="6"/>
      <c r="AD1136" s="5"/>
      <c r="AE1136" s="17"/>
      <c r="AF1136" s="5"/>
      <c r="AG1136" s="6"/>
      <c r="AH1136" s="5"/>
      <c r="AI1136" s="6"/>
    </row>
    <row r="1137" spans="1:35" s="283" customFormat="1" ht="15" customHeight="1" x14ac:dyDescent="0.25">
      <c r="A1137" s="9"/>
      <c r="B1137" s="304">
        <v>921886</v>
      </c>
      <c r="C1137" s="212"/>
      <c r="D1137" s="198" t="s">
        <v>4903</v>
      </c>
      <c r="E1137" s="7" t="s">
        <v>4983</v>
      </c>
      <c r="F1137" s="7"/>
      <c r="G1137" s="7"/>
      <c r="H1137" s="225">
        <v>0</v>
      </c>
      <c r="I1137" s="225">
        <v>0</v>
      </c>
      <c r="J1137" s="225">
        <v>3.6450170000000002</v>
      </c>
      <c r="K1137" s="225" t="e">
        <v>#N/A</v>
      </c>
      <c r="L1137" s="190"/>
      <c r="M1137" s="17"/>
      <c r="N1137" s="18"/>
      <c r="O1137" s="17"/>
      <c r="P1137" s="18"/>
      <c r="Q1137" s="17"/>
      <c r="R1137" s="31"/>
      <c r="S1137" s="17"/>
      <c r="T1137" s="18"/>
      <c r="U1137" s="17"/>
      <c r="V1137" s="5"/>
      <c r="W1137" s="17"/>
      <c r="X1137" s="5"/>
      <c r="Y1137" s="6"/>
      <c r="Z1137" s="5"/>
      <c r="AA1137" s="6"/>
      <c r="AB1137" s="5"/>
      <c r="AC1137" s="6"/>
      <c r="AD1137" s="18"/>
      <c r="AE1137" s="17"/>
      <c r="AF1137" s="5"/>
      <c r="AG1137" s="6"/>
      <c r="AH1137" s="5"/>
      <c r="AI1137" s="6"/>
    </row>
    <row r="1138" spans="1:35" s="283" customFormat="1" ht="15" customHeight="1" x14ac:dyDescent="0.25">
      <c r="A1138" s="9"/>
      <c r="B1138" s="304">
        <v>921887</v>
      </c>
      <c r="C1138" s="212"/>
      <c r="D1138" s="198" t="s">
        <v>4904</v>
      </c>
      <c r="E1138" s="7" t="s">
        <v>4977</v>
      </c>
      <c r="F1138" s="7"/>
      <c r="G1138" s="7"/>
      <c r="H1138" s="225">
        <v>0</v>
      </c>
      <c r="I1138" s="225">
        <v>-250</v>
      </c>
      <c r="J1138" s="225">
        <v>3.6450800000000001</v>
      </c>
      <c r="K1138" s="225" t="e">
        <v>#N/A</v>
      </c>
      <c r="L1138" s="190"/>
      <c r="M1138" s="17"/>
      <c r="N1138" s="18"/>
      <c r="O1138" s="17"/>
      <c r="P1138" s="18"/>
      <c r="Q1138" s="17"/>
      <c r="R1138" s="31"/>
      <c r="S1138" s="17"/>
      <c r="T1138" s="18"/>
      <c r="U1138" s="17"/>
      <c r="V1138" s="5"/>
      <c r="W1138" s="17"/>
      <c r="X1138" s="5"/>
      <c r="Y1138" s="6"/>
      <c r="Z1138" s="5"/>
      <c r="AA1138" s="6"/>
      <c r="AB1138" s="5"/>
      <c r="AC1138" s="6"/>
      <c r="AD1138" s="5"/>
      <c r="AE1138" s="17"/>
      <c r="AF1138" s="5"/>
      <c r="AG1138" s="6"/>
      <c r="AH1138" s="5"/>
      <c r="AI1138" s="6"/>
    </row>
    <row r="1139" spans="1:35" s="283" customFormat="1" ht="15" customHeight="1" x14ac:dyDescent="0.25">
      <c r="A1139" s="9"/>
      <c r="B1139" s="304">
        <v>921888</v>
      </c>
      <c r="C1139" s="212"/>
      <c r="D1139" s="198" t="s">
        <v>4905</v>
      </c>
      <c r="E1139" s="7" t="s">
        <v>4981</v>
      </c>
      <c r="F1139" s="7"/>
      <c r="G1139" s="7"/>
      <c r="H1139" s="225">
        <v>0</v>
      </c>
      <c r="I1139" s="225">
        <v>-633</v>
      </c>
      <c r="J1139" s="225">
        <v>3.6450330000000002</v>
      </c>
      <c r="K1139" s="225" t="e">
        <v>#N/A</v>
      </c>
      <c r="L1139" s="190"/>
      <c r="M1139" s="17"/>
      <c r="N1139" s="18"/>
      <c r="O1139" s="17"/>
      <c r="P1139" s="18"/>
      <c r="Q1139" s="17"/>
      <c r="R1139" s="31"/>
      <c r="S1139" s="17"/>
      <c r="T1139" s="18"/>
      <c r="U1139" s="17"/>
      <c r="V1139" s="5"/>
      <c r="W1139" s="17"/>
      <c r="X1139" s="5"/>
      <c r="Y1139" s="6"/>
      <c r="Z1139" s="5"/>
      <c r="AA1139" s="6"/>
      <c r="AB1139" s="5"/>
      <c r="AC1139" s="6"/>
      <c r="AD1139" s="5"/>
      <c r="AE1139" s="17"/>
      <c r="AF1139" s="5"/>
      <c r="AG1139" s="6"/>
      <c r="AH1139" s="5"/>
      <c r="AI1139" s="6"/>
    </row>
    <row r="1140" spans="1:35" s="283" customFormat="1" ht="15" customHeight="1" x14ac:dyDescent="0.25">
      <c r="A1140" s="9"/>
      <c r="B1140" s="304">
        <v>921889</v>
      </c>
      <c r="C1140" s="212"/>
      <c r="D1140" s="198" t="s">
        <v>4906</v>
      </c>
      <c r="E1140" s="7" t="s">
        <v>4985</v>
      </c>
      <c r="F1140" s="7"/>
      <c r="G1140" s="7"/>
      <c r="H1140" s="225">
        <v>53</v>
      </c>
      <c r="I1140" s="225">
        <v>53</v>
      </c>
      <c r="J1140" s="225">
        <v>3.6450290000000001</v>
      </c>
      <c r="K1140" s="225" t="e">
        <v>#N/A</v>
      </c>
      <c r="L1140" s="190">
        <v>15</v>
      </c>
      <c r="M1140" s="17">
        <f>((((((L1140*L$2))-((L1140*L$2)*0.12+0.035)+4-13)-($J1140*L$2))/($J1140*L$2)))</f>
        <v>0.14265208863907505</v>
      </c>
      <c r="N1140" s="18"/>
      <c r="O1140" s="17"/>
      <c r="P1140" s="18"/>
      <c r="Q1140" s="17"/>
      <c r="R1140" s="31"/>
      <c r="S1140" s="17"/>
      <c r="T1140" s="18">
        <v>6.6</v>
      </c>
      <c r="U1140" s="17">
        <f>((((((T1140*T$2))-((T1140*T$2)*0.12+0.035)+4-13)-($J1140*T$2))/($J1140*T$2)))</f>
        <v>9.7659305316912109E-2</v>
      </c>
      <c r="V1140" s="5"/>
      <c r="W1140" s="17"/>
      <c r="X1140" s="18"/>
      <c r="Y1140" s="17"/>
      <c r="Z1140" s="5"/>
      <c r="AA1140" s="6"/>
      <c r="AB1140" s="5"/>
      <c r="AC1140" s="6"/>
      <c r="AD1140" s="18">
        <v>5.48</v>
      </c>
      <c r="AE1140" s="17">
        <f>((((((AD1140*AD$2))-((AD1140*AD$2)*0.12+0.035)+4-13)-($J1140*AD$2))/($J1140*AD$2)))</f>
        <v>7.5135479031854191E-2</v>
      </c>
      <c r="AF1140" s="5"/>
      <c r="AG1140" s="6"/>
      <c r="AH1140" s="5"/>
      <c r="AI1140" s="6"/>
    </row>
    <row r="1141" spans="1:35" s="1" customFormat="1" ht="15" customHeight="1" x14ac:dyDescent="0.25">
      <c r="A1141" s="9"/>
      <c r="B1141" s="304">
        <v>921894</v>
      </c>
      <c r="C1141" s="212"/>
      <c r="D1141" s="198" t="s">
        <v>4907</v>
      </c>
      <c r="E1141" s="7" t="s">
        <v>4987</v>
      </c>
      <c r="F1141" s="7"/>
      <c r="G1141" s="7"/>
      <c r="H1141" s="225">
        <v>0</v>
      </c>
      <c r="I1141" s="225">
        <v>-204</v>
      </c>
      <c r="J1141" s="225">
        <v>3.6450429999999998</v>
      </c>
      <c r="K1141" s="225" t="e">
        <v>#N/A</v>
      </c>
      <c r="L1141" s="190"/>
      <c r="M1141" s="17"/>
      <c r="N1141" s="31"/>
      <c r="O1141" s="17"/>
      <c r="P1141" s="5"/>
      <c r="Q1141" s="230"/>
      <c r="R1141" s="5"/>
      <c r="S1141" s="230"/>
      <c r="T1141" s="5"/>
      <c r="U1141" s="230"/>
      <c r="V1141" s="5"/>
      <c r="W1141" s="6"/>
      <c r="X1141" s="5"/>
      <c r="Y1141" s="6"/>
      <c r="Z1141" s="5"/>
      <c r="AA1141" s="6"/>
      <c r="AB1141" s="5"/>
      <c r="AC1141" s="6"/>
      <c r="AD1141" s="5"/>
      <c r="AE1141" s="17"/>
      <c r="AF1141" s="5"/>
      <c r="AG1141" s="6"/>
      <c r="AH1141" s="5"/>
      <c r="AI1141" s="6"/>
    </row>
    <row r="1142" spans="1:35" s="104" customFormat="1" ht="15" customHeight="1" x14ac:dyDescent="0.25">
      <c r="A1142" s="9"/>
      <c r="B1142" s="304">
        <v>921895</v>
      </c>
      <c r="C1142" s="212"/>
      <c r="D1142" s="198" t="s">
        <v>4908</v>
      </c>
      <c r="E1142" s="7" t="s">
        <v>4989</v>
      </c>
      <c r="F1142" s="7"/>
      <c r="G1142" s="7"/>
      <c r="H1142" s="225">
        <v>0</v>
      </c>
      <c r="I1142" s="225">
        <v>-177</v>
      </c>
      <c r="J1142" s="225">
        <v>3.6451790000000002</v>
      </c>
      <c r="K1142" s="225" t="e">
        <v>#N/A</v>
      </c>
      <c r="L1142" s="190"/>
      <c r="M1142" s="17"/>
      <c r="N1142" s="31"/>
      <c r="O1142" s="17"/>
      <c r="P1142" s="5"/>
      <c r="Q1142" s="230"/>
      <c r="R1142" s="5"/>
      <c r="S1142" s="230"/>
      <c r="T1142" s="5"/>
      <c r="U1142" s="230"/>
      <c r="V1142" s="5"/>
      <c r="W1142" s="6"/>
      <c r="X1142" s="5"/>
      <c r="Y1142" s="6"/>
      <c r="Z1142" s="5"/>
      <c r="AA1142" s="6"/>
      <c r="AB1142" s="5"/>
      <c r="AC1142" s="6"/>
      <c r="AD1142" s="5"/>
      <c r="AE1142" s="17"/>
      <c r="AF1142" s="5"/>
      <c r="AG1142" s="6"/>
      <c r="AH1142" s="5"/>
      <c r="AI1142" s="6"/>
    </row>
    <row r="1143" spans="1:35" s="283" customFormat="1" ht="15" customHeight="1" x14ac:dyDescent="0.25">
      <c r="A1143" s="9" t="s">
        <v>2025</v>
      </c>
      <c r="B1143" s="304">
        <v>921896</v>
      </c>
      <c r="C1143" s="212"/>
      <c r="D1143" s="198" t="s">
        <v>2944</v>
      </c>
      <c r="E1143" s="7" t="s">
        <v>2945</v>
      </c>
      <c r="F1143" s="7"/>
      <c r="G1143" s="7"/>
      <c r="H1143" s="225">
        <v>0</v>
      </c>
      <c r="I1143" s="225">
        <v>0</v>
      </c>
      <c r="J1143" s="225">
        <v>3.6951999999999998</v>
      </c>
      <c r="K1143" s="225">
        <v>3.7</v>
      </c>
      <c r="L1143" s="190"/>
      <c r="M1143" s="17"/>
      <c r="N1143" s="18"/>
      <c r="O1143" s="17"/>
      <c r="P1143" s="18"/>
      <c r="Q1143" s="17"/>
      <c r="R1143" s="18"/>
      <c r="S1143" s="17"/>
      <c r="T1143" s="18"/>
      <c r="U1143" s="62"/>
      <c r="V1143" s="18"/>
      <c r="W1143" s="17"/>
      <c r="X1143" s="5"/>
      <c r="Y1143" s="6"/>
      <c r="Z1143" s="5"/>
      <c r="AA1143" s="6"/>
      <c r="AB1143" s="5"/>
      <c r="AC1143" s="6"/>
      <c r="AD1143" s="5"/>
      <c r="AE1143" s="6"/>
      <c r="AF1143" s="5"/>
      <c r="AG1143" s="6"/>
      <c r="AH1143" s="5"/>
      <c r="AI1143" s="6"/>
    </row>
    <row r="1144" spans="1:35" s="283" customFormat="1" ht="15" customHeight="1" x14ac:dyDescent="0.25">
      <c r="A1144" s="9"/>
      <c r="B1144" s="304">
        <v>921897</v>
      </c>
      <c r="C1144" s="212"/>
      <c r="D1144" s="198" t="s">
        <v>4909</v>
      </c>
      <c r="E1144" s="7" t="s">
        <v>4975</v>
      </c>
      <c r="F1144" s="7"/>
      <c r="G1144" s="7"/>
      <c r="H1144" s="225">
        <v>46</v>
      </c>
      <c r="I1144" s="225">
        <v>46</v>
      </c>
      <c r="J1144" s="225">
        <v>3.645025</v>
      </c>
      <c r="K1144" s="225" t="e">
        <v>#N/A</v>
      </c>
      <c r="L1144" s="190">
        <v>15</v>
      </c>
      <c r="M1144" s="17">
        <f>((((((L1144*L$2))-((L1144*L$2)*0.12+0.035)+4-13)-($J1144*L$2))/($J1144*L$2)))</f>
        <v>0.14265334256966666</v>
      </c>
      <c r="N1144" s="31"/>
      <c r="O1144" s="17"/>
      <c r="P1144" s="18">
        <v>8.75</v>
      </c>
      <c r="Q1144" s="17">
        <f>((((((P1144*P$2))-((P1144*P$2)*0.12+0.035)+4-13)-($J1144*P$2))/($J1144*P$2)))</f>
        <v>0.28622803227229826</v>
      </c>
      <c r="R1144" s="5"/>
      <c r="S1144" s="17"/>
      <c r="T1144" s="5"/>
      <c r="U1144" s="17"/>
      <c r="V1144" s="18">
        <v>6.4</v>
      </c>
      <c r="W1144" s="17">
        <f>((((((V1144*V$2))-((V1144*V$2)*0.12+0.035)+4-13)-($J1144*V$2))/($J1144*V$2)))</f>
        <v>0.13199955190065027</v>
      </c>
      <c r="X1144" s="5"/>
      <c r="Y1144" s="17"/>
      <c r="Z1144" s="5"/>
      <c r="AA1144" s="17"/>
      <c r="AB1144" s="5"/>
      <c r="AC1144" s="17"/>
      <c r="AD1144" s="5">
        <v>5.45</v>
      </c>
      <c r="AE1144" s="17">
        <f>((((((AD1144*AD$2))-((AD1144*AD$2)*0.12+0.035)+4-13)-($J1144*AD$2))/($J1144*AD$2)))</f>
        <v>6.7893910192659876E-2</v>
      </c>
      <c r="AF1144" s="5"/>
      <c r="AG1144" s="6"/>
      <c r="AH1144" s="5"/>
      <c r="AI1144" s="6"/>
    </row>
    <row r="1145" spans="1:35" s="283" customFormat="1" ht="15.75" customHeight="1" x14ac:dyDescent="0.25">
      <c r="A1145" s="9" t="s">
        <v>2025</v>
      </c>
      <c r="B1145" s="304">
        <v>921900</v>
      </c>
      <c r="C1145" s="212"/>
      <c r="D1145" s="198" t="s">
        <v>1976</v>
      </c>
      <c r="E1145" s="7" t="s">
        <v>1994</v>
      </c>
      <c r="F1145" s="7"/>
      <c r="G1145" s="7"/>
      <c r="H1145" s="225">
        <v>0</v>
      </c>
      <c r="I1145" s="225">
        <v>0</v>
      </c>
      <c r="J1145" s="225">
        <v>25.173749999999998</v>
      </c>
      <c r="K1145" s="225" t="e">
        <v>#N/A</v>
      </c>
      <c r="L1145" s="190"/>
      <c r="M1145" s="17"/>
      <c r="N1145" s="31"/>
      <c r="O1145" s="17"/>
      <c r="P1145" s="5"/>
      <c r="Q1145" s="230"/>
      <c r="R1145" s="5"/>
      <c r="S1145" s="230"/>
      <c r="T1145" s="5"/>
      <c r="U1145" s="230"/>
      <c r="V1145" s="5"/>
      <c r="W1145" s="6"/>
      <c r="X1145" s="5"/>
      <c r="Y1145" s="6"/>
      <c r="Z1145" s="5"/>
      <c r="AA1145" s="6"/>
      <c r="AB1145" s="5"/>
      <c r="AC1145" s="6"/>
      <c r="AD1145" s="5"/>
      <c r="AE1145" s="6"/>
      <c r="AF1145" s="5"/>
      <c r="AG1145" s="6"/>
      <c r="AH1145" s="5"/>
      <c r="AI1145" s="6"/>
    </row>
    <row r="1146" spans="1:35" s="1" customFormat="1" ht="15" customHeight="1" x14ac:dyDescent="0.25">
      <c r="A1146" s="9" t="s">
        <v>2025</v>
      </c>
      <c r="B1146" s="304">
        <v>921901</v>
      </c>
      <c r="C1146" s="212"/>
      <c r="D1146" s="198" t="s">
        <v>1977</v>
      </c>
      <c r="E1146" s="7" t="s">
        <v>1995</v>
      </c>
      <c r="F1146" s="7"/>
      <c r="G1146" s="7"/>
      <c r="H1146" s="225">
        <v>50</v>
      </c>
      <c r="I1146" s="225">
        <v>50</v>
      </c>
      <c r="J1146" s="225">
        <v>7.9847999999999999</v>
      </c>
      <c r="K1146" s="225" t="e">
        <v>#N/A</v>
      </c>
      <c r="L1146" s="392">
        <v>24.99</v>
      </c>
      <c r="M1146" s="17">
        <f>((((((L1146*L$2))-((L1146*L$2)*0.12+0.035)+4-13)-($J1146*L$2))/($J1146*L$2)))</f>
        <v>0.62260795511471789</v>
      </c>
      <c r="N1146" s="5"/>
      <c r="O1146" s="17"/>
      <c r="P1146" s="5"/>
      <c r="Q1146" s="230"/>
      <c r="R1146" s="5"/>
      <c r="S1146" s="230"/>
      <c r="T1146" s="5"/>
      <c r="U1146" s="230"/>
      <c r="V1146" s="5"/>
      <c r="W1146" s="6"/>
      <c r="X1146" s="5"/>
      <c r="Y1146" s="6"/>
      <c r="Z1146" s="5"/>
      <c r="AA1146" s="6"/>
      <c r="AB1146" s="5"/>
      <c r="AC1146" s="6"/>
      <c r="AD1146" s="5"/>
      <c r="AE1146" s="6"/>
      <c r="AF1146" s="5"/>
      <c r="AG1146" s="6"/>
      <c r="AH1146" s="5"/>
      <c r="AI1146" s="6"/>
    </row>
    <row r="1147" spans="1:35" s="104" customFormat="1" ht="15" customHeight="1" x14ac:dyDescent="0.25">
      <c r="A1147" s="9" t="s">
        <v>2025</v>
      </c>
      <c r="B1147" s="304">
        <v>921902</v>
      </c>
      <c r="C1147" s="212"/>
      <c r="D1147" s="198" t="s">
        <v>1978</v>
      </c>
      <c r="E1147" s="7" t="s">
        <v>1996</v>
      </c>
      <c r="F1147" s="7"/>
      <c r="G1147" s="7"/>
      <c r="H1147" s="225">
        <v>0</v>
      </c>
      <c r="I1147" s="225">
        <v>0</v>
      </c>
      <c r="J1147" s="225">
        <v>19.127417000000001</v>
      </c>
      <c r="K1147" s="225">
        <v>19.13</v>
      </c>
      <c r="L1147" s="190"/>
      <c r="M1147" s="17"/>
      <c r="N1147" s="5"/>
      <c r="O1147" s="17"/>
      <c r="P1147" s="5"/>
      <c r="Q1147" s="230"/>
      <c r="R1147" s="5"/>
      <c r="S1147" s="230"/>
      <c r="T1147" s="5"/>
      <c r="U1147" s="230"/>
      <c r="V1147" s="5"/>
      <c r="W1147" s="6"/>
      <c r="X1147" s="5"/>
      <c r="Y1147" s="6"/>
      <c r="Z1147" s="5"/>
      <c r="AA1147" s="6"/>
      <c r="AB1147" s="5"/>
      <c r="AC1147" s="6"/>
      <c r="AD1147" s="5"/>
      <c r="AE1147" s="6"/>
      <c r="AF1147" s="5"/>
      <c r="AG1147" s="6"/>
      <c r="AH1147" s="5"/>
      <c r="AI1147" s="6"/>
    </row>
    <row r="1148" spans="1:35" s="104" customFormat="1" ht="15" customHeight="1" x14ac:dyDescent="0.25">
      <c r="A1148" s="9" t="s">
        <v>2025</v>
      </c>
      <c r="B1148" s="304">
        <v>921903</v>
      </c>
      <c r="C1148" s="212"/>
      <c r="D1148" s="198" t="s">
        <v>1979</v>
      </c>
      <c r="E1148" s="7" t="s">
        <v>1997</v>
      </c>
      <c r="F1148" s="7"/>
      <c r="G1148" s="7"/>
      <c r="H1148" s="225">
        <v>4</v>
      </c>
      <c r="I1148" s="225">
        <v>4</v>
      </c>
      <c r="J1148" s="225">
        <v>15.109429</v>
      </c>
      <c r="K1148" s="225">
        <v>15.11</v>
      </c>
      <c r="L1148" s="389">
        <v>27.5</v>
      </c>
      <c r="M1148" s="17">
        <f>((((((L1148*L$2))-((L1148*L$2)*0.12+0.035)+4-13)-($J1148*L$2))/($J1148*L$2)))</f>
        <v>3.6779020570531624E-3</v>
      </c>
      <c r="N1148" s="5"/>
      <c r="O1148" s="17"/>
      <c r="P1148" s="5"/>
      <c r="Q1148" s="230"/>
      <c r="R1148" s="5"/>
      <c r="S1148" s="230"/>
      <c r="T1148" s="5"/>
      <c r="U1148" s="230"/>
      <c r="V1148" s="5"/>
      <c r="W1148" s="6"/>
      <c r="X1148" s="5"/>
      <c r="Y1148" s="6"/>
      <c r="Z1148" s="5"/>
      <c r="AA1148" s="6"/>
      <c r="AB1148" s="5"/>
      <c r="AC1148" s="6"/>
      <c r="AD1148" s="5"/>
      <c r="AE1148" s="6"/>
      <c r="AF1148" s="5"/>
      <c r="AG1148" s="6"/>
      <c r="AH1148" s="5"/>
      <c r="AI1148" s="6"/>
    </row>
    <row r="1149" spans="1:35" s="1" customFormat="1" ht="15" customHeight="1" x14ac:dyDescent="0.25">
      <c r="A1149" s="9" t="s">
        <v>2025</v>
      </c>
      <c r="B1149" s="304">
        <v>921907</v>
      </c>
      <c r="C1149" s="212"/>
      <c r="D1149" s="198" t="s">
        <v>1980</v>
      </c>
      <c r="E1149" s="7" t="s">
        <v>1998</v>
      </c>
      <c r="F1149" s="7"/>
      <c r="G1149" s="7"/>
      <c r="H1149" s="225">
        <v>0</v>
      </c>
      <c r="I1149" s="225">
        <v>0</v>
      </c>
      <c r="J1149" s="225">
        <v>51.355333000000002</v>
      </c>
      <c r="K1149" s="225" t="e">
        <v>#N/A</v>
      </c>
      <c r="L1149" s="190"/>
      <c r="M1149" s="17"/>
      <c r="N1149" s="5"/>
      <c r="O1149" s="230"/>
      <c r="P1149" s="5"/>
      <c r="Q1149" s="230"/>
      <c r="R1149" s="5"/>
      <c r="S1149" s="230"/>
      <c r="T1149" s="5"/>
      <c r="U1149" s="230"/>
      <c r="V1149" s="5"/>
      <c r="W1149" s="6"/>
      <c r="X1149" s="5"/>
      <c r="Y1149" s="6"/>
      <c r="Z1149" s="5"/>
      <c r="AA1149" s="6"/>
      <c r="AB1149" s="5"/>
      <c r="AC1149" s="6"/>
      <c r="AD1149" s="5"/>
      <c r="AE1149" s="6"/>
      <c r="AF1149" s="5"/>
      <c r="AG1149" s="6"/>
      <c r="AH1149" s="5"/>
      <c r="AI1149" s="6"/>
    </row>
    <row r="1150" spans="1:35" s="1" customFormat="1" ht="15" customHeight="1" x14ac:dyDescent="0.25">
      <c r="A1150" s="9" t="s">
        <v>2025</v>
      </c>
      <c r="B1150" s="304">
        <v>921908</v>
      </c>
      <c r="C1150" s="212"/>
      <c r="D1150" s="198" t="s">
        <v>1981</v>
      </c>
      <c r="E1150" s="7" t="s">
        <v>1999</v>
      </c>
      <c r="F1150" s="7"/>
      <c r="G1150" s="7"/>
      <c r="H1150" s="225">
        <v>0</v>
      </c>
      <c r="I1150" s="225">
        <v>0</v>
      </c>
      <c r="J1150" s="225">
        <v>51.354999999999997</v>
      </c>
      <c r="K1150" s="225">
        <v>51.36</v>
      </c>
      <c r="L1150" s="191"/>
      <c r="M1150" s="17"/>
      <c r="N1150" s="5"/>
      <c r="O1150" s="230"/>
      <c r="P1150" s="5"/>
      <c r="Q1150" s="230"/>
      <c r="R1150" s="5"/>
      <c r="S1150" s="230"/>
      <c r="T1150" s="5"/>
      <c r="U1150" s="230"/>
      <c r="V1150" s="5"/>
      <c r="W1150" s="6"/>
      <c r="X1150" s="5"/>
      <c r="Y1150" s="6"/>
      <c r="Z1150" s="5"/>
      <c r="AA1150" s="6"/>
      <c r="AB1150" s="5"/>
      <c r="AC1150" s="6"/>
      <c r="AD1150" s="5"/>
      <c r="AE1150" s="6"/>
      <c r="AF1150" s="5"/>
      <c r="AG1150" s="6"/>
      <c r="AH1150" s="5"/>
      <c r="AI1150" s="6"/>
    </row>
    <row r="1151" spans="1:35" s="1" customFormat="1" ht="15" customHeight="1" x14ac:dyDescent="0.25">
      <c r="A1151" s="9" t="s">
        <v>2025</v>
      </c>
      <c r="B1151" s="304">
        <v>921909</v>
      </c>
      <c r="C1151" s="212"/>
      <c r="D1151" s="237" t="s">
        <v>1982</v>
      </c>
      <c r="E1151" s="283" t="s">
        <v>2000</v>
      </c>
      <c r="F1151" s="283"/>
      <c r="G1151" s="283"/>
      <c r="H1151" s="225">
        <v>23</v>
      </c>
      <c r="I1151" s="225">
        <v>23</v>
      </c>
      <c r="J1151" s="225">
        <v>20.138261</v>
      </c>
      <c r="K1151" s="225">
        <v>20.13</v>
      </c>
      <c r="L1151" s="190">
        <v>35.6</v>
      </c>
      <c r="M1151" s="17">
        <f>((((((L1151*L$2))-((L1151*L$2)*0.12+0.035)+4-13)-($J1151*L$2))/($J1151*L$2)))</f>
        <v>0.10699727250530715</v>
      </c>
      <c r="N1151" s="18">
        <v>29.9</v>
      </c>
      <c r="O1151" s="17">
        <f>((((((N1151*N$2))-((N1151*N$2)*0.12+0.035)+4-13)-($J1151*N$2))/($J1151*N$2)))</f>
        <v>8.2243397282416753E-2</v>
      </c>
      <c r="P1151" s="31"/>
      <c r="Q1151" s="17"/>
      <c r="R1151" s="18"/>
      <c r="S1151" s="17"/>
      <c r="T1151" s="5"/>
      <c r="U1151" s="230"/>
      <c r="V1151" s="5"/>
      <c r="W1151" s="6"/>
      <c r="X1151" s="5"/>
      <c r="Y1151" s="6"/>
      <c r="Z1151" s="5"/>
      <c r="AA1151" s="6"/>
      <c r="AB1151" s="5"/>
      <c r="AC1151" s="6"/>
      <c r="AD1151" s="5"/>
      <c r="AE1151" s="6"/>
      <c r="AF1151" s="5"/>
      <c r="AG1151" s="6"/>
      <c r="AH1151" s="5"/>
      <c r="AI1151" s="6"/>
    </row>
    <row r="1152" spans="1:35" s="1" customFormat="1" ht="15" customHeight="1" x14ac:dyDescent="0.25">
      <c r="A1152" s="9" t="s">
        <v>2025</v>
      </c>
      <c r="B1152" s="304">
        <v>921914</v>
      </c>
      <c r="C1152" s="212"/>
      <c r="D1152" s="198" t="s">
        <v>1983</v>
      </c>
      <c r="E1152" s="7" t="s">
        <v>2001</v>
      </c>
      <c r="F1152" s="7"/>
      <c r="G1152" s="7"/>
      <c r="H1152" s="225">
        <v>0</v>
      </c>
      <c r="I1152" s="225">
        <v>0</v>
      </c>
      <c r="J1152" s="225">
        <v>70.482364000000004</v>
      </c>
      <c r="K1152" s="225">
        <v>70.48</v>
      </c>
      <c r="L1152" s="191"/>
      <c r="M1152" s="17"/>
      <c r="N1152" s="5"/>
      <c r="O1152" s="230"/>
      <c r="P1152" s="5"/>
      <c r="Q1152" s="230"/>
      <c r="R1152" s="5"/>
      <c r="S1152" s="230"/>
      <c r="T1152" s="5"/>
      <c r="U1152" s="2"/>
      <c r="V1152" s="5"/>
      <c r="W1152" s="6"/>
      <c r="X1152" s="5"/>
      <c r="Y1152" s="6"/>
      <c r="Z1152" s="5"/>
      <c r="AA1152" s="6"/>
      <c r="AB1152" s="5"/>
      <c r="AC1152" s="6"/>
      <c r="AD1152" s="5"/>
      <c r="AE1152" s="6"/>
      <c r="AF1152" s="5"/>
      <c r="AG1152" s="6"/>
      <c r="AH1152" s="5"/>
      <c r="AI1152" s="6"/>
    </row>
    <row r="1153" spans="1:35" s="1" customFormat="1" ht="15" customHeight="1" x14ac:dyDescent="0.25">
      <c r="A1153" s="9" t="s">
        <v>2025</v>
      </c>
      <c r="B1153" s="304">
        <v>9570905</v>
      </c>
      <c r="C1153" s="212"/>
      <c r="D1153" s="32" t="s">
        <v>2947</v>
      </c>
      <c r="E1153" s="284" t="s">
        <v>2948</v>
      </c>
      <c r="F1153" s="283"/>
      <c r="G1153" s="283"/>
      <c r="H1153" s="225">
        <v>0</v>
      </c>
      <c r="I1153" s="225">
        <v>-27</v>
      </c>
      <c r="J1153" s="225">
        <v>10.414400000000001</v>
      </c>
      <c r="K1153" s="225" t="e">
        <v>#N/A</v>
      </c>
      <c r="L1153" s="191"/>
      <c r="M1153" s="17"/>
      <c r="N1153" s="5"/>
      <c r="O1153" s="230"/>
      <c r="P1153" s="5"/>
      <c r="Q1153" s="230"/>
      <c r="R1153" s="5"/>
      <c r="S1153" s="230"/>
      <c r="T1153" s="5"/>
      <c r="U1153" s="230"/>
      <c r="V1153" s="5"/>
      <c r="W1153" s="6"/>
      <c r="X1153" s="5"/>
      <c r="Y1153" s="6"/>
      <c r="Z1153" s="5"/>
      <c r="AA1153" s="6"/>
      <c r="AB1153" s="5"/>
      <c r="AC1153" s="6"/>
      <c r="AD1153" s="5"/>
      <c r="AE1153" s="6"/>
      <c r="AF1153" s="5"/>
      <c r="AG1153" s="6"/>
      <c r="AH1153" s="5"/>
      <c r="AI1153" s="6"/>
    </row>
    <row r="1154" spans="1:35" s="1" customFormat="1" ht="15" customHeight="1" x14ac:dyDescent="0.25">
      <c r="A1154" s="32" t="s">
        <v>3320</v>
      </c>
      <c r="B1154" s="304" t="s">
        <v>4116</v>
      </c>
      <c r="C1154" s="212"/>
      <c r="D1154" s="237" t="s">
        <v>2179</v>
      </c>
      <c r="E1154" s="201" t="s">
        <v>2180</v>
      </c>
      <c r="F1154" s="201"/>
      <c r="G1154" s="201"/>
      <c r="H1154" s="225">
        <v>0</v>
      </c>
      <c r="I1154" s="225">
        <v>0</v>
      </c>
      <c r="J1154" s="225">
        <v>0</v>
      </c>
      <c r="K1154" s="225" t="e">
        <v>#N/A</v>
      </c>
      <c r="L1154" s="189"/>
      <c r="M1154" s="19"/>
      <c r="N1154" s="31"/>
      <c r="O1154" s="34"/>
      <c r="P1154" s="31"/>
      <c r="Q1154" s="34"/>
      <c r="R1154" s="31"/>
      <c r="S1154" s="34"/>
      <c r="T1154" s="31"/>
      <c r="U1154" s="34"/>
      <c r="V1154" s="31"/>
      <c r="W1154" s="34"/>
      <c r="X1154" s="31"/>
      <c r="Y1154" s="36"/>
      <c r="Z1154" s="31"/>
      <c r="AA1154" s="36"/>
      <c r="AB1154" s="31"/>
      <c r="AC1154" s="36"/>
      <c r="AD1154" s="31"/>
      <c r="AE1154" s="34"/>
      <c r="AF1154" s="31"/>
      <c r="AG1154" s="36"/>
      <c r="AH1154" s="31"/>
      <c r="AI1154" s="36"/>
    </row>
    <row r="1155" spans="1:35" s="183" customFormat="1" ht="15" customHeight="1" x14ac:dyDescent="0.25">
      <c r="A1155" s="9" t="s">
        <v>2007</v>
      </c>
      <c r="B1155" s="304" t="e">
        <v>#N/A</v>
      </c>
      <c r="C1155" s="212"/>
      <c r="D1155" s="198" t="s">
        <v>73</v>
      </c>
      <c r="E1155" s="283" t="s">
        <v>1444</v>
      </c>
      <c r="F1155" s="283" t="e">
        <v>#N/A</v>
      </c>
      <c r="G1155" s="283"/>
      <c r="H1155" s="225" t="e">
        <v>#N/A</v>
      </c>
      <c r="I1155" s="225" t="e">
        <v>#N/A</v>
      </c>
      <c r="J1155" s="225" t="e">
        <v>#N/A</v>
      </c>
      <c r="K1155" s="225">
        <v>0</v>
      </c>
      <c r="L1155" s="191"/>
      <c r="M1155" s="17"/>
      <c r="N1155" s="5"/>
      <c r="O1155" s="230"/>
      <c r="P1155" s="5"/>
      <c r="Q1155" s="230"/>
      <c r="R1155" s="5"/>
      <c r="S1155" s="230"/>
      <c r="T1155" s="5"/>
      <c r="U1155" s="230"/>
      <c r="V1155" s="5"/>
      <c r="W1155" s="6"/>
      <c r="X1155" s="5"/>
      <c r="Y1155" s="6"/>
      <c r="Z1155" s="5"/>
      <c r="AA1155" s="6"/>
      <c r="AB1155" s="5"/>
      <c r="AC1155" s="6"/>
      <c r="AD1155" s="5"/>
      <c r="AE1155" s="6"/>
      <c r="AF1155" s="5"/>
      <c r="AG1155" s="6"/>
      <c r="AH1155" s="5"/>
      <c r="AI1155" s="6"/>
    </row>
    <row r="1156" spans="1:35" s="1" customFormat="1" ht="15" customHeight="1" x14ac:dyDescent="0.25">
      <c r="A1156" s="9" t="s">
        <v>2007</v>
      </c>
      <c r="B1156" s="304" t="e">
        <v>#N/A</v>
      </c>
      <c r="C1156" s="212"/>
      <c r="D1156" s="198" t="s">
        <v>72</v>
      </c>
      <c r="E1156" s="7" t="s">
        <v>1444</v>
      </c>
      <c r="F1156" s="7" t="e">
        <v>#N/A</v>
      </c>
      <c r="G1156" s="7"/>
      <c r="H1156" s="225" t="e">
        <v>#N/A</v>
      </c>
      <c r="I1156" s="225" t="e">
        <v>#N/A</v>
      </c>
      <c r="J1156" s="225" t="e">
        <v>#N/A</v>
      </c>
      <c r="K1156" s="225">
        <v>0.1</v>
      </c>
      <c r="L1156" s="191"/>
      <c r="M1156" s="17"/>
      <c r="N1156" s="5"/>
      <c r="O1156" s="230"/>
      <c r="P1156" s="5"/>
      <c r="Q1156" s="230"/>
      <c r="R1156" s="5"/>
      <c r="S1156" s="230"/>
      <c r="T1156" s="5"/>
      <c r="U1156" s="230"/>
      <c r="V1156" s="5"/>
      <c r="W1156" s="6"/>
      <c r="X1156" s="5"/>
      <c r="Y1156" s="6"/>
      <c r="Z1156" s="5"/>
      <c r="AA1156" s="6"/>
      <c r="AB1156" s="5"/>
      <c r="AC1156" s="6"/>
      <c r="AD1156" s="5"/>
      <c r="AE1156" s="6"/>
      <c r="AF1156" s="5"/>
      <c r="AG1156" s="6"/>
      <c r="AH1156" s="5"/>
      <c r="AI1156" s="6"/>
    </row>
    <row r="1157" spans="1:35" s="14" customFormat="1" ht="15" customHeight="1" x14ac:dyDescent="0.25">
      <c r="A1157" s="9" t="s">
        <v>2007</v>
      </c>
      <c r="B1157" s="304" t="e">
        <v>#N/A</v>
      </c>
      <c r="C1157" s="212"/>
      <c r="D1157" s="198" t="s">
        <v>427</v>
      </c>
      <c r="E1157" s="7" t="s">
        <v>1444</v>
      </c>
      <c r="F1157" s="7" t="e">
        <v>#N/A</v>
      </c>
      <c r="G1157" s="7"/>
      <c r="H1157" s="225" t="e">
        <v>#N/A</v>
      </c>
      <c r="I1157" s="225" t="e">
        <v>#N/A</v>
      </c>
      <c r="J1157" s="225" t="e">
        <v>#N/A</v>
      </c>
      <c r="K1157" s="225">
        <v>1</v>
      </c>
      <c r="L1157" s="190"/>
      <c r="M1157" s="17"/>
      <c r="N1157" s="5"/>
      <c r="O1157" s="230"/>
      <c r="P1157" s="5"/>
      <c r="Q1157" s="230"/>
      <c r="R1157" s="5"/>
      <c r="S1157" s="230"/>
      <c r="T1157" s="5"/>
      <c r="U1157" s="230"/>
      <c r="V1157" s="5"/>
      <c r="W1157" s="6"/>
      <c r="X1157" s="5"/>
      <c r="Y1157" s="6"/>
      <c r="Z1157" s="5"/>
      <c r="AA1157" s="6"/>
      <c r="AB1157" s="5"/>
      <c r="AC1157" s="6"/>
      <c r="AD1157" s="5"/>
      <c r="AE1157" s="6"/>
      <c r="AF1157" s="5"/>
      <c r="AG1157" s="6"/>
      <c r="AH1157" s="5"/>
      <c r="AI1157" s="6"/>
    </row>
    <row r="1158" spans="1:35" s="104" customFormat="1" ht="15" customHeight="1" x14ac:dyDescent="0.25">
      <c r="A1158" s="9" t="s">
        <v>2007</v>
      </c>
      <c r="B1158" s="304" t="e">
        <v>#N/A</v>
      </c>
      <c r="C1158" s="212"/>
      <c r="D1158" s="198" t="s">
        <v>426</v>
      </c>
      <c r="E1158" s="7" t="s">
        <v>1444</v>
      </c>
      <c r="F1158" s="7" t="e">
        <v>#N/A</v>
      </c>
      <c r="G1158" s="7"/>
      <c r="H1158" s="225" t="e">
        <v>#N/A</v>
      </c>
      <c r="I1158" s="225" t="e">
        <v>#N/A</v>
      </c>
      <c r="J1158" s="225" t="e">
        <v>#N/A</v>
      </c>
      <c r="K1158" s="225">
        <v>0</v>
      </c>
      <c r="L1158" s="190"/>
      <c r="M1158" s="17"/>
      <c r="N1158" s="5"/>
      <c r="O1158" s="230"/>
      <c r="P1158" s="5"/>
      <c r="Q1158" s="230"/>
      <c r="R1158" s="5"/>
      <c r="S1158" s="230"/>
      <c r="T1158" s="5"/>
      <c r="U1158" s="230"/>
      <c r="V1158" s="5"/>
      <c r="W1158" s="6"/>
      <c r="X1158" s="5"/>
      <c r="Y1158" s="6"/>
      <c r="Z1158" s="5"/>
      <c r="AA1158" s="6"/>
      <c r="AB1158" s="5"/>
      <c r="AC1158" s="6"/>
      <c r="AD1158" s="5"/>
      <c r="AE1158" s="6"/>
      <c r="AF1158" s="5"/>
      <c r="AG1158" s="6"/>
      <c r="AH1158" s="5"/>
      <c r="AI1158" s="6"/>
    </row>
    <row r="1159" spans="1:35" ht="15" customHeight="1" x14ac:dyDescent="0.25">
      <c r="A1159" s="32" t="s">
        <v>2007</v>
      </c>
      <c r="B1159" s="304" t="e">
        <v>#N/A</v>
      </c>
      <c r="D1159" s="237" t="s">
        <v>4609</v>
      </c>
      <c r="E1159" s="201" t="s">
        <v>4610</v>
      </c>
      <c r="F1159" s="201"/>
      <c r="G1159" s="201"/>
      <c r="H1159" s="225" t="e">
        <v>#N/A</v>
      </c>
      <c r="I1159" s="225" t="e">
        <v>#N/A</v>
      </c>
      <c r="J1159" s="225" t="e">
        <v>#N/A</v>
      </c>
      <c r="K1159" s="225">
        <v>0</v>
      </c>
      <c r="L1159" s="189"/>
      <c r="M1159" s="17"/>
      <c r="N1159" s="31"/>
      <c r="O1159" s="34"/>
      <c r="P1159" s="31"/>
      <c r="Q1159" s="34"/>
      <c r="R1159" s="31"/>
      <c r="S1159" s="34"/>
      <c r="T1159" s="31"/>
      <c r="U1159" s="34"/>
      <c r="V1159" s="31"/>
      <c r="W1159" s="34"/>
      <c r="X1159" s="31"/>
      <c r="Y1159" s="36"/>
      <c r="Z1159" s="31"/>
      <c r="AA1159" s="36"/>
      <c r="AB1159" s="31"/>
      <c r="AC1159" s="36"/>
      <c r="AD1159" s="31"/>
      <c r="AE1159" s="34"/>
      <c r="AF1159" s="31"/>
      <c r="AG1159" s="36"/>
      <c r="AH1159" s="31"/>
      <c r="AI1159" s="36"/>
    </row>
    <row r="1160" spans="1:35" s="183" customFormat="1" ht="15" customHeight="1" x14ac:dyDescent="0.25">
      <c r="A1160" s="32" t="s">
        <v>2007</v>
      </c>
      <c r="B1160" s="304" t="e">
        <v>#N/A</v>
      </c>
      <c r="C1160" s="212"/>
      <c r="D1160" s="237" t="s">
        <v>4658</v>
      </c>
      <c r="E1160" s="201" t="s">
        <v>4659</v>
      </c>
      <c r="F1160" s="201"/>
      <c r="G1160" s="201"/>
      <c r="H1160" s="225" t="e">
        <v>#N/A</v>
      </c>
      <c r="I1160" s="225" t="e">
        <v>#N/A</v>
      </c>
      <c r="J1160" s="225" t="e">
        <v>#N/A</v>
      </c>
      <c r="K1160" s="225" t="e">
        <v>#N/A</v>
      </c>
      <c r="L1160" s="189">
        <v>49.99</v>
      </c>
      <c r="M1160" s="17" t="e">
        <f>((((((L1160*L$2))-((L1160*L$2)*0.12+0.035)+4-13)-($J1160*L$2))/($J1160*L$2)))</f>
        <v>#N/A</v>
      </c>
      <c r="N1160" s="31"/>
      <c r="O1160" s="34"/>
      <c r="P1160" s="31"/>
      <c r="Q1160" s="34"/>
      <c r="R1160" s="31"/>
      <c r="S1160" s="34"/>
      <c r="T1160" s="31"/>
      <c r="U1160" s="34"/>
      <c r="V1160" s="31"/>
      <c r="W1160" s="34"/>
      <c r="X1160" s="31"/>
      <c r="Y1160" s="36"/>
      <c r="Z1160" s="31"/>
      <c r="AA1160" s="36"/>
      <c r="AB1160" s="31"/>
      <c r="AC1160" s="36"/>
      <c r="AD1160" s="31"/>
      <c r="AE1160" s="34"/>
      <c r="AF1160" s="31"/>
      <c r="AG1160" s="36"/>
      <c r="AH1160" s="31"/>
      <c r="AI1160" s="36"/>
    </row>
    <row r="1161" spans="1:35" s="266" customFormat="1" ht="15" customHeight="1" x14ac:dyDescent="0.25">
      <c r="A1161" s="9" t="s">
        <v>1666</v>
      </c>
      <c r="B1161" s="304" t="s">
        <v>4117</v>
      </c>
      <c r="C1161" s="212" t="s">
        <v>5655</v>
      </c>
      <c r="D1161" s="237" t="s">
        <v>423</v>
      </c>
      <c r="E1161" s="7" t="s">
        <v>1445</v>
      </c>
      <c r="F1161" s="7" t="e">
        <v>#N/A</v>
      </c>
      <c r="G1161" s="7"/>
      <c r="H1161" s="225">
        <v>38</v>
      </c>
      <c r="I1161" s="225">
        <v>38</v>
      </c>
      <c r="J1161" s="225">
        <v>15.932375</v>
      </c>
      <c r="K1161" s="225">
        <v>15.93</v>
      </c>
      <c r="L1161" s="190">
        <v>30</v>
      </c>
      <c r="M1161" s="17">
        <f>((((((L1161*L$2))-((L1161*L$2)*0.12+0.035)+4-13)-($J1161*L$2))/($J1161*L$2)))</f>
        <v>8.9919111243615693E-2</v>
      </c>
      <c r="N1161" s="5"/>
      <c r="O1161" s="17"/>
      <c r="P1161" s="18"/>
      <c r="Q1161" s="17"/>
      <c r="R1161" s="18">
        <v>23.5</v>
      </c>
      <c r="S1161" s="17">
        <f>((((((R1161*R$2))-((R1161*R$2)*0.12+0.035)+4-13)-($J1161*R$2))/($J1161*R$2)))</f>
        <v>0.15621493970610156</v>
      </c>
      <c r="T1161" s="5"/>
      <c r="U1161" s="230"/>
      <c r="V1161" s="18"/>
      <c r="W1161" s="17"/>
      <c r="X1161" s="5"/>
      <c r="Y1161" s="6"/>
      <c r="Z1161" s="5"/>
      <c r="AA1161" s="6"/>
      <c r="AB1161" s="5"/>
      <c r="AC1161" s="6"/>
      <c r="AD1161" s="5"/>
      <c r="AE1161" s="6"/>
      <c r="AF1161" s="5"/>
      <c r="AG1161" s="6"/>
      <c r="AH1161" s="5"/>
      <c r="AI1161" s="6"/>
    </row>
    <row r="1162" spans="1:35" ht="15" customHeight="1" x14ac:dyDescent="0.25">
      <c r="A1162" s="9" t="s">
        <v>1666</v>
      </c>
      <c r="B1162" s="304" t="s">
        <v>4118</v>
      </c>
      <c r="C1162" s="212" t="s">
        <v>5655</v>
      </c>
      <c r="D1162" s="237" t="s">
        <v>424</v>
      </c>
      <c r="E1162" s="283" t="s">
        <v>1446</v>
      </c>
      <c r="F1162" s="283" t="e">
        <v>#N/A</v>
      </c>
      <c r="G1162" s="283"/>
      <c r="H1162" s="225">
        <v>11</v>
      </c>
      <c r="I1162" s="225">
        <v>11</v>
      </c>
      <c r="J1162" s="225">
        <v>15.33625</v>
      </c>
      <c r="K1162" s="225">
        <v>11.07</v>
      </c>
      <c r="L1162" s="190">
        <v>30</v>
      </c>
      <c r="M1162" s="17">
        <f>((((((L1162*L$2))-((L1162*L$2)*0.12+0.035)+4-13)-($J1162*L$2))/($J1162*L$2)))</f>
        <v>0.13228461977341283</v>
      </c>
      <c r="N1162" s="18">
        <v>25</v>
      </c>
      <c r="O1162" s="17">
        <f>((((((N1162*N$2))-((N1162*N$2)*0.12+0.035)+4-13)-($J1162*N$2))/($J1162*N$2)))</f>
        <v>0.13994620588475032</v>
      </c>
      <c r="P1162" s="18"/>
      <c r="Q1162" s="17"/>
      <c r="R1162" s="18">
        <v>20.7</v>
      </c>
      <c r="S1162" s="17">
        <f>((((((R1162*R$2))-((R1162*R$2)*0.12+0.035)+4-13)-($J1162*R$2))/($J1162*R$2)))</f>
        <v>4.0492297660770962E-2</v>
      </c>
      <c r="T1162" s="18"/>
      <c r="U1162" s="17"/>
      <c r="V1162" s="5"/>
      <c r="W1162" s="6"/>
      <c r="X1162" s="5"/>
      <c r="Y1162" s="6"/>
      <c r="Z1162" s="5"/>
      <c r="AA1162" s="6"/>
      <c r="AB1162" s="5"/>
      <c r="AC1162" s="6"/>
      <c r="AD1162" s="5"/>
      <c r="AE1162" s="6"/>
      <c r="AF1162" s="5"/>
      <c r="AG1162" s="6"/>
      <c r="AH1162" s="5"/>
      <c r="AI1162" s="6"/>
    </row>
    <row r="1163" spans="1:35" ht="15" customHeight="1" x14ac:dyDescent="0.25">
      <c r="A1163" s="9" t="s">
        <v>1666</v>
      </c>
      <c r="B1163" s="304" t="s">
        <v>4119</v>
      </c>
      <c r="D1163" s="198" t="s">
        <v>425</v>
      </c>
      <c r="E1163" s="7" t="s">
        <v>1447</v>
      </c>
      <c r="F1163" s="7" t="e">
        <v>#N/A</v>
      </c>
      <c r="G1163" s="7"/>
      <c r="H1163" s="225">
        <v>0</v>
      </c>
      <c r="I1163" s="225">
        <v>0</v>
      </c>
      <c r="J1163" s="225">
        <v>12.560646999999999</v>
      </c>
      <c r="K1163" s="225">
        <v>11.68</v>
      </c>
      <c r="L1163" s="190"/>
      <c r="M1163" s="17"/>
      <c r="N1163" s="5"/>
      <c r="O1163" s="230"/>
      <c r="P1163" s="5"/>
      <c r="Q1163" s="230"/>
      <c r="R1163" s="5"/>
      <c r="S1163" s="230"/>
      <c r="T1163" s="5"/>
      <c r="U1163" s="230"/>
      <c r="V1163" s="5"/>
      <c r="W1163" s="6"/>
      <c r="X1163" s="5"/>
      <c r="Y1163" s="6"/>
      <c r="Z1163" s="5"/>
      <c r="AA1163" s="6"/>
      <c r="AB1163" s="5"/>
      <c r="AC1163" s="6"/>
      <c r="AD1163" s="5"/>
      <c r="AE1163" s="6"/>
      <c r="AF1163" s="5"/>
      <c r="AG1163" s="6"/>
      <c r="AH1163" s="5"/>
      <c r="AI1163" s="6"/>
    </row>
    <row r="1164" spans="1:35" ht="15" customHeight="1" x14ac:dyDescent="0.25">
      <c r="A1164" s="9" t="s">
        <v>1666</v>
      </c>
      <c r="B1164" s="304" t="s">
        <v>4120</v>
      </c>
      <c r="D1164" s="149" t="s">
        <v>760</v>
      </c>
      <c r="E1164" s="283" t="s">
        <v>1448</v>
      </c>
      <c r="F1164" s="283" t="e">
        <v>#N/A</v>
      </c>
      <c r="G1164" s="283"/>
      <c r="H1164" s="225">
        <v>0</v>
      </c>
      <c r="I1164" s="225">
        <v>0</v>
      </c>
      <c r="J1164" s="225">
        <v>36.230823999999998</v>
      </c>
      <c r="K1164" s="225">
        <v>36.200000000000003</v>
      </c>
      <c r="L1164" s="190"/>
      <c r="M1164" s="17"/>
      <c r="N1164" s="5"/>
      <c r="O1164" s="230"/>
      <c r="P1164" s="5"/>
      <c r="Q1164" s="230"/>
      <c r="R1164" s="5"/>
      <c r="S1164" s="230"/>
      <c r="T1164" s="5"/>
      <c r="U1164" s="230"/>
      <c r="V1164" s="5"/>
      <c r="W1164" s="6"/>
      <c r="X1164" s="5"/>
      <c r="Y1164" s="6"/>
      <c r="Z1164" s="5"/>
      <c r="AA1164" s="6"/>
      <c r="AB1164" s="5"/>
      <c r="AC1164" s="6"/>
      <c r="AD1164" s="5"/>
      <c r="AE1164" s="6"/>
      <c r="AF1164" s="5"/>
      <c r="AG1164" s="6"/>
      <c r="AH1164" s="5"/>
      <c r="AI1164" s="6"/>
    </row>
    <row r="1165" spans="1:35" ht="15" customHeight="1" x14ac:dyDescent="0.25">
      <c r="A1165" s="9" t="s">
        <v>1666</v>
      </c>
      <c r="B1165" s="304" t="s">
        <v>4121</v>
      </c>
      <c r="D1165" s="149" t="s">
        <v>445</v>
      </c>
      <c r="E1165" s="283" t="s">
        <v>1449</v>
      </c>
      <c r="F1165" s="283" t="e">
        <v>#N/A</v>
      </c>
      <c r="G1165" s="283"/>
      <c r="H1165" s="225">
        <v>0</v>
      </c>
      <c r="I1165" s="225">
        <v>0</v>
      </c>
      <c r="J1165" s="225">
        <v>98.130200000000002</v>
      </c>
      <c r="K1165" s="225">
        <v>98.13</v>
      </c>
      <c r="L1165" s="191"/>
      <c r="M1165" s="17"/>
      <c r="N1165" s="18"/>
      <c r="O1165" s="17"/>
      <c r="P1165" s="18"/>
      <c r="Q1165" s="17"/>
      <c r="R1165" s="18"/>
      <c r="S1165" s="17"/>
      <c r="T1165" s="5"/>
      <c r="U1165" s="230"/>
      <c r="V1165" s="5"/>
      <c r="W1165" s="6"/>
      <c r="X1165" s="5"/>
      <c r="Y1165" s="6"/>
      <c r="Z1165" s="5"/>
      <c r="AA1165" s="6"/>
      <c r="AB1165" s="5"/>
      <c r="AC1165" s="6"/>
      <c r="AD1165" s="5"/>
      <c r="AE1165" s="6"/>
      <c r="AF1165" s="5"/>
      <c r="AG1165" s="6"/>
      <c r="AH1165" s="5"/>
      <c r="AI1165" s="6"/>
    </row>
    <row r="1166" spans="1:35" ht="15" customHeight="1" x14ac:dyDescent="0.25">
      <c r="A1166" s="9" t="s">
        <v>1666</v>
      </c>
      <c r="B1166" s="304" t="s">
        <v>4122</v>
      </c>
      <c r="D1166" s="149" t="s">
        <v>3461</v>
      </c>
      <c r="E1166" s="283" t="s">
        <v>3462</v>
      </c>
      <c r="F1166" s="283"/>
      <c r="G1166" s="283"/>
      <c r="H1166" s="225">
        <v>0</v>
      </c>
      <c r="I1166" s="225">
        <v>0</v>
      </c>
      <c r="J1166" s="225">
        <v>57.220332999999997</v>
      </c>
      <c r="K1166" s="225">
        <v>57.22</v>
      </c>
      <c r="L1166" s="191"/>
      <c r="M1166" s="17"/>
      <c r="N1166" s="18"/>
      <c r="O1166" s="17"/>
      <c r="P1166" s="18"/>
      <c r="Q1166" s="17"/>
      <c r="R1166" s="5"/>
      <c r="S1166" s="230"/>
      <c r="T1166" s="5"/>
      <c r="U1166" s="230"/>
      <c r="V1166" s="5"/>
      <c r="W1166" s="6"/>
      <c r="X1166" s="5"/>
      <c r="Y1166" s="6"/>
      <c r="Z1166" s="5"/>
      <c r="AA1166" s="6"/>
      <c r="AB1166" s="5"/>
      <c r="AC1166" s="6"/>
      <c r="AD1166" s="5"/>
      <c r="AE1166" s="6"/>
      <c r="AF1166" s="5"/>
      <c r="AG1166" s="6"/>
      <c r="AH1166" s="5"/>
      <c r="AI1166" s="6"/>
    </row>
    <row r="1167" spans="1:35" s="183" customFormat="1" ht="15" customHeight="1" x14ac:dyDescent="0.25">
      <c r="A1167" s="9" t="s">
        <v>1666</v>
      </c>
      <c r="B1167" s="304" t="s">
        <v>4123</v>
      </c>
      <c r="C1167" s="212"/>
      <c r="D1167" s="149" t="s">
        <v>3468</v>
      </c>
      <c r="E1167" s="283" t="s">
        <v>3469</v>
      </c>
      <c r="F1167" s="283"/>
      <c r="G1167" s="283"/>
      <c r="H1167" s="225">
        <v>9</v>
      </c>
      <c r="I1167" s="225">
        <v>9</v>
      </c>
      <c r="J1167" s="225">
        <v>124.354</v>
      </c>
      <c r="K1167" s="225">
        <v>124.35</v>
      </c>
      <c r="L1167" s="191">
        <v>165</v>
      </c>
      <c r="M1167" s="17">
        <f>((((((L1167*L$2))-((L1167*L$2)*0.12+0.035)+4-13)-($J1167*L$2))/($J1167*L$2)))</f>
        <v>9.4978850700419712E-2</v>
      </c>
      <c r="N1167" s="388">
        <v>155.99</v>
      </c>
      <c r="O1167" s="17">
        <f>((((((N1167*N$2))-((N1167*N$2)*0.12+0.035)+4-13)-($J1167*N$2))/($J1167*N$2)))</f>
        <v>6.7546681248693327E-2</v>
      </c>
      <c r="P1167" s="5"/>
      <c r="Q1167" s="230"/>
      <c r="R1167" s="5"/>
      <c r="S1167" s="230"/>
      <c r="T1167" s="5"/>
      <c r="U1167" s="230"/>
      <c r="V1167" s="5"/>
      <c r="W1167" s="6"/>
      <c r="X1167" s="5"/>
      <c r="Y1167" s="6"/>
      <c r="Z1167" s="5"/>
      <c r="AA1167" s="6"/>
      <c r="AB1167" s="5"/>
      <c r="AC1167" s="6"/>
      <c r="AD1167" s="5"/>
      <c r="AE1167" s="6"/>
      <c r="AF1167" s="5"/>
      <c r="AG1167" s="6"/>
      <c r="AH1167" s="5"/>
      <c r="AI1167" s="6"/>
    </row>
    <row r="1168" spans="1:35" s="183" customFormat="1" ht="15" customHeight="1" x14ac:dyDescent="0.25">
      <c r="A1168" s="9" t="s">
        <v>1666</v>
      </c>
      <c r="B1168" s="304" t="s">
        <v>4124</v>
      </c>
      <c r="C1168" s="212"/>
      <c r="D1168" s="149" t="s">
        <v>535</v>
      </c>
      <c r="E1168" s="283" t="s">
        <v>1450</v>
      </c>
      <c r="F1168" s="283" t="e">
        <v>#N/A</v>
      </c>
      <c r="G1168" s="283"/>
      <c r="H1168" s="225">
        <v>0</v>
      </c>
      <c r="I1168" s="225">
        <v>0</v>
      </c>
      <c r="J1168" s="225">
        <v>17.594443999999999</v>
      </c>
      <c r="K1168" s="225">
        <v>16.8</v>
      </c>
      <c r="L1168" s="190"/>
      <c r="M1168" s="17"/>
      <c r="N1168" s="5"/>
      <c r="O1168" s="230"/>
      <c r="P1168" s="5"/>
      <c r="Q1168" s="230"/>
      <c r="R1168" s="5"/>
      <c r="S1168" s="230"/>
      <c r="T1168" s="5"/>
      <c r="U1168" s="230"/>
      <c r="V1168" s="5"/>
      <c r="W1168" s="6"/>
      <c r="X1168" s="5"/>
      <c r="Y1168" s="6"/>
      <c r="Z1168" s="5"/>
      <c r="AA1168" s="6"/>
      <c r="AB1168" s="5"/>
      <c r="AC1168" s="6"/>
      <c r="AD1168" s="5"/>
      <c r="AE1168" s="6"/>
      <c r="AF1168" s="5"/>
      <c r="AG1168" s="6"/>
      <c r="AH1168" s="5"/>
      <c r="AI1168" s="6"/>
    </row>
    <row r="1169" spans="1:35" ht="15" customHeight="1" x14ac:dyDescent="0.25">
      <c r="A1169" s="9" t="s">
        <v>1666</v>
      </c>
      <c r="B1169" s="304" t="s">
        <v>4125</v>
      </c>
      <c r="D1169" s="149" t="s">
        <v>3470</v>
      </c>
      <c r="E1169" s="283" t="s">
        <v>3471</v>
      </c>
      <c r="F1169" s="283"/>
      <c r="G1169" s="283"/>
      <c r="H1169" s="225">
        <v>5</v>
      </c>
      <c r="I1169" s="225">
        <v>5</v>
      </c>
      <c r="J1169" s="225">
        <v>124.352</v>
      </c>
      <c r="K1169" s="225">
        <v>119.68</v>
      </c>
      <c r="L1169" s="191">
        <v>170</v>
      </c>
      <c r="M1169" s="17">
        <f>((((((L1169*L$2))-((L1169*L$2)*0.12+0.035)+4-13)-($J1169*L$2))/($J1169*L$2)))</f>
        <v>0.13037988934637154</v>
      </c>
      <c r="N1169" s="388">
        <v>159.75</v>
      </c>
      <c r="O1169" s="17">
        <f>((((((N1169*N$2))-((N1169*N$2)*0.12+0.035)+4-13)-($J1169*N$2))/($J1169*N$2)))</f>
        <v>9.4172188625836303E-2</v>
      </c>
      <c r="P1169" s="18"/>
      <c r="Q1169" s="17"/>
      <c r="R1169" s="5"/>
      <c r="S1169" s="230"/>
      <c r="T1169" s="5"/>
      <c r="U1169" s="230"/>
      <c r="V1169" s="5"/>
      <c r="W1169" s="6"/>
      <c r="X1169" s="5"/>
      <c r="Y1169" s="6"/>
      <c r="Z1169" s="5"/>
      <c r="AA1169" s="6"/>
      <c r="AB1169" s="5"/>
      <c r="AC1169" s="6"/>
      <c r="AD1169" s="5"/>
      <c r="AE1169" s="6"/>
      <c r="AF1169" s="5"/>
      <c r="AG1169" s="6"/>
      <c r="AH1169" s="5"/>
      <c r="AI1169" s="6"/>
    </row>
    <row r="1170" spans="1:35" s="183" customFormat="1" ht="15" customHeight="1" x14ac:dyDescent="0.25">
      <c r="A1170" s="9" t="s">
        <v>1666</v>
      </c>
      <c r="B1170" s="304" t="s">
        <v>4126</v>
      </c>
      <c r="C1170" s="212"/>
      <c r="D1170" s="149" t="s">
        <v>835</v>
      </c>
      <c r="E1170" s="7" t="s">
        <v>1451</v>
      </c>
      <c r="F1170" s="283" t="e">
        <v>#N/A</v>
      </c>
      <c r="G1170" s="283"/>
      <c r="H1170" s="225">
        <v>0</v>
      </c>
      <c r="I1170" s="225">
        <v>0</v>
      </c>
      <c r="J1170" s="225">
        <v>26.897683000000001</v>
      </c>
      <c r="K1170" s="225">
        <v>26.87</v>
      </c>
      <c r="L1170" s="190"/>
      <c r="M1170" s="17"/>
      <c r="N1170" s="5"/>
      <c r="O1170" s="230"/>
      <c r="P1170" s="5"/>
      <c r="Q1170" s="230"/>
      <c r="R1170" s="5"/>
      <c r="S1170" s="230"/>
      <c r="T1170" s="5"/>
      <c r="U1170" s="230"/>
      <c r="V1170" s="5"/>
      <c r="W1170" s="6"/>
      <c r="X1170" s="5"/>
      <c r="Y1170" s="6"/>
      <c r="Z1170" s="5"/>
      <c r="AA1170" s="6"/>
      <c r="AB1170" s="5"/>
      <c r="AC1170" s="6"/>
      <c r="AD1170" s="5"/>
      <c r="AE1170" s="6"/>
      <c r="AF1170" s="5"/>
      <c r="AG1170" s="6"/>
      <c r="AH1170" s="5"/>
      <c r="AI1170" s="6"/>
    </row>
    <row r="1171" spans="1:35" ht="15" customHeight="1" x14ac:dyDescent="0.25">
      <c r="A1171" s="9" t="s">
        <v>1666</v>
      </c>
      <c r="B1171" s="304" t="s">
        <v>4127</v>
      </c>
      <c r="D1171" s="149" t="s">
        <v>836</v>
      </c>
      <c r="E1171" s="283" t="s">
        <v>1452</v>
      </c>
      <c r="F1171" s="266" t="e">
        <v>#N/A</v>
      </c>
      <c r="G1171" s="266"/>
      <c r="H1171" s="225">
        <v>0</v>
      </c>
      <c r="I1171" s="225">
        <v>0</v>
      </c>
      <c r="J1171" s="225">
        <v>43.666713999999999</v>
      </c>
      <c r="K1171" s="225">
        <v>43.67</v>
      </c>
      <c r="L1171" s="191"/>
      <c r="M1171" s="17"/>
      <c r="N1171" s="18"/>
      <c r="O1171" s="17"/>
      <c r="P1171" s="18"/>
      <c r="Q1171" s="17"/>
      <c r="R1171" s="5"/>
      <c r="S1171" s="230"/>
      <c r="T1171" s="5"/>
      <c r="U1171" s="230"/>
      <c r="V1171" s="5"/>
      <c r="W1171" s="6"/>
      <c r="X1171" s="5"/>
      <c r="Y1171" s="6"/>
      <c r="Z1171" s="5"/>
      <c r="AA1171" s="6"/>
      <c r="AB1171" s="5"/>
      <c r="AC1171" s="6"/>
      <c r="AD1171" s="5"/>
      <c r="AE1171" s="6"/>
      <c r="AF1171" s="5"/>
      <c r="AG1171" s="6"/>
      <c r="AH1171" s="5"/>
      <c r="AI1171" s="6"/>
    </row>
    <row r="1172" spans="1:35" ht="15" customHeight="1" x14ac:dyDescent="0.25">
      <c r="A1172" s="9" t="s">
        <v>1666</v>
      </c>
      <c r="B1172" s="304" t="s">
        <v>4128</v>
      </c>
      <c r="D1172" s="149" t="s">
        <v>465</v>
      </c>
      <c r="E1172" s="266" t="s">
        <v>1453</v>
      </c>
      <c r="F1172" s="266" t="e">
        <v>#N/A</v>
      </c>
      <c r="G1172" s="266"/>
      <c r="H1172" s="225">
        <v>0</v>
      </c>
      <c r="I1172" s="225">
        <v>0</v>
      </c>
      <c r="J1172" s="225">
        <v>75.423242999999999</v>
      </c>
      <c r="K1172" s="225">
        <v>75.459999999999994</v>
      </c>
      <c r="L1172" s="190"/>
      <c r="M1172" s="17"/>
      <c r="N1172" s="5"/>
      <c r="O1172" s="230"/>
      <c r="P1172" s="5"/>
      <c r="Q1172" s="230"/>
      <c r="R1172" s="5"/>
      <c r="S1172" s="230"/>
      <c r="T1172" s="5"/>
      <c r="U1172" s="230"/>
      <c r="V1172" s="5"/>
      <c r="W1172" s="6"/>
      <c r="X1172" s="5"/>
      <c r="Y1172" s="6"/>
      <c r="Z1172" s="5"/>
      <c r="AA1172" s="6"/>
      <c r="AB1172" s="5"/>
      <c r="AC1172" s="6"/>
      <c r="AD1172" s="5"/>
      <c r="AE1172" s="6"/>
      <c r="AF1172" s="5"/>
      <c r="AG1172" s="6"/>
      <c r="AH1172" s="5"/>
      <c r="AI1172" s="6"/>
    </row>
    <row r="1173" spans="1:35" ht="15" customHeight="1" x14ac:dyDescent="0.25">
      <c r="A1173" s="9" t="s">
        <v>1666</v>
      </c>
      <c r="B1173" s="304" t="s">
        <v>4129</v>
      </c>
      <c r="D1173" s="149" t="s">
        <v>2820</v>
      </c>
      <c r="E1173" s="283" t="s">
        <v>2225</v>
      </c>
      <c r="F1173" s="183"/>
      <c r="G1173" s="183"/>
      <c r="H1173" s="225">
        <v>2</v>
      </c>
      <c r="I1173" s="225">
        <v>2</v>
      </c>
      <c r="J1173" s="225">
        <v>184.506</v>
      </c>
      <c r="K1173" s="225">
        <v>177.57</v>
      </c>
      <c r="L1173" s="191">
        <v>250</v>
      </c>
      <c r="M1173" s="17">
        <f>((((((L1173*L$2))-((L1173*L$2)*0.12+0.035)+4-13)-($J1173*L$2))/($J1173*L$2)))</f>
        <v>0.14340455052952208</v>
      </c>
      <c r="N1173" s="5"/>
      <c r="O1173" s="17"/>
      <c r="P1173" s="5"/>
      <c r="Q1173" s="230"/>
      <c r="R1173" s="5"/>
      <c r="S1173" s="230"/>
      <c r="T1173" s="5"/>
      <c r="U1173" s="230"/>
      <c r="V1173" s="5"/>
      <c r="W1173" s="6"/>
      <c r="X1173" s="5"/>
      <c r="Y1173" s="6"/>
      <c r="Z1173" s="5"/>
      <c r="AA1173" s="6"/>
      <c r="AB1173" s="5"/>
      <c r="AC1173" s="6"/>
      <c r="AD1173" s="5"/>
      <c r="AE1173" s="6"/>
      <c r="AF1173" s="5"/>
      <c r="AG1173" s="6"/>
      <c r="AH1173" s="5"/>
      <c r="AI1173" s="6"/>
    </row>
    <row r="1174" spans="1:35" ht="15" customHeight="1" x14ac:dyDescent="0.25">
      <c r="A1174" s="9" t="s">
        <v>1666</v>
      </c>
      <c r="B1174" s="304" t="s">
        <v>4130</v>
      </c>
      <c r="D1174" s="149" t="s">
        <v>3465</v>
      </c>
      <c r="E1174" s="283" t="s">
        <v>3466</v>
      </c>
      <c r="F1174" s="283"/>
      <c r="G1174" s="283"/>
      <c r="H1174" s="225">
        <v>1</v>
      </c>
      <c r="I1174" s="225">
        <v>1</v>
      </c>
      <c r="J1174" s="225">
        <v>137.52000000000001</v>
      </c>
      <c r="K1174" s="225">
        <v>132.28</v>
      </c>
      <c r="L1174" s="191">
        <v>190</v>
      </c>
      <c r="M1174" s="17">
        <f>((((((L1174*L$2))-((L1174*L$2)*0.12+0.035)+4-13)-($J1174*L$2))/($J1174*L$2)))</f>
        <v>0.15012361838278054</v>
      </c>
      <c r="N1174" s="5"/>
      <c r="O1174" s="17"/>
      <c r="P1174" s="5"/>
      <c r="Q1174" s="230"/>
      <c r="R1174" s="5"/>
      <c r="S1174" s="230"/>
      <c r="T1174" s="5"/>
      <c r="U1174" s="230"/>
      <c r="V1174" s="5"/>
      <c r="W1174" s="6"/>
      <c r="X1174" s="5"/>
      <c r="Y1174" s="6"/>
      <c r="Z1174" s="5"/>
      <c r="AA1174" s="6"/>
      <c r="AB1174" s="5"/>
      <c r="AC1174" s="6"/>
      <c r="AD1174" s="5"/>
      <c r="AE1174" s="6"/>
      <c r="AF1174" s="5"/>
      <c r="AG1174" s="6"/>
      <c r="AH1174" s="5"/>
      <c r="AI1174" s="6"/>
    </row>
    <row r="1175" spans="1:35" s="183" customFormat="1" ht="15" customHeight="1" x14ac:dyDescent="0.25">
      <c r="A1175" s="9" t="s">
        <v>1666</v>
      </c>
      <c r="B1175" s="304" t="s">
        <v>4131</v>
      </c>
      <c r="C1175" s="212"/>
      <c r="D1175" s="149" t="s">
        <v>2821</v>
      </c>
      <c r="E1175" s="266" t="s">
        <v>2226</v>
      </c>
      <c r="H1175" s="225">
        <v>0</v>
      </c>
      <c r="I1175" s="225">
        <v>0</v>
      </c>
      <c r="J1175" s="225">
        <v>291.50599999999997</v>
      </c>
      <c r="K1175" s="225">
        <v>276.23</v>
      </c>
      <c r="L1175" s="191"/>
      <c r="M1175" s="17"/>
      <c r="N1175" s="50"/>
      <c r="O1175" s="17"/>
      <c r="P1175" s="5"/>
      <c r="Q1175" s="230"/>
      <c r="R1175" s="5"/>
      <c r="S1175" s="230"/>
      <c r="T1175" s="5"/>
      <c r="U1175" s="230"/>
      <c r="V1175" s="5"/>
      <c r="W1175" s="6"/>
      <c r="X1175" s="5"/>
      <c r="Y1175" s="6"/>
      <c r="Z1175" s="5"/>
      <c r="AA1175" s="6"/>
      <c r="AB1175" s="5"/>
      <c r="AC1175" s="6"/>
      <c r="AD1175" s="5"/>
      <c r="AE1175" s="6"/>
      <c r="AF1175" s="5"/>
      <c r="AG1175" s="6"/>
      <c r="AH1175" s="5"/>
      <c r="AI1175" s="6"/>
    </row>
    <row r="1176" spans="1:35" ht="15" customHeight="1" thickBot="1" x14ac:dyDescent="0.3">
      <c r="A1176" s="9" t="s">
        <v>1666</v>
      </c>
      <c r="B1176" s="304" t="s">
        <v>4132</v>
      </c>
      <c r="D1176" s="149" t="s">
        <v>837</v>
      </c>
      <c r="E1176" s="283" t="s">
        <v>1454</v>
      </c>
      <c r="F1176" s="183" t="e">
        <v>#N/A</v>
      </c>
      <c r="G1176" s="183"/>
      <c r="H1176" s="225">
        <v>0</v>
      </c>
      <c r="I1176" s="225">
        <v>0</v>
      </c>
      <c r="J1176" s="225">
        <v>8.2694340000000004</v>
      </c>
      <c r="K1176" s="225">
        <v>0</v>
      </c>
      <c r="L1176" s="190"/>
      <c r="M1176" s="17"/>
      <c r="N1176" s="52"/>
      <c r="O1176" s="230"/>
      <c r="P1176" s="5"/>
      <c r="Q1176" s="230"/>
      <c r="R1176" s="5"/>
      <c r="S1176" s="230"/>
      <c r="T1176" s="5"/>
      <c r="U1176" s="184"/>
      <c r="V1176" s="5"/>
      <c r="W1176" s="6"/>
      <c r="X1176" s="5"/>
      <c r="Y1176" s="6"/>
      <c r="Z1176" s="5"/>
      <c r="AA1176" s="6"/>
      <c r="AB1176" s="5"/>
      <c r="AC1176" s="6"/>
      <c r="AD1176" s="5"/>
      <c r="AE1176" s="6"/>
      <c r="AF1176" s="5"/>
      <c r="AG1176" s="6"/>
      <c r="AH1176" s="5"/>
      <c r="AI1176" s="6"/>
    </row>
    <row r="1177" spans="1:35" ht="15.75" customHeight="1" thickBot="1" x14ac:dyDescent="0.3">
      <c r="A1177" s="9" t="s">
        <v>1666</v>
      </c>
      <c r="B1177" s="304" t="s">
        <v>4133</v>
      </c>
      <c r="D1177" s="149" t="s">
        <v>429</v>
      </c>
      <c r="E1177" s="283" t="s">
        <v>1455</v>
      </c>
      <c r="F1177" s="183" t="e">
        <v>#N/A</v>
      </c>
      <c r="H1177" s="225">
        <v>0</v>
      </c>
      <c r="I1177" s="225">
        <v>0</v>
      </c>
      <c r="J1177" s="225">
        <v>22.891589</v>
      </c>
      <c r="K1177" s="225">
        <v>21.14</v>
      </c>
      <c r="L1177" s="190"/>
      <c r="M1177" s="48"/>
      <c r="N1177" s="65"/>
      <c r="O1177" s="66"/>
      <c r="P1177" s="5"/>
      <c r="Q1177" s="230"/>
      <c r="R1177" s="5"/>
      <c r="S1177" s="230"/>
      <c r="T1177" s="5"/>
      <c r="U1177" s="2"/>
      <c r="V1177" s="5"/>
      <c r="W1177" s="6"/>
      <c r="X1177" s="5"/>
      <c r="Y1177" s="6"/>
      <c r="Z1177" s="5"/>
      <c r="AA1177" s="6"/>
      <c r="AB1177" s="5"/>
      <c r="AC1177" s="6"/>
      <c r="AD1177" s="5"/>
      <c r="AE1177" s="6"/>
      <c r="AF1177" s="5"/>
      <c r="AG1177" s="6"/>
      <c r="AH1177" s="5"/>
      <c r="AI1177" s="6"/>
    </row>
    <row r="1178" spans="1:35" ht="15" customHeight="1" x14ac:dyDescent="0.25">
      <c r="A1178" s="9" t="s">
        <v>1666</v>
      </c>
      <c r="B1178" s="304" t="s">
        <v>4134</v>
      </c>
      <c r="D1178" s="149" t="s">
        <v>430</v>
      </c>
      <c r="E1178" s="183" t="s">
        <v>1456</v>
      </c>
      <c r="F1178" s="183" t="e">
        <v>#N/A</v>
      </c>
      <c r="G1178" s="44"/>
      <c r="H1178" s="225">
        <v>0</v>
      </c>
      <c r="I1178" s="225">
        <v>0</v>
      </c>
      <c r="J1178" s="225">
        <v>22.891591999999999</v>
      </c>
      <c r="K1178" s="225">
        <v>22.88</v>
      </c>
      <c r="L1178" s="190"/>
      <c r="M1178" s="17"/>
      <c r="N1178" s="51"/>
      <c r="O1178" s="230"/>
      <c r="P1178" s="18"/>
      <c r="Q1178" s="20"/>
      <c r="R1178" s="5"/>
      <c r="S1178" s="230"/>
      <c r="T1178" s="5"/>
      <c r="U1178" s="2"/>
      <c r="V1178" s="5"/>
      <c r="W1178" s="6"/>
      <c r="X1178" s="5"/>
      <c r="Y1178" s="6"/>
      <c r="Z1178" s="5"/>
      <c r="AA1178" s="6"/>
      <c r="AB1178" s="5"/>
      <c r="AC1178" s="6"/>
      <c r="AD1178" s="5"/>
      <c r="AE1178" s="6"/>
      <c r="AF1178" s="5"/>
      <c r="AG1178" s="6"/>
      <c r="AH1178" s="5"/>
      <c r="AI1178" s="6"/>
    </row>
    <row r="1179" spans="1:35" s="76" customFormat="1" ht="15" customHeight="1" x14ac:dyDescent="0.25">
      <c r="A1179" s="9" t="s">
        <v>1666</v>
      </c>
      <c r="B1179" s="304" t="s">
        <v>4135</v>
      </c>
      <c r="C1179" s="212"/>
      <c r="D1179" s="149" t="s">
        <v>838</v>
      </c>
      <c r="E1179" s="283" t="s">
        <v>1457</v>
      </c>
      <c r="F1179" s="283" t="e">
        <v>#N/A</v>
      </c>
      <c r="G1179" s="283"/>
      <c r="H1179" s="225">
        <v>0</v>
      </c>
      <c r="I1179" s="225">
        <v>0</v>
      </c>
      <c r="J1179" s="225">
        <v>28.236792000000001</v>
      </c>
      <c r="K1179" s="225">
        <v>0</v>
      </c>
      <c r="L1179" s="190"/>
      <c r="M1179" s="48"/>
      <c r="N1179" s="5"/>
      <c r="O1179" s="230"/>
      <c r="P1179" s="18"/>
      <c r="Q1179" s="20"/>
      <c r="R1179" s="5"/>
      <c r="S1179" s="230"/>
      <c r="T1179" s="5"/>
      <c r="U1179" s="2"/>
      <c r="V1179" s="5"/>
      <c r="W1179" s="6"/>
      <c r="X1179" s="5"/>
      <c r="Y1179" s="6"/>
      <c r="Z1179" s="5"/>
      <c r="AA1179" s="6"/>
      <c r="AB1179" s="5"/>
      <c r="AC1179" s="6"/>
      <c r="AD1179" s="5"/>
      <c r="AE1179" s="6"/>
      <c r="AF1179" s="5"/>
      <c r="AG1179" s="6"/>
      <c r="AH1179" s="5"/>
      <c r="AI1179" s="6"/>
    </row>
    <row r="1180" spans="1:35" s="76" customFormat="1" ht="15" customHeight="1" x14ac:dyDescent="0.25">
      <c r="A1180" s="9" t="s">
        <v>1666</v>
      </c>
      <c r="B1180" s="304" t="s">
        <v>4136</v>
      </c>
      <c r="C1180" s="212" t="s">
        <v>5655</v>
      </c>
      <c r="D1180" s="149" t="s">
        <v>431</v>
      </c>
      <c r="E1180" s="283" t="s">
        <v>1458</v>
      </c>
      <c r="F1180" s="283" t="s">
        <v>1884</v>
      </c>
      <c r="G1180" s="283"/>
      <c r="H1180" s="225">
        <v>26</v>
      </c>
      <c r="I1180" s="225">
        <v>26</v>
      </c>
      <c r="J1180" s="225">
        <v>30.010079999999999</v>
      </c>
      <c r="K1180" s="225">
        <v>30.01</v>
      </c>
      <c r="L1180" s="190">
        <v>50</v>
      </c>
      <c r="M1180" s="17">
        <f>((((((L1180*L$2))-((L1180*L$2)*0.12+0.035)+4-13)-($J1180*L$2))/($J1180*L$2)))</f>
        <v>0.16510852353609204</v>
      </c>
      <c r="N1180" s="5">
        <v>45</v>
      </c>
      <c r="O1180" s="17">
        <f>((((((N1180*N$2))-((N1180*N$2)*0.12+0.035)+4-13)-($J1180*N$2))/($J1180*N$2)))</f>
        <v>0.16902387464478619</v>
      </c>
      <c r="P1180" s="18"/>
      <c r="Q1180" s="17"/>
      <c r="R1180" s="18"/>
      <c r="S1180" s="17"/>
      <c r="T1180" s="385">
        <v>38.64</v>
      </c>
      <c r="U1180" s="17">
        <f>((((((T1180*T$2))-((T1180*T$2)*0.12+0.035)+4-13)-($J1180*T$2))/($J1180*T$2)))</f>
        <v>7.2846190346710166E-2</v>
      </c>
      <c r="V1180" s="5"/>
      <c r="W1180" s="17"/>
      <c r="X1180" s="18"/>
      <c r="Y1180" s="17"/>
      <c r="Z1180" s="5"/>
      <c r="AA1180" s="6"/>
      <c r="AB1180" s="5"/>
      <c r="AC1180" s="6"/>
      <c r="AD1180" s="5"/>
      <c r="AE1180" s="6"/>
      <c r="AF1180" s="5"/>
      <c r="AG1180" s="6"/>
      <c r="AH1180" s="5"/>
      <c r="AI1180" s="6"/>
    </row>
    <row r="1181" spans="1:35" ht="15" customHeight="1" x14ac:dyDescent="0.25">
      <c r="A1181" s="9" t="s">
        <v>2006</v>
      </c>
      <c r="B1181" s="304" t="s">
        <v>4137</v>
      </c>
      <c r="D1181" s="149" t="s">
        <v>846</v>
      </c>
      <c r="E1181" s="283" t="s">
        <v>1459</v>
      </c>
      <c r="F1181" s="283" t="e">
        <v>#N/A</v>
      </c>
      <c r="G1181" s="283"/>
      <c r="H1181" s="225">
        <v>0</v>
      </c>
      <c r="I1181" s="225">
        <v>0</v>
      </c>
      <c r="J1181" s="225">
        <v>0</v>
      </c>
      <c r="K1181" s="225">
        <v>1</v>
      </c>
      <c r="L1181" s="190"/>
      <c r="M1181" s="17"/>
      <c r="N1181" s="5"/>
      <c r="O1181" s="230"/>
      <c r="P1181" s="18"/>
      <c r="Q1181" s="20"/>
      <c r="R1181" s="5"/>
      <c r="S1181" s="230"/>
      <c r="T1181" s="5"/>
      <c r="U1181" s="230"/>
      <c r="V1181" s="5"/>
      <c r="W1181" s="6"/>
      <c r="X1181" s="5"/>
      <c r="Y1181" s="6"/>
      <c r="Z1181" s="5"/>
      <c r="AA1181" s="6"/>
      <c r="AB1181" s="5"/>
      <c r="AC1181" s="6"/>
      <c r="AD1181" s="5"/>
      <c r="AE1181" s="6"/>
      <c r="AF1181" s="5"/>
      <c r="AG1181" s="6"/>
      <c r="AH1181" s="5"/>
      <c r="AI1181" s="6"/>
    </row>
    <row r="1182" spans="1:35" ht="15" customHeight="1" x14ac:dyDescent="0.25">
      <c r="A1182" s="9" t="s">
        <v>1671</v>
      </c>
      <c r="B1182" s="304" t="s">
        <v>4138</v>
      </c>
      <c r="D1182" s="149" t="s">
        <v>655</v>
      </c>
      <c r="E1182" s="283" t="s">
        <v>1460</v>
      </c>
      <c r="F1182" s="283" t="e">
        <v>#N/A</v>
      </c>
      <c r="G1182" s="283"/>
      <c r="H1182" s="225">
        <v>0</v>
      </c>
      <c r="I1182" s="225">
        <v>0</v>
      </c>
      <c r="J1182" s="225">
        <v>33</v>
      </c>
      <c r="K1182" s="225">
        <v>0</v>
      </c>
      <c r="L1182" s="190"/>
      <c r="M1182" s="17"/>
      <c r="N1182" s="5"/>
      <c r="O1182" s="230"/>
      <c r="P1182" s="18"/>
      <c r="Q1182" s="20"/>
      <c r="R1182" s="5"/>
      <c r="S1182" s="230"/>
      <c r="T1182" s="5"/>
      <c r="U1182" s="230"/>
      <c r="V1182" s="5"/>
      <c r="W1182" s="6"/>
      <c r="X1182" s="5"/>
      <c r="Y1182" s="6"/>
      <c r="Z1182" s="5"/>
      <c r="AA1182" s="6"/>
      <c r="AB1182" s="5"/>
      <c r="AC1182" s="6"/>
      <c r="AD1182" s="5"/>
      <c r="AE1182" s="6"/>
      <c r="AF1182" s="5"/>
      <c r="AG1182" s="6"/>
      <c r="AH1182" s="5"/>
      <c r="AI1182" s="6"/>
    </row>
    <row r="1183" spans="1:35" ht="15" customHeight="1" x14ac:dyDescent="0.25">
      <c r="A1183" s="9" t="s">
        <v>1671</v>
      </c>
      <c r="B1183" s="304" t="s">
        <v>4139</v>
      </c>
      <c r="D1183" s="149" t="s">
        <v>562</v>
      </c>
      <c r="E1183" s="283" t="s">
        <v>1461</v>
      </c>
      <c r="F1183" s="283" t="e">
        <v>#N/A</v>
      </c>
      <c r="G1183" s="283"/>
      <c r="H1183" s="225">
        <v>0</v>
      </c>
      <c r="I1183" s="225">
        <v>0</v>
      </c>
      <c r="J1183" s="225">
        <v>30.042083000000002</v>
      </c>
      <c r="K1183" s="225">
        <v>30.05</v>
      </c>
      <c r="L1183" s="190"/>
      <c r="M1183" s="17"/>
      <c r="N1183" s="5"/>
      <c r="O1183" s="230"/>
      <c r="P1183" s="5"/>
      <c r="Q1183" s="230"/>
      <c r="R1183" s="5"/>
      <c r="S1183" s="230"/>
      <c r="T1183" s="5"/>
      <c r="U1183" s="230"/>
      <c r="V1183" s="5"/>
      <c r="W1183" s="6"/>
      <c r="X1183" s="5"/>
      <c r="Y1183" s="6"/>
      <c r="Z1183" s="5"/>
      <c r="AA1183" s="6"/>
      <c r="AB1183" s="5"/>
      <c r="AC1183" s="6"/>
      <c r="AD1183" s="5"/>
      <c r="AE1183" s="6"/>
      <c r="AF1183" s="5"/>
      <c r="AG1183" s="6"/>
      <c r="AH1183" s="5"/>
      <c r="AI1183" s="6"/>
    </row>
    <row r="1184" spans="1:35" ht="15" customHeight="1" x14ac:dyDescent="0.25">
      <c r="A1184" s="9" t="s">
        <v>1671</v>
      </c>
      <c r="B1184" s="304" t="s">
        <v>4140</v>
      </c>
      <c r="D1184" s="149" t="s">
        <v>563</v>
      </c>
      <c r="E1184" s="283" t="s">
        <v>1462</v>
      </c>
      <c r="F1184" s="283" t="e">
        <v>#N/A</v>
      </c>
      <c r="G1184" s="283"/>
      <c r="H1184" s="225">
        <v>0</v>
      </c>
      <c r="I1184" s="225">
        <v>0</v>
      </c>
      <c r="J1184" s="225">
        <v>21.236249999999998</v>
      </c>
      <c r="K1184" s="225">
        <v>21.24</v>
      </c>
      <c r="L1184" s="190"/>
      <c r="M1184" s="17"/>
      <c r="N1184" s="5"/>
      <c r="O1184" s="230"/>
      <c r="P1184" s="5"/>
      <c r="Q1184" s="230"/>
      <c r="R1184" s="5"/>
      <c r="S1184" s="230"/>
      <c r="T1184" s="5"/>
      <c r="U1184" s="230"/>
      <c r="V1184" s="5"/>
      <c r="W1184" s="6"/>
      <c r="X1184" s="5"/>
      <c r="Y1184" s="6"/>
      <c r="Z1184" s="5"/>
      <c r="AA1184" s="6"/>
      <c r="AB1184" s="5"/>
      <c r="AC1184" s="6"/>
      <c r="AD1184" s="5"/>
      <c r="AE1184" s="6"/>
      <c r="AF1184" s="5"/>
      <c r="AG1184" s="6"/>
      <c r="AH1184" s="5"/>
      <c r="AI1184" s="6"/>
    </row>
    <row r="1185" spans="1:35" ht="15" customHeight="1" x14ac:dyDescent="0.25">
      <c r="A1185" s="9" t="s">
        <v>1671</v>
      </c>
      <c r="B1185" s="304" t="s">
        <v>4141</v>
      </c>
      <c r="D1185" s="149" t="s">
        <v>564</v>
      </c>
      <c r="E1185" s="283" t="s">
        <v>1463</v>
      </c>
      <c r="F1185" s="283" t="e">
        <v>#N/A</v>
      </c>
      <c r="G1185" s="283"/>
      <c r="H1185" s="225">
        <v>0</v>
      </c>
      <c r="I1185" s="225">
        <v>0</v>
      </c>
      <c r="J1185" s="225">
        <v>16.056950000000001</v>
      </c>
      <c r="K1185" s="225">
        <v>16.07</v>
      </c>
      <c r="L1185" s="190"/>
      <c r="M1185" s="17"/>
      <c r="N1185" s="5"/>
      <c r="O1185" s="230"/>
      <c r="P1185" s="5"/>
      <c r="Q1185" s="230"/>
      <c r="R1185" s="5"/>
      <c r="S1185" s="230"/>
      <c r="T1185" s="5"/>
      <c r="U1185" s="230"/>
      <c r="V1185" s="5"/>
      <c r="W1185" s="6"/>
      <c r="X1185" s="5"/>
      <c r="Y1185" s="6"/>
      <c r="Z1185" s="5"/>
      <c r="AA1185" s="6"/>
      <c r="AB1185" s="5"/>
      <c r="AC1185" s="6"/>
      <c r="AD1185" s="5"/>
      <c r="AE1185" s="17"/>
      <c r="AF1185" s="5"/>
      <c r="AG1185" s="6"/>
      <c r="AH1185" s="5"/>
      <c r="AI1185" s="6"/>
    </row>
    <row r="1186" spans="1:35" ht="15" customHeight="1" x14ac:dyDescent="0.25">
      <c r="A1186" s="9" t="s">
        <v>1671</v>
      </c>
      <c r="B1186" s="304" t="s">
        <v>4142</v>
      </c>
      <c r="D1186" s="149" t="s">
        <v>193</v>
      </c>
      <c r="E1186" s="283" t="s">
        <v>1464</v>
      </c>
      <c r="F1186" s="283" t="s">
        <v>1885</v>
      </c>
      <c r="G1186" s="283"/>
      <c r="H1186" s="225">
        <v>0</v>
      </c>
      <c r="I1186" s="225">
        <v>0</v>
      </c>
      <c r="J1186" s="225">
        <v>7.7694919999999996</v>
      </c>
      <c r="K1186" s="225">
        <v>7.76</v>
      </c>
      <c r="L1186" s="190"/>
      <c r="M1186" s="17"/>
      <c r="N1186" s="18"/>
      <c r="O1186" s="17"/>
      <c r="P1186" s="5"/>
      <c r="Q1186" s="17"/>
      <c r="R1186" s="5"/>
      <c r="S1186" s="20"/>
      <c r="T1186" s="31"/>
      <c r="U1186" s="17"/>
      <c r="V1186" s="5"/>
      <c r="W1186" s="6"/>
      <c r="X1186" s="5"/>
      <c r="Y1186" s="6"/>
      <c r="Z1186" s="5"/>
      <c r="AA1186" s="6"/>
      <c r="AB1186" s="5"/>
      <c r="AC1186" s="6"/>
      <c r="AD1186" s="18"/>
      <c r="AE1186" s="17"/>
      <c r="AF1186" s="18"/>
      <c r="AG1186" s="17"/>
      <c r="AH1186" s="5"/>
      <c r="AI1186" s="6"/>
    </row>
    <row r="1187" spans="1:35" ht="15" customHeight="1" x14ac:dyDescent="0.25">
      <c r="A1187" s="9" t="s">
        <v>1671</v>
      </c>
      <c r="B1187" s="304" t="s">
        <v>4143</v>
      </c>
      <c r="D1187" s="149" t="s">
        <v>565</v>
      </c>
      <c r="E1187" s="283" t="s">
        <v>1465</v>
      </c>
      <c r="F1187" s="283" t="e">
        <v>#N/A</v>
      </c>
      <c r="G1187" s="283"/>
      <c r="H1187" s="225">
        <v>0</v>
      </c>
      <c r="I1187" s="225">
        <v>0</v>
      </c>
      <c r="J1187" s="225">
        <v>6.9924999999999997</v>
      </c>
      <c r="K1187" s="225">
        <v>6.99</v>
      </c>
      <c r="L1187" s="190"/>
      <c r="M1187" s="17"/>
      <c r="N1187" s="5"/>
      <c r="O1187" s="230"/>
      <c r="P1187" s="5"/>
      <c r="Q1187" s="230"/>
      <c r="R1187" s="5"/>
      <c r="S1187" s="230"/>
      <c r="T1187" s="5"/>
      <c r="U1187" s="230"/>
      <c r="V1187" s="5"/>
      <c r="W1187" s="6"/>
      <c r="X1187" s="5"/>
      <c r="Y1187" s="6"/>
      <c r="Z1187" s="5"/>
      <c r="AA1187" s="6"/>
      <c r="AB1187" s="5"/>
      <c r="AC1187" s="6"/>
      <c r="AD1187" s="5"/>
      <c r="AE1187" s="6"/>
      <c r="AF1187" s="5"/>
      <c r="AG1187" s="6"/>
      <c r="AH1187" s="5"/>
      <c r="AI1187" s="6"/>
    </row>
    <row r="1188" spans="1:35" ht="15" customHeight="1" x14ac:dyDescent="0.25">
      <c r="A1188" s="9" t="s">
        <v>1671</v>
      </c>
      <c r="B1188" s="304" t="s">
        <v>4144</v>
      </c>
      <c r="D1188" s="149" t="s">
        <v>446</v>
      </c>
      <c r="E1188" s="283" t="s">
        <v>1466</v>
      </c>
      <c r="F1188" s="283" t="e">
        <v>#N/A</v>
      </c>
      <c r="G1188" s="283"/>
      <c r="H1188" s="225">
        <v>0</v>
      </c>
      <c r="I1188" s="225">
        <v>0</v>
      </c>
      <c r="J1188" s="225">
        <v>20.718567</v>
      </c>
      <c r="K1188" s="225">
        <v>20.57</v>
      </c>
      <c r="L1188" s="190"/>
      <c r="M1188" s="17"/>
      <c r="N1188" s="5"/>
      <c r="O1188" s="230"/>
      <c r="P1188" s="5"/>
      <c r="Q1188" s="230"/>
      <c r="R1188" s="5"/>
      <c r="S1188" s="230"/>
      <c r="T1188" s="5"/>
      <c r="U1188" s="230"/>
      <c r="V1188" s="5"/>
      <c r="W1188" s="6"/>
      <c r="X1188" s="5"/>
      <c r="Y1188" s="6"/>
      <c r="Z1188" s="5"/>
      <c r="AA1188" s="6"/>
      <c r="AB1188" s="5"/>
      <c r="AC1188" s="6"/>
      <c r="AD1188" s="5"/>
      <c r="AE1188" s="6"/>
      <c r="AF1188" s="5"/>
      <c r="AG1188" s="6"/>
      <c r="AH1188" s="5"/>
      <c r="AI1188" s="6"/>
    </row>
    <row r="1189" spans="1:35" ht="15" customHeight="1" x14ac:dyDescent="0.25">
      <c r="A1189" s="9" t="s">
        <v>1671</v>
      </c>
      <c r="B1189" s="304" t="s">
        <v>4145</v>
      </c>
      <c r="D1189" s="149" t="s">
        <v>566</v>
      </c>
      <c r="E1189" s="283" t="s">
        <v>1467</v>
      </c>
      <c r="F1189" s="283" t="e">
        <v>#N/A</v>
      </c>
      <c r="G1189" s="283"/>
      <c r="H1189" s="225">
        <v>0</v>
      </c>
      <c r="I1189" s="225">
        <v>0</v>
      </c>
      <c r="J1189" s="225">
        <v>17.077100000000002</v>
      </c>
      <c r="K1189" s="225">
        <v>17.07</v>
      </c>
      <c r="L1189" s="190"/>
      <c r="M1189" s="17"/>
      <c r="N1189" s="5"/>
      <c r="O1189" s="230"/>
      <c r="P1189" s="5"/>
      <c r="Q1189" s="230"/>
      <c r="R1189" s="5"/>
      <c r="S1189" s="230"/>
      <c r="T1189" s="5"/>
      <c r="U1189" s="230"/>
      <c r="V1189" s="5"/>
      <c r="W1189" s="6"/>
      <c r="X1189" s="5"/>
      <c r="Y1189" s="6"/>
      <c r="Z1189" s="5"/>
      <c r="AA1189" s="6"/>
      <c r="AB1189" s="5"/>
      <c r="AC1189" s="6"/>
      <c r="AD1189" s="5"/>
      <c r="AE1189" s="6"/>
      <c r="AF1189" s="5"/>
      <c r="AG1189" s="6"/>
      <c r="AH1189" s="5"/>
      <c r="AI1189" s="6"/>
    </row>
    <row r="1190" spans="1:35" ht="15" customHeight="1" x14ac:dyDescent="0.25">
      <c r="A1190" s="9" t="s">
        <v>1671</v>
      </c>
      <c r="B1190" s="304" t="s">
        <v>4146</v>
      </c>
      <c r="D1190" s="149" t="s">
        <v>558</v>
      </c>
      <c r="E1190" s="283" t="s">
        <v>1468</v>
      </c>
      <c r="F1190" s="283" t="e">
        <v>#N/A</v>
      </c>
      <c r="G1190" s="283"/>
      <c r="H1190" s="225">
        <v>0</v>
      </c>
      <c r="I1190" s="225">
        <v>0</v>
      </c>
      <c r="J1190" s="225">
        <v>11.913333</v>
      </c>
      <c r="K1190" s="225">
        <v>11.91</v>
      </c>
      <c r="L1190" s="190"/>
      <c r="M1190" s="17"/>
      <c r="N1190" s="5"/>
      <c r="O1190" s="230"/>
      <c r="P1190" s="5"/>
      <c r="Q1190" s="230"/>
      <c r="R1190" s="5"/>
      <c r="S1190" s="230"/>
      <c r="T1190" s="5"/>
      <c r="U1190" s="230"/>
      <c r="V1190" s="5"/>
      <c r="W1190" s="6"/>
      <c r="X1190" s="5"/>
      <c r="Y1190" s="6"/>
      <c r="Z1190" s="5"/>
      <c r="AA1190" s="6"/>
      <c r="AB1190" s="5"/>
      <c r="AC1190" s="6"/>
      <c r="AD1190" s="5"/>
      <c r="AE1190" s="6"/>
      <c r="AF1190" s="5"/>
      <c r="AG1190" s="6"/>
      <c r="AH1190" s="5"/>
      <c r="AI1190" s="6"/>
    </row>
    <row r="1191" spans="1:35" ht="15" customHeight="1" x14ac:dyDescent="0.25">
      <c r="A1191" s="9" t="s">
        <v>1671</v>
      </c>
      <c r="B1191" s="304" t="s">
        <v>4147</v>
      </c>
      <c r="D1191" s="149" t="s">
        <v>656</v>
      </c>
      <c r="E1191" s="283" t="s">
        <v>1469</v>
      </c>
      <c r="F1191" s="283" t="e">
        <v>#N/A</v>
      </c>
      <c r="G1191" s="283"/>
      <c r="H1191" s="225">
        <v>0</v>
      </c>
      <c r="I1191" s="225">
        <v>0</v>
      </c>
      <c r="J1191" s="225">
        <v>21.416481000000001</v>
      </c>
      <c r="K1191" s="225">
        <v>0</v>
      </c>
      <c r="L1191" s="190"/>
      <c r="M1191" s="17"/>
      <c r="N1191" s="5"/>
      <c r="O1191" s="230"/>
      <c r="P1191" s="5"/>
      <c r="Q1191" s="230"/>
      <c r="R1191" s="5"/>
      <c r="S1191" s="230"/>
      <c r="T1191" s="5"/>
      <c r="U1191" s="230"/>
      <c r="V1191" s="5"/>
      <c r="W1191" s="6"/>
      <c r="X1191" s="5"/>
      <c r="Y1191" s="6"/>
      <c r="Z1191" s="5"/>
      <c r="AA1191" s="6"/>
      <c r="AB1191" s="5"/>
      <c r="AC1191" s="6"/>
      <c r="AD1191" s="5"/>
      <c r="AE1191" s="6"/>
      <c r="AF1191" s="5"/>
      <c r="AG1191" s="6"/>
      <c r="AH1191" s="5"/>
      <c r="AI1191" s="6"/>
    </row>
    <row r="1192" spans="1:35" ht="15" customHeight="1" x14ac:dyDescent="0.25">
      <c r="A1192" s="9" t="s">
        <v>2005</v>
      </c>
      <c r="B1192" s="304">
        <v>1006203</v>
      </c>
      <c r="D1192" s="149" t="s">
        <v>2950</v>
      </c>
      <c r="E1192" s="283" t="s">
        <v>2951</v>
      </c>
      <c r="F1192" s="283"/>
      <c r="G1192" s="283"/>
      <c r="H1192" s="225">
        <v>0</v>
      </c>
      <c r="I1192" s="225">
        <v>-30</v>
      </c>
      <c r="J1192" s="225">
        <v>29.846399999999999</v>
      </c>
      <c r="K1192" s="225">
        <v>29.85</v>
      </c>
      <c r="L1192" s="190"/>
      <c r="M1192" s="17"/>
      <c r="N1192" s="18"/>
      <c r="O1192" s="17"/>
      <c r="P1192" s="18"/>
      <c r="Q1192" s="17"/>
      <c r="R1192" s="5"/>
      <c r="S1192" s="17"/>
      <c r="T1192" s="18"/>
      <c r="U1192" s="17"/>
      <c r="V1192" s="5"/>
      <c r="W1192" s="6"/>
      <c r="X1192" s="5"/>
      <c r="Y1192" s="6"/>
      <c r="Z1192" s="5"/>
      <c r="AA1192" s="6"/>
      <c r="AB1192" s="5"/>
      <c r="AC1192" s="6"/>
      <c r="AD1192" s="5"/>
      <c r="AE1192" s="6"/>
      <c r="AF1192" s="5"/>
      <c r="AG1192" s="6"/>
      <c r="AH1192" s="5"/>
      <c r="AI1192" s="6"/>
    </row>
    <row r="1193" spans="1:35" ht="15" customHeight="1" x14ac:dyDescent="0.25">
      <c r="A1193" s="9" t="s">
        <v>2005</v>
      </c>
      <c r="B1193" s="304">
        <v>1006213</v>
      </c>
      <c r="D1193" s="149" t="s">
        <v>2953</v>
      </c>
      <c r="E1193" s="283" t="s">
        <v>2954</v>
      </c>
      <c r="F1193" s="283"/>
      <c r="G1193" s="283"/>
      <c r="H1193" s="225">
        <v>76</v>
      </c>
      <c r="I1193" s="225">
        <v>46</v>
      </c>
      <c r="J1193" s="225">
        <v>29.8462</v>
      </c>
      <c r="K1193" s="225">
        <v>29.85</v>
      </c>
      <c r="L1193" s="190">
        <v>50</v>
      </c>
      <c r="M1193" s="17">
        <f>((((((L1193*L$2))-((L1193*L$2)*0.12+0.035)+4-13)-($J1193*L$2))/($J1193*L$2)))</f>
        <v>0.1715059203516697</v>
      </c>
      <c r="N1193" s="5"/>
      <c r="O1193" s="17"/>
      <c r="P1193" s="18"/>
      <c r="Q1193" s="17"/>
      <c r="R1193" s="5">
        <v>38.979999999999997</v>
      </c>
      <c r="S1193" s="17">
        <f>((((((R1193*R$2))-((R1193*R$2)*0.12+0.035)+4-13)-($J1193*R$2))/($J1193*R$2)))</f>
        <v>7.3625788207544007E-2</v>
      </c>
      <c r="T1193" s="18"/>
      <c r="U1193" s="17"/>
      <c r="V1193" s="5"/>
      <c r="W1193" s="6"/>
      <c r="X1193" s="5"/>
      <c r="Y1193" s="6"/>
      <c r="Z1193" s="5"/>
      <c r="AA1193" s="6"/>
      <c r="AB1193" s="5"/>
      <c r="AC1193" s="6"/>
      <c r="AD1193" s="5"/>
      <c r="AE1193" s="6"/>
      <c r="AF1193" s="5"/>
      <c r="AG1193" s="6"/>
      <c r="AH1193" s="5"/>
      <c r="AI1193" s="6"/>
    </row>
    <row r="1194" spans="1:35" ht="15" customHeight="1" x14ac:dyDescent="0.25">
      <c r="A1194" s="9" t="s">
        <v>2005</v>
      </c>
      <c r="B1194" s="304">
        <v>1006223</v>
      </c>
      <c r="D1194" s="149" t="s">
        <v>2955</v>
      </c>
      <c r="E1194" s="283" t="s">
        <v>2956</v>
      </c>
      <c r="F1194" s="283"/>
      <c r="G1194" s="283"/>
      <c r="H1194" s="225">
        <v>62</v>
      </c>
      <c r="I1194" s="225">
        <v>32</v>
      </c>
      <c r="J1194" s="225">
        <v>29.8462</v>
      </c>
      <c r="K1194" s="225">
        <v>29.85</v>
      </c>
      <c r="L1194" s="190">
        <v>50</v>
      </c>
      <c r="M1194" s="17">
        <f>((((((L1194*L$2))-((L1194*L$2)*0.12+0.035)+4-13)-($J1194*L$2))/($J1194*L$2)))</f>
        <v>0.1715059203516697</v>
      </c>
      <c r="N1194" s="5"/>
      <c r="O1194" s="17"/>
      <c r="P1194" s="18"/>
      <c r="Q1194" s="17"/>
      <c r="R1194" s="5">
        <v>38.979999999999997</v>
      </c>
      <c r="S1194" s="17">
        <f>((((((R1194*R$2))-((R1194*R$2)*0.12+0.035)+4-13)-($J1194*R$2))/($J1194*R$2)))</f>
        <v>7.3625788207544007E-2</v>
      </c>
      <c r="T1194" s="18"/>
      <c r="U1194" s="17"/>
      <c r="V1194" s="5"/>
      <c r="W1194" s="6"/>
      <c r="X1194" s="5"/>
      <c r="Y1194" s="6"/>
      <c r="Z1194" s="5"/>
      <c r="AA1194" s="6"/>
      <c r="AB1194" s="5"/>
      <c r="AC1194" s="6"/>
      <c r="AD1194" s="5"/>
      <c r="AE1194" s="6"/>
      <c r="AF1194" s="5"/>
      <c r="AG1194" s="6"/>
      <c r="AH1194" s="5"/>
      <c r="AI1194" s="6"/>
    </row>
    <row r="1195" spans="1:35" ht="15" customHeight="1" x14ac:dyDescent="0.25">
      <c r="A1195" s="9" t="s">
        <v>2005</v>
      </c>
      <c r="B1195" s="304">
        <v>3001450</v>
      </c>
      <c r="D1195" s="149" t="s">
        <v>2395</v>
      </c>
      <c r="E1195" s="283" t="s">
        <v>2161</v>
      </c>
      <c r="F1195" s="283"/>
      <c r="G1195" s="283"/>
      <c r="H1195" s="225">
        <v>0</v>
      </c>
      <c r="I1195" s="225">
        <v>-15</v>
      </c>
      <c r="J1195" s="225">
        <v>28.465</v>
      </c>
      <c r="K1195" s="225">
        <v>28.46</v>
      </c>
      <c r="L1195" s="189"/>
      <c r="M1195" s="17"/>
      <c r="N1195" s="18"/>
      <c r="O1195" s="17"/>
      <c r="P1195" s="18"/>
      <c r="Q1195" s="17"/>
      <c r="R1195" s="18"/>
      <c r="S1195" s="17"/>
      <c r="T1195" s="5"/>
      <c r="U1195" s="230"/>
      <c r="V1195" s="5"/>
      <c r="W1195" s="6"/>
      <c r="X1195" s="5"/>
      <c r="Y1195" s="6"/>
      <c r="Z1195" s="5"/>
      <c r="AA1195" s="6"/>
      <c r="AB1195" s="5"/>
      <c r="AC1195" s="6"/>
      <c r="AD1195" s="5"/>
      <c r="AE1195" s="6"/>
      <c r="AF1195" s="5"/>
      <c r="AG1195" s="6"/>
      <c r="AH1195" s="5"/>
      <c r="AI1195" s="6"/>
    </row>
    <row r="1196" spans="1:35" ht="15" customHeight="1" x14ac:dyDescent="0.25">
      <c r="A1196" s="9" t="s">
        <v>2005</v>
      </c>
      <c r="B1196" s="304">
        <v>9007071</v>
      </c>
      <c r="D1196" s="149" t="s">
        <v>2822</v>
      </c>
      <c r="E1196" s="283" t="s">
        <v>2155</v>
      </c>
      <c r="F1196" s="283"/>
      <c r="G1196" s="283"/>
      <c r="H1196" s="225">
        <v>0</v>
      </c>
      <c r="I1196" s="225">
        <v>-50</v>
      </c>
      <c r="J1196" s="225">
        <v>9.2652800000000006</v>
      </c>
      <c r="K1196" s="225">
        <v>9.27</v>
      </c>
      <c r="L1196" s="190"/>
      <c r="M1196" s="17"/>
      <c r="N1196" s="18"/>
      <c r="O1196" s="17"/>
      <c r="P1196" s="18"/>
      <c r="Q1196" s="17"/>
      <c r="R1196" s="18"/>
      <c r="S1196" s="17"/>
      <c r="T1196" s="5"/>
      <c r="U1196" s="17"/>
      <c r="V1196" s="5"/>
      <c r="W1196" s="6"/>
      <c r="X1196" s="5"/>
      <c r="Y1196" s="6"/>
      <c r="Z1196" s="5"/>
      <c r="AA1196" s="6"/>
      <c r="AB1196" s="5"/>
      <c r="AC1196" s="6"/>
      <c r="AD1196" s="5"/>
      <c r="AE1196" s="6"/>
      <c r="AF1196" s="5"/>
      <c r="AG1196" s="6"/>
      <c r="AH1196" s="5"/>
      <c r="AI1196" s="6"/>
    </row>
    <row r="1197" spans="1:35" s="104" customFormat="1" ht="15" customHeight="1" x14ac:dyDescent="0.25">
      <c r="A1197" s="9" t="s">
        <v>2005</v>
      </c>
      <c r="B1197" s="304">
        <v>9007072</v>
      </c>
      <c r="C1197" s="212"/>
      <c r="D1197" s="149" t="s">
        <v>2823</v>
      </c>
      <c r="E1197" s="283" t="s">
        <v>2156</v>
      </c>
      <c r="F1197" s="283"/>
      <c r="G1197" s="283"/>
      <c r="H1197" s="225">
        <v>0</v>
      </c>
      <c r="I1197" s="225">
        <v>-120</v>
      </c>
      <c r="J1197" s="225">
        <v>16.551067</v>
      </c>
      <c r="K1197" s="225">
        <v>16.55</v>
      </c>
      <c r="L1197" s="190"/>
      <c r="M1197" s="17"/>
      <c r="N1197" s="31"/>
      <c r="O1197" s="17"/>
      <c r="P1197" s="18"/>
      <c r="Q1197" s="17"/>
      <c r="R1197" s="18"/>
      <c r="S1197" s="17"/>
      <c r="T1197" s="18"/>
      <c r="U1197" s="17"/>
      <c r="V1197" s="5"/>
      <c r="W1197" s="6"/>
      <c r="X1197" s="5"/>
      <c r="Y1197" s="6"/>
      <c r="Z1197" s="5"/>
      <c r="AA1197" s="6"/>
      <c r="AB1197" s="5"/>
      <c r="AC1197" s="6"/>
      <c r="AD1197" s="5"/>
      <c r="AE1197" s="6"/>
      <c r="AF1197" s="5"/>
      <c r="AG1197" s="6"/>
      <c r="AH1197" s="5"/>
      <c r="AI1197" s="6"/>
    </row>
    <row r="1198" spans="1:35" s="104" customFormat="1" ht="15" customHeight="1" x14ac:dyDescent="0.25">
      <c r="A1198" s="9" t="s">
        <v>2005</v>
      </c>
      <c r="B1198" s="304">
        <v>9007073</v>
      </c>
      <c r="C1198" s="212"/>
      <c r="D1198" s="149" t="s">
        <v>2824</v>
      </c>
      <c r="E1198" s="283" t="s">
        <v>2157</v>
      </c>
      <c r="F1198" s="283"/>
      <c r="G1198" s="283"/>
      <c r="H1198" s="225">
        <v>0</v>
      </c>
      <c r="I1198" s="225">
        <v>0</v>
      </c>
      <c r="J1198" s="225">
        <v>29.7544</v>
      </c>
      <c r="K1198" s="225">
        <v>29.2</v>
      </c>
      <c r="L1198" s="190"/>
      <c r="M1198" s="17"/>
      <c r="N1198" s="31"/>
      <c r="O1198" s="17"/>
      <c r="P1198" s="18"/>
      <c r="Q1198" s="17"/>
      <c r="R1198" s="18"/>
      <c r="S1198" s="17"/>
      <c r="T1198" s="5"/>
      <c r="U1198" s="230"/>
      <c r="V1198" s="5"/>
      <c r="W1198" s="6"/>
      <c r="X1198" s="5"/>
      <c r="Y1198" s="6"/>
      <c r="Z1198" s="5"/>
      <c r="AA1198" s="6"/>
      <c r="AB1198" s="5"/>
      <c r="AC1198" s="6"/>
      <c r="AD1198" s="5"/>
      <c r="AE1198" s="6"/>
      <c r="AF1198" s="5"/>
      <c r="AG1198" s="6"/>
      <c r="AH1198" s="5"/>
      <c r="AI1198" s="6"/>
    </row>
    <row r="1199" spans="1:35" s="104" customFormat="1" ht="15" customHeight="1" x14ac:dyDescent="0.25">
      <c r="A1199" s="9" t="s">
        <v>2005</v>
      </c>
      <c r="B1199" s="304">
        <v>9007091</v>
      </c>
      <c r="C1199" s="212"/>
      <c r="D1199" s="149" t="s">
        <v>2825</v>
      </c>
      <c r="E1199" s="283" t="s">
        <v>2160</v>
      </c>
      <c r="F1199" s="283"/>
      <c r="G1199" s="283"/>
      <c r="H1199" s="225">
        <v>0</v>
      </c>
      <c r="I1199" s="225">
        <v>0</v>
      </c>
      <c r="J1199" s="225">
        <v>167.83699999999999</v>
      </c>
      <c r="K1199" s="225">
        <v>167.84</v>
      </c>
      <c r="L1199" s="190"/>
      <c r="M1199" s="17"/>
      <c r="N1199" s="18"/>
      <c r="O1199" s="17"/>
      <c r="P1199" s="5"/>
      <c r="Q1199" s="17"/>
      <c r="R1199" s="5"/>
      <c r="S1199" s="230"/>
      <c r="T1199" s="5"/>
      <c r="U1199" s="230"/>
      <c r="V1199" s="5"/>
      <c r="W1199" s="6"/>
      <c r="X1199" s="5"/>
      <c r="Y1199" s="6"/>
      <c r="Z1199" s="5"/>
      <c r="AA1199" s="6"/>
      <c r="AB1199" s="5"/>
      <c r="AC1199" s="6"/>
      <c r="AD1199" s="5"/>
      <c r="AE1199" s="6"/>
      <c r="AF1199" s="5"/>
      <c r="AG1199" s="6"/>
      <c r="AH1199" s="5"/>
      <c r="AI1199" s="6"/>
    </row>
    <row r="1200" spans="1:35" s="61" customFormat="1" ht="15" customHeight="1" x14ac:dyDescent="0.25">
      <c r="A1200" s="9" t="s">
        <v>2005</v>
      </c>
      <c r="B1200" s="304">
        <v>9007092</v>
      </c>
      <c r="C1200" s="212"/>
      <c r="D1200" s="149" t="s">
        <v>2826</v>
      </c>
      <c r="E1200" s="283" t="s">
        <v>2158</v>
      </c>
      <c r="F1200" s="283"/>
      <c r="G1200" s="283"/>
      <c r="H1200" s="225">
        <v>0</v>
      </c>
      <c r="I1200" s="225">
        <v>0</v>
      </c>
      <c r="J1200" s="225">
        <v>24.724599999999999</v>
      </c>
      <c r="K1200" s="225">
        <v>24.72</v>
      </c>
      <c r="L1200" s="190"/>
      <c r="M1200" s="17"/>
      <c r="N1200" s="18"/>
      <c r="O1200" s="17"/>
      <c r="P1200" s="31"/>
      <c r="Q1200" s="17"/>
      <c r="R1200" s="18"/>
      <c r="S1200" s="17"/>
      <c r="T1200" s="5"/>
      <c r="U1200" s="17"/>
      <c r="V1200" s="5"/>
      <c r="W1200" s="6"/>
      <c r="X1200" s="5"/>
      <c r="Y1200" s="6"/>
      <c r="Z1200" s="5"/>
      <c r="AA1200" s="6"/>
      <c r="AB1200" s="5"/>
      <c r="AC1200" s="6"/>
      <c r="AD1200" s="5"/>
      <c r="AE1200" s="6"/>
      <c r="AF1200" s="5"/>
      <c r="AG1200" s="6"/>
      <c r="AH1200" s="5"/>
      <c r="AI1200" s="6"/>
    </row>
    <row r="1201" spans="1:35" ht="15" customHeight="1" x14ac:dyDescent="0.25">
      <c r="A1201" s="9" t="s">
        <v>2005</v>
      </c>
      <c r="B1201" s="304">
        <v>9007093</v>
      </c>
      <c r="D1201" s="149" t="s">
        <v>2827</v>
      </c>
      <c r="E1201" s="1" t="s">
        <v>2159</v>
      </c>
      <c r="H1201" s="225">
        <v>0</v>
      </c>
      <c r="I1201" s="225">
        <v>0</v>
      </c>
      <c r="J1201" s="225">
        <v>58.602200000000003</v>
      </c>
      <c r="K1201" s="225">
        <v>58.6</v>
      </c>
      <c r="L1201" s="190"/>
      <c r="M1201" s="17"/>
      <c r="N1201" s="18"/>
      <c r="O1201" s="17"/>
      <c r="P1201" s="31"/>
      <c r="Q1201" s="17"/>
      <c r="R1201" s="5"/>
      <c r="S1201" s="17"/>
      <c r="T1201" s="5"/>
      <c r="U1201" s="17"/>
      <c r="V1201" s="5"/>
      <c r="W1201" s="6"/>
      <c r="X1201" s="5"/>
      <c r="Y1201" s="6"/>
      <c r="Z1201" s="5"/>
      <c r="AA1201" s="6"/>
      <c r="AB1201" s="5"/>
      <c r="AC1201" s="6"/>
      <c r="AD1201" s="5"/>
      <c r="AE1201" s="6"/>
      <c r="AF1201" s="5"/>
      <c r="AG1201" s="6"/>
      <c r="AH1201" s="5"/>
      <c r="AI1201" s="6"/>
    </row>
    <row r="1202" spans="1:35" s="60" customFormat="1" ht="15" customHeight="1" x14ac:dyDescent="0.25">
      <c r="A1202" s="9" t="s">
        <v>2005</v>
      </c>
      <c r="B1202" s="304">
        <v>9007131</v>
      </c>
      <c r="C1202" s="212"/>
      <c r="D1202" s="149" t="s">
        <v>2828</v>
      </c>
      <c r="E1202" s="283" t="s">
        <v>2164</v>
      </c>
      <c r="F1202" s="283"/>
      <c r="G1202" s="283"/>
      <c r="H1202" s="225">
        <v>0</v>
      </c>
      <c r="I1202" s="225">
        <v>-300</v>
      </c>
      <c r="J1202" s="225">
        <v>16.269279999999998</v>
      </c>
      <c r="K1202" s="225">
        <v>16.27</v>
      </c>
      <c r="L1202" s="190"/>
      <c r="M1202" s="17"/>
      <c r="N1202" s="18"/>
      <c r="O1202" s="17"/>
      <c r="P1202" s="31"/>
      <c r="Q1202" s="17"/>
      <c r="R1202" s="18"/>
      <c r="S1202" s="17"/>
      <c r="T1202" s="18"/>
      <c r="U1202" s="17"/>
      <c r="V1202" s="5"/>
      <c r="W1202" s="6"/>
      <c r="X1202" s="5"/>
      <c r="Y1202" s="6"/>
      <c r="Z1202" s="5"/>
      <c r="AA1202" s="6"/>
      <c r="AB1202" s="5"/>
      <c r="AC1202" s="6"/>
      <c r="AD1202" s="18"/>
      <c r="AE1202" s="17"/>
      <c r="AF1202" s="5"/>
      <c r="AG1202" s="6"/>
      <c r="AH1202" s="5"/>
      <c r="AI1202" s="6"/>
    </row>
    <row r="1203" spans="1:35" s="60" customFormat="1" ht="15" customHeight="1" x14ac:dyDescent="0.25">
      <c r="A1203" s="9" t="s">
        <v>2005</v>
      </c>
      <c r="B1203" s="304">
        <v>9007133</v>
      </c>
      <c r="C1203" s="212"/>
      <c r="D1203" s="149" t="s">
        <v>2829</v>
      </c>
      <c r="E1203" s="283" t="s">
        <v>2165</v>
      </c>
      <c r="F1203" s="183"/>
      <c r="G1203" s="183"/>
      <c r="H1203" s="225">
        <v>0</v>
      </c>
      <c r="I1203" s="225">
        <v>0</v>
      </c>
      <c r="J1203" s="225">
        <v>154.33199999999999</v>
      </c>
      <c r="K1203" s="225">
        <v>154.33000000000001</v>
      </c>
      <c r="L1203" s="189"/>
      <c r="M1203" s="17"/>
      <c r="N1203" s="18"/>
      <c r="O1203" s="17"/>
      <c r="P1203" s="5"/>
      <c r="Q1203" s="230"/>
      <c r="R1203" s="5"/>
      <c r="S1203" s="230"/>
      <c r="T1203" s="5"/>
      <c r="U1203" s="230"/>
      <c r="V1203" s="5"/>
      <c r="W1203" s="6"/>
      <c r="X1203" s="5"/>
      <c r="Y1203" s="6"/>
      <c r="Z1203" s="5"/>
      <c r="AA1203" s="6"/>
      <c r="AB1203" s="5"/>
      <c r="AC1203" s="6"/>
      <c r="AD1203" s="5"/>
      <c r="AE1203" s="6"/>
      <c r="AF1203" s="5"/>
      <c r="AG1203" s="6"/>
      <c r="AH1203" s="5"/>
      <c r="AI1203" s="6"/>
    </row>
    <row r="1204" spans="1:35" s="60" customFormat="1" ht="15" customHeight="1" x14ac:dyDescent="0.25">
      <c r="A1204" s="9" t="s">
        <v>2005</v>
      </c>
      <c r="B1204" s="304">
        <v>9007135</v>
      </c>
      <c r="C1204" s="212"/>
      <c r="D1204" s="149" t="s">
        <v>2398</v>
      </c>
      <c r="E1204" s="128" t="s">
        <v>2399</v>
      </c>
      <c r="F1204" s="284"/>
      <c r="G1204" s="284"/>
      <c r="H1204" s="225">
        <v>0</v>
      </c>
      <c r="I1204" s="225">
        <v>0</v>
      </c>
      <c r="J1204" s="225">
        <v>21.701499999999999</v>
      </c>
      <c r="K1204" s="225">
        <v>20.89</v>
      </c>
      <c r="L1204" s="189"/>
      <c r="M1204" s="19"/>
      <c r="N1204" s="31"/>
      <c r="O1204" s="19"/>
      <c r="P1204" s="18"/>
      <c r="Q1204" s="20"/>
      <c r="R1204" s="18"/>
      <c r="S1204" s="20"/>
      <c r="T1204" s="18"/>
      <c r="U1204" s="20"/>
      <c r="V1204" s="18"/>
      <c r="W1204" s="21"/>
      <c r="X1204" s="18"/>
      <c r="Y1204" s="21"/>
      <c r="Z1204" s="18"/>
      <c r="AA1204" s="21"/>
      <c r="AB1204" s="18"/>
      <c r="AC1204" s="21"/>
      <c r="AD1204" s="18"/>
      <c r="AE1204" s="21"/>
      <c r="AF1204" s="18"/>
      <c r="AG1204" s="21"/>
      <c r="AH1204" s="18"/>
      <c r="AI1204" s="21"/>
    </row>
    <row r="1205" spans="1:35" s="60" customFormat="1" ht="15" customHeight="1" x14ac:dyDescent="0.25">
      <c r="A1205" s="9" t="s">
        <v>2005</v>
      </c>
      <c r="B1205" s="304">
        <v>9007402</v>
      </c>
      <c r="C1205" s="212"/>
      <c r="D1205" s="149" t="s">
        <v>753</v>
      </c>
      <c r="E1205" s="284" t="s">
        <v>1470</v>
      </c>
      <c r="F1205" s="284" t="e">
        <v>#N/A</v>
      </c>
      <c r="G1205" s="284"/>
      <c r="H1205" s="225">
        <v>0</v>
      </c>
      <c r="I1205" s="225">
        <v>-250</v>
      </c>
      <c r="J1205" s="225">
        <v>26.637499999999999</v>
      </c>
      <c r="K1205" s="225">
        <v>23.89</v>
      </c>
      <c r="L1205" s="191"/>
      <c r="M1205" s="19"/>
      <c r="N1205" s="18"/>
      <c r="O1205" s="20"/>
      <c r="P1205" s="18"/>
      <c r="Q1205" s="20"/>
      <c r="R1205" s="18"/>
      <c r="S1205" s="20"/>
      <c r="T1205" s="18"/>
      <c r="U1205" s="20"/>
      <c r="V1205" s="18"/>
      <c r="W1205" s="21"/>
      <c r="X1205" s="18"/>
      <c r="Y1205" s="21"/>
      <c r="Z1205" s="18"/>
      <c r="AA1205" s="21"/>
      <c r="AB1205" s="18"/>
      <c r="AC1205" s="21"/>
      <c r="AD1205" s="18"/>
      <c r="AE1205" s="21"/>
      <c r="AF1205" s="18"/>
      <c r="AG1205" s="21"/>
      <c r="AH1205" s="18"/>
      <c r="AI1205" s="21"/>
    </row>
    <row r="1206" spans="1:35" s="60" customFormat="1" ht="15" customHeight="1" x14ac:dyDescent="0.25">
      <c r="A1206" s="9" t="s">
        <v>2005</v>
      </c>
      <c r="B1206" s="304">
        <v>9011103</v>
      </c>
      <c r="C1206" s="212"/>
      <c r="D1206" s="149" t="s">
        <v>386</v>
      </c>
      <c r="E1206" s="283" t="s">
        <v>1471</v>
      </c>
      <c r="F1206" s="283" t="s">
        <v>1748</v>
      </c>
      <c r="G1206" s="283">
        <v>13</v>
      </c>
      <c r="H1206" s="225">
        <v>0</v>
      </c>
      <c r="I1206" s="225">
        <v>0</v>
      </c>
      <c r="J1206" s="225">
        <v>17.332021000000001</v>
      </c>
      <c r="K1206" s="225">
        <v>16.77</v>
      </c>
      <c r="L1206" s="189"/>
      <c r="M1206" s="17"/>
      <c r="N1206" s="18"/>
      <c r="O1206" s="17"/>
      <c r="P1206" s="5"/>
      <c r="Q1206" s="230"/>
      <c r="R1206" s="5"/>
      <c r="S1206" s="230"/>
      <c r="T1206" s="5"/>
      <c r="U1206" s="230"/>
      <c r="V1206" s="5"/>
      <c r="W1206" s="6"/>
      <c r="X1206" s="5"/>
      <c r="Y1206" s="6"/>
      <c r="Z1206" s="5"/>
      <c r="AA1206" s="6"/>
      <c r="AB1206" s="5"/>
      <c r="AC1206" s="6"/>
      <c r="AD1206" s="5"/>
      <c r="AE1206" s="6"/>
      <c r="AF1206" s="5"/>
      <c r="AG1206" s="6"/>
      <c r="AH1206" s="5"/>
      <c r="AI1206" s="6"/>
    </row>
    <row r="1207" spans="1:35" s="60" customFormat="1" ht="15" customHeight="1" x14ac:dyDescent="0.25">
      <c r="A1207" s="9" t="s">
        <v>2005</v>
      </c>
      <c r="B1207" s="304">
        <v>9061070</v>
      </c>
      <c r="C1207" s="212"/>
      <c r="D1207" s="32" t="s">
        <v>2957</v>
      </c>
      <c r="E1207" s="284" t="s">
        <v>2958</v>
      </c>
      <c r="F1207" s="284"/>
      <c r="G1207" s="284"/>
      <c r="H1207" s="225">
        <v>6</v>
      </c>
      <c r="I1207" s="225">
        <v>-62</v>
      </c>
      <c r="J1207" s="225">
        <v>10.114000000000001</v>
      </c>
      <c r="K1207" s="225">
        <v>10.11</v>
      </c>
      <c r="L1207" s="189">
        <v>24</v>
      </c>
      <c r="M1207" s="19">
        <f>((((((L1207*L$2))-((L1207*L$2)*0.12+0.035)+4-13)-($J1207*L$2))/($J1207*L$2)))</f>
        <v>0.19487838639509589</v>
      </c>
      <c r="N1207" s="391">
        <v>19.989999999999998</v>
      </c>
      <c r="O1207" s="19">
        <f>((((((N1207*N$2))-((N1207*N$2)*0.12+0.035)+4-13)-($J1207*N$2))/($J1207*N$2)))</f>
        <v>0.29263397271109332</v>
      </c>
      <c r="P1207" s="18"/>
      <c r="Q1207" s="20"/>
      <c r="R1207" s="18"/>
      <c r="S1207" s="20"/>
      <c r="T1207" s="18"/>
      <c r="U1207" s="20"/>
      <c r="V1207" s="18"/>
      <c r="W1207" s="21"/>
      <c r="X1207" s="18"/>
      <c r="Y1207" s="21"/>
      <c r="Z1207" s="18"/>
      <c r="AA1207" s="21"/>
      <c r="AB1207" s="18"/>
      <c r="AC1207" s="21"/>
      <c r="AD1207" s="18"/>
      <c r="AE1207" s="21"/>
      <c r="AF1207" s="18"/>
      <c r="AG1207" s="21"/>
      <c r="AH1207" s="18"/>
      <c r="AI1207" s="21"/>
    </row>
    <row r="1208" spans="1:35" s="167" customFormat="1" ht="15" customHeight="1" x14ac:dyDescent="0.25">
      <c r="A1208" s="9" t="s">
        <v>2005</v>
      </c>
      <c r="B1208" s="304">
        <v>9061100</v>
      </c>
      <c r="C1208" s="212"/>
      <c r="D1208" s="198" t="s">
        <v>2959</v>
      </c>
      <c r="E1208" s="7" t="s">
        <v>2960</v>
      </c>
      <c r="F1208" s="7"/>
      <c r="G1208" s="7"/>
      <c r="H1208" s="225">
        <v>11</v>
      </c>
      <c r="I1208" s="225">
        <v>11</v>
      </c>
      <c r="J1208" s="225">
        <v>19.637713999999999</v>
      </c>
      <c r="K1208" s="225">
        <v>19.64</v>
      </c>
      <c r="L1208" s="189">
        <v>35.9</v>
      </c>
      <c r="M1208" s="17">
        <f>((((((L1208*L$2))-((L1208*L$2)*0.12+0.035)+4-13)-($J1208*L$2))/($J1208*L$2)))</f>
        <v>0.14865711966270634</v>
      </c>
      <c r="N1208" s="18">
        <v>33.99</v>
      </c>
      <c r="O1208" s="17">
        <f>((((((N1208*N$2))-((N1208*N$2)*0.12+0.035)+4-13)-($J1208*N$2))/($J1208*N$2)))</f>
        <v>0.29310876001147607</v>
      </c>
      <c r="P1208" s="5"/>
      <c r="Q1208" s="230"/>
      <c r="R1208" s="5"/>
      <c r="S1208" s="230"/>
      <c r="T1208" s="5"/>
      <c r="U1208" s="230"/>
      <c r="V1208" s="5"/>
      <c r="W1208" s="6"/>
      <c r="X1208" s="5"/>
      <c r="Y1208" s="6"/>
      <c r="Z1208" s="5"/>
      <c r="AA1208" s="6"/>
      <c r="AB1208" s="5"/>
      <c r="AC1208" s="6"/>
      <c r="AD1208" s="5"/>
      <c r="AE1208" s="6"/>
      <c r="AF1208" s="5"/>
      <c r="AG1208" s="6"/>
      <c r="AH1208" s="5"/>
      <c r="AI1208" s="6"/>
    </row>
    <row r="1209" spans="1:35" s="61" customFormat="1" ht="15" customHeight="1" x14ac:dyDescent="0.25">
      <c r="A1209" s="9" t="s">
        <v>2005</v>
      </c>
      <c r="B1209" s="304">
        <v>9061101</v>
      </c>
      <c r="C1209" s="212"/>
      <c r="D1209" s="149" t="s">
        <v>2962</v>
      </c>
      <c r="E1209" s="283" t="s">
        <v>2963</v>
      </c>
      <c r="F1209" s="283"/>
      <c r="G1209" s="283"/>
      <c r="H1209" s="225">
        <v>0</v>
      </c>
      <c r="I1209" s="225">
        <v>-25</v>
      </c>
      <c r="J1209" s="225">
        <v>19.637429000000001</v>
      </c>
      <c r="K1209" s="225">
        <v>19.63</v>
      </c>
      <c r="L1209" s="189"/>
      <c r="M1209" s="17"/>
      <c r="N1209" s="18"/>
      <c r="O1209" s="17"/>
      <c r="P1209" s="5"/>
      <c r="Q1209" s="230"/>
      <c r="R1209" s="5"/>
      <c r="S1209" s="230"/>
      <c r="T1209" s="5"/>
      <c r="U1209" s="230"/>
      <c r="V1209" s="5"/>
      <c r="W1209" s="6"/>
      <c r="X1209" s="5"/>
      <c r="Y1209" s="6"/>
      <c r="Z1209" s="5"/>
      <c r="AA1209" s="6"/>
      <c r="AB1209" s="5"/>
      <c r="AC1209" s="6"/>
      <c r="AD1209" s="5"/>
      <c r="AE1209" s="6"/>
      <c r="AF1209" s="5"/>
      <c r="AG1209" s="6"/>
      <c r="AH1209" s="5"/>
      <c r="AI1209" s="6"/>
    </row>
    <row r="1210" spans="1:35" s="60" customFormat="1" ht="15" customHeight="1" x14ac:dyDescent="0.25">
      <c r="A1210" s="9" t="s">
        <v>2005</v>
      </c>
      <c r="B1210" s="304">
        <v>9061106</v>
      </c>
      <c r="C1210" s="212"/>
      <c r="D1210" s="149" t="s">
        <v>2965</v>
      </c>
      <c r="E1210" s="283" t="s">
        <v>2966</v>
      </c>
      <c r="F1210" s="283"/>
      <c r="G1210" s="283"/>
      <c r="H1210" s="225">
        <v>0</v>
      </c>
      <c r="I1210" s="225">
        <v>-134</v>
      </c>
      <c r="J1210" s="225">
        <v>19.637606999999999</v>
      </c>
      <c r="K1210" s="225">
        <v>19.64</v>
      </c>
      <c r="L1210" s="189"/>
      <c r="M1210" s="17"/>
      <c r="N1210" s="18"/>
      <c r="O1210" s="17"/>
      <c r="P1210" s="5"/>
      <c r="Q1210" s="230"/>
      <c r="R1210" s="5"/>
      <c r="S1210" s="230"/>
      <c r="T1210" s="5"/>
      <c r="U1210" s="230"/>
      <c r="V1210" s="5"/>
      <c r="W1210" s="6"/>
      <c r="X1210" s="5"/>
      <c r="Y1210" s="6"/>
      <c r="Z1210" s="5"/>
      <c r="AA1210" s="6"/>
      <c r="AB1210" s="5"/>
      <c r="AC1210" s="6"/>
      <c r="AD1210" s="5"/>
      <c r="AE1210" s="6"/>
      <c r="AF1210" s="5"/>
      <c r="AG1210" s="6"/>
      <c r="AH1210" s="5"/>
      <c r="AI1210" s="6"/>
    </row>
    <row r="1211" spans="1:35" s="60" customFormat="1" ht="15" customHeight="1" x14ac:dyDescent="0.25">
      <c r="A1211" s="9" t="s">
        <v>2005</v>
      </c>
      <c r="B1211" s="304">
        <v>9061109</v>
      </c>
      <c r="C1211" s="212"/>
      <c r="D1211" s="198" t="s">
        <v>2967</v>
      </c>
      <c r="E1211" s="7" t="s">
        <v>2968</v>
      </c>
      <c r="F1211" s="7"/>
      <c r="G1211" s="7"/>
      <c r="H1211" s="225">
        <v>0</v>
      </c>
      <c r="I1211" s="225">
        <v>-35</v>
      </c>
      <c r="J1211" s="225">
        <v>19.63775</v>
      </c>
      <c r="K1211" s="225">
        <v>19.64</v>
      </c>
      <c r="L1211" s="189"/>
      <c r="M1211" s="17"/>
      <c r="N1211" s="18"/>
      <c r="O1211" s="17"/>
      <c r="P1211" s="5"/>
      <c r="Q1211" s="230"/>
      <c r="R1211" s="5"/>
      <c r="S1211" s="230"/>
      <c r="T1211" s="5"/>
      <c r="U1211" s="230"/>
      <c r="V1211" s="5"/>
      <c r="W1211" s="6"/>
      <c r="X1211" s="5"/>
      <c r="Y1211" s="6"/>
      <c r="Z1211" s="5"/>
      <c r="AA1211" s="6"/>
      <c r="AB1211" s="5"/>
      <c r="AC1211" s="6"/>
      <c r="AD1211" s="5"/>
      <c r="AE1211" s="6"/>
      <c r="AF1211" s="5"/>
      <c r="AG1211" s="6"/>
      <c r="AH1211" s="5"/>
      <c r="AI1211" s="6"/>
    </row>
    <row r="1212" spans="1:35" s="104" customFormat="1" ht="15" customHeight="1" x14ac:dyDescent="0.25">
      <c r="A1212" s="9" t="s">
        <v>2005</v>
      </c>
      <c r="B1212" s="304">
        <v>9061400</v>
      </c>
      <c r="C1212" s="212"/>
      <c r="D1212" s="149" t="s">
        <v>2830</v>
      </c>
      <c r="E1212" s="283" t="s">
        <v>2162</v>
      </c>
      <c r="F1212" s="283"/>
      <c r="G1212" s="283"/>
      <c r="H1212" s="225">
        <v>0</v>
      </c>
      <c r="I1212" s="225">
        <v>0</v>
      </c>
      <c r="J1212" s="225">
        <v>74.030666999999994</v>
      </c>
      <c r="K1212" s="225">
        <v>74.03</v>
      </c>
      <c r="L1212" s="190"/>
      <c r="M1212" s="17"/>
      <c r="N1212" s="18"/>
      <c r="O1212" s="17"/>
      <c r="P1212" s="5"/>
      <c r="Q1212" s="230"/>
      <c r="R1212" s="5"/>
      <c r="S1212" s="230"/>
      <c r="T1212" s="5"/>
      <c r="U1212" s="230"/>
      <c r="V1212" s="5"/>
      <c r="W1212" s="6"/>
      <c r="X1212" s="5"/>
      <c r="Y1212" s="6"/>
      <c r="Z1212" s="5"/>
      <c r="AA1212" s="6"/>
      <c r="AB1212" s="5"/>
      <c r="AC1212" s="6"/>
      <c r="AD1212" s="5"/>
      <c r="AE1212" s="6"/>
      <c r="AF1212" s="5"/>
      <c r="AG1212" s="6"/>
      <c r="AH1212" s="5"/>
      <c r="AI1212" s="6"/>
    </row>
    <row r="1213" spans="1:35" s="104" customFormat="1" ht="15" customHeight="1" x14ac:dyDescent="0.25">
      <c r="A1213" s="9" t="s">
        <v>2005</v>
      </c>
      <c r="B1213" s="304">
        <v>9061401</v>
      </c>
      <c r="C1213" s="212"/>
      <c r="D1213" s="149" t="s">
        <v>2831</v>
      </c>
      <c r="E1213" s="283" t="s">
        <v>2163</v>
      </c>
      <c r="F1213" s="283" t="s">
        <v>2078</v>
      </c>
      <c r="G1213" s="283"/>
      <c r="H1213" s="225">
        <v>0</v>
      </c>
      <c r="I1213" s="225">
        <v>0</v>
      </c>
      <c r="J1213" s="225">
        <v>27.893999999999998</v>
      </c>
      <c r="K1213" s="225">
        <v>27.89</v>
      </c>
      <c r="L1213" s="191"/>
      <c r="M1213" s="17"/>
      <c r="N1213" s="18"/>
      <c r="O1213" s="17"/>
      <c r="P1213" s="5"/>
      <c r="Q1213" s="230"/>
      <c r="R1213" s="5"/>
      <c r="S1213" s="230"/>
      <c r="T1213" s="5"/>
      <c r="U1213" s="230"/>
      <c r="V1213" s="5"/>
      <c r="W1213" s="6"/>
      <c r="X1213" s="5"/>
      <c r="Y1213" s="6"/>
      <c r="Z1213" s="5"/>
      <c r="AA1213" s="6"/>
      <c r="AB1213" s="5"/>
      <c r="AC1213" s="6"/>
      <c r="AD1213" s="5"/>
      <c r="AE1213" s="6"/>
      <c r="AF1213" s="5"/>
      <c r="AG1213" s="6"/>
      <c r="AH1213" s="5"/>
      <c r="AI1213" s="6"/>
    </row>
    <row r="1214" spans="1:35" s="104" customFormat="1" ht="15" customHeight="1" x14ac:dyDescent="0.25">
      <c r="A1214" s="32">
        <f t="array" ref="A1214">[1]!'!Sheet1!R3C6'</f>
        <v>435</v>
      </c>
      <c r="B1214" s="304" t="e">
        <v>#N/A</v>
      </c>
      <c r="C1214" s="212"/>
      <c r="D1214" s="237" t="s">
        <v>4660</v>
      </c>
      <c r="E1214" s="201" t="s">
        <v>4661</v>
      </c>
      <c r="F1214" s="201"/>
      <c r="G1214" s="201"/>
      <c r="H1214" s="225" t="e">
        <v>#N/A</v>
      </c>
      <c r="I1214" s="225" t="e">
        <v>#N/A</v>
      </c>
      <c r="J1214" s="225" t="e">
        <v>#N/A</v>
      </c>
      <c r="K1214" s="225" t="e">
        <v>#N/A</v>
      </c>
      <c r="L1214" s="189"/>
      <c r="M1214" s="17"/>
      <c r="N1214" s="31"/>
      <c r="O1214" s="17"/>
      <c r="P1214" s="31"/>
      <c r="Q1214" s="34"/>
      <c r="R1214" s="31"/>
      <c r="S1214" s="34"/>
      <c r="T1214" s="31"/>
      <c r="U1214" s="34"/>
      <c r="V1214" s="31"/>
      <c r="W1214" s="34"/>
      <c r="X1214" s="31"/>
      <c r="Y1214" s="36"/>
      <c r="Z1214" s="31"/>
      <c r="AA1214" s="36"/>
      <c r="AB1214" s="31"/>
      <c r="AC1214" s="36"/>
      <c r="AD1214" s="31"/>
      <c r="AE1214" s="34"/>
      <c r="AF1214" s="31"/>
      <c r="AG1214" s="36"/>
      <c r="AH1214" s="31"/>
      <c r="AI1214" s="36"/>
    </row>
    <row r="1215" spans="1:35" s="183" customFormat="1" ht="15" customHeight="1" x14ac:dyDescent="0.25">
      <c r="A1215" s="9" t="s">
        <v>2004</v>
      </c>
      <c r="B1215" s="304" t="s">
        <v>4148</v>
      </c>
      <c r="C1215" s="212"/>
      <c r="D1215" s="149" t="s">
        <v>403</v>
      </c>
      <c r="E1215" s="283" t="s">
        <v>1472</v>
      </c>
      <c r="F1215" s="283" t="s">
        <v>1886</v>
      </c>
      <c r="G1215" s="283"/>
      <c r="H1215" s="225">
        <v>0</v>
      </c>
      <c r="I1215" s="225">
        <v>0</v>
      </c>
      <c r="J1215" s="225">
        <v>108.96299999999999</v>
      </c>
      <c r="K1215" s="225">
        <v>8.9415999999999993</v>
      </c>
      <c r="L1215" s="191"/>
      <c r="M1215" s="17"/>
      <c r="N1215" s="18"/>
      <c r="O1215" s="17"/>
      <c r="P1215" s="18"/>
      <c r="Q1215" s="19"/>
      <c r="R1215" s="5"/>
      <c r="S1215" s="230"/>
      <c r="T1215" s="5"/>
      <c r="U1215" s="230"/>
      <c r="V1215" s="5"/>
      <c r="W1215" s="6"/>
      <c r="X1215" s="5"/>
      <c r="Y1215" s="6"/>
      <c r="Z1215" s="5"/>
      <c r="AA1215" s="6"/>
      <c r="AB1215" s="5"/>
      <c r="AC1215" s="6"/>
      <c r="AD1215" s="5"/>
      <c r="AE1215" s="6"/>
      <c r="AF1215" s="5"/>
      <c r="AG1215" s="17"/>
      <c r="AH1215" s="26"/>
      <c r="AI1215" s="197"/>
    </row>
    <row r="1216" spans="1:35" s="183" customFormat="1" ht="15" customHeight="1" x14ac:dyDescent="0.25">
      <c r="A1216" s="9" t="s">
        <v>408</v>
      </c>
      <c r="B1216" s="304" t="e">
        <v>#N/A</v>
      </c>
      <c r="C1216" s="212"/>
      <c r="D1216" s="149" t="s">
        <v>2982</v>
      </c>
      <c r="E1216" s="183" t="s">
        <v>2983</v>
      </c>
      <c r="H1216" s="225" t="e">
        <v>#N/A</v>
      </c>
      <c r="I1216" s="225" t="e">
        <v>#N/A</v>
      </c>
      <c r="J1216" s="225" t="e">
        <v>#N/A</v>
      </c>
      <c r="K1216" s="225" t="e">
        <v>#N/A</v>
      </c>
      <c r="L1216" s="191"/>
      <c r="M1216" s="17"/>
      <c r="N1216" s="18"/>
      <c r="O1216" s="17"/>
      <c r="P1216" s="18"/>
      <c r="Q1216" s="19"/>
      <c r="R1216" s="5"/>
      <c r="S1216" s="230"/>
      <c r="T1216" s="5"/>
      <c r="U1216" s="230"/>
      <c r="V1216" s="5"/>
      <c r="W1216" s="6"/>
      <c r="X1216" s="5"/>
      <c r="Y1216" s="6"/>
      <c r="Z1216" s="5"/>
      <c r="AA1216" s="6"/>
      <c r="AB1216" s="5"/>
      <c r="AC1216" s="6"/>
      <c r="AD1216" s="5"/>
      <c r="AE1216" s="6"/>
      <c r="AF1216" s="5"/>
      <c r="AG1216" s="17"/>
      <c r="AH1216" s="26"/>
      <c r="AI1216" s="197"/>
    </row>
    <row r="1217" spans="1:35" s="183" customFormat="1" ht="15" customHeight="1" x14ac:dyDescent="0.25">
      <c r="A1217" s="9" t="s">
        <v>408</v>
      </c>
      <c r="B1217" s="304">
        <v>4002202</v>
      </c>
      <c r="C1217" s="212"/>
      <c r="D1217" s="149" t="s">
        <v>50</v>
      </c>
      <c r="E1217" s="283" t="s">
        <v>1473</v>
      </c>
      <c r="F1217" s="283" t="s">
        <v>1887</v>
      </c>
      <c r="G1217" s="283"/>
      <c r="H1217" s="225">
        <v>0</v>
      </c>
      <c r="I1217" s="225">
        <v>0</v>
      </c>
      <c r="J1217" s="225">
        <v>58.4495</v>
      </c>
      <c r="K1217" s="225">
        <v>58.65</v>
      </c>
      <c r="L1217" s="190"/>
      <c r="M1217" s="17"/>
      <c r="N1217" s="5"/>
      <c r="O1217" s="17"/>
      <c r="P1217" s="5"/>
      <c r="Q1217" s="230"/>
      <c r="R1217" s="5"/>
      <c r="S1217" s="230"/>
      <c r="T1217" s="5"/>
      <c r="U1217" s="230"/>
      <c r="V1217" s="5"/>
      <c r="W1217" s="6"/>
      <c r="X1217" s="5"/>
      <c r="Y1217" s="6"/>
      <c r="Z1217" s="5"/>
      <c r="AA1217" s="6"/>
      <c r="AB1217" s="5"/>
      <c r="AC1217" s="6"/>
      <c r="AD1217" s="5"/>
      <c r="AE1217" s="6"/>
      <c r="AF1217" s="5"/>
      <c r="AG1217" s="6"/>
      <c r="AH1217" s="26"/>
      <c r="AI1217" s="197"/>
    </row>
    <row r="1218" spans="1:35" s="183" customFormat="1" ht="15" customHeight="1" x14ac:dyDescent="0.25">
      <c r="A1218" s="9" t="s">
        <v>408</v>
      </c>
      <c r="B1218" s="304">
        <v>4002303</v>
      </c>
      <c r="C1218" s="212"/>
      <c r="D1218" s="149" t="s">
        <v>51</v>
      </c>
      <c r="E1218" s="283" t="s">
        <v>1474</v>
      </c>
      <c r="F1218" s="283" t="s">
        <v>1888</v>
      </c>
      <c r="G1218" s="283"/>
      <c r="H1218" s="225">
        <v>0</v>
      </c>
      <c r="I1218" s="225">
        <v>0</v>
      </c>
      <c r="J1218" s="225">
        <v>58.45</v>
      </c>
      <c r="K1218" s="225">
        <v>57.3</v>
      </c>
      <c r="L1218" s="189"/>
      <c r="M1218" s="17"/>
      <c r="N1218" s="5"/>
      <c r="O1218" s="230"/>
      <c r="P1218" s="5"/>
      <c r="Q1218" s="230"/>
      <c r="R1218" s="5"/>
      <c r="S1218" s="230"/>
      <c r="T1218" s="5"/>
      <c r="U1218" s="230"/>
      <c r="V1218" s="5"/>
      <c r="W1218" s="6"/>
      <c r="X1218" s="5"/>
      <c r="Y1218" s="6"/>
      <c r="Z1218" s="5"/>
      <c r="AA1218" s="6"/>
      <c r="AB1218" s="5"/>
      <c r="AC1218" s="6"/>
      <c r="AD1218" s="5"/>
      <c r="AE1218" s="6"/>
      <c r="AF1218" s="5"/>
      <c r="AG1218" s="6"/>
      <c r="AH1218" s="5"/>
      <c r="AI1218" s="6"/>
    </row>
    <row r="1219" spans="1:35" s="104" customFormat="1" ht="15" customHeight="1" x14ac:dyDescent="0.25">
      <c r="A1219" s="9" t="s">
        <v>408</v>
      </c>
      <c r="B1219" s="304" t="e">
        <v>#N/A</v>
      </c>
      <c r="C1219" s="212"/>
      <c r="D1219" s="149" t="s">
        <v>2984</v>
      </c>
      <c r="E1219" s="104" t="s">
        <v>2985</v>
      </c>
      <c r="H1219" s="225" t="e">
        <v>#N/A</v>
      </c>
      <c r="I1219" s="225" t="e">
        <v>#N/A</v>
      </c>
      <c r="J1219" s="225" t="e">
        <v>#N/A</v>
      </c>
      <c r="K1219" s="225" t="e">
        <v>#N/A</v>
      </c>
      <c r="L1219" s="189"/>
      <c r="M1219" s="17"/>
      <c r="N1219" s="5"/>
      <c r="O1219" s="17"/>
      <c r="P1219" s="5"/>
      <c r="Q1219" s="230"/>
      <c r="R1219" s="5"/>
      <c r="S1219" s="230"/>
      <c r="T1219" s="5"/>
      <c r="U1219" s="230"/>
      <c r="V1219" s="5"/>
      <c r="W1219" s="6"/>
      <c r="X1219" s="5"/>
      <c r="Y1219" s="6"/>
      <c r="Z1219" s="5"/>
      <c r="AA1219" s="6"/>
      <c r="AB1219" s="5"/>
      <c r="AC1219" s="6"/>
      <c r="AD1219" s="5"/>
      <c r="AE1219" s="6"/>
      <c r="AF1219" s="5"/>
      <c r="AG1219" s="6"/>
      <c r="AH1219" s="5"/>
      <c r="AI1219" s="6"/>
    </row>
    <row r="1220" spans="1:35" s="104" customFormat="1" ht="15" customHeight="1" x14ac:dyDescent="0.25">
      <c r="A1220" s="9" t="s">
        <v>408</v>
      </c>
      <c r="B1220" s="304">
        <v>4003202</v>
      </c>
      <c r="C1220" s="212"/>
      <c r="D1220" s="149" t="s">
        <v>52</v>
      </c>
      <c r="E1220" s="283" t="s">
        <v>1475</v>
      </c>
      <c r="F1220" s="283" t="s">
        <v>1889</v>
      </c>
      <c r="G1220" s="283"/>
      <c r="H1220" s="225">
        <v>0</v>
      </c>
      <c r="I1220" s="225">
        <v>0</v>
      </c>
      <c r="J1220" s="225">
        <v>68.138000000000005</v>
      </c>
      <c r="K1220" s="225">
        <v>68.14</v>
      </c>
      <c r="L1220" s="191"/>
      <c r="M1220" s="17"/>
      <c r="N1220" s="31"/>
      <c r="O1220" s="17"/>
      <c r="P1220" s="5"/>
      <c r="Q1220" s="230"/>
      <c r="R1220" s="5"/>
      <c r="S1220" s="230"/>
      <c r="T1220" s="5"/>
      <c r="U1220" s="230"/>
      <c r="V1220" s="5"/>
      <c r="W1220" s="6"/>
      <c r="X1220" s="5"/>
      <c r="Y1220" s="6"/>
      <c r="Z1220" s="5"/>
      <c r="AA1220" s="6"/>
      <c r="AB1220" s="5"/>
      <c r="AC1220" s="6"/>
      <c r="AD1220" s="5"/>
      <c r="AE1220" s="6"/>
      <c r="AF1220" s="5"/>
      <c r="AG1220" s="6"/>
      <c r="AH1220" s="5"/>
      <c r="AI1220" s="6"/>
    </row>
    <row r="1221" spans="1:35" s="60" customFormat="1" ht="15" customHeight="1" x14ac:dyDescent="0.25">
      <c r="A1221" s="9" t="s">
        <v>408</v>
      </c>
      <c r="B1221" s="304">
        <v>4011222</v>
      </c>
      <c r="C1221" s="212"/>
      <c r="D1221" s="149" t="s">
        <v>53</v>
      </c>
      <c r="E1221" s="283" t="s">
        <v>1476</v>
      </c>
      <c r="F1221" s="283" t="s">
        <v>1890</v>
      </c>
      <c r="G1221" s="283"/>
      <c r="H1221" s="225">
        <v>0</v>
      </c>
      <c r="I1221" s="225">
        <v>0</v>
      </c>
      <c r="J1221" s="225">
        <v>344.77</v>
      </c>
      <c r="K1221" s="225">
        <v>0</v>
      </c>
      <c r="L1221" s="189"/>
      <c r="M1221" s="17"/>
      <c r="N1221" s="5"/>
      <c r="O1221" s="17"/>
      <c r="P1221" s="5"/>
      <c r="Q1221" s="230"/>
      <c r="R1221" s="5"/>
      <c r="S1221" s="230"/>
      <c r="T1221" s="5"/>
      <c r="U1221" s="230"/>
      <c r="V1221" s="5"/>
      <c r="W1221" s="6"/>
      <c r="X1221" s="5"/>
      <c r="Y1221" s="6"/>
      <c r="Z1221" s="5"/>
      <c r="AA1221" s="6"/>
      <c r="AB1221" s="5"/>
      <c r="AC1221" s="6"/>
      <c r="AD1221" s="5"/>
      <c r="AE1221" s="6"/>
      <c r="AF1221" s="5"/>
      <c r="AG1221" s="6"/>
      <c r="AH1221" s="5"/>
      <c r="AI1221" s="6"/>
    </row>
    <row r="1222" spans="1:35" s="60" customFormat="1" ht="15" customHeight="1" thickBot="1" x14ac:dyDescent="0.3">
      <c r="A1222" s="9" t="s">
        <v>408</v>
      </c>
      <c r="B1222" s="304">
        <v>4011323</v>
      </c>
      <c r="C1222" s="212"/>
      <c r="D1222" s="149" t="s">
        <v>54</v>
      </c>
      <c r="E1222" s="60" t="s">
        <v>1477</v>
      </c>
      <c r="F1222" s="60" t="s">
        <v>1891</v>
      </c>
      <c r="H1222" s="225">
        <v>0</v>
      </c>
      <c r="I1222" s="225">
        <v>0</v>
      </c>
      <c r="J1222" s="225">
        <v>323.936667</v>
      </c>
      <c r="K1222" s="225">
        <v>323.94</v>
      </c>
      <c r="L1222" s="367"/>
      <c r="M1222" s="17"/>
      <c r="N1222" s="5"/>
      <c r="O1222" s="230"/>
      <c r="P1222" s="5"/>
      <c r="Q1222" s="230"/>
      <c r="R1222" s="5"/>
      <c r="S1222" s="230"/>
      <c r="T1222" s="5"/>
      <c r="U1222" s="230"/>
      <c r="V1222" s="5"/>
      <c r="W1222" s="6"/>
      <c r="X1222" s="5"/>
      <c r="Y1222" s="6"/>
      <c r="Z1222" s="5"/>
      <c r="AA1222" s="6"/>
      <c r="AB1222" s="5"/>
      <c r="AC1222" s="6"/>
      <c r="AD1222" s="5"/>
      <c r="AE1222" s="6"/>
      <c r="AF1222" s="5"/>
      <c r="AG1222" s="6"/>
      <c r="AH1222" s="5"/>
      <c r="AI1222" s="6"/>
    </row>
    <row r="1223" spans="1:35" ht="15.75" customHeight="1" thickBot="1" x14ac:dyDescent="0.3">
      <c r="A1223" s="9" t="s">
        <v>408</v>
      </c>
      <c r="B1223" s="304">
        <v>4012323</v>
      </c>
      <c r="D1223" s="149" t="s">
        <v>56</v>
      </c>
      <c r="E1223" s="1" t="s">
        <v>1478</v>
      </c>
      <c r="F1223" s="1" t="s">
        <v>1892</v>
      </c>
      <c r="H1223" s="225">
        <v>0</v>
      </c>
      <c r="I1223" s="225">
        <v>0</v>
      </c>
      <c r="J1223" s="225">
        <v>432.08499999999998</v>
      </c>
      <c r="K1223" s="225">
        <v>0</v>
      </c>
      <c r="L1223" s="364"/>
      <c r="M1223" s="49"/>
      <c r="N1223" s="5"/>
      <c r="O1223" s="230"/>
      <c r="P1223" s="5"/>
      <c r="Q1223" s="230"/>
      <c r="R1223" s="5"/>
      <c r="S1223" s="230"/>
      <c r="T1223" s="5"/>
      <c r="U1223" s="230"/>
      <c r="V1223" s="5"/>
      <c r="W1223" s="6"/>
      <c r="X1223" s="5"/>
      <c r="Y1223" s="6"/>
      <c r="Z1223" s="5"/>
      <c r="AA1223" s="6"/>
      <c r="AB1223" s="5"/>
      <c r="AC1223" s="6"/>
      <c r="AD1223" s="5"/>
      <c r="AE1223" s="6"/>
      <c r="AF1223" s="5"/>
      <c r="AG1223" s="6"/>
      <c r="AH1223" s="5"/>
      <c r="AI1223" s="6"/>
    </row>
    <row r="1224" spans="1:35" s="104" customFormat="1" ht="15" customHeight="1" x14ac:dyDescent="0.25">
      <c r="A1224" s="9" t="s">
        <v>408</v>
      </c>
      <c r="B1224" s="304">
        <v>4013303</v>
      </c>
      <c r="C1224" s="212"/>
      <c r="D1224" s="149" t="s">
        <v>58</v>
      </c>
      <c r="E1224" s="104" t="s">
        <v>1479</v>
      </c>
      <c r="F1224" s="104" t="s">
        <v>1893</v>
      </c>
      <c r="H1224" s="225">
        <v>0</v>
      </c>
      <c r="I1224" s="225">
        <v>0</v>
      </c>
      <c r="J1224" s="225">
        <v>88.27</v>
      </c>
      <c r="K1224" s="225">
        <v>0</v>
      </c>
      <c r="L1224" s="79"/>
      <c r="M1224" s="17"/>
      <c r="N1224" s="5"/>
      <c r="O1224" s="230"/>
      <c r="P1224" s="5"/>
      <c r="Q1224" s="230"/>
      <c r="R1224" s="5"/>
      <c r="S1224" s="230"/>
      <c r="T1224" s="5"/>
      <c r="U1224" s="230"/>
      <c r="V1224" s="5"/>
      <c r="W1224" s="6"/>
      <c r="X1224" s="5"/>
      <c r="Y1224" s="6"/>
      <c r="Z1224" s="5"/>
      <c r="AA1224" s="6"/>
      <c r="AB1224" s="5"/>
      <c r="AC1224" s="6"/>
      <c r="AD1224" s="5"/>
      <c r="AE1224" s="6"/>
      <c r="AF1224" s="5"/>
      <c r="AG1224" s="6"/>
      <c r="AH1224" s="5"/>
      <c r="AI1224" s="6"/>
    </row>
    <row r="1225" spans="1:35" ht="15" customHeight="1" x14ac:dyDescent="0.25">
      <c r="A1225" s="9" t="s">
        <v>408</v>
      </c>
      <c r="B1225" s="304">
        <v>4022202</v>
      </c>
      <c r="D1225" s="149" t="s">
        <v>55</v>
      </c>
      <c r="E1225" s="266" t="s">
        <v>1480</v>
      </c>
      <c r="F1225" s="266" t="s">
        <v>1894</v>
      </c>
      <c r="G1225" s="266"/>
      <c r="H1225" s="225">
        <v>0</v>
      </c>
      <c r="I1225" s="225">
        <v>-4</v>
      </c>
      <c r="J1225" s="225">
        <v>520.19500000000005</v>
      </c>
      <c r="K1225" s="225">
        <v>533.74</v>
      </c>
      <c r="L1225" s="365"/>
      <c r="M1225" s="17"/>
      <c r="N1225" s="5"/>
      <c r="O1225" s="230"/>
      <c r="P1225" s="5"/>
      <c r="Q1225" s="230"/>
      <c r="R1225" s="5"/>
      <c r="S1225" s="230"/>
      <c r="T1225" s="5"/>
      <c r="U1225" s="230"/>
      <c r="V1225" s="5"/>
      <c r="W1225" s="6"/>
      <c r="X1225" s="5"/>
      <c r="Y1225" s="6"/>
      <c r="Z1225" s="5"/>
      <c r="AA1225" s="6"/>
      <c r="AB1225" s="5"/>
      <c r="AC1225" s="6"/>
      <c r="AD1225" s="5"/>
      <c r="AE1225" s="6"/>
      <c r="AF1225" s="5"/>
      <c r="AG1225" s="6"/>
      <c r="AH1225" s="5"/>
      <c r="AI1225" s="6"/>
    </row>
    <row r="1226" spans="1:35" ht="15" customHeight="1" x14ac:dyDescent="0.25">
      <c r="A1226" s="9" t="s">
        <v>408</v>
      </c>
      <c r="B1226" s="304">
        <v>4023202</v>
      </c>
      <c r="D1226" s="149" t="s">
        <v>57</v>
      </c>
      <c r="E1226" s="266" t="s">
        <v>1481</v>
      </c>
      <c r="F1226" s="266" t="s">
        <v>1895</v>
      </c>
      <c r="G1226" s="266"/>
      <c r="H1226" s="225">
        <v>0</v>
      </c>
      <c r="I1226" s="225">
        <v>0</v>
      </c>
      <c r="J1226" s="225">
        <v>575.91499999999996</v>
      </c>
      <c r="K1226" s="225">
        <v>589.57000000000005</v>
      </c>
      <c r="L1226" s="190"/>
      <c r="M1226" s="17"/>
      <c r="N1226" s="5"/>
      <c r="O1226" s="230"/>
      <c r="P1226" s="5"/>
      <c r="Q1226" s="230"/>
      <c r="R1226" s="5"/>
      <c r="S1226" s="230"/>
      <c r="T1226" s="5"/>
      <c r="U1226" s="230"/>
      <c r="V1226" s="5"/>
      <c r="W1226" s="6"/>
      <c r="X1226" s="5"/>
      <c r="Y1226" s="6"/>
      <c r="Z1226" s="5"/>
      <c r="AA1226" s="6"/>
      <c r="AB1226" s="5"/>
      <c r="AC1226" s="6"/>
      <c r="AD1226" s="5"/>
      <c r="AE1226" s="6"/>
      <c r="AF1226" s="5"/>
      <c r="AG1226" s="6"/>
      <c r="AH1226" s="5"/>
      <c r="AI1226" s="6"/>
    </row>
    <row r="1227" spans="1:35" s="104" customFormat="1" ht="15" customHeight="1" x14ac:dyDescent="0.25">
      <c r="A1227" s="9" t="s">
        <v>408</v>
      </c>
      <c r="B1227" s="304">
        <v>4402202</v>
      </c>
      <c r="C1227" s="212"/>
      <c r="D1227" s="149" t="s">
        <v>59</v>
      </c>
      <c r="E1227" s="266" t="s">
        <v>1482</v>
      </c>
      <c r="F1227" s="266" t="s">
        <v>1896</v>
      </c>
      <c r="G1227" s="283"/>
      <c r="H1227" s="225">
        <v>0</v>
      </c>
      <c r="I1227" s="225">
        <v>0</v>
      </c>
      <c r="J1227" s="225">
        <v>43</v>
      </c>
      <c r="K1227" s="225">
        <v>46.05</v>
      </c>
      <c r="L1227" s="190"/>
      <c r="M1227" s="17"/>
      <c r="N1227" s="5"/>
      <c r="O1227" s="230"/>
      <c r="P1227" s="5"/>
      <c r="Q1227" s="230"/>
      <c r="R1227" s="5"/>
      <c r="S1227" s="230"/>
      <c r="T1227" s="5"/>
      <c r="U1227" s="230"/>
      <c r="V1227" s="5"/>
      <c r="W1227" s="6"/>
      <c r="X1227" s="5"/>
      <c r="Y1227" s="6"/>
      <c r="Z1227" s="5"/>
      <c r="AA1227" s="6"/>
      <c r="AB1227" s="5"/>
      <c r="AC1227" s="6"/>
      <c r="AD1227" s="5"/>
      <c r="AE1227" s="6"/>
      <c r="AF1227" s="5"/>
      <c r="AG1227" s="6"/>
      <c r="AH1227" s="5"/>
      <c r="AI1227" s="6"/>
    </row>
    <row r="1228" spans="1:35" ht="15" customHeight="1" x14ac:dyDescent="0.25">
      <c r="A1228" s="9" t="s">
        <v>408</v>
      </c>
      <c r="B1228" s="304">
        <v>4402303</v>
      </c>
      <c r="D1228" s="149" t="s">
        <v>60</v>
      </c>
      <c r="E1228" s="266" t="s">
        <v>1483</v>
      </c>
      <c r="F1228" s="266" t="s">
        <v>1897</v>
      </c>
      <c r="G1228" s="266"/>
      <c r="H1228" s="225">
        <v>0</v>
      </c>
      <c r="I1228" s="225">
        <v>0</v>
      </c>
      <c r="J1228" s="225">
        <v>46.421999999999997</v>
      </c>
      <c r="K1228" s="225">
        <v>41.75</v>
      </c>
      <c r="L1228" s="190"/>
      <c r="M1228" s="17"/>
      <c r="N1228" s="18"/>
      <c r="O1228" s="19"/>
      <c r="P1228" s="5"/>
      <c r="Q1228" s="230"/>
      <c r="R1228" s="5"/>
      <c r="S1228" s="230"/>
      <c r="T1228" s="5"/>
      <c r="U1228" s="230"/>
      <c r="V1228" s="5"/>
      <c r="W1228" s="6"/>
      <c r="X1228" s="5"/>
      <c r="Y1228" s="6"/>
      <c r="Z1228" s="5"/>
      <c r="AA1228" s="6"/>
      <c r="AB1228" s="5"/>
      <c r="AC1228" s="6"/>
      <c r="AD1228" s="5"/>
      <c r="AE1228" s="6"/>
      <c r="AF1228" s="5"/>
      <c r="AG1228" s="6"/>
      <c r="AH1228" s="5"/>
      <c r="AI1228" s="6"/>
    </row>
    <row r="1229" spans="1:35" ht="15" customHeight="1" x14ac:dyDescent="0.25">
      <c r="A1229" s="9" t="s">
        <v>408</v>
      </c>
      <c r="B1229" s="304">
        <v>4403202</v>
      </c>
      <c r="D1229" s="149" t="s">
        <v>61</v>
      </c>
      <c r="E1229" s="183" t="s">
        <v>1484</v>
      </c>
      <c r="F1229" s="183" t="s">
        <v>1898</v>
      </c>
      <c r="G1229" s="183"/>
      <c r="H1229" s="225">
        <v>0</v>
      </c>
      <c r="I1229" s="225">
        <v>0</v>
      </c>
      <c r="J1229" s="225">
        <v>46.223999999999997</v>
      </c>
      <c r="K1229" s="225">
        <v>46.23</v>
      </c>
      <c r="L1229" s="189"/>
      <c r="M1229" s="17"/>
      <c r="N1229" s="18"/>
      <c r="O1229" s="17"/>
      <c r="P1229" s="5"/>
      <c r="Q1229" s="230"/>
      <c r="R1229" s="5"/>
      <c r="S1229" s="230"/>
      <c r="T1229" s="5"/>
      <c r="U1229" s="230"/>
      <c r="V1229" s="5"/>
      <c r="W1229" s="6"/>
      <c r="X1229" s="5"/>
      <c r="Y1229" s="6"/>
      <c r="Z1229" s="5"/>
      <c r="AA1229" s="6"/>
      <c r="AB1229" s="5"/>
      <c r="AC1229" s="6"/>
      <c r="AD1229" s="5"/>
      <c r="AE1229" s="6"/>
      <c r="AF1229" s="5"/>
      <c r="AG1229" s="6"/>
      <c r="AH1229" s="5"/>
      <c r="AI1229" s="6"/>
    </row>
    <row r="1230" spans="1:35" ht="15" customHeight="1" x14ac:dyDescent="0.25">
      <c r="A1230" s="9" t="s">
        <v>408</v>
      </c>
      <c r="B1230" s="304">
        <v>4403303</v>
      </c>
      <c r="D1230" s="149" t="s">
        <v>62</v>
      </c>
      <c r="E1230" s="1" t="s">
        <v>1485</v>
      </c>
      <c r="F1230" s="1" t="s">
        <v>1899</v>
      </c>
      <c r="H1230" s="225">
        <v>0</v>
      </c>
      <c r="I1230" s="225">
        <v>0</v>
      </c>
      <c r="J1230" s="225">
        <v>52.168500000000002</v>
      </c>
      <c r="K1230" s="225">
        <v>46.23</v>
      </c>
      <c r="L1230" s="190"/>
      <c r="M1230" s="17"/>
      <c r="N1230" s="31"/>
      <c r="O1230" s="17"/>
      <c r="P1230" s="5"/>
      <c r="Q1230" s="17"/>
      <c r="R1230" s="5"/>
      <c r="S1230" s="230"/>
      <c r="T1230" s="5"/>
      <c r="U1230" s="230"/>
      <c r="V1230" s="5"/>
      <c r="W1230" s="6"/>
      <c r="X1230" s="5"/>
      <c r="Y1230" s="6"/>
      <c r="Z1230" s="5"/>
      <c r="AA1230" s="6"/>
      <c r="AB1230" s="5"/>
      <c r="AC1230" s="6"/>
      <c r="AD1230" s="5"/>
      <c r="AE1230" s="6"/>
      <c r="AF1230" s="5"/>
      <c r="AG1230" s="6"/>
      <c r="AH1230" s="5"/>
      <c r="AI1230" s="6"/>
    </row>
    <row r="1231" spans="1:35" ht="15" customHeight="1" x14ac:dyDescent="0.25">
      <c r="A1231" s="9" t="s">
        <v>408</v>
      </c>
      <c r="B1231" s="304">
        <v>4411222</v>
      </c>
      <c r="D1231" s="149" t="s">
        <v>63</v>
      </c>
      <c r="E1231" s="1" t="s">
        <v>1486</v>
      </c>
      <c r="F1231" s="1" t="s">
        <v>1900</v>
      </c>
      <c r="H1231" s="225">
        <v>3</v>
      </c>
      <c r="I1231" s="225">
        <v>3</v>
      </c>
      <c r="J1231" s="225">
        <v>187.8475</v>
      </c>
      <c r="K1231" s="225">
        <v>192.32</v>
      </c>
      <c r="L1231" s="189">
        <v>315</v>
      </c>
      <c r="M1231" s="17">
        <f t="shared" ref="M1231:M1236" si="20">((((((L1231*L$2))-((L1231*L$2)*0.12+0.035)+4-13)-($J1231*L$2))/($J1231*L$2)))</f>
        <v>0.42756757476144225</v>
      </c>
      <c r="N1231" s="18"/>
      <c r="O1231" s="17"/>
      <c r="P1231" s="5"/>
      <c r="Q1231" s="230"/>
      <c r="R1231" s="5"/>
      <c r="S1231" s="230"/>
      <c r="T1231" s="5"/>
      <c r="U1231" s="230"/>
      <c r="V1231" s="5"/>
      <c r="W1231" s="6"/>
      <c r="X1231" s="5"/>
      <c r="Y1231" s="6"/>
      <c r="Z1231" s="5"/>
      <c r="AA1231" s="6"/>
      <c r="AB1231" s="5"/>
      <c r="AC1231" s="6"/>
      <c r="AD1231" s="5"/>
      <c r="AE1231" s="6"/>
      <c r="AF1231" s="5"/>
      <c r="AG1231" s="6"/>
      <c r="AH1231" s="5"/>
      <c r="AI1231" s="6"/>
    </row>
    <row r="1232" spans="1:35" ht="15" customHeight="1" x14ac:dyDescent="0.25">
      <c r="A1232" s="9" t="s">
        <v>408</v>
      </c>
      <c r="B1232" s="304">
        <v>4411323</v>
      </c>
      <c r="D1232" s="315" t="s">
        <v>64</v>
      </c>
      <c r="E1232" s="1" t="s">
        <v>1487</v>
      </c>
      <c r="F1232" s="1" t="s">
        <v>1901</v>
      </c>
      <c r="G1232" s="44"/>
      <c r="H1232" s="225">
        <v>3</v>
      </c>
      <c r="I1232" s="225">
        <v>3</v>
      </c>
      <c r="J1232" s="225">
        <v>189.02199999999999</v>
      </c>
      <c r="K1232" s="225">
        <v>189.02</v>
      </c>
      <c r="L1232" s="392">
        <v>245</v>
      </c>
      <c r="M1232" s="17">
        <f t="shared" si="20"/>
        <v>9.2809302620858986E-2</v>
      </c>
      <c r="N1232" s="18"/>
      <c r="O1232" s="17"/>
      <c r="P1232" s="18"/>
      <c r="Q1232" s="17"/>
      <c r="R1232" s="5"/>
      <c r="S1232" s="230"/>
      <c r="T1232" s="5"/>
      <c r="U1232" s="230"/>
      <c r="V1232" s="5"/>
      <c r="W1232" s="6"/>
      <c r="X1232" s="5"/>
      <c r="Y1232" s="6"/>
      <c r="Z1232" s="5"/>
      <c r="AA1232" s="6"/>
      <c r="AB1232" s="5"/>
      <c r="AC1232" s="6"/>
      <c r="AD1232" s="5"/>
      <c r="AE1232" s="6"/>
      <c r="AF1232" s="5"/>
      <c r="AG1232" s="6"/>
      <c r="AH1232" s="5"/>
      <c r="AI1232" s="6"/>
    </row>
    <row r="1233" spans="1:35" ht="15" customHeight="1" x14ac:dyDescent="0.25">
      <c r="A1233" s="9" t="s">
        <v>408</v>
      </c>
      <c r="B1233" s="304">
        <v>4412323</v>
      </c>
      <c r="D1233" s="149" t="s">
        <v>2144</v>
      </c>
      <c r="E1233" s="63" t="s">
        <v>2145</v>
      </c>
      <c r="F1233" s="283"/>
      <c r="G1233" s="283"/>
      <c r="H1233" s="225">
        <v>16</v>
      </c>
      <c r="I1233" s="225">
        <v>16</v>
      </c>
      <c r="J1233" s="225">
        <v>262.98599999999999</v>
      </c>
      <c r="K1233" s="225">
        <v>259.24</v>
      </c>
      <c r="L1233" s="191">
        <v>365</v>
      </c>
      <c r="M1233" s="17">
        <f t="shared" si="20"/>
        <v>0.18700234993497766</v>
      </c>
      <c r="N1233" s="31"/>
      <c r="O1233" s="17"/>
      <c r="P1233" s="5"/>
      <c r="Q1233" s="17"/>
      <c r="R1233" s="5">
        <v>367</v>
      </c>
      <c r="S1233" s="17">
        <f>((((((R1233*R$2))-((R1233*R$2)*0.12+0.035)+4-13)-($J1233*R$2))/($J1233*R$2)))</f>
        <v>0.21946130212254655</v>
      </c>
      <c r="T1233" s="5"/>
      <c r="U1233" s="230"/>
      <c r="V1233" s="5"/>
      <c r="W1233" s="6"/>
      <c r="X1233" s="5"/>
      <c r="Y1233" s="6"/>
      <c r="Z1233" s="5"/>
      <c r="AA1233" s="6"/>
      <c r="AB1233" s="5"/>
      <c r="AC1233" s="6"/>
      <c r="AD1233" s="5"/>
      <c r="AE1233" s="6"/>
      <c r="AF1233" s="5"/>
      <c r="AG1233" s="6"/>
      <c r="AH1233" s="5"/>
      <c r="AI1233" s="6"/>
    </row>
    <row r="1234" spans="1:35" s="283" customFormat="1" ht="15" customHeight="1" x14ac:dyDescent="0.25">
      <c r="A1234" s="9" t="s">
        <v>408</v>
      </c>
      <c r="B1234" s="304">
        <v>4412323</v>
      </c>
      <c r="C1234" s="212" t="s">
        <v>5690</v>
      </c>
      <c r="D1234" s="149" t="s">
        <v>5689</v>
      </c>
      <c r="E1234" s="63" t="s">
        <v>1489</v>
      </c>
      <c r="H1234" s="225" t="e">
        <v>#N/A</v>
      </c>
      <c r="I1234" s="225" t="e">
        <v>#N/A</v>
      </c>
      <c r="J1234" s="225">
        <v>262.98</v>
      </c>
      <c r="K1234" s="225">
        <v>262.98</v>
      </c>
      <c r="L1234" s="389">
        <v>345</v>
      </c>
      <c r="M1234" s="17">
        <f t="shared" si="20"/>
        <v>0.12010419043273245</v>
      </c>
      <c r="N1234" s="31"/>
      <c r="O1234" s="17"/>
      <c r="P1234" s="5"/>
      <c r="Q1234" s="17"/>
      <c r="R1234" s="5"/>
      <c r="S1234" s="17"/>
      <c r="T1234" s="5"/>
      <c r="U1234" s="230"/>
      <c r="V1234" s="5"/>
      <c r="W1234" s="6"/>
      <c r="X1234" s="5"/>
      <c r="Y1234" s="6"/>
      <c r="Z1234" s="5"/>
      <c r="AA1234" s="6"/>
      <c r="AB1234" s="5"/>
      <c r="AC1234" s="6"/>
      <c r="AD1234" s="5"/>
      <c r="AE1234" s="6"/>
      <c r="AF1234" s="5"/>
      <c r="AG1234" s="6"/>
      <c r="AH1234" s="5"/>
      <c r="AI1234" s="6"/>
    </row>
    <row r="1235" spans="1:35" s="283" customFormat="1" ht="15" customHeight="1" x14ac:dyDescent="0.25">
      <c r="A1235" s="9"/>
      <c r="B1235" s="304"/>
      <c r="C1235" s="212"/>
      <c r="D1235" s="149" t="s">
        <v>5656</v>
      </c>
      <c r="E1235" s="63" t="s">
        <v>5657</v>
      </c>
      <c r="H1235" s="225">
        <v>3</v>
      </c>
      <c r="I1235" s="225">
        <v>3</v>
      </c>
      <c r="J1235" s="225">
        <v>321.48</v>
      </c>
      <c r="K1235" s="225">
        <v>339</v>
      </c>
      <c r="L1235" s="389">
        <v>455</v>
      </c>
      <c r="M1235" s="17">
        <f t="shared" si="20"/>
        <v>0.21738521836506156</v>
      </c>
      <c r="N1235" s="38"/>
      <c r="O1235" s="17"/>
      <c r="P1235" s="5"/>
      <c r="Q1235" s="230"/>
      <c r="R1235" s="5"/>
      <c r="S1235" s="230"/>
      <c r="T1235" s="5"/>
      <c r="U1235" s="230"/>
      <c r="V1235" s="5"/>
      <c r="W1235" s="6"/>
      <c r="X1235" s="5"/>
      <c r="Y1235" s="6"/>
      <c r="Z1235" s="5"/>
      <c r="AA1235" s="6"/>
      <c r="AB1235" s="5"/>
      <c r="AC1235" s="6"/>
      <c r="AD1235" s="5"/>
      <c r="AE1235" s="6"/>
      <c r="AF1235" s="5"/>
      <c r="AG1235" s="6"/>
      <c r="AH1235" s="5"/>
      <c r="AI1235" s="6"/>
    </row>
    <row r="1236" spans="1:35" ht="15" customHeight="1" x14ac:dyDescent="0.25">
      <c r="A1236" s="9" t="s">
        <v>408</v>
      </c>
      <c r="B1236" s="304">
        <v>4422202</v>
      </c>
      <c r="D1236" s="149" t="s">
        <v>419</v>
      </c>
      <c r="E1236" s="283" t="s">
        <v>1488</v>
      </c>
      <c r="F1236" s="1" t="e">
        <v>#N/A</v>
      </c>
      <c r="H1236" s="225">
        <v>6</v>
      </c>
      <c r="I1236" s="225">
        <v>6</v>
      </c>
      <c r="J1236" s="225">
        <v>340.47280000000001</v>
      </c>
      <c r="K1236" s="225">
        <v>330.21</v>
      </c>
      <c r="L1236" s="392">
        <v>419</v>
      </c>
      <c r="M1236" s="17">
        <f t="shared" si="20"/>
        <v>5.6428002471856767E-2</v>
      </c>
      <c r="N1236" s="18"/>
      <c r="O1236" s="17"/>
      <c r="P1236" s="5"/>
      <c r="Q1236" s="230"/>
      <c r="R1236" s="5"/>
      <c r="S1236" s="230"/>
      <c r="T1236" s="5"/>
      <c r="U1236" s="230"/>
      <c r="V1236" s="5"/>
      <c r="W1236" s="6"/>
      <c r="X1236" s="5"/>
      <c r="Y1236" s="6"/>
      <c r="Z1236" s="5"/>
      <c r="AA1236" s="6"/>
      <c r="AB1236" s="5"/>
      <c r="AC1236" s="6"/>
      <c r="AD1236" s="5"/>
      <c r="AE1236" s="6"/>
      <c r="AF1236" s="5"/>
      <c r="AG1236" s="6"/>
      <c r="AH1236" s="5"/>
      <c r="AI1236" s="6"/>
    </row>
    <row r="1237" spans="1:35" ht="15" customHeight="1" x14ac:dyDescent="0.25">
      <c r="A1237" s="9" t="s">
        <v>408</v>
      </c>
      <c r="B1237" s="304">
        <v>4422303</v>
      </c>
      <c r="D1237" s="149" t="s">
        <v>65</v>
      </c>
      <c r="E1237" s="283" t="s">
        <v>1489</v>
      </c>
      <c r="F1237" s="1" t="e">
        <v>#N/A</v>
      </c>
      <c r="H1237" s="225">
        <v>0</v>
      </c>
      <c r="I1237" s="225">
        <v>-2</v>
      </c>
      <c r="J1237" s="225">
        <v>330.21333299999998</v>
      </c>
      <c r="K1237" s="225">
        <v>259.24</v>
      </c>
      <c r="L1237" s="190"/>
      <c r="M1237" s="17"/>
      <c r="N1237" s="5"/>
      <c r="O1237" s="230"/>
      <c r="P1237" s="5"/>
      <c r="Q1237" s="230"/>
      <c r="R1237" s="5"/>
      <c r="S1237" s="230"/>
      <c r="T1237" s="5"/>
      <c r="U1237" s="230"/>
      <c r="V1237" s="5"/>
      <c r="W1237" s="6"/>
      <c r="X1237" s="5"/>
      <c r="Y1237" s="6"/>
      <c r="Z1237" s="5"/>
      <c r="AA1237" s="6"/>
      <c r="AB1237" s="5"/>
      <c r="AC1237" s="6"/>
      <c r="AD1237" s="5"/>
      <c r="AE1237" s="6"/>
      <c r="AF1237" s="5"/>
      <c r="AG1237" s="6"/>
      <c r="AH1237" s="5"/>
      <c r="AI1237" s="6"/>
    </row>
    <row r="1238" spans="1:35" ht="15" customHeight="1" x14ac:dyDescent="0.25">
      <c r="A1238" s="9" t="s">
        <v>408</v>
      </c>
      <c r="B1238" s="304">
        <v>4423202</v>
      </c>
      <c r="D1238" s="149" t="s">
        <v>420</v>
      </c>
      <c r="E1238" s="1" t="s">
        <v>1490</v>
      </c>
      <c r="F1238" s="1" t="e">
        <v>#N/A</v>
      </c>
      <c r="G1238" s="44"/>
      <c r="H1238" s="225">
        <v>0</v>
      </c>
      <c r="I1238" s="225">
        <v>0</v>
      </c>
      <c r="J1238" s="225">
        <v>413.29666700000001</v>
      </c>
      <c r="K1238" s="225">
        <v>413.29</v>
      </c>
      <c r="L1238" s="190"/>
      <c r="M1238" s="17"/>
      <c r="N1238" s="5"/>
      <c r="O1238" s="230"/>
      <c r="P1238" s="5"/>
      <c r="Q1238" s="230"/>
      <c r="R1238" s="5"/>
      <c r="S1238" s="230"/>
      <c r="T1238" s="5"/>
      <c r="U1238" s="230"/>
      <c r="V1238" s="5"/>
      <c r="W1238" s="6"/>
      <c r="X1238" s="5"/>
      <c r="Y1238" s="6"/>
      <c r="Z1238" s="5"/>
      <c r="AA1238" s="6"/>
      <c r="AB1238" s="5"/>
      <c r="AC1238" s="6"/>
      <c r="AD1238" s="5"/>
      <c r="AE1238" s="6"/>
      <c r="AF1238" s="5"/>
      <c r="AG1238" s="6"/>
      <c r="AH1238" s="5"/>
      <c r="AI1238" s="6"/>
    </row>
    <row r="1239" spans="1:35" ht="15" customHeight="1" x14ac:dyDescent="0.25">
      <c r="A1239" s="9" t="s">
        <v>408</v>
      </c>
      <c r="B1239" s="304">
        <v>4423303</v>
      </c>
      <c r="D1239" s="149" t="s">
        <v>66</v>
      </c>
      <c r="E1239" s="183" t="s">
        <v>1491</v>
      </c>
      <c r="F1239" s="1" t="s">
        <v>1902</v>
      </c>
      <c r="H1239" s="225">
        <v>0</v>
      </c>
      <c r="I1239" s="225">
        <v>0</v>
      </c>
      <c r="J1239" s="225">
        <v>413.29333300000002</v>
      </c>
      <c r="K1239" s="225">
        <v>413.29</v>
      </c>
      <c r="L1239" s="189"/>
      <c r="M1239" s="17"/>
      <c r="N1239" s="5"/>
      <c r="O1239" s="230"/>
      <c r="P1239" s="5"/>
      <c r="Q1239" s="230"/>
      <c r="R1239" s="5"/>
      <c r="S1239" s="230"/>
      <c r="T1239" s="5"/>
      <c r="U1239" s="230"/>
      <c r="V1239" s="5"/>
      <c r="W1239" s="6"/>
      <c r="X1239" s="5"/>
      <c r="Y1239" s="6"/>
      <c r="Z1239" s="5"/>
      <c r="AA1239" s="6"/>
      <c r="AB1239" s="5"/>
      <c r="AC1239" s="6"/>
      <c r="AD1239" s="5"/>
      <c r="AE1239" s="6"/>
      <c r="AF1239" s="5"/>
      <c r="AG1239" s="6"/>
      <c r="AH1239" s="5"/>
      <c r="AI1239" s="6"/>
    </row>
    <row r="1240" spans="1:35" ht="15" customHeight="1" x14ac:dyDescent="0.25">
      <c r="A1240" s="9" t="s">
        <v>408</v>
      </c>
      <c r="B1240" s="304">
        <v>7450001</v>
      </c>
      <c r="D1240" s="149" t="s">
        <v>182</v>
      </c>
      <c r="E1240" s="283" t="s">
        <v>1492</v>
      </c>
      <c r="F1240" s="183" t="s">
        <v>1903</v>
      </c>
      <c r="G1240" s="183"/>
      <c r="H1240" s="225">
        <v>0</v>
      </c>
      <c r="I1240" s="225">
        <v>0</v>
      </c>
      <c r="J1240" s="225">
        <v>21.79</v>
      </c>
      <c r="K1240" s="225">
        <v>21.79</v>
      </c>
      <c r="L1240" s="191"/>
      <c r="M1240" s="17"/>
      <c r="N1240" s="5"/>
      <c r="O1240" s="230"/>
      <c r="P1240" s="5"/>
      <c r="Q1240" s="230"/>
      <c r="R1240" s="5"/>
      <c r="S1240" s="230"/>
      <c r="T1240" s="5"/>
      <c r="U1240" s="230"/>
      <c r="V1240" s="5"/>
      <c r="W1240" s="6"/>
      <c r="X1240" s="5"/>
      <c r="Y1240" s="6"/>
      <c r="Z1240" s="5"/>
      <c r="AA1240" s="6"/>
      <c r="AB1240" s="5"/>
      <c r="AC1240" s="6"/>
      <c r="AD1240" s="5"/>
      <c r="AE1240" s="6"/>
      <c r="AF1240" s="5"/>
      <c r="AG1240" s="6"/>
      <c r="AH1240" s="5"/>
      <c r="AI1240" s="6"/>
    </row>
    <row r="1241" spans="1:35" s="60" customFormat="1" ht="15" customHeight="1" x14ac:dyDescent="0.25">
      <c r="A1241" s="9" t="s">
        <v>408</v>
      </c>
      <c r="B1241" s="304">
        <v>7500001</v>
      </c>
      <c r="C1241" s="212"/>
      <c r="D1241" s="149" t="s">
        <v>189</v>
      </c>
      <c r="E1241" s="283" t="s">
        <v>1493</v>
      </c>
      <c r="F1241" s="60" t="s">
        <v>1680</v>
      </c>
      <c r="H1241" s="225">
        <v>10</v>
      </c>
      <c r="I1241" s="225">
        <v>10</v>
      </c>
      <c r="J1241" s="225">
        <v>3.1627000000000001</v>
      </c>
      <c r="K1241" s="225">
        <v>3.17</v>
      </c>
      <c r="L1241" s="190">
        <v>15</v>
      </c>
      <c r="M1241" s="17">
        <f>((((((L1241*L$2))-((L1241*L$2)*0.12+0.035)+4-13)-($J1241*L$2))/($J1241*L$2)))</f>
        <v>0.31691276441015559</v>
      </c>
      <c r="N1241" s="18">
        <v>11.5</v>
      </c>
      <c r="O1241" s="17">
        <f>((((((N1241*N$2))-((N1241*N$2)*0.12+0.035)+4-13)-($J1241*N$2))/($J1241*N$2)))</f>
        <v>0.77142947481582158</v>
      </c>
      <c r="P1241" s="18"/>
      <c r="Q1241" s="17"/>
      <c r="R1241" s="5"/>
      <c r="S1241" s="17"/>
      <c r="T1241" s="5"/>
      <c r="U1241" s="17"/>
      <c r="V1241" s="5"/>
      <c r="W1241" s="17"/>
      <c r="X1241" s="5"/>
      <c r="Y1241" s="6"/>
      <c r="Z1241" s="5"/>
      <c r="AA1241" s="17"/>
      <c r="AB1241" s="5"/>
      <c r="AC1241" s="6"/>
      <c r="AD1241" s="31"/>
      <c r="AE1241" s="17"/>
      <c r="AF1241" s="18"/>
      <c r="AG1241" s="17"/>
      <c r="AH1241" s="5"/>
      <c r="AI1241" s="17"/>
    </row>
    <row r="1242" spans="1:35" ht="15" customHeight="1" x14ac:dyDescent="0.25">
      <c r="A1242" s="9" t="s">
        <v>408</v>
      </c>
      <c r="B1242" s="304">
        <v>7510102</v>
      </c>
      <c r="D1242" s="149" t="s">
        <v>528</v>
      </c>
      <c r="E1242" s="1" t="s">
        <v>1494</v>
      </c>
      <c r="F1242" s="1" t="e">
        <v>#N/A</v>
      </c>
      <c r="H1242" s="225">
        <v>0</v>
      </c>
      <c r="I1242" s="225">
        <v>0</v>
      </c>
      <c r="J1242" s="225">
        <v>0</v>
      </c>
      <c r="K1242" s="225">
        <v>0</v>
      </c>
      <c r="L1242" s="190"/>
      <c r="M1242" s="17"/>
      <c r="N1242" s="5"/>
      <c r="O1242" s="230"/>
      <c r="P1242" s="5"/>
      <c r="Q1242" s="230"/>
      <c r="R1242" s="5"/>
      <c r="S1242" s="230"/>
      <c r="T1242" s="5"/>
      <c r="U1242" s="230"/>
      <c r="V1242" s="5"/>
      <c r="W1242" s="6"/>
      <c r="X1242" s="5"/>
      <c r="Y1242" s="6"/>
      <c r="Z1242" s="5"/>
      <c r="AA1242" s="6"/>
      <c r="AB1242" s="5"/>
      <c r="AC1242" s="6"/>
      <c r="AD1242" s="5"/>
      <c r="AE1242" s="6"/>
      <c r="AF1242" s="5"/>
      <c r="AG1242" s="6"/>
      <c r="AH1242" s="5"/>
      <c r="AI1242" s="17"/>
    </row>
    <row r="1243" spans="1:35" ht="15" customHeight="1" x14ac:dyDescent="0.25">
      <c r="A1243" s="9" t="s">
        <v>408</v>
      </c>
      <c r="B1243" s="304">
        <v>7510203</v>
      </c>
      <c r="D1243" s="149" t="s">
        <v>529</v>
      </c>
      <c r="E1243" s="176" t="s">
        <v>1495</v>
      </c>
      <c r="F1243" s="1" t="e">
        <v>#N/A</v>
      </c>
      <c r="H1243" s="225">
        <v>0</v>
      </c>
      <c r="I1243" s="225">
        <v>0</v>
      </c>
      <c r="J1243" s="225">
        <v>0</v>
      </c>
      <c r="K1243" s="225">
        <v>0</v>
      </c>
      <c r="L1243" s="190"/>
      <c r="M1243" s="17"/>
      <c r="N1243" s="5"/>
      <c r="O1243" s="230"/>
      <c r="P1243" s="5"/>
      <c r="Q1243" s="230"/>
      <c r="R1243" s="5"/>
      <c r="S1243" s="230"/>
      <c r="T1243" s="5"/>
      <c r="U1243" s="230"/>
      <c r="V1243" s="5"/>
      <c r="W1243" s="6"/>
      <c r="X1243" s="5"/>
      <c r="Y1243" s="6"/>
      <c r="Z1243" s="5"/>
      <c r="AA1243" s="6"/>
      <c r="AB1243" s="5"/>
      <c r="AC1243" s="6"/>
      <c r="AD1243" s="5"/>
      <c r="AE1243" s="6"/>
      <c r="AF1243" s="5"/>
      <c r="AG1243" s="6"/>
      <c r="AH1243" s="5"/>
      <c r="AI1243" s="6"/>
    </row>
    <row r="1244" spans="1:35" ht="15" customHeight="1" x14ac:dyDescent="0.25">
      <c r="A1244" s="9" t="s">
        <v>408</v>
      </c>
      <c r="B1244" s="304">
        <v>7510304</v>
      </c>
      <c r="D1244" s="149" t="s">
        <v>530</v>
      </c>
      <c r="E1244" s="1" t="s">
        <v>1496</v>
      </c>
      <c r="F1244" s="1" t="e">
        <v>#N/A</v>
      </c>
      <c r="H1244" s="225">
        <v>0</v>
      </c>
      <c r="I1244" s="225">
        <v>0</v>
      </c>
      <c r="J1244" s="225">
        <v>0</v>
      </c>
      <c r="K1244" s="225">
        <v>0</v>
      </c>
      <c r="L1244" s="190"/>
      <c r="M1244" s="17"/>
      <c r="N1244" s="5"/>
      <c r="O1244" s="230"/>
      <c r="P1244" s="5"/>
      <c r="Q1244" s="230"/>
      <c r="R1244" s="5"/>
      <c r="S1244" s="230"/>
      <c r="T1244" s="5"/>
      <c r="U1244" s="230"/>
      <c r="V1244" s="5"/>
      <c r="W1244" s="6"/>
      <c r="X1244" s="5"/>
      <c r="Y1244" s="6"/>
      <c r="Z1244" s="5"/>
      <c r="AA1244" s="6"/>
      <c r="AB1244" s="5"/>
      <c r="AC1244" s="6"/>
      <c r="AD1244" s="5"/>
      <c r="AE1244" s="6"/>
      <c r="AF1244" s="5"/>
      <c r="AG1244" s="6"/>
      <c r="AH1244" s="5"/>
      <c r="AI1244" s="6"/>
    </row>
    <row r="1245" spans="1:35" ht="15" customHeight="1" x14ac:dyDescent="0.25">
      <c r="A1245" s="9" t="s">
        <v>408</v>
      </c>
      <c r="B1245" s="304">
        <v>7520003</v>
      </c>
      <c r="D1245" s="149" t="s">
        <v>531</v>
      </c>
      <c r="E1245" s="1" t="s">
        <v>1497</v>
      </c>
      <c r="F1245" s="1" t="s">
        <v>1797</v>
      </c>
      <c r="H1245" s="225">
        <v>0</v>
      </c>
      <c r="I1245" s="225">
        <v>0</v>
      </c>
      <c r="J1245" s="225">
        <v>21.93</v>
      </c>
      <c r="K1245" s="225">
        <v>0</v>
      </c>
      <c r="L1245" s="190"/>
      <c r="M1245" s="17"/>
      <c r="N1245" s="5"/>
      <c r="O1245" s="230"/>
      <c r="P1245" s="5"/>
      <c r="Q1245" s="230"/>
      <c r="R1245" s="5"/>
      <c r="S1245" s="230"/>
      <c r="T1245" s="5"/>
      <c r="U1245" s="230"/>
      <c r="V1245" s="5"/>
      <c r="W1245" s="6"/>
      <c r="X1245" s="5"/>
      <c r="Y1245" s="6"/>
      <c r="Z1245" s="5"/>
      <c r="AA1245" s="6"/>
      <c r="AB1245" s="5"/>
      <c r="AC1245" s="6"/>
      <c r="AD1245" s="5"/>
      <c r="AE1245" s="6"/>
      <c r="AF1245" s="5"/>
      <c r="AG1245" s="6"/>
      <c r="AH1245" s="5"/>
      <c r="AI1245" s="6"/>
    </row>
    <row r="1246" spans="1:35" ht="15" customHeight="1" x14ac:dyDescent="0.25">
      <c r="A1246" s="9" t="s">
        <v>408</v>
      </c>
      <c r="B1246" s="304">
        <v>7700218</v>
      </c>
      <c r="D1246" s="315" t="s">
        <v>81</v>
      </c>
      <c r="E1246" s="283" t="s">
        <v>1498</v>
      </c>
      <c r="F1246" s="283" t="s">
        <v>1904</v>
      </c>
      <c r="G1246" s="283"/>
      <c r="H1246" s="225">
        <v>0</v>
      </c>
      <c r="I1246" s="225">
        <v>0</v>
      </c>
      <c r="J1246" s="225">
        <v>73.119332999999997</v>
      </c>
      <c r="K1246" s="225">
        <v>76.069999999999993</v>
      </c>
      <c r="L1246" s="189"/>
      <c r="M1246" s="17"/>
      <c r="N1246" s="18"/>
      <c r="O1246" s="17"/>
      <c r="P1246" s="18"/>
      <c r="Q1246" s="17"/>
      <c r="R1246" s="18"/>
      <c r="S1246" s="17"/>
      <c r="T1246" s="5"/>
      <c r="U1246" s="230"/>
      <c r="V1246" s="5"/>
      <c r="W1246" s="6"/>
      <c r="X1246" s="5"/>
      <c r="Y1246" s="6"/>
      <c r="Z1246" s="5"/>
      <c r="AA1246" s="6"/>
      <c r="AB1246" s="5"/>
      <c r="AC1246" s="6"/>
      <c r="AD1246" s="5"/>
      <c r="AE1246" s="6"/>
      <c r="AF1246" s="5"/>
      <c r="AG1246" s="6"/>
      <c r="AH1246" s="5"/>
      <c r="AI1246" s="6"/>
    </row>
    <row r="1247" spans="1:35" ht="15" customHeight="1" x14ac:dyDescent="0.25">
      <c r="A1247" s="9" t="s">
        <v>408</v>
      </c>
      <c r="B1247" s="304">
        <v>7700256</v>
      </c>
      <c r="D1247" s="149" t="s">
        <v>434</v>
      </c>
      <c r="E1247" s="283" t="s">
        <v>1499</v>
      </c>
      <c r="F1247" s="283" t="e">
        <v>#N/A</v>
      </c>
      <c r="G1247" s="283"/>
      <c r="H1247" s="225">
        <v>0</v>
      </c>
      <c r="I1247" s="225">
        <v>0</v>
      </c>
      <c r="J1247" s="225">
        <v>25.09</v>
      </c>
      <c r="K1247" s="225">
        <v>25.09</v>
      </c>
      <c r="L1247" s="190"/>
      <c r="M1247" s="17"/>
      <c r="N1247" s="5"/>
      <c r="O1247" s="230"/>
      <c r="P1247" s="5"/>
      <c r="Q1247" s="230"/>
      <c r="R1247" s="5"/>
      <c r="S1247" s="230"/>
      <c r="T1247" s="5"/>
      <c r="U1247" s="230"/>
      <c r="V1247" s="5"/>
      <c r="W1247" s="6"/>
      <c r="X1247" s="5"/>
      <c r="Y1247" s="6"/>
      <c r="Z1247" s="5"/>
      <c r="AA1247" s="6"/>
      <c r="AB1247" s="5"/>
      <c r="AC1247" s="6"/>
      <c r="AD1247" s="5"/>
      <c r="AE1247" s="6"/>
      <c r="AF1247" s="5"/>
      <c r="AG1247" s="6"/>
      <c r="AH1247" s="5"/>
      <c r="AI1247" s="6"/>
    </row>
    <row r="1248" spans="1:35" ht="15" customHeight="1" x14ac:dyDescent="0.25">
      <c r="A1248" s="9" t="s">
        <v>408</v>
      </c>
      <c r="B1248" s="304">
        <v>7700357</v>
      </c>
      <c r="D1248" s="149" t="s">
        <v>83</v>
      </c>
      <c r="E1248" s="266" t="s">
        <v>1500</v>
      </c>
      <c r="F1248" s="266" t="s">
        <v>1905</v>
      </c>
      <c r="G1248" s="266"/>
      <c r="H1248" s="225">
        <v>0</v>
      </c>
      <c r="I1248" s="225">
        <v>0</v>
      </c>
      <c r="J1248" s="225">
        <v>16.500302999999999</v>
      </c>
      <c r="K1248" s="225">
        <v>0</v>
      </c>
      <c r="L1248" s="189"/>
      <c r="M1248" s="17"/>
      <c r="N1248" s="5"/>
      <c r="O1248" s="17"/>
      <c r="P1248" s="5"/>
      <c r="Q1248" s="230"/>
      <c r="R1248" s="5"/>
      <c r="S1248" s="230"/>
      <c r="T1248" s="5"/>
      <c r="U1248" s="230"/>
      <c r="V1248" s="5"/>
      <c r="W1248" s="6"/>
      <c r="X1248" s="5"/>
      <c r="Y1248" s="6"/>
      <c r="Z1248" s="5"/>
      <c r="AA1248" s="6"/>
      <c r="AB1248" s="5"/>
      <c r="AC1248" s="6"/>
      <c r="AD1248" s="5"/>
      <c r="AE1248" s="6"/>
      <c r="AF1248" s="5"/>
      <c r="AG1248" s="6"/>
      <c r="AH1248" s="5"/>
      <c r="AI1248" s="6"/>
    </row>
    <row r="1249" spans="1:35" ht="15" customHeight="1" x14ac:dyDescent="0.25">
      <c r="A1249" s="9" t="s">
        <v>408</v>
      </c>
      <c r="B1249" s="304">
        <v>7700359</v>
      </c>
      <c r="D1249" s="149" t="s">
        <v>84</v>
      </c>
      <c r="E1249" s="283" t="s">
        <v>1501</v>
      </c>
      <c r="F1249" s="283" t="s">
        <v>1906</v>
      </c>
      <c r="G1249" s="283"/>
      <c r="H1249" s="225">
        <v>0</v>
      </c>
      <c r="I1249" s="225">
        <v>0</v>
      </c>
      <c r="J1249" s="225">
        <v>32.393689999999999</v>
      </c>
      <c r="K1249" s="225">
        <v>0</v>
      </c>
      <c r="L1249" s="189"/>
      <c r="M1249" s="17"/>
      <c r="N1249" s="5"/>
      <c r="O1249" s="230"/>
      <c r="P1249" s="5"/>
      <c r="Q1249" s="230"/>
      <c r="R1249" s="5"/>
      <c r="S1249" s="230"/>
      <c r="T1249" s="5"/>
      <c r="U1249" s="230"/>
      <c r="V1249" s="5"/>
      <c r="W1249" s="6"/>
      <c r="X1249" s="5"/>
      <c r="Y1249" s="6"/>
      <c r="Z1249" s="5"/>
      <c r="AA1249" s="6"/>
      <c r="AB1249" s="5"/>
      <c r="AC1249" s="6"/>
      <c r="AD1249" s="5"/>
      <c r="AE1249" s="6"/>
      <c r="AF1249" s="5"/>
      <c r="AG1249" s="6"/>
      <c r="AH1249" s="5"/>
      <c r="AI1249" s="6"/>
    </row>
    <row r="1250" spans="1:35" ht="15" customHeight="1" x14ac:dyDescent="0.25">
      <c r="A1250" s="9" t="s">
        <v>408</v>
      </c>
      <c r="B1250" s="304">
        <v>7700361</v>
      </c>
      <c r="D1250" s="149" t="s">
        <v>435</v>
      </c>
      <c r="E1250" s="283" t="s">
        <v>1502</v>
      </c>
      <c r="F1250" s="283" t="e">
        <v>#N/A</v>
      </c>
      <c r="G1250" s="283"/>
      <c r="H1250" s="225">
        <v>0</v>
      </c>
      <c r="I1250" s="225">
        <v>0</v>
      </c>
      <c r="J1250" s="225">
        <v>96.763249999999999</v>
      </c>
      <c r="K1250" s="225">
        <v>0</v>
      </c>
      <c r="L1250" s="190"/>
      <c r="M1250" s="17"/>
      <c r="N1250" s="5"/>
      <c r="O1250" s="230"/>
      <c r="P1250" s="5"/>
      <c r="Q1250" s="230"/>
      <c r="R1250" s="5"/>
      <c r="S1250" s="230"/>
      <c r="T1250" s="5"/>
      <c r="U1250" s="230"/>
      <c r="V1250" s="5"/>
      <c r="W1250" s="6"/>
      <c r="X1250" s="5"/>
      <c r="Y1250" s="6"/>
      <c r="Z1250" s="5"/>
      <c r="AA1250" s="6"/>
      <c r="AB1250" s="5"/>
      <c r="AC1250" s="6"/>
      <c r="AD1250" s="5"/>
      <c r="AE1250" s="6"/>
      <c r="AF1250" s="5"/>
      <c r="AG1250" s="6"/>
      <c r="AH1250" s="5"/>
      <c r="AI1250" s="6"/>
    </row>
    <row r="1251" spans="1:35" ht="15" customHeight="1" x14ac:dyDescent="0.25">
      <c r="A1251" s="9" t="s">
        <v>408</v>
      </c>
      <c r="B1251" s="304">
        <v>7700377</v>
      </c>
      <c r="D1251" s="149" t="s">
        <v>82</v>
      </c>
      <c r="E1251" s="283" t="s">
        <v>1503</v>
      </c>
      <c r="F1251" s="283" t="s">
        <v>1907</v>
      </c>
      <c r="G1251" s="283"/>
      <c r="H1251" s="225">
        <v>0</v>
      </c>
      <c r="I1251" s="225">
        <v>0</v>
      </c>
      <c r="J1251" s="225">
        <v>32.393653999999998</v>
      </c>
      <c r="K1251" s="225" t="e">
        <v>#N/A</v>
      </c>
      <c r="L1251" s="190"/>
      <c r="M1251" s="17"/>
      <c r="N1251" s="5"/>
      <c r="O1251" s="230"/>
      <c r="P1251" s="5"/>
      <c r="Q1251" s="230"/>
      <c r="R1251" s="5"/>
      <c r="S1251" s="230"/>
      <c r="T1251" s="5"/>
      <c r="U1251" s="230"/>
      <c r="V1251" s="5"/>
      <c r="W1251" s="6"/>
      <c r="X1251" s="5"/>
      <c r="Y1251" s="6"/>
      <c r="Z1251" s="5"/>
      <c r="AA1251" s="6"/>
      <c r="AB1251" s="5"/>
      <c r="AC1251" s="6"/>
      <c r="AD1251" s="5"/>
      <c r="AE1251" s="6"/>
      <c r="AF1251" s="5"/>
      <c r="AG1251" s="6"/>
      <c r="AH1251" s="5"/>
      <c r="AI1251" s="6"/>
    </row>
    <row r="1252" spans="1:35" ht="15" customHeight="1" x14ac:dyDescent="0.25">
      <c r="A1252" s="9" t="s">
        <v>408</v>
      </c>
      <c r="B1252" s="304">
        <v>8100045</v>
      </c>
      <c r="D1252" s="198" t="s">
        <v>194</v>
      </c>
      <c r="E1252" s="7" t="s">
        <v>1504</v>
      </c>
      <c r="F1252" s="7" t="s">
        <v>1908</v>
      </c>
      <c r="G1252" s="7"/>
      <c r="H1252" s="225">
        <v>49</v>
      </c>
      <c r="I1252" s="225">
        <v>49</v>
      </c>
      <c r="J1252" s="225">
        <v>22.306905</v>
      </c>
      <c r="K1252" s="225">
        <v>22.31</v>
      </c>
      <c r="L1252" s="191">
        <v>39.5</v>
      </c>
      <c r="M1252" s="17">
        <f>((((((L1252*L$2))-((L1252*L$2)*0.12+0.035)+4-13)-($J1252*L$2))/($J1252*L$2)))</f>
        <v>0.15323035625067669</v>
      </c>
      <c r="N1252" s="18">
        <v>34.99</v>
      </c>
      <c r="O1252" s="17">
        <f>((((((N1252*N$2))-((N1252*N$2)*0.12+0.035)+4-13)-($J1252*N$2))/($J1252*N$2)))</f>
        <v>0.17782812093385456</v>
      </c>
      <c r="P1252" s="18"/>
      <c r="Q1252" s="17"/>
      <c r="R1252" s="5"/>
      <c r="S1252" s="230"/>
      <c r="T1252" s="5"/>
      <c r="U1252" s="230"/>
      <c r="V1252" s="5"/>
      <c r="W1252" s="6"/>
      <c r="X1252" s="5"/>
      <c r="Y1252" s="6"/>
      <c r="Z1252" s="5"/>
      <c r="AA1252" s="6"/>
      <c r="AB1252" s="5"/>
      <c r="AC1252" s="6"/>
      <c r="AD1252" s="5"/>
      <c r="AE1252" s="6"/>
      <c r="AF1252" s="5"/>
      <c r="AG1252" s="6"/>
      <c r="AH1252" s="5"/>
      <c r="AI1252" s="6"/>
    </row>
    <row r="1253" spans="1:35" ht="15" customHeight="1" x14ac:dyDescent="0.25">
      <c r="A1253" s="9" t="s">
        <v>2003</v>
      </c>
      <c r="B1253" s="304" t="s">
        <v>4149</v>
      </c>
      <c r="D1253" s="32" t="s">
        <v>344</v>
      </c>
      <c r="E1253" s="284" t="s">
        <v>1505</v>
      </c>
      <c r="F1253" s="284" t="e">
        <v>#N/A</v>
      </c>
      <c r="G1253" s="284"/>
      <c r="H1253" s="225">
        <v>0</v>
      </c>
      <c r="I1253" s="225">
        <v>0</v>
      </c>
      <c r="J1253" s="225">
        <v>1.97</v>
      </c>
      <c r="K1253" s="225" t="e">
        <v>#N/A</v>
      </c>
      <c r="L1253" s="191"/>
      <c r="M1253" s="17"/>
      <c r="N1253" s="18"/>
      <c r="O1253" s="17"/>
      <c r="P1253" s="18"/>
      <c r="Q1253" s="20"/>
      <c r="R1253" s="18"/>
      <c r="S1253" s="20"/>
      <c r="T1253" s="18"/>
      <c r="U1253" s="20"/>
      <c r="V1253" s="18"/>
      <c r="W1253" s="21"/>
      <c r="X1253" s="18"/>
      <c r="Y1253" s="21"/>
      <c r="Z1253" s="18"/>
      <c r="AA1253" s="21"/>
      <c r="AB1253" s="18"/>
      <c r="AC1253" s="21"/>
      <c r="AD1253" s="18"/>
      <c r="AE1253" s="21"/>
      <c r="AF1253" s="18"/>
      <c r="AG1253" s="21"/>
      <c r="AH1253" s="18"/>
      <c r="AI1253" s="21"/>
    </row>
    <row r="1254" spans="1:35" s="283" customFormat="1" ht="15" customHeight="1" x14ac:dyDescent="0.25">
      <c r="A1254" s="9" t="s">
        <v>1670</v>
      </c>
      <c r="B1254" s="304">
        <v>42</v>
      </c>
      <c r="C1254" s="212"/>
      <c r="D1254" s="149" t="s">
        <v>590</v>
      </c>
      <c r="E1254" s="283" t="s">
        <v>1506</v>
      </c>
      <c r="F1254" s="283" t="e">
        <v>#N/A</v>
      </c>
      <c r="H1254" s="225">
        <v>0</v>
      </c>
      <c r="I1254" s="225">
        <v>0</v>
      </c>
      <c r="J1254" s="225">
        <v>9.9858589999999996</v>
      </c>
      <c r="K1254" s="225" t="e">
        <v>#N/A</v>
      </c>
      <c r="L1254" s="190"/>
      <c r="M1254" s="17"/>
      <c r="N1254" s="5"/>
      <c r="O1254" s="230"/>
      <c r="P1254" s="5"/>
      <c r="Q1254" s="230"/>
      <c r="R1254" s="5"/>
      <c r="S1254" s="230"/>
      <c r="T1254" s="5"/>
      <c r="U1254" s="230"/>
      <c r="V1254" s="5"/>
      <c r="W1254" s="6"/>
      <c r="X1254" s="5"/>
      <c r="Y1254" s="6"/>
      <c r="Z1254" s="5"/>
      <c r="AA1254" s="6"/>
      <c r="AB1254" s="5"/>
      <c r="AC1254" s="6"/>
      <c r="AD1254" s="5"/>
      <c r="AE1254" s="6"/>
      <c r="AF1254" s="5"/>
      <c r="AG1254" s="6"/>
      <c r="AH1254" s="5"/>
      <c r="AI1254" s="6"/>
    </row>
    <row r="1255" spans="1:35" ht="15" customHeight="1" x14ac:dyDescent="0.25">
      <c r="A1255" s="9" t="s">
        <v>1670</v>
      </c>
      <c r="B1255" s="304">
        <v>46</v>
      </c>
      <c r="D1255" s="149" t="s">
        <v>591</v>
      </c>
      <c r="E1255" s="283" t="s">
        <v>1507</v>
      </c>
      <c r="F1255" s="283" t="e">
        <v>#N/A</v>
      </c>
      <c r="G1255" s="283"/>
      <c r="H1255" s="225">
        <v>0</v>
      </c>
      <c r="I1255" s="225">
        <v>0</v>
      </c>
      <c r="J1255" s="225">
        <v>10.24</v>
      </c>
      <c r="K1255" s="225">
        <v>0</v>
      </c>
      <c r="L1255" s="190"/>
      <c r="M1255" s="17"/>
      <c r="N1255" s="5"/>
      <c r="O1255" s="230"/>
      <c r="P1255" s="5"/>
      <c r="Q1255" s="230"/>
      <c r="R1255" s="5"/>
      <c r="S1255" s="230"/>
      <c r="T1255" s="5"/>
      <c r="U1255" s="230"/>
      <c r="V1255" s="5"/>
      <c r="W1255" s="6"/>
      <c r="X1255" s="5"/>
      <c r="Y1255" s="6"/>
      <c r="Z1255" s="5"/>
      <c r="AA1255" s="6"/>
      <c r="AB1255" s="5"/>
      <c r="AC1255" s="6"/>
      <c r="AD1255" s="5"/>
      <c r="AE1255" s="6"/>
      <c r="AF1255" s="5"/>
      <c r="AG1255" s="6"/>
      <c r="AH1255" s="5"/>
      <c r="AI1255" s="6"/>
    </row>
    <row r="1256" spans="1:35" ht="15" customHeight="1" x14ac:dyDescent="0.25">
      <c r="A1256" s="9" t="s">
        <v>1670</v>
      </c>
      <c r="B1256" s="304">
        <v>60</v>
      </c>
      <c r="D1256" s="149" t="s">
        <v>592</v>
      </c>
      <c r="E1256" s="283" t="s">
        <v>1508</v>
      </c>
      <c r="F1256" s="283" t="s">
        <v>1909</v>
      </c>
      <c r="G1256" s="283"/>
      <c r="H1256" s="225">
        <v>0</v>
      </c>
      <c r="I1256" s="225">
        <v>0</v>
      </c>
      <c r="J1256" s="225">
        <v>8.5830300000000008</v>
      </c>
      <c r="K1256" s="225" t="e">
        <v>#N/A</v>
      </c>
      <c r="L1256" s="191"/>
      <c r="M1256" s="17"/>
      <c r="N1256" s="18"/>
      <c r="O1256" s="17"/>
      <c r="P1256" s="18"/>
      <c r="Q1256" s="17"/>
      <c r="R1256" s="5"/>
      <c r="S1256" s="230"/>
      <c r="T1256" s="5"/>
      <c r="U1256" s="230"/>
      <c r="V1256" s="5"/>
      <c r="W1256" s="6"/>
      <c r="X1256" s="5"/>
      <c r="Y1256" s="6"/>
      <c r="Z1256" s="5"/>
      <c r="AA1256" s="6"/>
      <c r="AB1256" s="5"/>
      <c r="AC1256" s="6"/>
      <c r="AD1256" s="5"/>
      <c r="AE1256" s="6"/>
      <c r="AF1256" s="5"/>
      <c r="AG1256" s="6"/>
      <c r="AH1256" s="5"/>
      <c r="AI1256" s="6"/>
    </row>
    <row r="1257" spans="1:35" ht="15" customHeight="1" x14ac:dyDescent="0.25">
      <c r="A1257" s="9" t="s">
        <v>1670</v>
      </c>
      <c r="B1257" s="304">
        <v>104</v>
      </c>
      <c r="D1257" s="149" t="s">
        <v>222</v>
      </c>
      <c r="E1257" s="283" t="s">
        <v>1509</v>
      </c>
      <c r="F1257" s="283" t="s">
        <v>1910</v>
      </c>
      <c r="G1257" s="283"/>
      <c r="H1257" s="225">
        <v>0</v>
      </c>
      <c r="I1257" s="225">
        <v>0</v>
      </c>
      <c r="J1257" s="225">
        <v>8.5831850000000003</v>
      </c>
      <c r="K1257" s="225">
        <v>9.98</v>
      </c>
      <c r="L1257" s="190"/>
      <c r="M1257" s="17"/>
      <c r="N1257" s="31"/>
      <c r="O1257" s="17"/>
      <c r="P1257" s="18"/>
      <c r="Q1257" s="17"/>
      <c r="R1257" s="18"/>
      <c r="S1257" s="17"/>
      <c r="T1257" s="18"/>
      <c r="U1257" s="17"/>
      <c r="V1257" s="18"/>
      <c r="W1257" s="17"/>
      <c r="X1257" s="5"/>
      <c r="Y1257" s="6"/>
      <c r="Z1257" s="5"/>
      <c r="AA1257" s="6"/>
      <c r="AB1257" s="5"/>
      <c r="AC1257" s="6"/>
      <c r="AD1257" s="5"/>
      <c r="AE1257" s="6"/>
      <c r="AF1257" s="5"/>
      <c r="AG1257" s="6"/>
      <c r="AH1257" s="5"/>
      <c r="AI1257" s="6"/>
    </row>
    <row r="1258" spans="1:35" ht="15" customHeight="1" x14ac:dyDescent="0.25">
      <c r="A1258" s="9" t="s">
        <v>1670</v>
      </c>
      <c r="B1258" s="304">
        <v>108</v>
      </c>
      <c r="D1258" s="149" t="s">
        <v>593</v>
      </c>
      <c r="E1258" s="283" t="s">
        <v>1510</v>
      </c>
      <c r="F1258" s="283" t="e">
        <v>#N/A</v>
      </c>
      <c r="G1258" s="283"/>
      <c r="H1258" s="225">
        <v>0</v>
      </c>
      <c r="I1258" s="225">
        <v>0</v>
      </c>
      <c r="J1258" s="225">
        <v>9.9860469999999992</v>
      </c>
      <c r="K1258" s="225">
        <v>8.9600000000000009</v>
      </c>
      <c r="L1258" s="190"/>
      <c r="M1258" s="17"/>
      <c r="N1258" s="5"/>
      <c r="O1258" s="230"/>
      <c r="P1258" s="5"/>
      <c r="Q1258" s="230"/>
      <c r="R1258" s="5"/>
      <c r="S1258" s="230"/>
      <c r="T1258" s="5"/>
      <c r="U1258" s="230"/>
      <c r="V1258" s="5"/>
      <c r="W1258" s="6"/>
      <c r="X1258" s="5"/>
      <c r="Y1258" s="6"/>
      <c r="Z1258" s="5"/>
      <c r="AA1258" s="6"/>
      <c r="AB1258" s="5"/>
      <c r="AC1258" s="6"/>
      <c r="AD1258" s="5"/>
      <c r="AE1258" s="6"/>
      <c r="AF1258" s="5"/>
      <c r="AG1258" s="6"/>
      <c r="AH1258" s="5"/>
      <c r="AI1258" s="6"/>
    </row>
    <row r="1259" spans="1:35" ht="15" customHeight="1" x14ac:dyDescent="0.25">
      <c r="A1259" s="9" t="s">
        <v>1670</v>
      </c>
      <c r="B1259" s="304">
        <v>180</v>
      </c>
      <c r="D1259" s="149" t="s">
        <v>214</v>
      </c>
      <c r="E1259" s="283" t="s">
        <v>1511</v>
      </c>
      <c r="F1259" s="283" t="s">
        <v>1911</v>
      </c>
      <c r="G1259" s="283"/>
      <c r="H1259" s="225">
        <v>1</v>
      </c>
      <c r="I1259" s="225">
        <v>1</v>
      </c>
      <c r="J1259" s="225">
        <v>33.698571000000001</v>
      </c>
      <c r="K1259" s="225">
        <v>33.69</v>
      </c>
      <c r="L1259" s="191"/>
      <c r="M1259" s="17"/>
      <c r="N1259" s="18"/>
      <c r="O1259" s="17"/>
      <c r="P1259" s="18"/>
      <c r="Q1259" s="17"/>
      <c r="R1259" s="5"/>
      <c r="S1259" s="230"/>
      <c r="T1259" s="5"/>
      <c r="U1259" s="230"/>
      <c r="V1259" s="5"/>
      <c r="W1259" s="6"/>
      <c r="X1259" s="5"/>
      <c r="Y1259" s="6"/>
      <c r="Z1259" s="5"/>
      <c r="AA1259" s="6"/>
      <c r="AB1259" s="5"/>
      <c r="AC1259" s="6"/>
      <c r="AD1259" s="5"/>
      <c r="AE1259" s="6"/>
      <c r="AF1259" s="5"/>
      <c r="AG1259" s="6"/>
      <c r="AH1259" s="5"/>
      <c r="AI1259" s="6"/>
    </row>
    <row r="1260" spans="1:35" ht="15" customHeight="1" x14ac:dyDescent="0.25">
      <c r="A1260" s="9" t="s">
        <v>1670</v>
      </c>
      <c r="B1260" s="304">
        <v>182</v>
      </c>
      <c r="D1260" s="149" t="s">
        <v>217</v>
      </c>
      <c r="E1260" s="283" t="s">
        <v>1512</v>
      </c>
      <c r="F1260" s="283" t="s">
        <v>1912</v>
      </c>
      <c r="G1260" s="283"/>
      <c r="H1260" s="225">
        <v>0</v>
      </c>
      <c r="I1260" s="225">
        <v>0</v>
      </c>
      <c r="J1260" s="225">
        <v>22.093788</v>
      </c>
      <c r="K1260" s="225">
        <v>24.54</v>
      </c>
      <c r="L1260" s="190"/>
      <c r="M1260" s="17"/>
      <c r="N1260" s="5"/>
      <c r="O1260" s="17"/>
      <c r="P1260" s="18"/>
      <c r="Q1260" s="17"/>
      <c r="R1260" s="5"/>
      <c r="S1260" s="230"/>
      <c r="T1260" s="5"/>
      <c r="U1260" s="230"/>
      <c r="V1260" s="5"/>
      <c r="W1260" s="6"/>
      <c r="X1260" s="5"/>
      <c r="Y1260" s="6"/>
      <c r="Z1260" s="5"/>
      <c r="AA1260" s="6"/>
      <c r="AB1260" s="5"/>
      <c r="AC1260" s="6"/>
      <c r="AD1260" s="5"/>
      <c r="AE1260" s="6"/>
      <c r="AF1260" s="5"/>
      <c r="AG1260" s="6"/>
      <c r="AH1260" s="5"/>
      <c r="AI1260" s="6"/>
    </row>
    <row r="1261" spans="1:35" ht="15" customHeight="1" x14ac:dyDescent="0.25">
      <c r="A1261" s="9" t="s">
        <v>1670</v>
      </c>
      <c r="B1261" s="304">
        <v>186</v>
      </c>
      <c r="D1261" s="149" t="s">
        <v>218</v>
      </c>
      <c r="E1261" s="283" t="s">
        <v>1513</v>
      </c>
      <c r="F1261" s="283" t="s">
        <v>1913</v>
      </c>
      <c r="G1261" s="283"/>
      <c r="H1261" s="225">
        <v>0</v>
      </c>
      <c r="I1261" s="225">
        <v>0</v>
      </c>
      <c r="J1261" s="225">
        <v>9.4312900000000006</v>
      </c>
      <c r="K1261" s="225" t="e">
        <v>#N/A</v>
      </c>
      <c r="L1261" s="191"/>
      <c r="M1261" s="19"/>
      <c r="N1261" s="18"/>
      <c r="O1261" s="19"/>
      <c r="P1261" s="18"/>
      <c r="Q1261" s="230"/>
      <c r="R1261" s="5"/>
      <c r="S1261" s="230"/>
      <c r="T1261" s="5"/>
      <c r="U1261" s="184"/>
      <c r="V1261" s="5"/>
      <c r="W1261" s="6"/>
      <c r="X1261" s="5"/>
      <c r="Y1261" s="6"/>
      <c r="Z1261" s="5"/>
      <c r="AA1261" s="6"/>
      <c r="AB1261" s="5"/>
      <c r="AC1261" s="6"/>
      <c r="AD1261" s="5"/>
      <c r="AE1261" s="6"/>
      <c r="AF1261" s="5"/>
      <c r="AG1261" s="6"/>
      <c r="AH1261" s="5"/>
      <c r="AI1261" s="6"/>
    </row>
    <row r="1262" spans="1:35" s="61" customFormat="1" ht="15" customHeight="1" x14ac:dyDescent="0.25">
      <c r="A1262" s="9" t="s">
        <v>1670</v>
      </c>
      <c r="B1262" s="304">
        <v>191</v>
      </c>
      <c r="C1262" s="212"/>
      <c r="D1262" s="149" t="s">
        <v>219</v>
      </c>
      <c r="E1262" s="283" t="s">
        <v>1514</v>
      </c>
      <c r="F1262" s="283" t="s">
        <v>1914</v>
      </c>
      <c r="G1262" s="283"/>
      <c r="H1262" s="225">
        <v>0</v>
      </c>
      <c r="I1262" s="225">
        <v>0</v>
      </c>
      <c r="J1262" s="225">
        <v>11.074762</v>
      </c>
      <c r="K1262" s="225" t="e">
        <v>#N/A</v>
      </c>
      <c r="L1262" s="191"/>
      <c r="M1262" s="17"/>
      <c r="N1262" s="5"/>
      <c r="O1262" s="230"/>
      <c r="P1262" s="5"/>
      <c r="Q1262" s="230"/>
      <c r="R1262" s="5"/>
      <c r="S1262" s="230"/>
      <c r="T1262" s="5"/>
      <c r="U1262" s="230"/>
      <c r="V1262" s="5"/>
      <c r="W1262" s="6"/>
      <c r="X1262" s="5"/>
      <c r="Y1262" s="6"/>
      <c r="Z1262" s="5"/>
      <c r="AA1262" s="6"/>
      <c r="AB1262" s="5"/>
      <c r="AC1262" s="6"/>
      <c r="AD1262" s="5"/>
      <c r="AE1262" s="6"/>
      <c r="AF1262" s="5"/>
      <c r="AG1262" s="6"/>
      <c r="AH1262" s="5"/>
      <c r="AI1262" s="6"/>
    </row>
    <row r="1263" spans="1:35" ht="15" customHeight="1" x14ac:dyDescent="0.25">
      <c r="A1263" s="9" t="s">
        <v>1670</v>
      </c>
      <c r="B1263" s="304">
        <v>211</v>
      </c>
      <c r="D1263" s="149" t="s">
        <v>223</v>
      </c>
      <c r="E1263" s="283" t="s">
        <v>1515</v>
      </c>
      <c r="F1263" s="283" t="s">
        <v>1915</v>
      </c>
      <c r="G1263" s="283"/>
      <c r="H1263" s="225">
        <v>12</v>
      </c>
      <c r="I1263" s="225">
        <v>12</v>
      </c>
      <c r="J1263" s="225">
        <v>9.6264710000000004</v>
      </c>
      <c r="K1263" s="225">
        <v>9.6300000000000008</v>
      </c>
      <c r="L1263" s="191">
        <v>24.5</v>
      </c>
      <c r="M1263" s="17">
        <f>((((((L1263*L$2))-((L1263*L$2)*0.12+0.035)+4-13)-($J1263*L$2))/($J1263*L$2)))</f>
        <v>0.30109985268744882</v>
      </c>
      <c r="N1263" s="5"/>
      <c r="O1263" s="17"/>
      <c r="P1263" s="18"/>
      <c r="Q1263" s="17"/>
      <c r="R1263" s="5"/>
      <c r="S1263" s="230"/>
      <c r="T1263" s="5"/>
      <c r="U1263" s="17"/>
      <c r="V1263" s="5"/>
      <c r="W1263" s="6"/>
      <c r="X1263" s="5"/>
      <c r="Y1263" s="6"/>
      <c r="Z1263" s="5"/>
      <c r="AA1263" s="6"/>
      <c r="AB1263" s="5"/>
      <c r="AC1263" s="6"/>
      <c r="AD1263" s="18"/>
      <c r="AE1263" s="21"/>
      <c r="AF1263" s="5"/>
      <c r="AG1263" s="6"/>
      <c r="AH1263" s="5"/>
      <c r="AI1263" s="6"/>
    </row>
    <row r="1264" spans="1:35" ht="15" customHeight="1" x14ac:dyDescent="0.25">
      <c r="A1264" s="9" t="s">
        <v>1670</v>
      </c>
      <c r="B1264" s="304">
        <v>240</v>
      </c>
      <c r="D1264" s="149" t="s">
        <v>594</v>
      </c>
      <c r="E1264" s="283" t="s">
        <v>1516</v>
      </c>
      <c r="F1264" s="283" t="e">
        <v>#N/A</v>
      </c>
      <c r="G1264" s="283"/>
      <c r="H1264" s="225">
        <v>0</v>
      </c>
      <c r="I1264" s="225">
        <v>0</v>
      </c>
      <c r="J1264" s="225">
        <v>9.0313850000000002</v>
      </c>
      <c r="K1264" s="225">
        <v>8.89</v>
      </c>
      <c r="L1264" s="190"/>
      <c r="M1264" s="17"/>
      <c r="N1264" s="18"/>
      <c r="O1264" s="17"/>
      <c r="P1264" s="5"/>
      <c r="Q1264" s="230"/>
      <c r="R1264" s="5"/>
      <c r="S1264" s="230"/>
      <c r="T1264" s="5"/>
      <c r="U1264" s="230"/>
      <c r="V1264" s="5"/>
      <c r="W1264" s="6"/>
      <c r="X1264" s="5"/>
      <c r="Y1264" s="6"/>
      <c r="Z1264" s="5"/>
      <c r="AA1264" s="6"/>
      <c r="AB1264" s="5"/>
      <c r="AC1264" s="6"/>
      <c r="AD1264" s="18"/>
      <c r="AE1264" s="21"/>
      <c r="AF1264" s="5"/>
      <c r="AG1264" s="6"/>
      <c r="AH1264" s="5"/>
      <c r="AI1264" s="6"/>
    </row>
    <row r="1265" spans="1:35" ht="15" customHeight="1" x14ac:dyDescent="0.25">
      <c r="A1265" s="9" t="s">
        <v>1670</v>
      </c>
      <c r="B1265" s="304">
        <v>241</v>
      </c>
      <c r="D1265" s="149" t="s">
        <v>224</v>
      </c>
      <c r="E1265" s="283" t="s">
        <v>1517</v>
      </c>
      <c r="F1265" s="283" t="s">
        <v>1916</v>
      </c>
      <c r="G1265" s="283"/>
      <c r="H1265" s="225">
        <v>282</v>
      </c>
      <c r="I1265" s="225">
        <v>282</v>
      </c>
      <c r="J1265" s="225">
        <v>8.9937670000000001</v>
      </c>
      <c r="K1265" s="225">
        <v>10.73</v>
      </c>
      <c r="L1265" s="190">
        <v>22.5</v>
      </c>
      <c r="M1265" s="17">
        <f>((((((L1265*L$2))-((L1265*L$2)*0.12+0.035)+4-13)-($J1265*L$2))/($J1265*L$2)))</f>
        <v>0.19694005859836045</v>
      </c>
      <c r="N1265" s="18">
        <v>16.850000000000001</v>
      </c>
      <c r="O1265" s="17">
        <f>((((((N1265*N$2))-((N1265*N$2)*0.12+0.035)+4-13)-($J1265*N$2))/($J1265*N$2)))</f>
        <v>0.14640506030454215</v>
      </c>
      <c r="P1265" s="31">
        <v>15.15</v>
      </c>
      <c r="Q1265" s="17">
        <f>((((((P1265*P$2))-((P1265*P$2)*0.12+0.035)+4-13)-($J1265*P$2))/($J1265*P$2)))</f>
        <v>0.14749841010261155</v>
      </c>
      <c r="R1265" s="31">
        <v>13.99</v>
      </c>
      <c r="S1265" s="17">
        <f>((((((R1265*R$2))-((R1265*R$2)*0.12+0.035)+4-13)-($J1265*R$2))/($J1265*R$2)))</f>
        <v>0.11771296721384936</v>
      </c>
      <c r="T1265" s="18"/>
      <c r="U1265" s="17"/>
      <c r="V1265" s="31"/>
      <c r="W1265" s="17"/>
      <c r="X1265" s="18"/>
      <c r="Y1265" s="17"/>
      <c r="Z1265" s="388">
        <v>12.6</v>
      </c>
      <c r="AA1265" s="17">
        <f>((((((Z1265*Z$2))-((Z1265*Z$2)*0.12+0.035)+4-13)-($J1265*Z$2))/($J1265*Z$2)))</f>
        <v>0.10728074231854122</v>
      </c>
      <c r="AB1265" s="5"/>
      <c r="AC1265" s="6"/>
      <c r="AD1265" s="18"/>
      <c r="AE1265" s="17"/>
      <c r="AF1265" s="5"/>
      <c r="AG1265" s="6"/>
      <c r="AH1265" s="5"/>
      <c r="AI1265" s="6"/>
    </row>
    <row r="1266" spans="1:35" ht="15" customHeight="1" x14ac:dyDescent="0.25">
      <c r="A1266" s="9" t="s">
        <v>1670</v>
      </c>
      <c r="B1266" s="304">
        <v>244</v>
      </c>
      <c r="D1266" s="149" t="s">
        <v>225</v>
      </c>
      <c r="E1266" s="283" t="s">
        <v>1518</v>
      </c>
      <c r="F1266" s="283" t="s">
        <v>1917</v>
      </c>
      <c r="G1266" s="283"/>
      <c r="H1266" s="225">
        <v>123</v>
      </c>
      <c r="I1266" s="225">
        <v>123</v>
      </c>
      <c r="J1266" s="225">
        <v>8.9937489999999993</v>
      </c>
      <c r="K1266" s="225">
        <v>9</v>
      </c>
      <c r="L1266" s="190">
        <v>22</v>
      </c>
      <c r="M1266" s="17">
        <f>((((((L1266*L$2))-((L1266*L$2)*0.12+0.035)+4-13)-($J1266*L$2))/($J1266*L$2)))</f>
        <v>0.14801958560328959</v>
      </c>
      <c r="N1266" s="18"/>
      <c r="O1266" s="17"/>
      <c r="P1266" s="31">
        <v>15.5</v>
      </c>
      <c r="Q1266" s="17">
        <f>((((((P1266*P$2))-((P1266*P$2)*0.12+0.035)+4-13)-($J1266*P$2))/($J1266*P$2)))</f>
        <v>0.18174671467186088</v>
      </c>
      <c r="R1266" s="31">
        <v>14.4</v>
      </c>
      <c r="S1266" s="17">
        <f>((((((R1266*R$2))-((R1266*R$2)*0.12+0.035)+4-13)-($J1266*R$2))/($J1266*R$2)))</f>
        <v>0.15783195639549208</v>
      </c>
      <c r="T1266" s="18"/>
      <c r="U1266" s="17"/>
      <c r="V1266" s="5"/>
      <c r="W1266" s="6"/>
      <c r="X1266" s="5"/>
      <c r="Y1266" s="6"/>
      <c r="Z1266" s="388">
        <v>12.9</v>
      </c>
      <c r="AA1266" s="17">
        <f>((((((Z1266*Z$2))-((Z1266*Z$2)*0.12+0.035)+4-13)-($J1266*Z$2))/($J1266*Z$2)))</f>
        <v>0.13663667954264697</v>
      </c>
      <c r="AB1266" s="5"/>
      <c r="AC1266" s="6"/>
      <c r="AD1266" s="18"/>
      <c r="AE1266" s="19"/>
      <c r="AF1266" s="5"/>
      <c r="AG1266" s="6"/>
      <c r="AH1266" s="5"/>
      <c r="AI1266" s="6"/>
    </row>
    <row r="1267" spans="1:35" ht="15" customHeight="1" x14ac:dyDescent="0.25">
      <c r="A1267" s="9" t="s">
        <v>1670</v>
      </c>
      <c r="B1267" s="304">
        <v>247</v>
      </c>
      <c r="D1267" s="149" t="s">
        <v>595</v>
      </c>
      <c r="E1267" s="283" t="s">
        <v>1519</v>
      </c>
      <c r="F1267" s="283" t="s">
        <v>1918</v>
      </c>
      <c r="G1267" s="283"/>
      <c r="H1267" s="225">
        <v>446</v>
      </c>
      <c r="I1267" s="225">
        <v>446</v>
      </c>
      <c r="J1267" s="225">
        <v>8.9937500000000004</v>
      </c>
      <c r="K1267" s="225">
        <v>9</v>
      </c>
      <c r="L1267" s="190">
        <v>22.5</v>
      </c>
      <c r="M1267" s="17">
        <f>((((((L1267*L$2))-((L1267*L$2)*0.12+0.035)+4-13)-($J1267*L$2))/($J1267*L$2)))</f>
        <v>0.19694232105628912</v>
      </c>
      <c r="N1267" s="31"/>
      <c r="O1267" s="17"/>
      <c r="P1267" s="31">
        <v>15.55</v>
      </c>
      <c r="Q1267" s="17">
        <f>((((((P1267*P$2))-((P1267*P$2)*0.12+0.035)+4-13)-($J1267*P$2))/($J1267*P$2)))</f>
        <v>0.18663886958536019</v>
      </c>
      <c r="R1267" s="18">
        <v>14.45</v>
      </c>
      <c r="S1267" s="17">
        <f>((((((R1267*R$2))-((R1267*R$2)*0.12+0.035)+4-13)-($J1267*R$2))/($J1267*R$2)))</f>
        <v>0.16272411396803332</v>
      </c>
      <c r="T1267" s="18"/>
      <c r="U1267" s="17"/>
      <c r="V1267" s="5"/>
      <c r="W1267" s="6"/>
      <c r="X1267" s="5"/>
      <c r="Y1267" s="6"/>
      <c r="Z1267" s="388">
        <v>12.85</v>
      </c>
      <c r="AA1267" s="17">
        <f>((((((Z1267*Z$2))-((Z1267*Z$2)*0.12+0.035)+4-13)-($J1267*Z$2))/($J1267*Z$2)))</f>
        <v>0.13174426685198051</v>
      </c>
      <c r="AB1267" s="5"/>
      <c r="AC1267" s="6"/>
      <c r="AD1267" s="18"/>
      <c r="AE1267" s="19"/>
      <c r="AF1267" s="5"/>
      <c r="AG1267" s="6"/>
      <c r="AH1267" s="5"/>
      <c r="AI1267" s="6"/>
    </row>
    <row r="1268" spans="1:35" ht="15" customHeight="1" x14ac:dyDescent="0.25">
      <c r="A1268" s="9" t="s">
        <v>1670</v>
      </c>
      <c r="B1268" s="304">
        <v>248</v>
      </c>
      <c r="D1268" s="198" t="s">
        <v>596</v>
      </c>
      <c r="E1268" s="283" t="s">
        <v>1520</v>
      </c>
      <c r="F1268" s="283" t="e">
        <v>#N/A</v>
      </c>
      <c r="G1268" s="283"/>
      <c r="H1268" s="225">
        <v>0</v>
      </c>
      <c r="I1268" s="225">
        <v>0</v>
      </c>
      <c r="J1268" s="225">
        <v>8.9937729999999991</v>
      </c>
      <c r="K1268" s="225">
        <v>9</v>
      </c>
      <c r="L1268" s="190"/>
      <c r="M1268" s="17"/>
      <c r="N1268" s="31"/>
      <c r="O1268" s="17"/>
      <c r="P1268" s="31"/>
      <c r="Q1268" s="17"/>
      <c r="R1268" s="18">
        <v>14.99</v>
      </c>
      <c r="S1268" s="17">
        <f>((((((R1268*R$2))-((R1268*R$2)*0.12+0.035)+4-13)-($J1268*R$2))/($J1268*R$2)))</f>
        <v>0.21555769753139203</v>
      </c>
      <c r="T1268" s="31"/>
      <c r="U1268" s="17"/>
      <c r="V1268" s="5"/>
      <c r="W1268" s="6"/>
      <c r="X1268" s="5"/>
      <c r="Y1268" s="6"/>
      <c r="Z1268" s="5"/>
      <c r="AA1268" s="6"/>
      <c r="AB1268" s="5"/>
      <c r="AC1268" s="6"/>
      <c r="AD1268" s="18"/>
      <c r="AE1268" s="21"/>
      <c r="AF1268" s="5"/>
      <c r="AG1268" s="6"/>
      <c r="AH1268" s="5"/>
      <c r="AI1268" s="6"/>
    </row>
    <row r="1269" spans="1:35" ht="15" customHeight="1" x14ac:dyDescent="0.25">
      <c r="A1269" s="9" t="s">
        <v>1670</v>
      </c>
      <c r="B1269" s="304">
        <v>271</v>
      </c>
      <c r="D1269" s="149" t="s">
        <v>599</v>
      </c>
      <c r="E1269" s="283" t="s">
        <v>1521</v>
      </c>
      <c r="F1269" s="183" t="e">
        <v>#N/A</v>
      </c>
      <c r="G1269" s="183"/>
      <c r="H1269" s="225">
        <v>0</v>
      </c>
      <c r="I1269" s="225">
        <v>0</v>
      </c>
      <c r="J1269" s="225">
        <v>11.570525999999999</v>
      </c>
      <c r="K1269" s="225">
        <v>23.37</v>
      </c>
      <c r="L1269" s="190"/>
      <c r="M1269" s="17"/>
      <c r="N1269" s="5"/>
      <c r="O1269" s="230"/>
      <c r="P1269" s="5"/>
      <c r="Q1269" s="230"/>
      <c r="R1269" s="5"/>
      <c r="S1269" s="230"/>
      <c r="T1269" s="5"/>
      <c r="U1269" s="230"/>
      <c r="V1269" s="5"/>
      <c r="W1269" s="6"/>
      <c r="X1269" s="5"/>
      <c r="Y1269" s="6"/>
      <c r="Z1269" s="5"/>
      <c r="AA1269" s="6"/>
      <c r="AB1269" s="5"/>
      <c r="AC1269" s="6"/>
      <c r="AD1269" s="5"/>
      <c r="AE1269" s="6"/>
      <c r="AF1269" s="5"/>
      <c r="AG1269" s="6"/>
      <c r="AH1269" s="5"/>
      <c r="AI1269" s="6"/>
    </row>
    <row r="1270" spans="1:35" ht="15" customHeight="1" x14ac:dyDescent="0.25">
      <c r="A1270" s="9" t="s">
        <v>1670</v>
      </c>
      <c r="B1270" s="304">
        <v>291</v>
      </c>
      <c r="D1270" s="149" t="s">
        <v>587</v>
      </c>
      <c r="E1270" s="283" t="s">
        <v>1522</v>
      </c>
      <c r="F1270" s="283" t="e">
        <v>#N/A</v>
      </c>
      <c r="G1270" s="283"/>
      <c r="H1270" s="225">
        <v>0</v>
      </c>
      <c r="I1270" s="225">
        <v>0</v>
      </c>
      <c r="J1270" s="225">
        <v>0</v>
      </c>
      <c r="K1270" s="225" t="e">
        <v>#N/A</v>
      </c>
      <c r="L1270" s="190"/>
      <c r="M1270" s="17"/>
      <c r="N1270" s="5"/>
      <c r="O1270" s="230"/>
      <c r="P1270" s="5"/>
      <c r="Q1270" s="230"/>
      <c r="R1270" s="5"/>
      <c r="S1270" s="230"/>
      <c r="T1270" s="5"/>
      <c r="U1270" s="230"/>
      <c r="V1270" s="5"/>
      <c r="W1270" s="6"/>
      <c r="X1270" s="5"/>
      <c r="Y1270" s="6"/>
      <c r="Z1270" s="5"/>
      <c r="AA1270" s="6"/>
      <c r="AB1270" s="5"/>
      <c r="AC1270" s="6"/>
      <c r="AD1270" s="5"/>
      <c r="AE1270" s="6"/>
      <c r="AF1270" s="5"/>
      <c r="AG1270" s="6"/>
      <c r="AH1270" s="5"/>
      <c r="AI1270" s="6"/>
    </row>
    <row r="1271" spans="1:35" ht="15" customHeight="1" x14ac:dyDescent="0.25">
      <c r="A1271" s="9" t="s">
        <v>1670</v>
      </c>
      <c r="B1271" s="304">
        <v>403</v>
      </c>
      <c r="D1271" s="149" t="s">
        <v>588</v>
      </c>
      <c r="E1271" s="283" t="s">
        <v>1523</v>
      </c>
      <c r="F1271" s="283" t="e">
        <v>#N/A</v>
      </c>
      <c r="G1271" s="283"/>
      <c r="H1271" s="225">
        <v>0</v>
      </c>
      <c r="I1271" s="225">
        <v>0</v>
      </c>
      <c r="J1271" s="225">
        <v>9.4071239999999996</v>
      </c>
      <c r="K1271" s="225">
        <v>0</v>
      </c>
      <c r="L1271" s="190"/>
      <c r="M1271" s="17"/>
      <c r="N1271" s="5"/>
      <c r="O1271" s="17"/>
      <c r="P1271" s="5"/>
      <c r="Q1271" s="17"/>
      <c r="R1271" s="5"/>
      <c r="S1271" s="230"/>
      <c r="T1271" s="5"/>
      <c r="U1271" s="230"/>
      <c r="V1271" s="5"/>
      <c r="W1271" s="6"/>
      <c r="X1271" s="5"/>
      <c r="Y1271" s="6"/>
      <c r="Z1271" s="5"/>
      <c r="AA1271" s="6"/>
      <c r="AB1271" s="5"/>
      <c r="AC1271" s="6"/>
      <c r="AD1271" s="5"/>
      <c r="AE1271" s="6"/>
      <c r="AF1271" s="5"/>
      <c r="AG1271" s="6"/>
      <c r="AH1271" s="5"/>
      <c r="AI1271" s="6"/>
    </row>
    <row r="1272" spans="1:35" ht="15" customHeight="1" x14ac:dyDescent="0.25">
      <c r="A1272" s="9" t="s">
        <v>1670</v>
      </c>
      <c r="B1272" s="304">
        <v>413</v>
      </c>
      <c r="D1272" s="32" t="s">
        <v>220</v>
      </c>
      <c r="E1272" s="284" t="s">
        <v>1524</v>
      </c>
      <c r="F1272" s="284" t="s">
        <v>1919</v>
      </c>
      <c r="G1272" s="284"/>
      <c r="H1272" s="225">
        <v>739</v>
      </c>
      <c r="I1272" s="225">
        <v>739</v>
      </c>
      <c r="J1272" s="225">
        <v>9.3643199999999993</v>
      </c>
      <c r="K1272" s="225">
        <v>9.36</v>
      </c>
      <c r="L1272" s="191">
        <v>22</v>
      </c>
      <c r="M1272" s="17">
        <f>((((((L1272*L$2))-((L1272*L$2)*0.12+0.035)+4-13)-($J1272*L$2))/($J1272*L$2)))</f>
        <v>0.10258940318143764</v>
      </c>
      <c r="N1272" s="31"/>
      <c r="O1272" s="17"/>
      <c r="P1272" s="18"/>
      <c r="Q1272" s="17"/>
      <c r="R1272" s="391">
        <v>14.45</v>
      </c>
      <c r="S1272" s="17">
        <f>((((((R1272*R$2))-((R1272*R$2)*0.12+0.035)+4-13)-($J1272*R$2))/($J1272*R$2)))</f>
        <v>0.116712158490953</v>
      </c>
      <c r="T1272" s="388">
        <v>13.79</v>
      </c>
      <c r="U1272" s="17">
        <f>((((((T1272*T$2))-((T1272*T$2)*0.12+0.035)+4-13)-($J1272*T$2))/($J1272*T$2)))</f>
        <v>0.10293112580518382</v>
      </c>
      <c r="V1272" s="18"/>
      <c r="W1272" s="21"/>
      <c r="X1272" s="18"/>
      <c r="Y1272" s="21"/>
      <c r="Z1272" s="18"/>
      <c r="AA1272" s="21"/>
      <c r="AB1272" s="18"/>
      <c r="AC1272" s="21"/>
      <c r="AD1272" s="18"/>
      <c r="AE1272" s="19"/>
      <c r="AF1272" s="18"/>
      <c r="AG1272" s="21"/>
      <c r="AH1272" s="18"/>
      <c r="AI1272" s="21"/>
    </row>
    <row r="1273" spans="1:35" s="167" customFormat="1" ht="15" customHeight="1" x14ac:dyDescent="0.25">
      <c r="A1273" s="9" t="s">
        <v>1670</v>
      </c>
      <c r="B1273" s="304">
        <v>414</v>
      </c>
      <c r="C1273" s="212"/>
      <c r="D1273" s="149" t="s">
        <v>589</v>
      </c>
      <c r="E1273" s="283" t="s">
        <v>1525</v>
      </c>
      <c r="F1273" s="283" t="s">
        <v>1920</v>
      </c>
      <c r="G1273" s="283"/>
      <c r="H1273" s="225">
        <v>104</v>
      </c>
      <c r="I1273" s="225">
        <v>104</v>
      </c>
      <c r="J1273" s="225">
        <v>9.3643330000000002</v>
      </c>
      <c r="K1273" s="225">
        <v>9.36</v>
      </c>
      <c r="L1273" s="190">
        <v>25</v>
      </c>
      <c r="M1273" s="17">
        <f>((((((L1273*L$2))-((L1273*L$2)*0.12+0.035)+4-13)-($J1273*L$2))/($J1273*L$2)))</f>
        <v>0.38450864573056082</v>
      </c>
      <c r="N1273" s="18">
        <v>18</v>
      </c>
      <c r="O1273" s="17">
        <f>((((((N1273*N$2))-((N1273*N$2)*0.12+0.035)+4-13)-($J1273*N$2))/($J1273*N$2)))</f>
        <v>0.2091090737589103</v>
      </c>
      <c r="P1273" s="31">
        <v>15.5</v>
      </c>
      <c r="Q1273" s="17">
        <f>((((((P1273*P$2))-((P1273*P$2)*0.12+0.035)+4-13)-($J1273*P$2))/($J1273*P$2)))</f>
        <v>0.13498028458976555</v>
      </c>
      <c r="R1273" s="18">
        <v>14.2</v>
      </c>
      <c r="S1273" s="17">
        <f>((((((R1273*R$2))-((R1273*R$2)*0.12+0.035)+4-13)-($J1273*R$2))/($J1273*R$2)))</f>
        <v>9.3217210451614574E-2</v>
      </c>
      <c r="T1273" s="388">
        <v>13.3</v>
      </c>
      <c r="U1273" s="17">
        <f>((((((T1273*T$2))-((T1273*T$2)*0.12+0.035)+4-13)-($J1273*T$2))/($J1273*T$2)))</f>
        <v>5.6882535040135719E-2</v>
      </c>
      <c r="V1273" s="5"/>
      <c r="W1273" s="6"/>
      <c r="X1273" s="5"/>
      <c r="Y1273" s="6"/>
      <c r="Z1273" s="5"/>
      <c r="AA1273" s="6"/>
      <c r="AB1273" s="5"/>
      <c r="AC1273" s="6"/>
      <c r="AD1273" s="5"/>
      <c r="AE1273" s="6"/>
      <c r="AF1273" s="5"/>
      <c r="AG1273" s="6"/>
      <c r="AH1273" s="5"/>
      <c r="AI1273" s="6"/>
    </row>
    <row r="1274" spans="1:35" ht="15" customHeight="1" x14ac:dyDescent="0.25">
      <c r="A1274" s="9" t="s">
        <v>1670</v>
      </c>
      <c r="B1274" s="304">
        <v>500</v>
      </c>
      <c r="D1274" s="149" t="s">
        <v>215</v>
      </c>
      <c r="E1274" s="283" t="s">
        <v>1526</v>
      </c>
      <c r="F1274" s="283" t="s">
        <v>1921</v>
      </c>
      <c r="G1274" s="284"/>
      <c r="H1274" s="225">
        <v>63</v>
      </c>
      <c r="I1274" s="225">
        <v>63</v>
      </c>
      <c r="J1274" s="225">
        <v>27.862500000000001</v>
      </c>
      <c r="K1274" s="225">
        <v>27.86</v>
      </c>
      <c r="L1274" s="392">
        <v>61.5</v>
      </c>
      <c r="M1274" s="17">
        <f>((((((L1274*L$2))-((L1274*L$2)*0.12+0.035)+4-13)-($J1274*L$2))/($J1274*L$2)))</f>
        <v>0.6181247196052041</v>
      </c>
      <c r="N1274" s="18">
        <v>62.99</v>
      </c>
      <c r="O1274" s="17">
        <f>((((((N1274*N$2))-((N1274*N$2)*0.12+0.035)+4-13)-($J1274*N$2))/($J1274*N$2)))</f>
        <v>0.82731987438313159</v>
      </c>
      <c r="P1274" s="5"/>
      <c r="Q1274" s="230"/>
      <c r="R1274" s="5"/>
      <c r="S1274" s="230"/>
      <c r="T1274" s="5"/>
      <c r="U1274" s="230"/>
      <c r="V1274" s="5"/>
      <c r="W1274" s="6"/>
      <c r="X1274" s="5"/>
      <c r="Y1274" s="6"/>
      <c r="Z1274" s="5"/>
      <c r="AA1274" s="6"/>
      <c r="AB1274" s="5"/>
      <c r="AC1274" s="6"/>
      <c r="AD1274" s="5"/>
      <c r="AE1274" s="6"/>
      <c r="AF1274" s="5"/>
      <c r="AG1274" s="6"/>
      <c r="AH1274" s="5"/>
      <c r="AI1274" s="6"/>
    </row>
    <row r="1275" spans="1:35" ht="15" customHeight="1" thickBot="1" x14ac:dyDescent="0.3">
      <c r="A1275" s="9" t="s">
        <v>1670</v>
      </c>
      <c r="B1275" s="304" t="s">
        <v>4150</v>
      </c>
      <c r="D1275" s="149" t="s">
        <v>3156</v>
      </c>
      <c r="E1275" s="283" t="s">
        <v>4265</v>
      </c>
      <c r="F1275" s="283"/>
      <c r="G1275" s="284"/>
      <c r="H1275" s="225">
        <v>0</v>
      </c>
      <c r="I1275" s="225">
        <v>0</v>
      </c>
      <c r="J1275" s="225">
        <v>10.36</v>
      </c>
      <c r="K1275" s="225">
        <v>12</v>
      </c>
      <c r="L1275" s="189"/>
      <c r="M1275" s="17"/>
      <c r="N1275" s="50"/>
      <c r="O1275" s="17"/>
      <c r="P1275" s="5"/>
      <c r="Q1275" s="17"/>
      <c r="R1275" s="5"/>
      <c r="S1275" s="17"/>
      <c r="T1275" s="5"/>
      <c r="U1275" s="230"/>
      <c r="V1275" s="5"/>
      <c r="W1275" s="6"/>
      <c r="X1275" s="5"/>
      <c r="Y1275" s="6"/>
      <c r="Z1275" s="5"/>
      <c r="AA1275" s="6"/>
      <c r="AB1275" s="5"/>
      <c r="AC1275" s="6"/>
      <c r="AD1275" s="5"/>
      <c r="AE1275" s="6"/>
      <c r="AF1275" s="5"/>
      <c r="AG1275" s="6"/>
      <c r="AH1275" s="5"/>
      <c r="AI1275" s="6"/>
    </row>
    <row r="1276" spans="1:35" ht="15.75" customHeight="1" thickBot="1" x14ac:dyDescent="0.3">
      <c r="A1276" s="9" t="s">
        <v>1670</v>
      </c>
      <c r="B1276" s="304" t="e">
        <v>#N/A</v>
      </c>
      <c r="D1276" s="149" t="s">
        <v>4264</v>
      </c>
      <c r="E1276" s="283" t="s">
        <v>4263</v>
      </c>
      <c r="F1276" s="183"/>
      <c r="G1276" s="284"/>
      <c r="H1276" s="225" t="e">
        <v>#N/A</v>
      </c>
      <c r="I1276" s="225" t="e">
        <v>#N/A</v>
      </c>
      <c r="J1276" s="225" t="e">
        <v>#N/A</v>
      </c>
      <c r="K1276" s="225">
        <v>2</v>
      </c>
      <c r="L1276" s="189">
        <v>12.75</v>
      </c>
      <c r="M1276" s="17" t="e">
        <f>((((((L1276*L$2))-((L1276*L$2)*0.12+0.035)+4-13)-($J1276*L$2))/($J1276*L$2)))</f>
        <v>#N/A</v>
      </c>
      <c r="N1276" s="56">
        <v>6.75</v>
      </c>
      <c r="O1276" s="17" t="e">
        <f>((((((N1276*N$2))-((N1276*N$2)*0.12+0.035)+4-13)-($J1276*N$2))/($J1276*N$2)))</f>
        <v>#N/A</v>
      </c>
      <c r="P1276" s="18">
        <v>5.85</v>
      </c>
      <c r="Q1276" s="17" t="e">
        <f>((((((P1276*P$2))-((P1276*P$2)*0.12+0.035)+4-13)-($J1276*P$2))/($J1276*P$2)))</f>
        <v>#N/A</v>
      </c>
      <c r="R1276" s="18"/>
      <c r="S1276" s="17"/>
      <c r="T1276" s="5"/>
      <c r="U1276" s="230"/>
      <c r="V1276" s="5"/>
      <c r="W1276" s="6"/>
      <c r="X1276" s="5"/>
      <c r="Y1276" s="6"/>
      <c r="Z1276" s="5"/>
      <c r="AA1276" s="6"/>
      <c r="AB1276" s="5"/>
      <c r="AC1276" s="6"/>
      <c r="AD1276" s="5"/>
      <c r="AE1276" s="6"/>
      <c r="AF1276" s="5"/>
      <c r="AG1276" s="6"/>
      <c r="AH1276" s="5"/>
      <c r="AI1276" s="6"/>
    </row>
    <row r="1277" spans="1:35" s="183" customFormat="1" ht="15.75" customHeight="1" x14ac:dyDescent="0.25">
      <c r="A1277" s="9" t="s">
        <v>1670</v>
      </c>
      <c r="B1277" s="304" t="s">
        <v>4151</v>
      </c>
      <c r="C1277" s="212"/>
      <c r="D1277" s="149" t="s">
        <v>2108</v>
      </c>
      <c r="E1277" s="283" t="s">
        <v>2109</v>
      </c>
      <c r="F1277" s="283"/>
      <c r="G1277" s="283"/>
      <c r="H1277" s="225">
        <v>13</v>
      </c>
      <c r="I1277" s="225">
        <v>13</v>
      </c>
      <c r="J1277" s="225">
        <v>12.303547999999999</v>
      </c>
      <c r="K1277" s="225" t="e">
        <v>#N/A</v>
      </c>
      <c r="L1277" s="191">
        <v>34</v>
      </c>
      <c r="M1277" s="17">
        <f>((((((L1277*L$2))-((L1277*L$2)*0.12+0.035)+4-13)-($J1277*L$2))/($J1277*L$2)))</f>
        <v>0.69747783322339207</v>
      </c>
      <c r="N1277" s="26"/>
      <c r="O1277" s="17"/>
      <c r="P1277" s="5"/>
      <c r="Q1277" s="230"/>
      <c r="R1277" s="5"/>
      <c r="S1277" s="230"/>
      <c r="T1277" s="5"/>
      <c r="U1277" s="230"/>
      <c r="V1277" s="5"/>
      <c r="W1277" s="6"/>
      <c r="X1277" s="5"/>
      <c r="Y1277" s="6"/>
      <c r="Z1277" s="5"/>
      <c r="AA1277" s="6"/>
      <c r="AB1277" s="5"/>
      <c r="AC1277" s="6"/>
      <c r="AD1277" s="5"/>
      <c r="AE1277" s="6"/>
      <c r="AF1277" s="5"/>
      <c r="AG1277" s="6"/>
      <c r="AH1277" s="5"/>
      <c r="AI1277" s="6"/>
    </row>
    <row r="1278" spans="1:35" ht="15" customHeight="1" x14ac:dyDescent="0.25">
      <c r="A1278" s="9" t="s">
        <v>1670</v>
      </c>
      <c r="B1278" s="304" t="s">
        <v>5468</v>
      </c>
      <c r="D1278" s="149" t="s">
        <v>4747</v>
      </c>
      <c r="E1278" s="283" t="s">
        <v>4748</v>
      </c>
      <c r="F1278" s="283"/>
      <c r="G1278" s="283"/>
      <c r="H1278" s="225">
        <v>0</v>
      </c>
      <c r="I1278" s="225">
        <v>0</v>
      </c>
      <c r="J1278" s="225">
        <v>10.315833</v>
      </c>
      <c r="K1278" s="225" t="e">
        <v>#N/A</v>
      </c>
      <c r="L1278" s="191"/>
      <c r="M1278" s="17"/>
      <c r="N1278" s="51"/>
      <c r="O1278" s="17"/>
      <c r="P1278" s="5"/>
      <c r="Q1278" s="230"/>
      <c r="R1278" s="5"/>
      <c r="S1278" s="230"/>
      <c r="T1278" s="5"/>
      <c r="U1278" s="230"/>
      <c r="V1278" s="5"/>
      <c r="W1278" s="6"/>
      <c r="X1278" s="5"/>
      <c r="Y1278" s="6"/>
      <c r="Z1278" s="5"/>
      <c r="AA1278" s="6"/>
      <c r="AB1278" s="5"/>
      <c r="AC1278" s="6"/>
      <c r="AD1278" s="5"/>
      <c r="AE1278" s="6"/>
      <c r="AF1278" s="5"/>
      <c r="AG1278" s="6"/>
      <c r="AH1278" s="5"/>
      <c r="AI1278" s="6"/>
    </row>
    <row r="1279" spans="1:35" s="266" customFormat="1" ht="15" customHeight="1" x14ac:dyDescent="0.25">
      <c r="A1279" s="9" t="s">
        <v>1670</v>
      </c>
      <c r="B1279" s="304">
        <v>1110</v>
      </c>
      <c r="C1279" s="212"/>
      <c r="D1279" s="149" t="s">
        <v>138</v>
      </c>
      <c r="E1279" s="283" t="s">
        <v>1527</v>
      </c>
      <c r="F1279" s="266" t="s">
        <v>1922</v>
      </c>
      <c r="G1279" s="283"/>
      <c r="H1279" s="225">
        <v>0</v>
      </c>
      <c r="I1279" s="225">
        <v>0</v>
      </c>
      <c r="J1279" s="225">
        <v>21.117353000000001</v>
      </c>
      <c r="K1279" s="225" t="e">
        <v>#N/A</v>
      </c>
      <c r="L1279" s="190"/>
      <c r="M1279" s="17"/>
      <c r="N1279" s="51"/>
      <c r="O1279" s="230"/>
      <c r="P1279" s="5"/>
      <c r="Q1279" s="230"/>
      <c r="R1279" s="5"/>
      <c r="S1279" s="230"/>
      <c r="T1279" s="5"/>
      <c r="U1279" s="230"/>
      <c r="V1279" s="5"/>
      <c r="W1279" s="6"/>
      <c r="X1279" s="5"/>
      <c r="Y1279" s="6"/>
      <c r="Z1279" s="5"/>
      <c r="AA1279" s="6"/>
      <c r="AB1279" s="5"/>
      <c r="AC1279" s="6"/>
      <c r="AD1279" s="5"/>
      <c r="AE1279" s="6"/>
      <c r="AF1279" s="5"/>
      <c r="AG1279" s="6"/>
      <c r="AH1279" s="5"/>
      <c r="AI1279" s="6"/>
    </row>
    <row r="1280" spans="1:35" ht="15" customHeight="1" x14ac:dyDescent="0.25">
      <c r="A1280" s="9" t="s">
        <v>1670</v>
      </c>
      <c r="B1280" s="304">
        <v>1484</v>
      </c>
      <c r="D1280" s="149" t="s">
        <v>550</v>
      </c>
      <c r="E1280" s="183" t="s">
        <v>1528</v>
      </c>
      <c r="F1280" s="283" t="e">
        <v>#N/A</v>
      </c>
      <c r="G1280" s="283"/>
      <c r="H1280" s="225">
        <v>0</v>
      </c>
      <c r="I1280" s="225">
        <v>0</v>
      </c>
      <c r="J1280" s="225">
        <v>7.2610710000000003</v>
      </c>
      <c r="K1280" s="225">
        <v>7.04</v>
      </c>
      <c r="L1280" s="190"/>
      <c r="M1280" s="17"/>
      <c r="N1280" s="5"/>
      <c r="O1280" s="230"/>
      <c r="P1280" s="5"/>
      <c r="Q1280" s="230"/>
      <c r="R1280" s="5"/>
      <c r="S1280" s="230"/>
      <c r="T1280" s="5"/>
      <c r="U1280" s="230"/>
      <c r="V1280" s="5"/>
      <c r="W1280" s="6"/>
      <c r="X1280" s="5"/>
      <c r="Y1280" s="6"/>
      <c r="Z1280" s="5"/>
      <c r="AA1280" s="6"/>
      <c r="AB1280" s="5"/>
      <c r="AC1280" s="6"/>
      <c r="AD1280" s="5"/>
      <c r="AE1280" s="6"/>
      <c r="AF1280" s="5"/>
      <c r="AG1280" s="6"/>
      <c r="AH1280" s="5"/>
      <c r="AI1280" s="6"/>
    </row>
    <row r="1281" spans="1:35" ht="15" customHeight="1" x14ac:dyDescent="0.25">
      <c r="A1281" s="9" t="s">
        <v>1670</v>
      </c>
      <c r="B1281" s="304">
        <v>1752</v>
      </c>
      <c r="D1281" s="149" t="s">
        <v>183</v>
      </c>
      <c r="E1281" s="183" t="s">
        <v>1529</v>
      </c>
      <c r="F1281" s="183" t="s">
        <v>1923</v>
      </c>
      <c r="G1281" s="283"/>
      <c r="H1281" s="225">
        <v>47</v>
      </c>
      <c r="I1281" s="225">
        <v>47</v>
      </c>
      <c r="J1281" s="225">
        <v>29.465053999999999</v>
      </c>
      <c r="K1281" s="225">
        <v>29.47</v>
      </c>
      <c r="L1281" s="389">
        <v>48.99</v>
      </c>
      <c r="M1281" s="17">
        <f>((((((L1281*L$2))-((L1281*L$2)*0.12+0.035)+4-13)-($J1281*L$2))/($J1281*L$2)))</f>
        <v>0.15649541996427366</v>
      </c>
      <c r="N1281" s="18"/>
      <c r="O1281" s="19"/>
      <c r="P1281" s="18"/>
      <c r="Q1281" s="19"/>
      <c r="R1281" s="18"/>
      <c r="S1281" s="19"/>
      <c r="T1281" s="18"/>
      <c r="U1281" s="20"/>
      <c r="V1281" s="18"/>
      <c r="W1281" s="6"/>
      <c r="X1281" s="5"/>
      <c r="Y1281" s="6"/>
      <c r="Z1281" s="5"/>
      <c r="AA1281" s="6"/>
      <c r="AB1281" s="5"/>
      <c r="AC1281" s="6"/>
      <c r="AD1281" s="5"/>
      <c r="AE1281" s="6"/>
      <c r="AF1281" s="5"/>
      <c r="AG1281" s="6"/>
      <c r="AH1281" s="5"/>
      <c r="AI1281" s="6"/>
    </row>
    <row r="1282" spans="1:35" ht="15" customHeight="1" x14ac:dyDescent="0.25">
      <c r="A1282" s="9" t="s">
        <v>1670</v>
      </c>
      <c r="B1282" s="304">
        <v>1753</v>
      </c>
      <c r="D1282" s="149" t="s">
        <v>532</v>
      </c>
      <c r="E1282" s="183" t="s">
        <v>1530</v>
      </c>
      <c r="F1282" s="183" t="e">
        <v>#N/A</v>
      </c>
      <c r="G1282" s="183"/>
      <c r="H1282" s="225">
        <v>57</v>
      </c>
      <c r="I1282" s="225">
        <v>57</v>
      </c>
      <c r="J1282" s="225">
        <v>29.465040999999999</v>
      </c>
      <c r="K1282" s="225">
        <v>29.6</v>
      </c>
      <c r="L1282" s="389">
        <v>49.99</v>
      </c>
      <c r="M1282" s="17">
        <f>((((((L1282*L$2))-((L1282*L$2)*0.12+0.035)+4-13)-($J1282*L$2))/($J1282*L$2)))</f>
        <v>0.1863618312969598</v>
      </c>
      <c r="N1282" s="18">
        <v>46.5</v>
      </c>
      <c r="O1282" s="17">
        <f>((((((N1282*N$2))-((N1282*N$2)*0.12+0.035)+4-13)-($J1282*N$2))/($J1282*N$2)))</f>
        <v>0.23544711850222791</v>
      </c>
      <c r="P1282" s="18"/>
      <c r="Q1282" s="20"/>
      <c r="R1282" s="18"/>
      <c r="S1282" s="19"/>
      <c r="T1282" s="18"/>
      <c r="U1282" s="230"/>
      <c r="V1282" s="5"/>
      <c r="W1282" s="6"/>
      <c r="X1282" s="5"/>
      <c r="Y1282" s="6"/>
      <c r="Z1282" s="5"/>
      <c r="AA1282" s="6"/>
      <c r="AB1282" s="5"/>
      <c r="AC1282" s="6"/>
      <c r="AD1282" s="5"/>
      <c r="AE1282" s="6"/>
      <c r="AF1282" s="5"/>
      <c r="AG1282" s="6"/>
      <c r="AH1282" s="5"/>
      <c r="AI1282" s="6"/>
    </row>
    <row r="1283" spans="1:35" ht="15" customHeight="1" x14ac:dyDescent="0.25">
      <c r="A1283" s="9" t="s">
        <v>1670</v>
      </c>
      <c r="B1283" s="304">
        <v>1754</v>
      </c>
      <c r="D1283" s="149" t="s">
        <v>533</v>
      </c>
      <c r="E1283" s="183" t="s">
        <v>1531</v>
      </c>
      <c r="F1283" s="183" t="e">
        <v>#N/A</v>
      </c>
      <c r="G1283" s="183"/>
      <c r="H1283" s="225">
        <v>7</v>
      </c>
      <c r="I1283" s="225">
        <v>7</v>
      </c>
      <c r="J1283" s="225">
        <v>29.465066</v>
      </c>
      <c r="K1283" s="225">
        <v>29.51</v>
      </c>
      <c r="L1283" s="389">
        <v>48.99</v>
      </c>
      <c r="M1283" s="17">
        <f>((((((L1283*L$2))-((L1283*L$2)*0.12+0.035)+4-13)-($J1283*L$2))/($J1283*L$2)))</f>
        <v>0.15649494896770297</v>
      </c>
      <c r="N1283" s="18"/>
      <c r="O1283" s="17"/>
      <c r="P1283" s="18"/>
      <c r="Q1283" s="17"/>
      <c r="R1283" s="18">
        <v>50.95</v>
      </c>
      <c r="S1283" s="17">
        <f>((((((R1283*R$2))-((R1283*R$2)*0.12+0.035)+4-13)-($J1283*R$2))/($J1283*R$2)))</f>
        <v>0.44500779329664514</v>
      </c>
      <c r="T1283" s="5"/>
      <c r="U1283" s="230"/>
      <c r="V1283" s="5"/>
      <c r="W1283" s="6"/>
      <c r="X1283" s="5"/>
      <c r="Y1283" s="6"/>
      <c r="Z1283" s="5"/>
      <c r="AA1283" s="6"/>
      <c r="AB1283" s="5"/>
      <c r="AC1283" s="6"/>
      <c r="AD1283" s="5"/>
      <c r="AE1283" s="6"/>
      <c r="AF1283" s="5"/>
      <c r="AG1283" s="6"/>
      <c r="AH1283" s="5"/>
      <c r="AI1283" s="6"/>
    </row>
    <row r="1284" spans="1:35" ht="15" customHeight="1" thickBot="1" x14ac:dyDescent="0.3">
      <c r="A1284" s="9" t="s">
        <v>1670</v>
      </c>
      <c r="B1284" s="304">
        <v>1755</v>
      </c>
      <c r="D1284" s="149" t="s">
        <v>534</v>
      </c>
      <c r="E1284" s="183" t="s">
        <v>1532</v>
      </c>
      <c r="F1284" s="183" t="e">
        <v>#N/A</v>
      </c>
      <c r="G1284" s="183"/>
      <c r="H1284" s="225">
        <v>0</v>
      </c>
      <c r="I1284" s="225">
        <v>0</v>
      </c>
      <c r="J1284" s="225">
        <v>29.603306</v>
      </c>
      <c r="K1284" s="225">
        <v>29.73</v>
      </c>
      <c r="L1284" s="190"/>
      <c r="M1284" s="17"/>
      <c r="N1284" s="52"/>
      <c r="O1284" s="230"/>
      <c r="P1284" s="5"/>
      <c r="Q1284" s="230"/>
      <c r="R1284" s="5"/>
      <c r="S1284" s="230"/>
      <c r="T1284" s="5"/>
      <c r="U1284" s="230"/>
      <c r="V1284" s="5"/>
      <c r="W1284" s="6"/>
      <c r="X1284" s="5"/>
      <c r="Y1284" s="6"/>
      <c r="Z1284" s="5"/>
      <c r="AA1284" s="6"/>
      <c r="AB1284" s="5"/>
      <c r="AC1284" s="6"/>
      <c r="AD1284" s="5"/>
      <c r="AE1284" s="6"/>
      <c r="AF1284" s="5"/>
      <c r="AG1284" s="6"/>
      <c r="AH1284" s="5"/>
      <c r="AI1284" s="6"/>
    </row>
    <row r="1285" spans="1:35" ht="15.75" customHeight="1" thickBot="1" x14ac:dyDescent="0.3">
      <c r="A1285" s="9" t="s">
        <v>1670</v>
      </c>
      <c r="B1285" s="304" t="s">
        <v>4152</v>
      </c>
      <c r="D1285" s="149" t="s">
        <v>221</v>
      </c>
      <c r="E1285" s="283" t="s">
        <v>1533</v>
      </c>
      <c r="F1285" s="283" t="s">
        <v>1924</v>
      </c>
      <c r="G1285" s="283"/>
      <c r="H1285" s="225">
        <v>49</v>
      </c>
      <c r="I1285" s="225">
        <v>49</v>
      </c>
      <c r="J1285" s="225">
        <v>46.821333000000003</v>
      </c>
      <c r="K1285" s="225">
        <v>46.82</v>
      </c>
      <c r="L1285" s="392">
        <v>72.5</v>
      </c>
      <c r="M1285" s="48">
        <f>((((((L1285*L$2))-((L1285*L$2)*0.12+0.035)+4-13)-($J1285*L$2))/($J1285*L$2)))</f>
        <v>0.16965913806853805</v>
      </c>
      <c r="N1285" s="56"/>
      <c r="O1285" s="48"/>
      <c r="P1285" s="5"/>
      <c r="Q1285" s="230"/>
      <c r="R1285" s="5"/>
      <c r="S1285" s="230"/>
      <c r="T1285" s="5"/>
      <c r="U1285" s="230"/>
      <c r="V1285" s="5"/>
      <c r="W1285" s="6"/>
      <c r="X1285" s="5"/>
      <c r="Y1285" s="6"/>
      <c r="Z1285" s="5"/>
      <c r="AA1285" s="6"/>
      <c r="AB1285" s="5"/>
      <c r="AC1285" s="6"/>
      <c r="AD1285" s="5"/>
      <c r="AE1285" s="6"/>
      <c r="AF1285" s="5"/>
      <c r="AG1285" s="6"/>
      <c r="AH1285" s="5"/>
      <c r="AI1285" s="6"/>
    </row>
    <row r="1286" spans="1:35" s="104" customFormat="1" ht="15" customHeight="1" x14ac:dyDescent="0.25">
      <c r="A1286" s="9" t="s">
        <v>1670</v>
      </c>
      <c r="B1286" s="304" t="s">
        <v>4153</v>
      </c>
      <c r="C1286" s="212"/>
      <c r="D1286" s="149" t="s">
        <v>597</v>
      </c>
      <c r="E1286" s="183" t="s">
        <v>1534</v>
      </c>
      <c r="F1286" s="183" t="s">
        <v>1925</v>
      </c>
      <c r="G1286" s="183"/>
      <c r="H1286" s="225">
        <v>0</v>
      </c>
      <c r="I1286" s="225">
        <v>0</v>
      </c>
      <c r="J1286" s="225">
        <v>45.199582999999997</v>
      </c>
      <c r="K1286" s="225">
        <v>44.74</v>
      </c>
      <c r="L1286" s="191"/>
      <c r="M1286" s="17"/>
      <c r="N1286" s="26"/>
      <c r="O1286" s="71"/>
      <c r="P1286" s="5"/>
      <c r="Q1286" s="230"/>
      <c r="R1286" s="5"/>
      <c r="S1286" s="230"/>
      <c r="T1286" s="5"/>
      <c r="U1286" s="230"/>
      <c r="V1286" s="5"/>
      <c r="W1286" s="6"/>
      <c r="X1286" s="5"/>
      <c r="Y1286" s="6"/>
      <c r="Z1286" s="5"/>
      <c r="AA1286" s="6"/>
      <c r="AB1286" s="5"/>
      <c r="AC1286" s="6"/>
      <c r="AD1286" s="5"/>
      <c r="AE1286" s="6"/>
      <c r="AF1286" s="5"/>
      <c r="AG1286" s="6"/>
      <c r="AH1286" s="5"/>
      <c r="AI1286" s="6"/>
    </row>
    <row r="1287" spans="1:35" ht="15" customHeight="1" x14ac:dyDescent="0.25">
      <c r="A1287" s="9" t="s">
        <v>1670</v>
      </c>
      <c r="B1287" s="304" t="s">
        <v>4154</v>
      </c>
      <c r="D1287" s="149" t="s">
        <v>226</v>
      </c>
      <c r="E1287" s="183" t="s">
        <v>1535</v>
      </c>
      <c r="F1287" s="183" t="s">
        <v>1926</v>
      </c>
      <c r="G1287" s="183"/>
      <c r="H1287" s="225">
        <v>0</v>
      </c>
      <c r="I1287" s="225">
        <v>0</v>
      </c>
      <c r="J1287" s="225">
        <v>50.29</v>
      </c>
      <c r="K1287" s="225" t="e">
        <v>#N/A</v>
      </c>
      <c r="L1287" s="190"/>
      <c r="M1287" s="17"/>
      <c r="N1287" s="51"/>
      <c r="O1287" s="230"/>
      <c r="P1287" s="5"/>
      <c r="Q1287" s="230"/>
      <c r="R1287" s="5"/>
      <c r="S1287" s="230"/>
      <c r="T1287" s="5"/>
      <c r="U1287" s="184"/>
      <c r="V1287" s="5"/>
      <c r="W1287" s="6"/>
      <c r="X1287" s="5"/>
      <c r="Y1287" s="6"/>
      <c r="Z1287" s="5"/>
      <c r="AA1287" s="6"/>
      <c r="AB1287" s="5"/>
      <c r="AC1287" s="6"/>
      <c r="AD1287" s="5"/>
      <c r="AE1287" s="6"/>
      <c r="AF1287" s="5"/>
      <c r="AG1287" s="6"/>
      <c r="AH1287" s="5"/>
      <c r="AI1287" s="6"/>
    </row>
    <row r="1288" spans="1:35" ht="15" customHeight="1" x14ac:dyDescent="0.25">
      <c r="A1288" s="9" t="s">
        <v>1670</v>
      </c>
      <c r="B1288" s="304" t="s">
        <v>4155</v>
      </c>
      <c r="D1288" s="32" t="s">
        <v>227</v>
      </c>
      <c r="E1288" s="183" t="s">
        <v>1536</v>
      </c>
      <c r="F1288" s="183" t="s">
        <v>1927</v>
      </c>
      <c r="G1288" s="183"/>
      <c r="H1288" s="225">
        <v>5</v>
      </c>
      <c r="I1288" s="225">
        <v>5</v>
      </c>
      <c r="J1288" s="225">
        <v>50.287999999999997</v>
      </c>
      <c r="K1288" s="225" t="e">
        <v>#N/A</v>
      </c>
      <c r="L1288" s="389">
        <v>85</v>
      </c>
      <c r="M1288" s="17">
        <f>((((((L1288*L$2))-((L1288*L$2)*0.12+0.035)+4-13)-($J1288*L$2))/($J1288*L$2)))</f>
        <v>0.30776726057906467</v>
      </c>
      <c r="N1288" s="5"/>
      <c r="O1288" s="230"/>
      <c r="P1288" s="5"/>
      <c r="Q1288" s="230"/>
      <c r="R1288" s="5"/>
      <c r="S1288" s="230"/>
      <c r="T1288" s="5"/>
      <c r="U1288" s="230"/>
      <c r="V1288" s="5"/>
      <c r="W1288" s="6"/>
      <c r="X1288" s="5"/>
      <c r="Y1288" s="6"/>
      <c r="Z1288" s="5"/>
      <c r="AA1288" s="6"/>
      <c r="AB1288" s="5"/>
      <c r="AC1288" s="6"/>
      <c r="AD1288" s="5"/>
      <c r="AE1288" s="6"/>
      <c r="AF1288" s="5"/>
      <c r="AG1288" s="6"/>
      <c r="AH1288" s="5"/>
      <c r="AI1288" s="6"/>
    </row>
    <row r="1289" spans="1:35" ht="15" customHeight="1" x14ac:dyDescent="0.25">
      <c r="A1289" s="9" t="s">
        <v>1670</v>
      </c>
      <c r="B1289" s="304" t="s">
        <v>4156</v>
      </c>
      <c r="D1289" s="149" t="s">
        <v>579</v>
      </c>
      <c r="E1289" s="283" t="s">
        <v>1537</v>
      </c>
      <c r="F1289" s="283" t="s">
        <v>1928</v>
      </c>
      <c r="G1289" s="283"/>
      <c r="H1289" s="225">
        <v>25</v>
      </c>
      <c r="I1289" s="225">
        <v>25</v>
      </c>
      <c r="J1289" s="225">
        <v>6.5199319999999998</v>
      </c>
      <c r="K1289" s="225">
        <v>6.52</v>
      </c>
      <c r="L1289" s="191">
        <v>20</v>
      </c>
      <c r="M1289" s="17">
        <f>((((((L1289*L$2))-((L1289*L$2)*0.12+0.035)+4-13)-($J1289*L$2))/($J1289*L$2)))</f>
        <v>0.31366400753872914</v>
      </c>
      <c r="N1289" s="18">
        <v>17</v>
      </c>
      <c r="O1289" s="17">
        <f>((((((N1289*N$2))-((N1289*N$2)*0.12+0.035)+4-13)-($J1289*N$2))/($J1289*N$2)))</f>
        <v>0.60162713353452146</v>
      </c>
      <c r="P1289" s="18"/>
      <c r="Q1289" s="17"/>
      <c r="R1289" s="18"/>
      <c r="S1289" s="17"/>
      <c r="T1289" s="18"/>
      <c r="U1289" s="17"/>
      <c r="V1289" s="5"/>
      <c r="W1289" s="6"/>
      <c r="X1289" s="5"/>
      <c r="Y1289" s="6"/>
      <c r="Z1289" s="5"/>
      <c r="AA1289" s="6"/>
      <c r="AB1289" s="5"/>
      <c r="AC1289" s="6"/>
      <c r="AD1289" s="5"/>
      <c r="AE1289" s="6"/>
      <c r="AF1289" s="5"/>
      <c r="AG1289" s="6"/>
      <c r="AH1289" s="5"/>
      <c r="AI1289" s="6"/>
    </row>
    <row r="1290" spans="1:35" ht="15" customHeight="1" x14ac:dyDescent="0.25">
      <c r="A1290" s="9" t="s">
        <v>1670</v>
      </c>
      <c r="B1290" s="304" t="s">
        <v>4157</v>
      </c>
      <c r="D1290" s="149" t="s">
        <v>580</v>
      </c>
      <c r="E1290" s="183" t="s">
        <v>1538</v>
      </c>
      <c r="F1290" s="183" t="e">
        <v>#N/A</v>
      </c>
      <c r="G1290" s="183"/>
      <c r="H1290" s="225">
        <v>0</v>
      </c>
      <c r="I1290" s="225">
        <v>0</v>
      </c>
      <c r="J1290" s="225">
        <v>6.5200880000000003</v>
      </c>
      <c r="K1290" s="225">
        <v>6.52</v>
      </c>
      <c r="L1290" s="190"/>
      <c r="M1290" s="17"/>
      <c r="N1290" s="18"/>
      <c r="O1290" s="17"/>
      <c r="P1290" s="5"/>
      <c r="Q1290" s="230"/>
      <c r="R1290" s="5"/>
      <c r="S1290" s="230"/>
      <c r="T1290" s="5"/>
      <c r="U1290" s="230"/>
      <c r="V1290" s="5"/>
      <c r="W1290" s="6"/>
      <c r="X1290" s="5"/>
      <c r="Y1290" s="6"/>
      <c r="Z1290" s="5"/>
      <c r="AA1290" s="6"/>
      <c r="AB1290" s="5"/>
      <c r="AC1290" s="6"/>
      <c r="AD1290" s="5"/>
      <c r="AE1290" s="6"/>
      <c r="AF1290" s="5"/>
      <c r="AG1290" s="6"/>
      <c r="AH1290" s="5"/>
      <c r="AI1290" s="6"/>
    </row>
    <row r="1291" spans="1:35" ht="15" customHeight="1" x14ac:dyDescent="0.25">
      <c r="A1291" s="9" t="s">
        <v>1670</v>
      </c>
      <c r="B1291" s="304" t="s">
        <v>4158</v>
      </c>
      <c r="D1291" s="149" t="s">
        <v>581</v>
      </c>
      <c r="E1291" s="266" t="s">
        <v>1539</v>
      </c>
      <c r="F1291" s="266" t="e">
        <v>#N/A</v>
      </c>
      <c r="G1291" s="266"/>
      <c r="H1291" s="225">
        <v>242</v>
      </c>
      <c r="I1291" s="225">
        <v>242</v>
      </c>
      <c r="J1291" s="225">
        <v>6.5199480000000003</v>
      </c>
      <c r="K1291" s="225">
        <v>6.52</v>
      </c>
      <c r="L1291" s="190">
        <v>20</v>
      </c>
      <c r="M1291" s="17">
        <f>((((((L1291*L$2))-((L1291*L$2)*0.12+0.035)+4-13)-($J1291*L$2))/($J1291*L$2)))</f>
        <v>0.31366078379766232</v>
      </c>
      <c r="N1291" s="18"/>
      <c r="O1291" s="17"/>
      <c r="P1291" s="18">
        <v>12.5</v>
      </c>
      <c r="Q1291" s="17">
        <f>((((((P1291*P$2))-((P1291*P$2)*0.12+0.035)+4-13)-($J1291*P$2))/($J1291*P$2)))</f>
        <v>0.2252142706250623</v>
      </c>
      <c r="R1291" s="18"/>
      <c r="S1291" s="17"/>
      <c r="T1291" s="18"/>
      <c r="U1291" s="17"/>
      <c r="V1291" s="5"/>
      <c r="W1291" s="6"/>
      <c r="X1291" s="5"/>
      <c r="Y1291" s="6"/>
      <c r="Z1291" s="5"/>
      <c r="AA1291" s="6"/>
      <c r="AB1291" s="5"/>
      <c r="AC1291" s="6"/>
      <c r="AD1291" s="5"/>
      <c r="AE1291" s="6"/>
      <c r="AF1291" s="5"/>
      <c r="AG1291" s="6"/>
      <c r="AH1291" s="5"/>
      <c r="AI1291" s="6"/>
    </row>
    <row r="1292" spans="1:35" ht="15" customHeight="1" x14ac:dyDescent="0.25">
      <c r="A1292" s="9" t="s">
        <v>1670</v>
      </c>
      <c r="B1292" s="304" t="s">
        <v>4159</v>
      </c>
      <c r="D1292" s="149" t="s">
        <v>582</v>
      </c>
      <c r="E1292" s="266" t="s">
        <v>1540</v>
      </c>
      <c r="F1292" s="266" t="e">
        <v>#N/A</v>
      </c>
      <c r="G1292" s="266"/>
      <c r="H1292" s="225">
        <v>276</v>
      </c>
      <c r="I1292" s="225">
        <v>276</v>
      </c>
      <c r="J1292" s="225">
        <v>6.5199800000000003</v>
      </c>
      <c r="K1292" s="225">
        <v>6.52</v>
      </c>
      <c r="L1292" s="190">
        <v>20</v>
      </c>
      <c r="M1292" s="17">
        <f>((((((L1292*L$2))-((L1292*L$2)*0.12+0.035)+4-13)-($J1292*L$2))/($J1292*L$2)))</f>
        <v>0.31365433636299511</v>
      </c>
      <c r="N1292" s="31"/>
      <c r="O1292" s="17"/>
      <c r="P1292" s="18">
        <v>13.25</v>
      </c>
      <c r="Q1292" s="17">
        <f>((((((P1292*P$2))-((P1292*P$2)*0.12+0.035)+4-13)-($J1292*P$2))/($J1292*P$2)))</f>
        <v>0.32643556166327703</v>
      </c>
      <c r="R1292" s="391">
        <v>10.99</v>
      </c>
      <c r="S1292" s="17">
        <f>((((((R1292*R$2))-((R1292*R$2)*0.12+0.035)+4-13)-($J1292*R$2))/($J1292*R$2)))</f>
        <v>0.13688232172491316</v>
      </c>
      <c r="T1292" s="18">
        <v>12.25</v>
      </c>
      <c r="U1292" s="17">
        <f>((((((T1292*T$2))-((T1292*T$2)*0.12+0.035)+4-13)-($J1292*T$2))/($J1292*T$2)))</f>
        <v>0.376231215433176</v>
      </c>
      <c r="V1292" s="5"/>
      <c r="W1292" s="6"/>
      <c r="X1292" s="5"/>
      <c r="Y1292" s="6"/>
      <c r="Z1292" s="5"/>
      <c r="AA1292" s="6"/>
      <c r="AB1292" s="5"/>
      <c r="AC1292" s="6"/>
      <c r="AD1292" s="5"/>
      <c r="AE1292" s="6"/>
      <c r="AF1292" s="5"/>
      <c r="AG1292" s="6"/>
      <c r="AH1292" s="5"/>
      <c r="AI1292" s="6"/>
    </row>
    <row r="1293" spans="1:35" ht="15" customHeight="1" x14ac:dyDescent="0.25">
      <c r="A1293" s="9" t="s">
        <v>1670</v>
      </c>
      <c r="B1293" s="304" t="s">
        <v>4160</v>
      </c>
      <c r="D1293" s="149" t="s">
        <v>583</v>
      </c>
      <c r="E1293" s="283" t="s">
        <v>1541</v>
      </c>
      <c r="F1293" s="283" t="e">
        <v>#N/A</v>
      </c>
      <c r="G1293" s="283"/>
      <c r="H1293" s="225">
        <v>0</v>
      </c>
      <c r="I1293" s="225">
        <v>0</v>
      </c>
      <c r="J1293" s="225">
        <v>6.5197180000000001</v>
      </c>
      <c r="K1293" s="225">
        <v>7.23</v>
      </c>
      <c r="L1293" s="190"/>
      <c r="M1293" s="17"/>
      <c r="N1293" s="18"/>
      <c r="O1293" s="17"/>
      <c r="P1293" s="18"/>
      <c r="Q1293" s="17"/>
      <c r="R1293" s="18"/>
      <c r="S1293" s="17"/>
      <c r="T1293" s="5"/>
      <c r="U1293" s="230"/>
      <c r="V1293" s="5"/>
      <c r="W1293" s="6"/>
      <c r="X1293" s="5"/>
      <c r="Y1293" s="6"/>
      <c r="Z1293" s="5"/>
      <c r="AA1293" s="6"/>
      <c r="AB1293" s="5"/>
      <c r="AC1293" s="6"/>
      <c r="AD1293" s="5"/>
      <c r="AE1293" s="6"/>
      <c r="AF1293" s="5"/>
      <c r="AG1293" s="6"/>
      <c r="AH1293" s="5"/>
      <c r="AI1293" s="6"/>
    </row>
    <row r="1294" spans="1:35" ht="15" customHeight="1" x14ac:dyDescent="0.25">
      <c r="A1294" s="9" t="s">
        <v>1670</v>
      </c>
      <c r="B1294" s="304" t="s">
        <v>4161</v>
      </c>
      <c r="D1294" s="149" t="s">
        <v>209</v>
      </c>
      <c r="E1294" s="1" t="s">
        <v>1542</v>
      </c>
      <c r="F1294" s="1" t="s">
        <v>1929</v>
      </c>
      <c r="G1294" s="1">
        <v>6</v>
      </c>
      <c r="H1294" s="225">
        <v>0</v>
      </c>
      <c r="I1294" s="225">
        <v>0</v>
      </c>
      <c r="J1294" s="225">
        <v>6.5460779999999996</v>
      </c>
      <c r="K1294" s="225">
        <v>6.8</v>
      </c>
      <c r="L1294" s="191"/>
      <c r="M1294" s="17"/>
      <c r="N1294" s="18"/>
      <c r="O1294" s="17"/>
      <c r="P1294" s="18"/>
      <c r="Q1294" s="17"/>
      <c r="R1294" s="18"/>
      <c r="S1294" s="17"/>
      <c r="T1294" s="5"/>
      <c r="U1294" s="230"/>
      <c r="V1294" s="5"/>
      <c r="W1294" s="6"/>
      <c r="X1294" s="5"/>
      <c r="Y1294" s="6"/>
      <c r="Z1294" s="5"/>
      <c r="AA1294" s="6"/>
      <c r="AB1294" s="5"/>
      <c r="AC1294" s="6"/>
      <c r="AD1294" s="5"/>
      <c r="AE1294" s="6"/>
      <c r="AF1294" s="5"/>
      <c r="AG1294" s="6"/>
      <c r="AH1294" s="5"/>
      <c r="AI1294" s="6"/>
    </row>
    <row r="1295" spans="1:35" ht="15" customHeight="1" x14ac:dyDescent="0.25">
      <c r="A1295" s="9" t="s">
        <v>1670</v>
      </c>
      <c r="B1295" s="304" t="s">
        <v>4162</v>
      </c>
      <c r="D1295" s="149" t="s">
        <v>584</v>
      </c>
      <c r="E1295" s="284" t="s">
        <v>1543</v>
      </c>
      <c r="F1295" s="284" t="s">
        <v>1930</v>
      </c>
      <c r="G1295" s="284"/>
      <c r="H1295" s="225">
        <v>61</v>
      </c>
      <c r="I1295" s="225">
        <v>58</v>
      </c>
      <c r="J1295" s="225">
        <v>6.52</v>
      </c>
      <c r="K1295" s="225">
        <v>6.52</v>
      </c>
      <c r="L1295" s="191">
        <v>20</v>
      </c>
      <c r="M1295" s="19">
        <f>((((((L1295*L$2))-((L1295*L$2)*0.12+0.035)+4-13)-($J1295*L$2))/($J1295*L$2)))</f>
        <v>0.31365030674846656</v>
      </c>
      <c r="N1295" s="18"/>
      <c r="O1295" s="17"/>
      <c r="P1295" s="18">
        <v>12.5</v>
      </c>
      <c r="Q1295" s="19">
        <f>((((((P1295*P$2))-((P1295*P$2)*0.12+0.035)+4-13)-($J1295*P$2))/($J1295*P$2)))</f>
        <v>0.22520449897750536</v>
      </c>
      <c r="R1295" s="31"/>
      <c r="S1295" s="17"/>
      <c r="T1295" s="18">
        <v>10.99</v>
      </c>
      <c r="U1295" s="19">
        <f>((((((T1295*T$2))-((T1295*T$2)*0.12+0.035)+4-13)-($J1295*T$2))/($J1295*T$2)))</f>
        <v>0.20616564417177952</v>
      </c>
      <c r="V1295" s="18"/>
      <c r="W1295" s="21"/>
      <c r="X1295" s="18"/>
      <c r="Y1295" s="21"/>
      <c r="Z1295" s="18"/>
      <c r="AA1295" s="21"/>
      <c r="AB1295" s="18"/>
      <c r="AC1295" s="21"/>
      <c r="AD1295" s="18"/>
      <c r="AE1295" s="21"/>
      <c r="AF1295" s="18"/>
      <c r="AG1295" s="21"/>
      <c r="AH1295" s="18"/>
      <c r="AI1295" s="21"/>
    </row>
    <row r="1296" spans="1:35" ht="15" customHeight="1" x14ac:dyDescent="0.25">
      <c r="A1296" s="9" t="s">
        <v>1670</v>
      </c>
      <c r="B1296" s="304" t="s">
        <v>4163</v>
      </c>
      <c r="D1296" s="198" t="s">
        <v>585</v>
      </c>
      <c r="E1296" s="7" t="s">
        <v>1544</v>
      </c>
      <c r="F1296" s="7" t="e">
        <v>#N/A</v>
      </c>
      <c r="G1296" s="7"/>
      <c r="H1296" s="225">
        <v>0</v>
      </c>
      <c r="I1296" s="225">
        <v>0</v>
      </c>
      <c r="J1296" s="225">
        <v>6.52</v>
      </c>
      <c r="K1296" s="225">
        <v>7.78</v>
      </c>
      <c r="L1296" s="190"/>
      <c r="M1296" s="19"/>
      <c r="N1296" s="31"/>
      <c r="O1296" s="19"/>
      <c r="P1296" s="18"/>
      <c r="Q1296" s="19"/>
      <c r="R1296" s="18"/>
      <c r="S1296" s="19"/>
      <c r="T1296" s="31"/>
      <c r="U1296" s="19"/>
      <c r="V1296" s="5"/>
      <c r="W1296" s="6"/>
      <c r="X1296" s="5"/>
      <c r="Y1296" s="6"/>
      <c r="Z1296" s="5"/>
      <c r="AA1296" s="6"/>
      <c r="AB1296" s="5"/>
      <c r="AC1296" s="6"/>
      <c r="AD1296" s="5"/>
      <c r="AE1296" s="6"/>
      <c r="AF1296" s="5"/>
      <c r="AG1296" s="6"/>
      <c r="AH1296" s="5"/>
      <c r="AI1296" s="6"/>
    </row>
    <row r="1297" spans="1:35" ht="15" customHeight="1" x14ac:dyDescent="0.25">
      <c r="A1297" s="9" t="s">
        <v>1670</v>
      </c>
      <c r="B1297" s="304" t="s">
        <v>4164</v>
      </c>
      <c r="D1297" s="149" t="s">
        <v>210</v>
      </c>
      <c r="E1297" s="283" t="s">
        <v>1545</v>
      </c>
      <c r="F1297" s="283" t="s">
        <v>1931</v>
      </c>
      <c r="G1297" s="283"/>
      <c r="H1297" s="225">
        <v>61</v>
      </c>
      <c r="I1297" s="225">
        <v>61</v>
      </c>
      <c r="J1297" s="225">
        <v>6.5199340000000001</v>
      </c>
      <c r="K1297" s="225">
        <v>7.52</v>
      </c>
      <c r="L1297" s="190">
        <v>18.989999999999998</v>
      </c>
      <c r="M1297" s="19">
        <f>((((((L1297*L$2))-((L1297*L$2)*0.12+0.035)+4-13)-($J1297*L$2))/($J1297*L$2)))</f>
        <v>0.1773432062349094</v>
      </c>
      <c r="N1297" s="18"/>
      <c r="O1297" s="19"/>
      <c r="P1297" s="18">
        <v>12.6</v>
      </c>
      <c r="Q1297" s="19">
        <f>((((((P1297*P$2))-((P1297*P$2)*0.12+0.035)+4-13)-($J1297*P$2))/($J1297*P$2)))</f>
        <v>0.23871397062199287</v>
      </c>
      <c r="R1297" s="388">
        <v>10.99</v>
      </c>
      <c r="S1297" s="19">
        <f>((((((R1297*R$2))-((R1297*R$2)*0.12+0.035)+4-13)-($J1297*R$2))/($J1297*R$2)))</f>
        <v>0.13689034275500328</v>
      </c>
      <c r="T1297" s="294"/>
      <c r="U1297" s="295"/>
      <c r="V1297" s="294"/>
      <c r="W1297" s="296"/>
      <c r="X1297" s="294"/>
      <c r="Y1297" s="6"/>
      <c r="Z1297" s="5"/>
      <c r="AA1297" s="6"/>
      <c r="AB1297" s="5"/>
      <c r="AC1297" s="6"/>
      <c r="AD1297" s="5"/>
      <c r="AE1297" s="6"/>
      <c r="AF1297" s="5"/>
      <c r="AG1297" s="6"/>
      <c r="AH1297" s="5"/>
      <c r="AI1297" s="6"/>
    </row>
    <row r="1298" spans="1:35" ht="15" customHeight="1" x14ac:dyDescent="0.25">
      <c r="A1298" s="9" t="s">
        <v>1670</v>
      </c>
      <c r="B1298" s="304" t="s">
        <v>4165</v>
      </c>
      <c r="D1298" s="32" t="s">
        <v>211</v>
      </c>
      <c r="E1298" s="283" t="s">
        <v>1546</v>
      </c>
      <c r="F1298" s="283" t="s">
        <v>1680</v>
      </c>
      <c r="G1298" s="283"/>
      <c r="H1298" s="225">
        <v>31</v>
      </c>
      <c r="I1298" s="225">
        <v>31</v>
      </c>
      <c r="J1298" s="225">
        <v>9.4942499999999992</v>
      </c>
      <c r="K1298" s="225">
        <v>9.49</v>
      </c>
      <c r="L1298" s="190">
        <v>23.49</v>
      </c>
      <c r="M1298" s="17">
        <f>((((((L1298*L$2))-((L1298*L$2)*0.12+0.035)+4-13)-($J1298*L$2))/($J1298*L$2)))</f>
        <v>0.22560497143007607</v>
      </c>
      <c r="N1298" s="31">
        <v>17.899999999999999</v>
      </c>
      <c r="O1298" s="17">
        <f>((((((N1298*N$2))-((N1298*N$2)*0.12+0.035)+4-13)-($J1298*N$2))/($J1298*N$2)))</f>
        <v>0.18329515232904106</v>
      </c>
      <c r="P1298" s="18">
        <v>15.6</v>
      </c>
      <c r="Q1298" s="17">
        <f>((((((P1298*P$2))-((P1298*P$2)*0.12+0.035)+4-13)-($J1298*P$2))/($J1298*P$2)))</f>
        <v>0.12871825929729416</v>
      </c>
      <c r="R1298" s="18"/>
      <c r="S1298" s="17"/>
      <c r="T1298" s="294"/>
      <c r="U1298" s="17"/>
      <c r="V1298" s="294"/>
      <c r="W1298" s="296"/>
      <c r="X1298" s="294"/>
      <c r="Y1298" s="6"/>
      <c r="Z1298" s="5"/>
      <c r="AA1298" s="6"/>
      <c r="AB1298" s="5"/>
      <c r="AC1298" s="6"/>
      <c r="AD1298" s="5"/>
      <c r="AE1298" s="6"/>
      <c r="AF1298" s="5"/>
      <c r="AG1298" s="6"/>
      <c r="AH1298" s="5"/>
      <c r="AI1298" s="6"/>
    </row>
    <row r="1299" spans="1:35" ht="15" customHeight="1" x14ac:dyDescent="0.25">
      <c r="A1299" s="9" t="s">
        <v>1670</v>
      </c>
      <c r="B1299" s="304" t="s">
        <v>4166</v>
      </c>
      <c r="D1299" s="149" t="s">
        <v>212</v>
      </c>
      <c r="E1299" s="283" t="s">
        <v>1547</v>
      </c>
      <c r="F1299" s="283" t="s">
        <v>1932</v>
      </c>
      <c r="G1299" s="283"/>
      <c r="H1299" s="225">
        <v>4</v>
      </c>
      <c r="I1299" s="225">
        <v>4</v>
      </c>
      <c r="J1299" s="225">
        <v>10.035</v>
      </c>
      <c r="K1299" s="225">
        <v>9.51</v>
      </c>
      <c r="L1299" s="190">
        <v>25</v>
      </c>
      <c r="M1299" s="17">
        <f>((((((L1299*L$2))-((L1299*L$2)*0.12+0.035)+4-13)-($J1299*L$2))/($J1299*L$2)))</f>
        <v>0.29197807673143994</v>
      </c>
      <c r="N1299" s="18">
        <v>17.45</v>
      </c>
      <c r="O1299" s="17">
        <f>((((((N1299*N$2))-((N1299*N$2)*0.12+0.035)+4-13)-($J1299*N$2))/($J1299*N$2)))</f>
        <v>8.0069755854509178E-2</v>
      </c>
      <c r="P1299" s="18">
        <v>16</v>
      </c>
      <c r="Q1299" s="17">
        <f>((((((P1299*P$2))-((P1299*P$2)*0.12+0.035)+4-13)-($J1299*P$2))/($J1299*P$2)))</f>
        <v>0.10297292808503564</v>
      </c>
      <c r="R1299" s="31"/>
      <c r="S1299" s="17"/>
      <c r="T1299" s="294"/>
      <c r="U1299" s="17"/>
      <c r="V1299" s="294"/>
      <c r="W1299" s="297"/>
      <c r="X1299" s="294"/>
      <c r="Y1299" s="6"/>
      <c r="Z1299" s="5"/>
      <c r="AA1299" s="6"/>
      <c r="AB1299" s="5"/>
      <c r="AC1299" s="6"/>
      <c r="AD1299" s="5"/>
      <c r="AE1299" s="6"/>
      <c r="AF1299" s="5"/>
      <c r="AG1299" s="6"/>
      <c r="AH1299" s="5"/>
      <c r="AI1299" s="6"/>
    </row>
    <row r="1300" spans="1:35" ht="15" customHeight="1" x14ac:dyDescent="0.25">
      <c r="A1300" s="9" t="s">
        <v>1670</v>
      </c>
      <c r="B1300" s="304" t="s">
        <v>4167</v>
      </c>
      <c r="D1300" s="149" t="s">
        <v>231</v>
      </c>
      <c r="E1300" s="283" t="s">
        <v>1548</v>
      </c>
      <c r="F1300" s="283" t="s">
        <v>1933</v>
      </c>
      <c r="G1300" s="283"/>
      <c r="H1300" s="225">
        <v>0</v>
      </c>
      <c r="I1300" s="225">
        <v>0</v>
      </c>
      <c r="J1300" s="225">
        <v>9.3222500000000004</v>
      </c>
      <c r="K1300" s="225">
        <v>10.68</v>
      </c>
      <c r="L1300" s="189"/>
      <c r="M1300" s="49"/>
      <c r="N1300" s="31"/>
      <c r="O1300" s="49"/>
      <c r="P1300" s="18"/>
      <c r="Q1300" s="49"/>
      <c r="R1300" s="5"/>
      <c r="S1300" s="66"/>
      <c r="T1300" s="294"/>
      <c r="U1300" s="298"/>
      <c r="V1300" s="294"/>
      <c r="W1300" s="352"/>
      <c r="X1300" s="294"/>
      <c r="Y1300" s="6"/>
      <c r="Z1300" s="5"/>
      <c r="AA1300" s="6"/>
      <c r="AB1300" s="5"/>
      <c r="AC1300" s="6"/>
      <c r="AD1300" s="5"/>
      <c r="AE1300" s="6"/>
      <c r="AF1300" s="5"/>
      <c r="AG1300" s="6"/>
      <c r="AH1300" s="5"/>
      <c r="AI1300" s="6"/>
    </row>
    <row r="1301" spans="1:35" ht="15" customHeight="1" x14ac:dyDescent="0.25">
      <c r="A1301" s="9" t="s">
        <v>1670</v>
      </c>
      <c r="B1301" s="304" t="s">
        <v>4168</v>
      </c>
      <c r="D1301" s="149" t="s">
        <v>598</v>
      </c>
      <c r="E1301" s="283" t="s">
        <v>1549</v>
      </c>
      <c r="F1301" s="283" t="e">
        <v>#N/A</v>
      </c>
      <c r="G1301" s="283"/>
      <c r="H1301" s="225">
        <v>0</v>
      </c>
      <c r="I1301" s="225">
        <v>0</v>
      </c>
      <c r="J1301" s="225">
        <v>0</v>
      </c>
      <c r="K1301" s="225">
        <v>0</v>
      </c>
      <c r="L1301" s="190"/>
      <c r="M1301" s="49"/>
      <c r="N1301" s="5"/>
      <c r="O1301" s="66"/>
      <c r="P1301" s="5"/>
      <c r="Q1301" s="66"/>
      <c r="R1301" s="5"/>
      <c r="S1301" s="66"/>
      <c r="T1301" s="5"/>
      <c r="U1301" s="66"/>
      <c r="V1301" s="5"/>
      <c r="W1301" s="6"/>
      <c r="X1301" s="5"/>
      <c r="Y1301" s="6"/>
      <c r="Z1301" s="5"/>
      <c r="AA1301" s="6"/>
      <c r="AB1301" s="5"/>
      <c r="AC1301" s="6"/>
      <c r="AD1301" s="5"/>
      <c r="AE1301" s="6"/>
      <c r="AF1301" s="5"/>
      <c r="AG1301" s="6"/>
      <c r="AH1301" s="5"/>
      <c r="AI1301" s="6"/>
    </row>
    <row r="1302" spans="1:35" ht="15" customHeight="1" thickBot="1" x14ac:dyDescent="0.3">
      <c r="A1302" s="9" t="s">
        <v>1670</v>
      </c>
      <c r="B1302" s="304" t="s">
        <v>4169</v>
      </c>
      <c r="D1302" s="149" t="s">
        <v>586</v>
      </c>
      <c r="E1302" s="283" t="s">
        <v>1550</v>
      </c>
      <c r="F1302" s="283" t="e">
        <v>#N/A</v>
      </c>
      <c r="G1302" s="283"/>
      <c r="H1302" s="225">
        <v>6</v>
      </c>
      <c r="I1302" s="225">
        <v>6</v>
      </c>
      <c r="J1302" s="225">
        <v>6.5461970000000003</v>
      </c>
      <c r="K1302" s="225">
        <v>6.55</v>
      </c>
      <c r="L1302" s="190">
        <v>20</v>
      </c>
      <c r="M1302" s="49">
        <f>((((((L1302*L$2))-((L1302*L$2)*0.12+0.035)+4-13)-($J1302*L$2))/($J1302*L$2)))</f>
        <v>0.30839325489287917</v>
      </c>
      <c r="N1302" s="50">
        <v>14.5</v>
      </c>
      <c r="O1302" s="49">
        <f>((((((N1302*N$2))-((N1302*N$2)*0.12+0.035)+4-13)-($J1302*N$2))/($J1302*N$2)))</f>
        <v>0.25912800974367245</v>
      </c>
      <c r="P1302" s="294"/>
      <c r="Q1302" s="49"/>
      <c r="R1302" s="31">
        <v>11.1</v>
      </c>
      <c r="S1302" s="17">
        <f>((((((R1302*R$2))-((R1302*R$2)*0.12+0.035)+4-13)-($J1302*R$2))/($J1302*R$2)))</f>
        <v>0.14711640972613557</v>
      </c>
      <c r="T1302" s="18"/>
      <c r="U1302" s="17"/>
      <c r="V1302" s="5"/>
      <c r="W1302" s="6"/>
      <c r="X1302" s="5"/>
      <c r="Y1302" s="6"/>
      <c r="Z1302" s="5"/>
      <c r="AA1302" s="6"/>
      <c r="AB1302" s="5"/>
      <c r="AC1302" s="6"/>
      <c r="AD1302" s="5"/>
      <c r="AE1302" s="6"/>
      <c r="AF1302" s="5"/>
      <c r="AG1302" s="6"/>
      <c r="AH1302" s="5"/>
      <c r="AI1302" s="6"/>
    </row>
    <row r="1303" spans="1:35" ht="15.75" customHeight="1" thickBot="1" x14ac:dyDescent="0.3">
      <c r="A1303" s="9" t="s">
        <v>1670</v>
      </c>
      <c r="B1303" s="304" t="s">
        <v>5675</v>
      </c>
      <c r="D1303" s="32" t="s">
        <v>5714</v>
      </c>
      <c r="E1303" s="284" t="s">
        <v>5659</v>
      </c>
      <c r="F1303" s="284"/>
      <c r="G1303" s="284"/>
      <c r="H1303" s="225">
        <v>20</v>
      </c>
      <c r="I1303" s="225">
        <v>20</v>
      </c>
      <c r="J1303" s="225">
        <v>39.610581000000003</v>
      </c>
      <c r="K1303" s="225">
        <v>39.61</v>
      </c>
      <c r="L1303" s="389">
        <v>75.989999999999995</v>
      </c>
      <c r="M1303" s="49">
        <f>((((((L1303*L$2))-((L1303*L$2)*0.12+0.035)+4-13)-($J1303*L$2))/($J1303*L$2)))</f>
        <v>0.46011996138102557</v>
      </c>
      <c r="N1303" s="56"/>
      <c r="O1303" s="49"/>
      <c r="P1303" s="18"/>
      <c r="Q1303" s="351"/>
      <c r="R1303" s="18"/>
      <c r="S1303" s="351"/>
      <c r="T1303" s="18"/>
      <c r="U1303" s="351"/>
      <c r="V1303" s="18"/>
      <c r="W1303" s="21"/>
      <c r="X1303" s="18"/>
      <c r="Y1303" s="21"/>
      <c r="Z1303" s="18"/>
      <c r="AA1303" s="21"/>
      <c r="AB1303" s="18"/>
      <c r="AC1303" s="21"/>
      <c r="AD1303" s="18"/>
      <c r="AE1303" s="21"/>
      <c r="AF1303" s="18"/>
      <c r="AG1303" s="21"/>
      <c r="AH1303" s="18"/>
      <c r="AI1303" s="21"/>
    </row>
    <row r="1304" spans="1:35" s="61" customFormat="1" ht="15" customHeight="1" x14ac:dyDescent="0.25">
      <c r="A1304" s="9" t="s">
        <v>3318</v>
      </c>
      <c r="B1304" s="304">
        <v>6176510</v>
      </c>
      <c r="C1304" s="212"/>
      <c r="D1304" s="149" t="s">
        <v>3310</v>
      </c>
      <c r="E1304" s="183" t="s">
        <v>3311</v>
      </c>
      <c r="F1304" s="183"/>
      <c r="G1304" s="183"/>
      <c r="H1304" s="225">
        <v>38</v>
      </c>
      <c r="I1304" s="225">
        <v>-352</v>
      </c>
      <c r="J1304" s="225">
        <v>27.3902</v>
      </c>
      <c r="K1304" s="225">
        <v>31.23</v>
      </c>
      <c r="L1304" s="389">
        <v>44.25</v>
      </c>
      <c r="M1304" s="49">
        <f>((((((L1304*L$2))-((L1304*L$2)*0.12+0.035)+4-13)-($J1304*L$2))/($J1304*L$2)))</f>
        <v>9.1813860431833316E-2</v>
      </c>
      <c r="N1304" s="55">
        <v>47.99</v>
      </c>
      <c r="O1304" s="49">
        <f>((((((N1304*N$2))-((N1304*N$2)*0.12+0.035)+4-13)-($J1304*N$2))/($J1304*N$2)))</f>
        <v>0.37690487838716047</v>
      </c>
      <c r="P1304" s="18"/>
      <c r="Q1304" s="49"/>
      <c r="R1304" s="18"/>
      <c r="S1304" s="49"/>
      <c r="T1304" s="5"/>
      <c r="U1304" s="181"/>
      <c r="V1304" s="5"/>
      <c r="W1304" s="6"/>
      <c r="X1304" s="5"/>
      <c r="Y1304" s="6"/>
      <c r="Z1304" s="5"/>
      <c r="AA1304" s="6"/>
      <c r="AB1304" s="5"/>
      <c r="AC1304" s="6"/>
      <c r="AD1304" s="5"/>
      <c r="AE1304" s="6"/>
      <c r="AF1304" s="5"/>
      <c r="AG1304" s="6"/>
      <c r="AH1304" s="230"/>
      <c r="AI1304" s="230"/>
    </row>
    <row r="1305" spans="1:35" ht="15" customHeight="1" x14ac:dyDescent="0.25">
      <c r="A1305" s="9" t="s">
        <v>3318</v>
      </c>
      <c r="B1305" s="304">
        <v>6176528</v>
      </c>
      <c r="D1305" s="149" t="s">
        <v>3312</v>
      </c>
      <c r="E1305" s="283" t="s">
        <v>3313</v>
      </c>
      <c r="F1305" s="283"/>
      <c r="G1305" s="283"/>
      <c r="H1305" s="225">
        <v>73</v>
      </c>
      <c r="I1305" s="225">
        <v>-535</v>
      </c>
      <c r="J1305" s="225">
        <v>26.121324999999999</v>
      </c>
      <c r="K1305" s="225">
        <v>31.23</v>
      </c>
      <c r="L1305" s="299">
        <v>45</v>
      </c>
      <c r="M1305" s="49">
        <f>((((((L1305*L$2))-((L1305*L$2)*0.12+0.035)+4-13)-($J1305*L$2))/($J1305*L$2)))</f>
        <v>0.17011675326577036</v>
      </c>
      <c r="N1305" s="388">
        <v>39.99</v>
      </c>
      <c r="O1305" s="49">
        <f>((((((N1305*N$2))-((N1305*N$2)*0.12+0.035)+4-13)-($J1305*N$2))/($J1305*N$2)))</f>
        <v>0.17427810419264739</v>
      </c>
      <c r="P1305" s="18"/>
      <c r="Q1305" s="49"/>
      <c r="R1305" s="18"/>
      <c r="S1305" s="49"/>
      <c r="T1305" s="5"/>
      <c r="U1305" s="6"/>
      <c r="V1305" s="5"/>
      <c r="W1305" s="6"/>
      <c r="X1305" s="5"/>
      <c r="Y1305" s="6"/>
      <c r="Z1305" s="5"/>
      <c r="AA1305" s="6"/>
      <c r="AB1305" s="5"/>
      <c r="AC1305" s="6"/>
      <c r="AD1305" s="5"/>
      <c r="AE1305" s="6"/>
      <c r="AF1305" s="5"/>
      <c r="AG1305" s="6"/>
      <c r="AH1305" s="230"/>
      <c r="AI1305" s="230"/>
    </row>
    <row r="1306" spans="1:35" ht="15" customHeight="1" x14ac:dyDescent="0.25">
      <c r="A1306" s="9" t="s">
        <v>3318</v>
      </c>
      <c r="B1306" s="304">
        <v>6176536</v>
      </c>
      <c r="D1306" s="149" t="s">
        <v>3314</v>
      </c>
      <c r="E1306" s="283" t="s">
        <v>3315</v>
      </c>
      <c r="F1306" s="283"/>
      <c r="G1306" s="283"/>
      <c r="H1306" s="225">
        <v>0</v>
      </c>
      <c r="I1306" s="225">
        <v>0</v>
      </c>
      <c r="J1306" s="225">
        <v>31.229251999999999</v>
      </c>
      <c r="K1306" s="225">
        <v>31.23</v>
      </c>
      <c r="L1306" s="191"/>
      <c r="M1306" s="49"/>
      <c r="N1306" s="18"/>
      <c r="O1306" s="49"/>
      <c r="P1306" s="18"/>
      <c r="Q1306" s="49"/>
      <c r="R1306" s="18"/>
      <c r="S1306" s="49"/>
      <c r="T1306" s="5"/>
      <c r="U1306" s="6"/>
      <c r="V1306" s="5"/>
      <c r="W1306" s="6"/>
      <c r="X1306" s="5"/>
      <c r="Y1306" s="6"/>
      <c r="Z1306" s="5"/>
      <c r="AA1306" s="6"/>
      <c r="AB1306" s="5"/>
      <c r="AC1306" s="6"/>
      <c r="AD1306" s="5"/>
      <c r="AE1306" s="6"/>
      <c r="AF1306" s="5"/>
      <c r="AG1306" s="6"/>
      <c r="AH1306" s="230"/>
      <c r="AI1306" s="230"/>
    </row>
    <row r="1307" spans="1:35" ht="15" customHeight="1" thickBot="1" x14ac:dyDescent="0.3">
      <c r="A1307" s="9" t="s">
        <v>3318</v>
      </c>
      <c r="B1307" s="304">
        <v>6176544</v>
      </c>
      <c r="D1307" s="32" t="s">
        <v>3316</v>
      </c>
      <c r="E1307" s="284" t="s">
        <v>3317</v>
      </c>
      <c r="F1307" s="183"/>
      <c r="G1307" s="183"/>
      <c r="H1307" s="225">
        <v>0</v>
      </c>
      <c r="I1307" s="225">
        <v>-23</v>
      </c>
      <c r="J1307" s="225">
        <v>28.163333000000002</v>
      </c>
      <c r="K1307" s="225" t="e">
        <v>#N/A</v>
      </c>
      <c r="L1307" s="191"/>
      <c r="M1307" s="17"/>
      <c r="N1307" s="18"/>
      <c r="O1307" s="17"/>
      <c r="P1307" s="5"/>
      <c r="Q1307" s="230"/>
      <c r="R1307" s="52"/>
      <c r="S1307" s="230"/>
      <c r="T1307" s="5"/>
      <c r="U1307" s="230"/>
      <c r="V1307" s="5"/>
      <c r="W1307" s="6"/>
      <c r="X1307" s="5"/>
      <c r="Y1307" s="6"/>
      <c r="Z1307" s="5"/>
      <c r="AA1307" s="6"/>
      <c r="AB1307" s="5"/>
      <c r="AC1307" s="6"/>
      <c r="AD1307" s="5"/>
      <c r="AE1307" s="6"/>
      <c r="AF1307" s="5"/>
      <c r="AG1307" s="6"/>
      <c r="AH1307" s="5"/>
      <c r="AI1307" s="6"/>
    </row>
    <row r="1308" spans="1:35" ht="15.75" customHeight="1" thickBot="1" x14ac:dyDescent="0.3">
      <c r="A1308" s="9" t="s">
        <v>1669</v>
      </c>
      <c r="B1308" s="304">
        <v>13004</v>
      </c>
      <c r="D1308" s="149" t="s">
        <v>114</v>
      </c>
      <c r="E1308" s="283" t="s">
        <v>1551</v>
      </c>
      <c r="F1308" s="183" t="s">
        <v>1680</v>
      </c>
      <c r="G1308" s="183"/>
      <c r="H1308" s="225">
        <v>31</v>
      </c>
      <c r="I1308" s="225">
        <v>31</v>
      </c>
      <c r="J1308" s="225">
        <v>78.492979000000005</v>
      </c>
      <c r="K1308" s="225">
        <v>78.510000000000005</v>
      </c>
      <c r="L1308" s="189">
        <v>120</v>
      </c>
      <c r="M1308" s="17">
        <f>((((((L1308*L$2))-((L1308*L$2)*0.12+0.035)+4-13)-($J1308*L$2))/($J1308*L$2)))</f>
        <v>0.23023742034303465</v>
      </c>
      <c r="N1308" s="18"/>
      <c r="O1308" s="17"/>
      <c r="P1308" s="18"/>
      <c r="Q1308" s="17"/>
      <c r="R1308" s="65"/>
      <c r="S1308" s="66"/>
      <c r="T1308" s="5"/>
      <c r="U1308" s="230"/>
      <c r="V1308" s="5"/>
      <c r="W1308" s="181"/>
      <c r="X1308" s="5"/>
      <c r="Y1308" s="6"/>
      <c r="Z1308" s="5"/>
      <c r="AA1308" s="6"/>
      <c r="AB1308" s="5"/>
      <c r="AC1308" s="6"/>
      <c r="AD1308" s="5"/>
      <c r="AE1308" s="6"/>
      <c r="AF1308" s="5"/>
      <c r="AG1308" s="6"/>
      <c r="AH1308" s="5"/>
      <c r="AI1308" s="6"/>
    </row>
    <row r="1309" spans="1:35" ht="15" customHeight="1" x14ac:dyDescent="0.25">
      <c r="A1309" s="9" t="s">
        <v>1669</v>
      </c>
      <c r="B1309" s="304">
        <v>13088</v>
      </c>
      <c r="D1309" s="149" t="s">
        <v>115</v>
      </c>
      <c r="E1309" s="266" t="s">
        <v>1552</v>
      </c>
      <c r="F1309" s="183" t="s">
        <v>1680</v>
      </c>
      <c r="G1309" s="183"/>
      <c r="H1309" s="225">
        <v>1</v>
      </c>
      <c r="I1309" s="225">
        <v>1</v>
      </c>
      <c r="J1309" s="225">
        <v>92.77</v>
      </c>
      <c r="K1309" s="225">
        <v>0</v>
      </c>
      <c r="L1309" s="190">
        <v>275</v>
      </c>
      <c r="M1309" s="17">
        <f>((((((L1309*L$2))-((L1309*L$2)*0.12+0.035)+4-13)-($J1309*L$2))/($J1309*L$2)))</f>
        <v>1.5112105206424491</v>
      </c>
      <c r="N1309" s="5"/>
      <c r="O1309" s="230"/>
      <c r="P1309" s="5"/>
      <c r="Q1309" s="230"/>
      <c r="R1309" s="51"/>
      <c r="S1309" s="230"/>
      <c r="T1309" s="5"/>
      <c r="U1309" s="230"/>
      <c r="V1309" s="5"/>
      <c r="W1309" s="6"/>
      <c r="X1309" s="5"/>
      <c r="Y1309" s="6"/>
      <c r="Z1309" s="5"/>
      <c r="AA1309" s="6"/>
      <c r="AB1309" s="5"/>
      <c r="AC1309" s="6"/>
      <c r="AD1309" s="5"/>
      <c r="AE1309" s="6"/>
      <c r="AF1309" s="5"/>
      <c r="AG1309" s="6"/>
      <c r="AH1309" s="5"/>
      <c r="AI1309" s="6"/>
    </row>
    <row r="1310" spans="1:35" s="29" customFormat="1" ht="15" customHeight="1" x14ac:dyDescent="0.25">
      <c r="A1310" s="9" t="s">
        <v>1669</v>
      </c>
      <c r="B1310" s="304">
        <v>13091</v>
      </c>
      <c r="C1310" s="212"/>
      <c r="D1310" s="149" t="s">
        <v>0</v>
      </c>
      <c r="E1310" s="266" t="s">
        <v>1553</v>
      </c>
      <c r="F1310" s="183" t="s">
        <v>1680</v>
      </c>
      <c r="G1310" s="283"/>
      <c r="H1310" s="225">
        <v>2</v>
      </c>
      <c r="I1310" s="225">
        <v>2</v>
      </c>
      <c r="J1310" s="225">
        <v>141.38800000000001</v>
      </c>
      <c r="K1310" s="225">
        <v>174.71</v>
      </c>
      <c r="L1310" s="191">
        <v>250</v>
      </c>
      <c r="M1310" s="17">
        <f>((((((L1310*L$2))-((L1310*L$2)*0.12+0.035)+4-13)-($J1310*L$2))/($J1310*L$2)))</f>
        <v>0.49209975386878657</v>
      </c>
      <c r="N1310" s="18"/>
      <c r="O1310" s="17"/>
      <c r="P1310" s="5"/>
      <c r="Q1310" s="230"/>
      <c r="R1310" s="5"/>
      <c r="S1310" s="230"/>
      <c r="T1310" s="5"/>
      <c r="U1310" s="184"/>
      <c r="V1310" s="5"/>
      <c r="W1310" s="6"/>
      <c r="X1310" s="5"/>
      <c r="Y1310" s="6"/>
      <c r="Z1310" s="5"/>
      <c r="AA1310" s="6"/>
      <c r="AB1310" s="5"/>
      <c r="AC1310" s="6"/>
      <c r="AD1310" s="5"/>
      <c r="AE1310" s="6"/>
      <c r="AF1310" s="5"/>
      <c r="AG1310" s="6"/>
      <c r="AH1310" s="5"/>
      <c r="AI1310" s="6"/>
    </row>
    <row r="1311" spans="1:35" ht="15" customHeight="1" x14ac:dyDescent="0.25">
      <c r="A1311" s="9" t="s">
        <v>1669</v>
      </c>
      <c r="B1311" s="304">
        <v>13095</v>
      </c>
      <c r="D1311" s="149" t="s">
        <v>1</v>
      </c>
      <c r="E1311" s="44" t="s">
        <v>1554</v>
      </c>
      <c r="F1311" s="44" t="e">
        <v>#N/A</v>
      </c>
      <c r="G1311" s="283"/>
      <c r="H1311" s="225">
        <v>0</v>
      </c>
      <c r="I1311" s="225">
        <v>0</v>
      </c>
      <c r="J1311" s="225">
        <v>141.38900000000001</v>
      </c>
      <c r="K1311" s="225">
        <v>141.38999999999999</v>
      </c>
      <c r="L1311" s="191"/>
      <c r="M1311" s="17"/>
      <c r="N1311" s="18"/>
      <c r="O1311" s="17"/>
      <c r="P1311" s="5"/>
      <c r="Q1311" s="230"/>
      <c r="R1311" s="5"/>
      <c r="S1311" s="230"/>
      <c r="T1311" s="5"/>
      <c r="U1311" s="184"/>
      <c r="V1311" s="5"/>
      <c r="W1311" s="6"/>
      <c r="X1311" s="5"/>
      <c r="Y1311" s="6"/>
      <c r="Z1311" s="5"/>
      <c r="AA1311" s="6"/>
      <c r="AB1311" s="5"/>
      <c r="AC1311" s="6"/>
      <c r="AD1311" s="5"/>
      <c r="AE1311" s="6"/>
      <c r="AF1311" s="5"/>
      <c r="AG1311" s="6"/>
      <c r="AH1311" s="5"/>
      <c r="AI1311" s="6"/>
    </row>
    <row r="1312" spans="1:35" ht="15" customHeight="1" x14ac:dyDescent="0.25">
      <c r="A1312" s="9" t="s">
        <v>1669</v>
      </c>
      <c r="B1312" s="304">
        <v>13245</v>
      </c>
      <c r="D1312" s="149" t="s">
        <v>2</v>
      </c>
      <c r="E1312" s="1" t="s">
        <v>1555</v>
      </c>
      <c r="F1312" s="1" t="s">
        <v>1680</v>
      </c>
      <c r="G1312" s="283"/>
      <c r="H1312" s="225">
        <v>0</v>
      </c>
      <c r="I1312" s="225">
        <v>0</v>
      </c>
      <c r="J1312" s="225">
        <v>80.8155</v>
      </c>
      <c r="K1312" s="225">
        <v>80.819999999999993</v>
      </c>
      <c r="L1312" s="191"/>
      <c r="M1312" s="17"/>
      <c r="N1312" s="18"/>
      <c r="O1312" s="17"/>
      <c r="P1312" s="5"/>
      <c r="Q1312" s="17"/>
      <c r="R1312" s="5"/>
      <c r="S1312" s="230"/>
      <c r="T1312" s="5"/>
      <c r="U1312" s="184"/>
      <c r="V1312" s="5"/>
      <c r="W1312" s="6"/>
      <c r="X1312" s="5"/>
      <c r="Y1312" s="6"/>
      <c r="Z1312" s="5"/>
      <c r="AA1312" s="6"/>
      <c r="AB1312" s="5"/>
      <c r="AC1312" s="6"/>
      <c r="AD1312" s="5"/>
      <c r="AE1312" s="6"/>
      <c r="AF1312" s="5"/>
      <c r="AG1312" s="6"/>
      <c r="AH1312" s="5"/>
      <c r="AI1312" s="6"/>
    </row>
    <row r="1313" spans="1:35" ht="15" customHeight="1" x14ac:dyDescent="0.25">
      <c r="A1313" s="9" t="s">
        <v>1669</v>
      </c>
      <c r="B1313" s="304">
        <v>13290</v>
      </c>
      <c r="D1313" s="149" t="s">
        <v>455</v>
      </c>
      <c r="E1313" s="283" t="s">
        <v>1556</v>
      </c>
      <c r="F1313" s="283" t="e">
        <v>#N/A</v>
      </c>
      <c r="G1313" s="283"/>
      <c r="H1313" s="225">
        <v>0</v>
      </c>
      <c r="I1313" s="225">
        <v>0</v>
      </c>
      <c r="J1313" s="225">
        <v>88.424999999999997</v>
      </c>
      <c r="K1313" s="225">
        <v>88.43</v>
      </c>
      <c r="L1313" s="190"/>
      <c r="M1313" s="17"/>
      <c r="N1313" s="5"/>
      <c r="O1313" s="230"/>
      <c r="P1313" s="5"/>
      <c r="Q1313" s="230"/>
      <c r="R1313" s="5"/>
      <c r="S1313" s="184"/>
      <c r="T1313" s="5"/>
      <c r="U1313" s="184"/>
      <c r="V1313" s="5"/>
      <c r="W1313" s="6"/>
      <c r="X1313" s="5"/>
      <c r="Y1313" s="6"/>
      <c r="Z1313" s="5"/>
      <c r="AA1313" s="6"/>
      <c r="AB1313" s="5"/>
      <c r="AC1313" s="6"/>
      <c r="AD1313" s="5"/>
      <c r="AE1313" s="6"/>
      <c r="AF1313" s="5"/>
      <c r="AG1313" s="6"/>
      <c r="AH1313" s="5"/>
      <c r="AI1313" s="6"/>
    </row>
    <row r="1314" spans="1:35" ht="15" customHeight="1" x14ac:dyDescent="0.25">
      <c r="A1314" s="9" t="s">
        <v>1669</v>
      </c>
      <c r="B1314" s="304">
        <v>13330</v>
      </c>
      <c r="D1314" s="149" t="s">
        <v>3</v>
      </c>
      <c r="E1314" s="183" t="s">
        <v>1557</v>
      </c>
      <c r="F1314" s="1" t="s">
        <v>1680</v>
      </c>
      <c r="H1314" s="225">
        <v>0</v>
      </c>
      <c r="I1314" s="225">
        <v>0</v>
      </c>
      <c r="J1314" s="225">
        <v>88.558417000000006</v>
      </c>
      <c r="K1314" s="225">
        <v>88.6</v>
      </c>
      <c r="L1314" s="189"/>
      <c r="M1314" s="17"/>
      <c r="N1314" s="18"/>
      <c r="O1314" s="17"/>
      <c r="P1314" s="18"/>
      <c r="Q1314" s="17"/>
      <c r="R1314" s="5"/>
      <c r="S1314" s="230"/>
      <c r="T1314" s="5"/>
      <c r="U1314" s="184"/>
      <c r="V1314" s="5"/>
      <c r="W1314" s="6"/>
      <c r="X1314" s="5"/>
      <c r="Y1314" s="6"/>
      <c r="Z1314" s="5"/>
      <c r="AA1314" s="6"/>
      <c r="AB1314" s="5"/>
      <c r="AC1314" s="6"/>
      <c r="AD1314" s="5"/>
      <c r="AE1314" s="6"/>
      <c r="AF1314" s="5"/>
      <c r="AG1314" s="6"/>
      <c r="AH1314" s="5"/>
      <c r="AI1314" s="6"/>
    </row>
    <row r="1315" spans="1:35" ht="15" customHeight="1" x14ac:dyDescent="0.25">
      <c r="A1315" s="9" t="s">
        <v>1669</v>
      </c>
      <c r="B1315" s="304">
        <v>13557</v>
      </c>
      <c r="D1315" s="32" t="s">
        <v>4</v>
      </c>
      <c r="E1315" s="1" t="s">
        <v>1558</v>
      </c>
      <c r="F1315" s="1" t="e">
        <v>#N/A</v>
      </c>
      <c r="H1315" s="225">
        <v>0</v>
      </c>
      <c r="I1315" s="225">
        <v>0</v>
      </c>
      <c r="J1315" s="225">
        <v>80.815667000000005</v>
      </c>
      <c r="K1315" s="225">
        <v>80.819999999999993</v>
      </c>
      <c r="L1315" s="189"/>
      <c r="M1315" s="17"/>
      <c r="N1315" s="31"/>
      <c r="O1315" s="17"/>
      <c r="P1315" s="5"/>
      <c r="Q1315" s="230"/>
      <c r="R1315" s="5"/>
      <c r="S1315" s="184"/>
      <c r="T1315" s="5"/>
      <c r="U1315" s="184"/>
      <c r="V1315" s="5"/>
      <c r="W1315" s="6"/>
      <c r="X1315" s="5"/>
      <c r="Y1315" s="6"/>
      <c r="Z1315" s="5"/>
      <c r="AA1315" s="6"/>
      <c r="AB1315" s="5"/>
      <c r="AC1315" s="6"/>
      <c r="AD1315" s="5"/>
      <c r="AE1315" s="6"/>
      <c r="AF1315" s="5"/>
      <c r="AG1315" s="6"/>
      <c r="AH1315" s="5"/>
      <c r="AI1315" s="6"/>
    </row>
    <row r="1316" spans="1:35" ht="15" customHeight="1" x14ac:dyDescent="0.25">
      <c r="A1316" s="9" t="s">
        <v>1669</v>
      </c>
      <c r="B1316" s="304">
        <v>13804</v>
      </c>
      <c r="D1316" s="149" t="s">
        <v>456</v>
      </c>
      <c r="E1316" s="1" t="s">
        <v>1559</v>
      </c>
      <c r="F1316" s="1" t="e">
        <v>#N/A</v>
      </c>
      <c r="G1316" s="183"/>
      <c r="H1316" s="225">
        <v>0</v>
      </c>
      <c r="I1316" s="225">
        <v>0</v>
      </c>
      <c r="J1316" s="225">
        <v>87.9435</v>
      </c>
      <c r="K1316" s="225" t="e">
        <v>#N/A</v>
      </c>
      <c r="L1316" s="190"/>
      <c r="M1316" s="17"/>
      <c r="N1316" s="5"/>
      <c r="O1316" s="17"/>
      <c r="P1316" s="5"/>
      <c r="Q1316" s="230"/>
      <c r="R1316" s="5"/>
      <c r="S1316" s="184"/>
      <c r="T1316" s="5"/>
      <c r="U1316" s="230"/>
      <c r="V1316" s="5"/>
      <c r="W1316" s="6"/>
      <c r="X1316" s="5"/>
      <c r="Y1316" s="6"/>
      <c r="Z1316" s="5"/>
      <c r="AA1316" s="6"/>
      <c r="AB1316" s="5"/>
      <c r="AC1316" s="6"/>
      <c r="AD1316" s="5"/>
      <c r="AE1316" s="6"/>
      <c r="AF1316" s="5"/>
      <c r="AG1316" s="6"/>
      <c r="AH1316" s="5"/>
      <c r="AI1316" s="6"/>
    </row>
    <row r="1317" spans="1:35" ht="15" customHeight="1" x14ac:dyDescent="0.25">
      <c r="A1317" s="9" t="s">
        <v>1669</v>
      </c>
      <c r="B1317" s="304">
        <v>13806</v>
      </c>
      <c r="D1317" s="149" t="s">
        <v>457</v>
      </c>
      <c r="E1317" s="183" t="s">
        <v>1560</v>
      </c>
      <c r="F1317" s="183" t="e">
        <v>#N/A</v>
      </c>
      <c r="G1317" s="183"/>
      <c r="H1317" s="225">
        <v>0</v>
      </c>
      <c r="I1317" s="225">
        <v>0</v>
      </c>
      <c r="J1317" s="225">
        <v>87.943600000000004</v>
      </c>
      <c r="K1317" s="225">
        <v>87.94</v>
      </c>
      <c r="L1317" s="190"/>
      <c r="M1317" s="17"/>
      <c r="N1317" s="5"/>
      <c r="O1317" s="230"/>
      <c r="P1317" s="18"/>
      <c r="Q1317" s="20"/>
      <c r="R1317" s="5"/>
      <c r="S1317" s="230"/>
      <c r="T1317" s="5"/>
      <c r="U1317" s="230"/>
      <c r="V1317" s="5"/>
      <c r="W1317" s="6"/>
      <c r="X1317" s="5"/>
      <c r="Y1317" s="6"/>
      <c r="Z1317" s="5"/>
      <c r="AA1317" s="6"/>
      <c r="AB1317" s="5"/>
      <c r="AC1317" s="6"/>
      <c r="AD1317" s="5"/>
      <c r="AE1317" s="6"/>
      <c r="AF1317" s="5"/>
      <c r="AG1317" s="6"/>
      <c r="AH1317" s="5"/>
      <c r="AI1317" s="6"/>
    </row>
    <row r="1318" spans="1:35" ht="15" customHeight="1" x14ac:dyDescent="0.25">
      <c r="A1318" s="9" t="s">
        <v>1669</v>
      </c>
      <c r="B1318" s="304" t="s">
        <v>4170</v>
      </c>
      <c r="D1318" s="149" t="s">
        <v>5</v>
      </c>
      <c r="E1318" s="283" t="s">
        <v>1561</v>
      </c>
      <c r="F1318" s="44" t="s">
        <v>1680</v>
      </c>
      <c r="G1318" s="44"/>
      <c r="H1318" s="225">
        <v>114</v>
      </c>
      <c r="I1318" s="225">
        <v>114</v>
      </c>
      <c r="J1318" s="225">
        <v>7.8332309999999996</v>
      </c>
      <c r="K1318" s="225">
        <v>0</v>
      </c>
      <c r="L1318" s="190">
        <v>19.98</v>
      </c>
      <c r="M1318" s="17">
        <f>((((((L1318*L$2))-((L1318*L$2)*0.12+0.035)+4-13)-($J1318*L$2))/($J1318*L$2)))</f>
        <v>9.1171701689890167E-2</v>
      </c>
      <c r="N1318" s="18"/>
      <c r="O1318" s="17"/>
      <c r="P1318" s="18"/>
      <c r="Q1318" s="17"/>
      <c r="R1318" s="5"/>
      <c r="S1318" s="17"/>
      <c r="T1318" s="18"/>
      <c r="U1318" s="17"/>
      <c r="V1318" s="5"/>
      <c r="W1318" s="17"/>
      <c r="X1318" s="5"/>
      <c r="Y1318" s="6"/>
      <c r="Z1318" s="5"/>
      <c r="AA1318" s="6"/>
      <c r="AB1318" s="5"/>
      <c r="AC1318" s="6"/>
      <c r="AD1318" s="18"/>
      <c r="AE1318" s="17"/>
      <c r="AF1318" s="5"/>
      <c r="AG1318" s="6"/>
      <c r="AH1318" s="5"/>
      <c r="AI1318" s="6"/>
    </row>
    <row r="1319" spans="1:35" ht="15" customHeight="1" x14ac:dyDescent="0.25">
      <c r="A1319" s="9" t="s">
        <v>1669</v>
      </c>
      <c r="B1319" s="304" t="s">
        <v>5469</v>
      </c>
      <c r="D1319" s="32" t="s">
        <v>4250</v>
      </c>
      <c r="E1319" s="283" t="s">
        <v>1562</v>
      </c>
      <c r="F1319" s="283" t="s">
        <v>1680</v>
      </c>
      <c r="G1319" s="283"/>
      <c r="H1319" s="225">
        <v>164</v>
      </c>
      <c r="I1319" s="225">
        <v>164</v>
      </c>
      <c r="J1319" s="225">
        <v>7.833164</v>
      </c>
      <c r="K1319" s="225">
        <v>7.83</v>
      </c>
      <c r="L1319" s="190">
        <v>21.5</v>
      </c>
      <c r="M1319" s="17">
        <f>((((((L1319*L$2))-((L1319*L$2)*0.12+0.035)+4-13)-($J1319*L$2))/($J1319*L$2)))</f>
        <v>0.26194217304782563</v>
      </c>
      <c r="N1319" s="31">
        <v>15.5</v>
      </c>
      <c r="O1319" s="17">
        <f>((((((N1319*N$2))-((N1319*N$2)*0.12+0.035)+4-13)-($J1319*N$2))/($J1319*N$2)))</f>
        <v>0.16459964326037352</v>
      </c>
      <c r="P1319" s="18"/>
      <c r="Q1319" s="17"/>
      <c r="R1319" s="18"/>
      <c r="S1319" s="19"/>
      <c r="T1319" s="18"/>
      <c r="U1319" s="17"/>
      <c r="V1319" s="5"/>
      <c r="W1319" s="6"/>
      <c r="X1319" s="5"/>
      <c r="Y1319" s="6"/>
      <c r="Z1319" s="5"/>
      <c r="AA1319" s="6"/>
      <c r="AB1319" s="5"/>
      <c r="AC1319" s="6"/>
      <c r="AD1319" s="18"/>
      <c r="AE1319" s="17"/>
      <c r="AF1319" s="5"/>
      <c r="AG1319" s="6"/>
      <c r="AH1319" s="5"/>
      <c r="AI1319" s="6"/>
    </row>
    <row r="1320" spans="1:35" ht="15" customHeight="1" x14ac:dyDescent="0.25">
      <c r="A1320" s="9" t="s">
        <v>1669</v>
      </c>
      <c r="B1320" s="304" t="s">
        <v>4171</v>
      </c>
      <c r="D1320" s="149" t="s">
        <v>116</v>
      </c>
      <c r="E1320" s="283" t="s">
        <v>1563</v>
      </c>
      <c r="F1320" s="283" t="s">
        <v>1680</v>
      </c>
      <c r="G1320" s="283"/>
      <c r="H1320" s="225">
        <v>66</v>
      </c>
      <c r="I1320" s="225">
        <v>66</v>
      </c>
      <c r="J1320" s="225">
        <v>7.8332499999999996</v>
      </c>
      <c r="K1320" s="225">
        <v>7.83</v>
      </c>
      <c r="L1320" s="190">
        <v>21.5</v>
      </c>
      <c r="M1320" s="17">
        <f>((((((L1320*L$2))-((L1320*L$2)*0.12+0.035)+4-13)-($J1320*L$2))/($J1320*L$2)))</f>
        <v>0.2619283183863656</v>
      </c>
      <c r="N1320" s="5">
        <v>15.6</v>
      </c>
      <c r="O1320" s="17">
        <f>((((((N1320*N$2))-((N1320*N$2)*0.12+0.035)+4-13)-($J1320*N$2))/($J1320*N$2)))</f>
        <v>0.17582101937254654</v>
      </c>
      <c r="P1320" s="18"/>
      <c r="Q1320" s="17"/>
      <c r="R1320" s="5">
        <v>12.5</v>
      </c>
      <c r="S1320" s="17">
        <f>((((((R1320*R$2))-((R1320*R$2)*0.12+0.035)+4-13)-($J1320*R$2))/($J1320*R$2)))</f>
        <v>0.1159161267673062</v>
      </c>
      <c r="T1320" s="31"/>
      <c r="U1320" s="17"/>
      <c r="V1320" s="5"/>
      <c r="W1320" s="6"/>
      <c r="X1320" s="18"/>
      <c r="Y1320" s="17"/>
      <c r="Z1320" s="5"/>
      <c r="AA1320" s="6"/>
      <c r="AB1320" s="5"/>
      <c r="AC1320" s="6"/>
      <c r="AD1320" s="5"/>
      <c r="AE1320" s="6"/>
      <c r="AF1320" s="5"/>
      <c r="AG1320" s="6"/>
      <c r="AH1320" s="5"/>
      <c r="AI1320" s="6"/>
    </row>
    <row r="1321" spans="1:35" ht="15" customHeight="1" x14ac:dyDescent="0.25">
      <c r="A1321" s="9" t="s">
        <v>1669</v>
      </c>
      <c r="B1321" s="304" t="s">
        <v>4172</v>
      </c>
      <c r="D1321" s="149" t="s">
        <v>117</v>
      </c>
      <c r="E1321" s="284" t="s">
        <v>1564</v>
      </c>
      <c r="F1321" s="284" t="s">
        <v>1680</v>
      </c>
      <c r="G1321" s="284"/>
      <c r="H1321" s="225">
        <v>0</v>
      </c>
      <c r="I1321" s="225">
        <v>0</v>
      </c>
      <c r="J1321" s="225">
        <v>7.8331249999999999</v>
      </c>
      <c r="K1321" s="225">
        <v>7.83</v>
      </c>
      <c r="L1321" s="191"/>
      <c r="M1321" s="19"/>
      <c r="N1321" s="18"/>
      <c r="O1321" s="19"/>
      <c r="P1321" s="18"/>
      <c r="Q1321" s="19"/>
      <c r="R1321" s="31"/>
      <c r="S1321" s="19"/>
      <c r="T1321" s="18"/>
      <c r="U1321" s="19"/>
      <c r="V1321" s="18"/>
      <c r="W1321" s="21"/>
      <c r="X1321" s="18"/>
      <c r="Y1321" s="21"/>
      <c r="Z1321" s="18"/>
      <c r="AA1321" s="21"/>
      <c r="AB1321" s="18"/>
      <c r="AC1321" s="21"/>
      <c r="AD1321" s="18"/>
      <c r="AE1321" s="21"/>
      <c r="AF1321" s="18"/>
      <c r="AG1321" s="21"/>
      <c r="AH1321" s="18"/>
      <c r="AI1321" s="21"/>
    </row>
    <row r="1322" spans="1:35" ht="15" customHeight="1" x14ac:dyDescent="0.25">
      <c r="A1322" s="9" t="s">
        <v>1669</v>
      </c>
      <c r="B1322" s="304" t="s">
        <v>4173</v>
      </c>
      <c r="D1322" s="149" t="s">
        <v>6</v>
      </c>
      <c r="E1322" s="284" t="s">
        <v>1565</v>
      </c>
      <c r="F1322" s="284" t="s">
        <v>1680</v>
      </c>
      <c r="G1322" s="284"/>
      <c r="H1322" s="225">
        <v>136</v>
      </c>
      <c r="I1322" s="225">
        <v>136</v>
      </c>
      <c r="J1322" s="225">
        <v>7.8331999999999997</v>
      </c>
      <c r="K1322" s="225">
        <v>7.83</v>
      </c>
      <c r="L1322" s="191">
        <v>21.5</v>
      </c>
      <c r="M1322" s="19">
        <f>((((((L1322*L$2))-((L1322*L$2)*0.12+0.035)+4-13)-($J1322*L$2))/($J1322*L$2)))</f>
        <v>0.26193637338507869</v>
      </c>
      <c r="N1322" s="18">
        <v>16.5</v>
      </c>
      <c r="O1322" s="19">
        <f>((((((N1322*N$2))-((N1322*N$2)*0.12+0.035)+4-13)-($J1322*N$2))/($J1322*N$2)))</f>
        <v>0.2769366287085735</v>
      </c>
      <c r="P1322" s="18"/>
      <c r="Q1322" s="19"/>
      <c r="R1322" s="18"/>
      <c r="S1322" s="19"/>
      <c r="T1322" s="18"/>
      <c r="U1322" s="19"/>
      <c r="V1322" s="18"/>
      <c r="W1322" s="19"/>
      <c r="X1322" s="18"/>
      <c r="Y1322" s="21"/>
      <c r="Z1322" s="18"/>
      <c r="AA1322" s="21"/>
      <c r="AB1322" s="18"/>
      <c r="AC1322" s="21"/>
      <c r="AD1322" s="18"/>
      <c r="AE1322" s="21"/>
      <c r="AF1322" s="18"/>
      <c r="AG1322" s="21"/>
      <c r="AH1322" s="18"/>
      <c r="AI1322" s="21"/>
    </row>
    <row r="1323" spans="1:35" ht="15" customHeight="1" x14ac:dyDescent="0.25">
      <c r="A1323" s="9" t="s">
        <v>1669</v>
      </c>
      <c r="B1323" s="304" t="s">
        <v>4174</v>
      </c>
      <c r="D1323" s="149" t="s">
        <v>118</v>
      </c>
      <c r="E1323" s="283" t="s">
        <v>1566</v>
      </c>
      <c r="F1323" s="283" t="s">
        <v>1680</v>
      </c>
      <c r="G1323" s="283"/>
      <c r="H1323" s="225">
        <v>0</v>
      </c>
      <c r="I1323" s="225">
        <v>0</v>
      </c>
      <c r="J1323" s="225">
        <v>7.833202</v>
      </c>
      <c r="K1323" s="225">
        <v>7.83</v>
      </c>
      <c r="L1323" s="190"/>
      <c r="M1323" s="17"/>
      <c r="N1323" s="18"/>
      <c r="O1323" s="19"/>
      <c r="P1323" s="18"/>
      <c r="Q1323" s="19"/>
      <c r="R1323" s="18"/>
      <c r="S1323" s="19"/>
      <c r="T1323" s="18"/>
      <c r="U1323" s="19"/>
      <c r="V1323" s="5"/>
      <c r="W1323" s="6"/>
      <c r="X1323" s="5"/>
      <c r="Y1323" s="6"/>
      <c r="Z1323" s="5"/>
      <c r="AA1323" s="6"/>
      <c r="AB1323" s="5"/>
      <c r="AC1323" s="6"/>
      <c r="AD1323" s="5"/>
      <c r="AE1323" s="6"/>
      <c r="AF1323" s="5"/>
      <c r="AG1323" s="6"/>
      <c r="AH1323" s="5"/>
      <c r="AI1323" s="6"/>
    </row>
    <row r="1324" spans="1:35" s="13" customFormat="1" ht="15" customHeight="1" x14ac:dyDescent="0.25">
      <c r="A1324" s="9" t="s">
        <v>1669</v>
      </c>
      <c r="B1324" s="304" t="s">
        <v>4175</v>
      </c>
      <c r="C1324" s="212"/>
      <c r="D1324" s="149" t="s">
        <v>119</v>
      </c>
      <c r="E1324" s="183" t="s">
        <v>1567</v>
      </c>
      <c r="F1324" s="183" t="s">
        <v>1680</v>
      </c>
      <c r="G1324" s="183"/>
      <c r="H1324" s="225">
        <v>125</v>
      </c>
      <c r="I1324" s="225">
        <v>125</v>
      </c>
      <c r="J1324" s="225">
        <v>7.8331819999999999</v>
      </c>
      <c r="K1324" s="225">
        <v>7.83</v>
      </c>
      <c r="L1324" s="190">
        <v>21.5</v>
      </c>
      <c r="M1324" s="17">
        <f>((((((L1324*L$2))-((L1324*L$2)*0.12+0.035)+4-13)-($J1324*L$2))/($J1324*L$2)))</f>
        <v>0.2619392732097886</v>
      </c>
      <c r="N1324" s="18">
        <v>15.99</v>
      </c>
      <c r="O1324" s="19">
        <f>((((((N1324*N$2))-((N1324*N$2)*0.12+0.035)+4-13)-($J1324*N$2))/($J1324*N$2)))</f>
        <v>0.21964483909604032</v>
      </c>
      <c r="P1324" s="18"/>
      <c r="Q1324" s="19"/>
      <c r="R1324" s="38"/>
      <c r="S1324" s="17"/>
      <c r="T1324" s="18">
        <v>11.14</v>
      </c>
      <c r="U1324" s="19">
        <f>((((((T1324*T$2))-((T1324*T$2)*0.12+0.035)+4-13)-($J1324*T$2))/($J1324*T$2)))</f>
        <v>2.0811210565514885E-2</v>
      </c>
      <c r="V1324" s="5"/>
      <c r="W1324" s="19"/>
      <c r="X1324" s="5"/>
      <c r="Y1324" s="6"/>
      <c r="Z1324" s="31"/>
      <c r="AA1324" s="19"/>
      <c r="AB1324" s="5"/>
      <c r="AC1324" s="6"/>
      <c r="AD1324" s="5"/>
      <c r="AE1324" s="19"/>
      <c r="AF1324" s="5"/>
      <c r="AG1324" s="6"/>
      <c r="AH1324" s="5"/>
      <c r="AI1324" s="6"/>
    </row>
    <row r="1325" spans="1:35" ht="15" customHeight="1" thickBot="1" x14ac:dyDescent="0.3">
      <c r="A1325" s="9" t="s">
        <v>1669</v>
      </c>
      <c r="B1325" s="304" t="s">
        <v>4176</v>
      </c>
      <c r="D1325" s="149" t="s">
        <v>7</v>
      </c>
      <c r="E1325" s="176" t="s">
        <v>1568</v>
      </c>
      <c r="F1325" s="176" t="e">
        <v>#N/A</v>
      </c>
      <c r="G1325" s="176"/>
      <c r="H1325" s="225">
        <v>0</v>
      </c>
      <c r="I1325" s="225">
        <v>0</v>
      </c>
      <c r="J1325" s="225">
        <v>7.37</v>
      </c>
      <c r="K1325" s="225">
        <v>7.37</v>
      </c>
      <c r="L1325" s="190"/>
      <c r="M1325" s="17"/>
      <c r="N1325" s="52"/>
      <c r="O1325" s="230"/>
      <c r="P1325" s="5"/>
      <c r="Q1325" s="230"/>
      <c r="R1325" s="5"/>
      <c r="S1325" s="230"/>
      <c r="T1325" s="5"/>
      <c r="U1325" s="230"/>
      <c r="V1325" s="5"/>
      <c r="W1325" s="6"/>
      <c r="X1325" s="5"/>
      <c r="Y1325" s="6"/>
      <c r="Z1325" s="5"/>
      <c r="AA1325" s="6"/>
      <c r="AB1325" s="5"/>
      <c r="AC1325" s="6"/>
      <c r="AD1325" s="5"/>
      <c r="AE1325" s="6"/>
      <c r="AF1325" s="5"/>
      <c r="AG1325" s="6"/>
      <c r="AH1325" s="5"/>
      <c r="AI1325" s="6"/>
    </row>
    <row r="1326" spans="1:35" s="61" customFormat="1" ht="15.75" customHeight="1" thickBot="1" x14ac:dyDescent="0.3">
      <c r="A1326" s="9" t="s">
        <v>1669</v>
      </c>
      <c r="B1326" s="304" t="s">
        <v>4177</v>
      </c>
      <c r="C1326" s="212"/>
      <c r="D1326" s="149" t="s">
        <v>120</v>
      </c>
      <c r="E1326" s="283" t="s">
        <v>1569</v>
      </c>
      <c r="F1326" s="283" t="s">
        <v>1680</v>
      </c>
      <c r="G1326" s="283"/>
      <c r="H1326" s="225">
        <v>307</v>
      </c>
      <c r="I1326" s="225">
        <v>307</v>
      </c>
      <c r="J1326" s="225">
        <v>7.8332100000000002</v>
      </c>
      <c r="K1326" s="225">
        <v>7.91</v>
      </c>
      <c r="L1326" s="190">
        <v>21.5</v>
      </c>
      <c r="M1326" s="17">
        <f>((((((L1326*L$2))-((L1326*L$2)*0.12+0.035)+4-13)-($J1326*L$2))/($J1326*L$2)))</f>
        <v>0.2619347623771095</v>
      </c>
      <c r="N1326" s="65">
        <v>17.25</v>
      </c>
      <c r="O1326" s="54">
        <f>((((((N1326*N$2))-((N1326*N$2)*0.12+0.035)+4-13)-($J1326*N$2))/($J1326*N$2)))</f>
        <v>0.36119164429397416</v>
      </c>
      <c r="P1326" s="18">
        <v>16.989999999999998</v>
      </c>
      <c r="Q1326" s="54">
        <f>((((((P1326*P$2))-((P1326*P$2)*0.12+0.035)+4-13)-($J1326*P$2))/($J1326*P$2)))</f>
        <v>0.52421974303425189</v>
      </c>
      <c r="R1326" s="18"/>
      <c r="S1326" s="54"/>
      <c r="T1326" s="5"/>
      <c r="U1326" s="66"/>
      <c r="V1326" s="18"/>
      <c r="W1326" s="54"/>
      <c r="X1326" s="18"/>
      <c r="Y1326" s="54"/>
      <c r="Z1326" s="5"/>
      <c r="AA1326" s="6"/>
      <c r="AB1326" s="5"/>
      <c r="AC1326" s="6"/>
      <c r="AD1326" s="5"/>
      <c r="AE1326" s="6"/>
      <c r="AF1326" s="5"/>
      <c r="AG1326" s="6"/>
      <c r="AH1326" s="5"/>
      <c r="AI1326" s="6"/>
    </row>
    <row r="1327" spans="1:35" ht="15" customHeight="1" x14ac:dyDescent="0.25">
      <c r="A1327" s="9" t="s">
        <v>1669</v>
      </c>
      <c r="B1327" s="304" t="s">
        <v>4178</v>
      </c>
      <c r="D1327" s="149" t="s">
        <v>121</v>
      </c>
      <c r="E1327" s="1" t="s">
        <v>1570</v>
      </c>
      <c r="F1327" s="1" t="s">
        <v>1680</v>
      </c>
      <c r="H1327" s="225">
        <v>167</v>
      </c>
      <c r="I1327" s="225">
        <v>167</v>
      </c>
      <c r="J1327" s="225">
        <v>7.8332119999999996</v>
      </c>
      <c r="K1327" s="225">
        <v>7.84</v>
      </c>
      <c r="L1327" s="190">
        <v>21.5</v>
      </c>
      <c r="M1327" s="17">
        <f>((((((L1327*L$2))-((L1327*L$2)*0.12+0.035)+4-13)-($J1327*L$2))/($J1327*L$2)))</f>
        <v>0.26193444017600936</v>
      </c>
      <c r="N1327" s="68">
        <v>17.989999999999998</v>
      </c>
      <c r="O1327" s="17">
        <f>((((((N1327*N$2))-((N1327*N$2)*0.12+0.035)+4-13)-($J1327*N$2))/($J1327*N$2)))</f>
        <v>0.44432449932415946</v>
      </c>
      <c r="P1327" s="75"/>
      <c r="Q1327" s="17"/>
      <c r="R1327" s="222">
        <v>12.99</v>
      </c>
      <c r="S1327" s="17">
        <f>((((((R1327*R$2))-((R1327*R$2)*0.12+0.035)+4-13)-($J1327*R$2))/($J1327*R$2)))</f>
        <v>0.1709692013952897</v>
      </c>
      <c r="T1327" s="5"/>
      <c r="U1327" s="230"/>
      <c r="V1327" s="5"/>
      <c r="W1327" s="6"/>
      <c r="X1327" s="18"/>
      <c r="Y1327" s="17"/>
      <c r="Z1327" s="5"/>
      <c r="AA1327" s="6"/>
      <c r="AB1327" s="5"/>
      <c r="AC1327" s="6"/>
      <c r="AD1327" s="5">
        <v>10.5</v>
      </c>
      <c r="AE1327" s="17">
        <f>((((((AD1327*AD$2))-((AD1327*AD$2)*0.12+0.035)+4-13)-($J1327*AD$2))/($J1327*AD$2)))</f>
        <v>6.425052711454754E-2</v>
      </c>
      <c r="AF1327" s="5"/>
      <c r="AG1327" s="6"/>
      <c r="AH1327" s="5"/>
      <c r="AI1327" s="6"/>
    </row>
    <row r="1328" spans="1:35" ht="15" customHeight="1" x14ac:dyDescent="0.25">
      <c r="A1328" s="9" t="s">
        <v>1669</v>
      </c>
      <c r="B1328" s="304">
        <v>14727</v>
      </c>
      <c r="D1328" s="149" t="s">
        <v>8</v>
      </c>
      <c r="E1328" s="1" t="s">
        <v>1571</v>
      </c>
      <c r="F1328" s="1" t="e">
        <v>#N/A</v>
      </c>
      <c r="H1328" s="225">
        <v>0</v>
      </c>
      <c r="I1328" s="225">
        <v>0</v>
      </c>
      <c r="J1328" s="225">
        <v>9.2571759999999994</v>
      </c>
      <c r="K1328" s="225">
        <v>0</v>
      </c>
      <c r="L1328" s="190"/>
      <c r="M1328" s="17"/>
      <c r="N1328" s="5"/>
      <c r="O1328" s="230"/>
      <c r="P1328" s="5"/>
      <c r="Q1328" s="230"/>
      <c r="R1328" s="5"/>
      <c r="S1328" s="230"/>
      <c r="T1328" s="5"/>
      <c r="U1328" s="230"/>
      <c r="V1328" s="5"/>
      <c r="W1328" s="6"/>
      <c r="X1328" s="5"/>
      <c r="Y1328" s="6"/>
      <c r="Z1328" s="5"/>
      <c r="AA1328" s="6"/>
      <c r="AB1328" s="5"/>
      <c r="AC1328" s="6"/>
      <c r="AD1328" s="5"/>
      <c r="AE1328" s="6"/>
      <c r="AF1328" s="5"/>
      <c r="AG1328" s="6"/>
      <c r="AH1328" s="5"/>
      <c r="AI1328" s="6"/>
    </row>
    <row r="1329" spans="1:35" ht="15" customHeight="1" x14ac:dyDescent="0.25">
      <c r="A1329" s="9" t="s">
        <v>1669</v>
      </c>
      <c r="B1329" s="304">
        <v>14733</v>
      </c>
      <c r="D1329" s="149" t="s">
        <v>9</v>
      </c>
      <c r="E1329" s="1" t="s">
        <v>1572</v>
      </c>
      <c r="F1329" s="1" t="s">
        <v>1680</v>
      </c>
      <c r="H1329" s="225">
        <v>0</v>
      </c>
      <c r="I1329" s="225">
        <v>0</v>
      </c>
      <c r="J1329" s="225">
        <v>9.2572109999999999</v>
      </c>
      <c r="K1329" s="225">
        <v>9.61</v>
      </c>
      <c r="L1329" s="191"/>
      <c r="M1329" s="19"/>
      <c r="N1329" s="18"/>
      <c r="O1329" s="19"/>
      <c r="P1329" s="5"/>
      <c r="Q1329" s="230"/>
      <c r="R1329" s="5"/>
      <c r="S1329" s="230"/>
      <c r="T1329" s="5"/>
      <c r="U1329" s="230"/>
      <c r="V1329" s="5"/>
      <c r="W1329" s="6"/>
      <c r="X1329" s="5"/>
      <c r="Y1329" s="6"/>
      <c r="Z1329" s="5"/>
      <c r="AA1329" s="6"/>
      <c r="AB1329" s="5"/>
      <c r="AC1329" s="6"/>
      <c r="AD1329" s="5"/>
      <c r="AE1329" s="6"/>
      <c r="AF1329" s="5"/>
      <c r="AG1329" s="6"/>
      <c r="AH1329" s="5"/>
      <c r="AI1329" s="6"/>
    </row>
    <row r="1330" spans="1:35" ht="15" customHeight="1" x14ac:dyDescent="0.25">
      <c r="A1330" s="9" t="s">
        <v>1669</v>
      </c>
      <c r="B1330" s="304">
        <v>14820</v>
      </c>
      <c r="D1330" s="32" t="s">
        <v>122</v>
      </c>
      <c r="E1330" s="1" t="s">
        <v>1573</v>
      </c>
      <c r="F1330" s="1" t="s">
        <v>1680</v>
      </c>
      <c r="H1330" s="225">
        <v>10</v>
      </c>
      <c r="I1330" s="225">
        <v>10</v>
      </c>
      <c r="J1330" s="225">
        <v>9.27</v>
      </c>
      <c r="K1330" s="225">
        <v>9.27</v>
      </c>
      <c r="L1330" s="190">
        <v>23.5</v>
      </c>
      <c r="M1330" s="17">
        <f>((((((L1330*L$2))-((L1330*L$2)*0.12+0.035)+4-13)-($J1330*L$2))/($J1330*L$2)))</f>
        <v>0.25620280474649409</v>
      </c>
      <c r="N1330" s="31">
        <v>19.989999999999998</v>
      </c>
      <c r="O1330" s="17">
        <f>((((((N1330*N$2))-((N1330*N$2)*0.12+0.035)+4-13)-($J1330*N$2))/($J1330*N$2)))</f>
        <v>0.41032362459546917</v>
      </c>
      <c r="P1330" s="18"/>
      <c r="Q1330" s="17"/>
      <c r="R1330" s="18"/>
      <c r="S1330" s="17"/>
      <c r="T1330" s="18"/>
      <c r="U1330" s="17"/>
      <c r="V1330" s="18"/>
      <c r="W1330" s="17"/>
      <c r="X1330" s="5"/>
      <c r="Y1330" s="6"/>
      <c r="Z1330" s="5"/>
      <c r="AA1330" s="6"/>
      <c r="AB1330" s="5"/>
      <c r="AC1330" s="6"/>
      <c r="AD1330" s="323">
        <v>12.75</v>
      </c>
      <c r="AE1330" s="17">
        <f>((((((AD1330*AD$2))-((AD1330*AD$2)*0.12+0.035)+4-13)-($J1330*AD$2))/($J1330*AD$2)))</f>
        <v>0.11289104638619223</v>
      </c>
      <c r="AF1330" s="5"/>
      <c r="AG1330" s="6"/>
      <c r="AH1330" s="5"/>
      <c r="AI1330" s="6"/>
    </row>
    <row r="1331" spans="1:35" ht="15" customHeight="1" x14ac:dyDescent="0.25">
      <c r="A1331" s="9" t="s">
        <v>1669</v>
      </c>
      <c r="B1331" s="304">
        <v>14821</v>
      </c>
      <c r="D1331" s="149" t="s">
        <v>458</v>
      </c>
      <c r="E1331" s="283" t="s">
        <v>1574</v>
      </c>
      <c r="F1331" s="1" t="e">
        <v>#N/A</v>
      </c>
      <c r="H1331" s="225">
        <v>0</v>
      </c>
      <c r="I1331" s="225">
        <v>0</v>
      </c>
      <c r="J1331" s="225">
        <v>9.3073999999999995</v>
      </c>
      <c r="K1331" s="225" t="e">
        <v>#N/A</v>
      </c>
      <c r="L1331" s="190"/>
      <c r="M1331" s="17"/>
      <c r="N1331" s="5"/>
      <c r="O1331" s="230"/>
      <c r="P1331" s="5"/>
      <c r="Q1331" s="230"/>
      <c r="R1331" s="5"/>
      <c r="S1331" s="230"/>
      <c r="T1331" s="5"/>
      <c r="U1331" s="230"/>
      <c r="V1331" s="5"/>
      <c r="W1331" s="6"/>
      <c r="X1331" s="5"/>
      <c r="Y1331" s="6"/>
      <c r="Z1331" s="5"/>
      <c r="AA1331" s="6"/>
      <c r="AB1331" s="5"/>
      <c r="AC1331" s="6"/>
      <c r="AD1331" s="5"/>
      <c r="AE1331" s="6"/>
      <c r="AF1331" s="5"/>
      <c r="AG1331" s="6"/>
      <c r="AH1331" s="5"/>
      <c r="AI1331" s="6"/>
    </row>
    <row r="1332" spans="1:35" ht="15" customHeight="1" x14ac:dyDescent="0.25">
      <c r="A1332" s="9" t="s">
        <v>1669</v>
      </c>
      <c r="B1332" s="304">
        <v>14841</v>
      </c>
      <c r="D1332" s="32" t="s">
        <v>123</v>
      </c>
      <c r="E1332" s="183" t="s">
        <v>1575</v>
      </c>
      <c r="F1332" s="183" t="s">
        <v>1680</v>
      </c>
      <c r="G1332" s="183"/>
      <c r="H1332" s="225">
        <v>0</v>
      </c>
      <c r="I1332" s="225">
        <v>0</v>
      </c>
      <c r="J1332" s="225">
        <v>9.3074119999999994</v>
      </c>
      <c r="K1332" s="225" t="e">
        <v>#N/A</v>
      </c>
      <c r="L1332" s="190"/>
      <c r="M1332" s="17"/>
      <c r="N1332" s="18"/>
      <c r="O1332" s="17"/>
      <c r="P1332" s="31"/>
      <c r="Q1332" s="17"/>
      <c r="R1332" s="31"/>
      <c r="S1332" s="17"/>
      <c r="T1332" s="170"/>
      <c r="U1332" s="17"/>
      <c r="V1332" s="5"/>
      <c r="W1332" s="6"/>
      <c r="X1332" s="5"/>
      <c r="Y1332" s="6"/>
      <c r="Z1332" s="5"/>
      <c r="AA1332" s="6"/>
      <c r="AB1332" s="5"/>
      <c r="AC1332" s="6"/>
      <c r="AD1332" s="5"/>
      <c r="AE1332" s="6"/>
      <c r="AF1332" s="5"/>
      <c r="AG1332" s="6"/>
      <c r="AH1332" s="5"/>
      <c r="AI1332" s="6"/>
    </row>
    <row r="1333" spans="1:35" ht="15" customHeight="1" x14ac:dyDescent="0.25">
      <c r="A1333" s="9" t="s">
        <v>1669</v>
      </c>
      <c r="B1333" s="304">
        <v>14871</v>
      </c>
      <c r="D1333" s="149" t="s">
        <v>459</v>
      </c>
      <c r="E1333" s="183" t="s">
        <v>1576</v>
      </c>
      <c r="F1333" s="183" t="e">
        <v>#N/A</v>
      </c>
      <c r="G1333" s="183"/>
      <c r="H1333" s="225">
        <v>0</v>
      </c>
      <c r="I1333" s="225">
        <v>0</v>
      </c>
      <c r="J1333" s="225">
        <v>9.8296519999999994</v>
      </c>
      <c r="K1333" s="225">
        <v>0</v>
      </c>
      <c r="L1333" s="190"/>
      <c r="M1333" s="17"/>
      <c r="N1333" s="5"/>
      <c r="O1333" s="230"/>
      <c r="P1333" s="5"/>
      <c r="Q1333" s="230"/>
      <c r="R1333" s="5"/>
      <c r="S1333" s="230"/>
      <c r="T1333" s="5"/>
      <c r="U1333" s="230"/>
      <c r="V1333" s="5"/>
      <c r="W1333" s="6"/>
      <c r="X1333" s="5"/>
      <c r="Y1333" s="6"/>
      <c r="Z1333" s="5"/>
      <c r="AA1333" s="6"/>
      <c r="AB1333" s="5"/>
      <c r="AC1333" s="6"/>
      <c r="AD1333" s="5"/>
      <c r="AE1333" s="6"/>
      <c r="AF1333" s="5"/>
      <c r="AG1333" s="6"/>
      <c r="AH1333" s="5"/>
      <c r="AI1333" s="6"/>
    </row>
    <row r="1334" spans="1:35" ht="15" customHeight="1" x14ac:dyDescent="0.25">
      <c r="A1334" s="9" t="s">
        <v>1669</v>
      </c>
      <c r="B1334" s="304">
        <v>14874</v>
      </c>
      <c r="D1334" s="149" t="s">
        <v>124</v>
      </c>
      <c r="E1334" s="283" t="s">
        <v>1577</v>
      </c>
      <c r="F1334" s="283" t="s">
        <v>1680</v>
      </c>
      <c r="G1334" s="183"/>
      <c r="H1334" s="225">
        <v>0</v>
      </c>
      <c r="I1334" s="225">
        <v>0</v>
      </c>
      <c r="J1334" s="225">
        <v>9.3074999999999992</v>
      </c>
      <c r="K1334" s="225">
        <v>9.31</v>
      </c>
      <c r="L1334" s="191"/>
      <c r="M1334" s="17"/>
      <c r="N1334" s="18"/>
      <c r="O1334" s="17"/>
      <c r="P1334" s="5"/>
      <c r="Q1334" s="230"/>
      <c r="R1334" s="5"/>
      <c r="S1334" s="230"/>
      <c r="T1334" s="5"/>
      <c r="U1334" s="184"/>
      <c r="V1334" s="5"/>
      <c r="W1334" s="6"/>
      <c r="X1334" s="5"/>
      <c r="Y1334" s="6"/>
      <c r="Z1334" s="5"/>
      <c r="AA1334" s="6"/>
      <c r="AB1334" s="5"/>
      <c r="AC1334" s="6"/>
      <c r="AD1334" s="5"/>
      <c r="AE1334" s="6"/>
      <c r="AF1334" s="5"/>
      <c r="AG1334" s="6"/>
      <c r="AH1334" s="5"/>
      <c r="AI1334" s="6"/>
    </row>
    <row r="1335" spans="1:35" ht="15" customHeight="1" x14ac:dyDescent="0.25">
      <c r="A1335" s="9" t="s">
        <v>1669</v>
      </c>
      <c r="B1335" s="304">
        <v>14883</v>
      </c>
      <c r="D1335" s="149" t="s">
        <v>460</v>
      </c>
      <c r="E1335" s="283" t="s">
        <v>1578</v>
      </c>
      <c r="F1335" s="283" t="e">
        <v>#N/A</v>
      </c>
      <c r="G1335" s="283"/>
      <c r="H1335" s="225">
        <v>0</v>
      </c>
      <c r="I1335" s="225">
        <v>0</v>
      </c>
      <c r="J1335" s="225">
        <v>9.307385</v>
      </c>
      <c r="K1335" s="225" t="e">
        <v>#N/A</v>
      </c>
      <c r="L1335" s="191"/>
      <c r="M1335" s="17"/>
      <c r="N1335" s="5"/>
      <c r="O1335" s="230"/>
      <c r="P1335" s="5"/>
      <c r="Q1335" s="230"/>
      <c r="R1335" s="5"/>
      <c r="S1335" s="2"/>
      <c r="T1335" s="5"/>
      <c r="U1335" s="184"/>
      <c r="V1335" s="5"/>
      <c r="W1335" s="6"/>
      <c r="X1335" s="5"/>
      <c r="Y1335" s="6"/>
      <c r="Z1335" s="5"/>
      <c r="AA1335" s="6"/>
      <c r="AB1335" s="5"/>
      <c r="AC1335" s="6"/>
      <c r="AD1335" s="5"/>
      <c r="AE1335" s="6"/>
      <c r="AF1335" s="5"/>
      <c r="AG1335" s="6"/>
      <c r="AH1335" s="5"/>
      <c r="AI1335" s="6"/>
    </row>
    <row r="1336" spans="1:35" ht="15" customHeight="1" x14ac:dyDescent="0.25">
      <c r="A1336" s="9" t="s">
        <v>1669</v>
      </c>
      <c r="B1336" s="304">
        <v>14886</v>
      </c>
      <c r="D1336" s="149" t="s">
        <v>461</v>
      </c>
      <c r="E1336" s="183" t="s">
        <v>1579</v>
      </c>
      <c r="F1336" s="183" t="e">
        <v>#N/A</v>
      </c>
      <c r="G1336" s="183"/>
      <c r="H1336" s="225">
        <v>0</v>
      </c>
      <c r="I1336" s="225">
        <v>0</v>
      </c>
      <c r="J1336" s="225">
        <v>9.3073569999999997</v>
      </c>
      <c r="K1336" s="225">
        <v>9.3000000000000007</v>
      </c>
      <c r="L1336" s="190"/>
      <c r="M1336" s="17"/>
      <c r="N1336" s="5"/>
      <c r="O1336" s="230"/>
      <c r="P1336" s="5"/>
      <c r="Q1336" s="230"/>
      <c r="R1336" s="5"/>
      <c r="S1336" s="230"/>
      <c r="T1336" s="5"/>
      <c r="U1336" s="230"/>
      <c r="V1336" s="5"/>
      <c r="W1336" s="6"/>
      <c r="X1336" s="5"/>
      <c r="Y1336" s="6"/>
      <c r="Z1336" s="5"/>
      <c r="AA1336" s="6"/>
      <c r="AB1336" s="5"/>
      <c r="AC1336" s="6"/>
      <c r="AD1336" s="5"/>
      <c r="AE1336" s="6"/>
      <c r="AF1336" s="5"/>
      <c r="AG1336" s="6"/>
      <c r="AH1336" s="5"/>
      <c r="AI1336" s="6"/>
    </row>
    <row r="1337" spans="1:35" ht="15" customHeight="1" x14ac:dyDescent="0.25">
      <c r="A1337" s="9" t="s">
        <v>1669</v>
      </c>
      <c r="B1337" s="304">
        <v>14893</v>
      </c>
      <c r="D1337" s="149" t="s">
        <v>125</v>
      </c>
      <c r="E1337" s="266" t="s">
        <v>1580</v>
      </c>
      <c r="F1337" s="266" t="s">
        <v>1680</v>
      </c>
      <c r="G1337" s="266"/>
      <c r="H1337" s="225">
        <v>0</v>
      </c>
      <c r="I1337" s="225">
        <v>0</v>
      </c>
      <c r="J1337" s="225">
        <v>9.3073329999999999</v>
      </c>
      <c r="K1337" s="225" t="e">
        <v>#N/A</v>
      </c>
      <c r="L1337" s="190"/>
      <c r="M1337" s="17"/>
      <c r="N1337" s="5"/>
      <c r="O1337" s="17"/>
      <c r="P1337" s="18"/>
      <c r="Q1337" s="17"/>
      <c r="R1337" s="5"/>
      <c r="S1337" s="230"/>
      <c r="T1337" s="5"/>
      <c r="U1337" s="230"/>
      <c r="V1337" s="5"/>
      <c r="W1337" s="6"/>
      <c r="X1337" s="5"/>
      <c r="Y1337" s="6"/>
      <c r="Z1337" s="5"/>
      <c r="AA1337" s="6"/>
      <c r="AB1337" s="5"/>
      <c r="AC1337" s="6"/>
      <c r="AD1337" s="5"/>
      <c r="AE1337" s="6"/>
      <c r="AF1337" s="5"/>
      <c r="AG1337" s="6"/>
      <c r="AH1337" s="5"/>
      <c r="AI1337" s="6"/>
    </row>
    <row r="1338" spans="1:35" ht="15" customHeight="1" x14ac:dyDescent="0.25">
      <c r="A1338" s="9" t="s">
        <v>1669</v>
      </c>
      <c r="B1338" s="304">
        <v>14898</v>
      </c>
      <c r="D1338" s="32" t="s">
        <v>126</v>
      </c>
      <c r="E1338" s="283" t="s">
        <v>1581</v>
      </c>
      <c r="F1338" s="283" t="s">
        <v>1680</v>
      </c>
      <c r="G1338" s="283"/>
      <c r="H1338" s="225">
        <v>0</v>
      </c>
      <c r="I1338" s="225">
        <v>0</v>
      </c>
      <c r="J1338" s="225">
        <v>9.3074999999999992</v>
      </c>
      <c r="K1338" s="225" t="e">
        <v>#N/A</v>
      </c>
      <c r="L1338" s="190"/>
      <c r="M1338" s="17"/>
      <c r="N1338" s="31"/>
      <c r="O1338" s="17"/>
      <c r="P1338" s="18"/>
      <c r="Q1338" s="17"/>
      <c r="R1338" s="5"/>
      <c r="S1338" s="230"/>
      <c r="T1338" s="5"/>
      <c r="U1338" s="230"/>
      <c r="V1338" s="5"/>
      <c r="W1338" s="6"/>
      <c r="X1338" s="5"/>
      <c r="Y1338" s="6"/>
      <c r="Z1338" s="5"/>
      <c r="AA1338" s="6"/>
      <c r="AB1338" s="5"/>
      <c r="AC1338" s="6"/>
      <c r="AD1338" s="5"/>
      <c r="AE1338" s="6"/>
      <c r="AF1338" s="5"/>
      <c r="AG1338" s="6"/>
      <c r="AH1338" s="5"/>
      <c r="AI1338" s="6"/>
    </row>
    <row r="1339" spans="1:35" ht="15" customHeight="1" x14ac:dyDescent="0.25">
      <c r="A1339" s="9" t="s">
        <v>1669</v>
      </c>
      <c r="B1339" s="304">
        <v>14914</v>
      </c>
      <c r="D1339" s="149" t="s">
        <v>462</v>
      </c>
      <c r="E1339" s="44" t="s">
        <v>1582</v>
      </c>
      <c r="F1339" s="44" t="e">
        <v>#N/A</v>
      </c>
      <c r="G1339" s="266"/>
      <c r="H1339" s="225">
        <v>0</v>
      </c>
      <c r="I1339" s="225">
        <v>0</v>
      </c>
      <c r="J1339" s="225">
        <v>9.3073879999999996</v>
      </c>
      <c r="K1339" s="225" t="e">
        <v>#N/A</v>
      </c>
      <c r="L1339" s="190"/>
      <c r="M1339" s="17"/>
      <c r="N1339" s="5"/>
      <c r="O1339" s="230"/>
      <c r="P1339" s="5"/>
      <c r="Q1339" s="230"/>
      <c r="R1339" s="5"/>
      <c r="S1339" s="230"/>
      <c r="T1339" s="5"/>
      <c r="U1339" s="230"/>
      <c r="V1339" s="5"/>
      <c r="W1339" s="6"/>
      <c r="X1339" s="5"/>
      <c r="Y1339" s="6"/>
      <c r="Z1339" s="5"/>
      <c r="AA1339" s="6"/>
      <c r="AB1339" s="5"/>
      <c r="AC1339" s="6"/>
      <c r="AD1339" s="5"/>
      <c r="AE1339" s="6"/>
      <c r="AF1339" s="5"/>
      <c r="AG1339" s="6"/>
      <c r="AH1339" s="5"/>
      <c r="AI1339" s="6"/>
    </row>
    <row r="1340" spans="1:35" ht="15" customHeight="1" x14ac:dyDescent="0.25">
      <c r="A1340" s="9" t="s">
        <v>1669</v>
      </c>
      <c r="B1340" s="304">
        <v>15001</v>
      </c>
      <c r="D1340" s="149" t="s">
        <v>10</v>
      </c>
      <c r="E1340" s="183" t="s">
        <v>1583</v>
      </c>
      <c r="F1340" s="183" t="e">
        <v>#N/A</v>
      </c>
      <c r="G1340" s="266"/>
      <c r="H1340" s="225">
        <v>0</v>
      </c>
      <c r="I1340" s="225">
        <v>0</v>
      </c>
      <c r="J1340" s="225">
        <v>8.5244</v>
      </c>
      <c r="K1340" s="225">
        <v>0</v>
      </c>
      <c r="L1340" s="190"/>
      <c r="M1340" s="17"/>
      <c r="N1340" s="18"/>
      <c r="O1340" s="17"/>
      <c r="P1340" s="5"/>
      <c r="Q1340" s="17"/>
      <c r="R1340" s="5"/>
      <c r="S1340" s="230"/>
      <c r="T1340" s="18"/>
      <c r="U1340" s="17"/>
      <c r="V1340" s="5"/>
      <c r="W1340" s="6"/>
      <c r="X1340" s="5"/>
      <c r="Y1340" s="6"/>
      <c r="Z1340" s="5"/>
      <c r="AA1340" s="6"/>
      <c r="AB1340" s="5"/>
      <c r="AC1340" s="6"/>
      <c r="AD1340" s="5"/>
      <c r="AE1340" s="6"/>
      <c r="AF1340" s="5"/>
      <c r="AG1340" s="6"/>
      <c r="AH1340" s="5"/>
      <c r="AI1340" s="6"/>
    </row>
    <row r="1341" spans="1:35" ht="15" customHeight="1" x14ac:dyDescent="0.25">
      <c r="A1341" s="9" t="s">
        <v>1669</v>
      </c>
      <c r="B1341" s="304">
        <v>15006</v>
      </c>
      <c r="D1341" s="149" t="s">
        <v>11</v>
      </c>
      <c r="E1341" s="183" t="s">
        <v>1584</v>
      </c>
      <c r="F1341" s="183" t="e">
        <v>#N/A</v>
      </c>
      <c r="G1341" s="266"/>
      <c r="H1341" s="225">
        <v>0</v>
      </c>
      <c r="I1341" s="225">
        <v>0</v>
      </c>
      <c r="J1341" s="225">
        <v>8.5243000000000002</v>
      </c>
      <c r="K1341" s="225">
        <v>0</v>
      </c>
      <c r="L1341" s="190"/>
      <c r="M1341" s="17"/>
      <c r="N1341" s="5"/>
      <c r="O1341" s="17"/>
      <c r="P1341" s="5"/>
      <c r="Q1341" s="17"/>
      <c r="R1341" s="5"/>
      <c r="S1341" s="17"/>
      <c r="T1341" s="18"/>
      <c r="U1341" s="17"/>
      <c r="V1341" s="5"/>
      <c r="W1341" s="17"/>
      <c r="X1341" s="5"/>
      <c r="Y1341" s="6"/>
      <c r="Z1341" s="5"/>
      <c r="AA1341" s="6"/>
      <c r="AB1341" s="5"/>
      <c r="AC1341" s="6"/>
      <c r="AD1341" s="5"/>
      <c r="AE1341" s="6"/>
      <c r="AF1341" s="5"/>
      <c r="AG1341" s="6"/>
      <c r="AH1341" s="5"/>
      <c r="AI1341" s="6"/>
    </row>
    <row r="1342" spans="1:35" ht="15" customHeight="1" x14ac:dyDescent="0.25">
      <c r="A1342" s="9" t="s">
        <v>1669</v>
      </c>
      <c r="B1342" s="304">
        <v>15024</v>
      </c>
      <c r="D1342" s="149" t="s">
        <v>463</v>
      </c>
      <c r="E1342" s="283" t="s">
        <v>1585</v>
      </c>
      <c r="F1342" s="283" t="e">
        <v>#N/A</v>
      </c>
      <c r="G1342" s="283"/>
      <c r="H1342" s="225">
        <v>0</v>
      </c>
      <c r="I1342" s="225">
        <v>0</v>
      </c>
      <c r="J1342" s="225">
        <v>9.8297889999999999</v>
      </c>
      <c r="K1342" s="225">
        <v>0</v>
      </c>
      <c r="L1342" s="190"/>
      <c r="M1342" s="17"/>
      <c r="N1342" s="5"/>
      <c r="O1342" s="230"/>
      <c r="P1342" s="5"/>
      <c r="Q1342" s="230"/>
      <c r="R1342" s="5"/>
      <c r="S1342" s="230"/>
      <c r="T1342" s="5"/>
      <c r="U1342" s="230"/>
      <c r="V1342" s="5"/>
      <c r="W1342" s="6"/>
      <c r="X1342" s="5"/>
      <c r="Y1342" s="6"/>
      <c r="Z1342" s="5"/>
      <c r="AA1342" s="6"/>
      <c r="AB1342" s="5"/>
      <c r="AC1342" s="6"/>
      <c r="AD1342" s="5"/>
      <c r="AE1342" s="6"/>
      <c r="AF1342" s="5"/>
      <c r="AG1342" s="6"/>
      <c r="AH1342" s="5"/>
      <c r="AI1342" s="6"/>
    </row>
    <row r="1343" spans="1:35" ht="15" customHeight="1" x14ac:dyDescent="0.25">
      <c r="A1343" s="9" t="s">
        <v>1669</v>
      </c>
      <c r="B1343" s="304">
        <v>15052</v>
      </c>
      <c r="D1343" s="149" t="s">
        <v>12</v>
      </c>
      <c r="E1343" s="283" t="s">
        <v>1586</v>
      </c>
      <c r="F1343" s="283" t="s">
        <v>1680</v>
      </c>
      <c r="G1343" s="283"/>
      <c r="H1343" s="225">
        <v>0</v>
      </c>
      <c r="I1343" s="225">
        <v>0</v>
      </c>
      <c r="J1343" s="225">
        <v>9.8297500000000007</v>
      </c>
      <c r="K1343" s="225">
        <v>9.83</v>
      </c>
      <c r="L1343" s="190"/>
      <c r="M1343" s="17"/>
      <c r="N1343" s="31"/>
      <c r="O1343" s="17"/>
      <c r="P1343" s="31"/>
      <c r="Q1343" s="17"/>
      <c r="R1343" s="5"/>
      <c r="S1343" s="230"/>
      <c r="T1343" s="5"/>
      <c r="U1343" s="17"/>
      <c r="V1343" s="5"/>
      <c r="W1343" s="17"/>
      <c r="X1343" s="5"/>
      <c r="Y1343" s="6"/>
      <c r="Z1343" s="5"/>
      <c r="AA1343" s="6"/>
      <c r="AB1343" s="5"/>
      <c r="AC1343" s="6"/>
      <c r="AD1343" s="5"/>
      <c r="AE1343" s="6"/>
      <c r="AF1343" s="5"/>
      <c r="AG1343" s="6"/>
      <c r="AH1343" s="5"/>
      <c r="AI1343" s="6"/>
    </row>
    <row r="1344" spans="1:35" ht="15" customHeight="1" x14ac:dyDescent="0.25">
      <c r="A1344" s="9" t="s">
        <v>1669</v>
      </c>
      <c r="B1344" s="304">
        <v>15062</v>
      </c>
      <c r="D1344" s="149" t="s">
        <v>464</v>
      </c>
      <c r="E1344" s="1" t="s">
        <v>1587</v>
      </c>
      <c r="F1344" s="1" t="e">
        <v>#N/A</v>
      </c>
      <c r="H1344" s="225">
        <v>0</v>
      </c>
      <c r="I1344" s="225">
        <v>0</v>
      </c>
      <c r="J1344" s="225">
        <v>19.076675999999999</v>
      </c>
      <c r="K1344" s="225" t="e">
        <v>#N/A</v>
      </c>
      <c r="L1344" s="190"/>
      <c r="M1344" s="17"/>
      <c r="N1344" s="5"/>
      <c r="O1344" s="230"/>
      <c r="P1344" s="5"/>
      <c r="Q1344" s="230"/>
      <c r="R1344" s="5"/>
      <c r="S1344" s="230"/>
      <c r="T1344" s="5"/>
      <c r="U1344" s="230"/>
      <c r="V1344" s="5"/>
      <c r="W1344" s="6"/>
      <c r="X1344" s="5"/>
      <c r="Y1344" s="6"/>
      <c r="Z1344" s="5"/>
      <c r="AA1344" s="6"/>
      <c r="AB1344" s="5"/>
      <c r="AC1344" s="6"/>
      <c r="AD1344" s="5"/>
      <c r="AE1344" s="6"/>
      <c r="AF1344" s="5"/>
      <c r="AG1344" s="6"/>
      <c r="AH1344" s="5"/>
      <c r="AI1344" s="6"/>
    </row>
    <row r="1345" spans="1:35" ht="15" customHeight="1" x14ac:dyDescent="0.25">
      <c r="A1345" s="9" t="s">
        <v>1669</v>
      </c>
      <c r="B1345" s="304" t="s">
        <v>4179</v>
      </c>
      <c r="D1345" s="149" t="s">
        <v>27</v>
      </c>
      <c r="E1345" s="1" t="s">
        <v>1588</v>
      </c>
      <c r="F1345" s="1" t="s">
        <v>1680</v>
      </c>
      <c r="H1345" s="225">
        <v>28</v>
      </c>
      <c r="I1345" s="225">
        <v>28</v>
      </c>
      <c r="J1345" s="225">
        <v>17.084035</v>
      </c>
      <c r="K1345" s="225">
        <v>17.079999999999998</v>
      </c>
      <c r="L1345" s="191">
        <v>31.5</v>
      </c>
      <c r="M1345" s="17">
        <f t="shared" ref="M1345:M1350" si="21">((((((L1345*L$2))-((L1345*L$2)*0.12+0.035)+4-13)-($J1345*L$2))/($J1345*L$2)))</f>
        <v>9.3711175375138164E-2</v>
      </c>
      <c r="N1345" s="18">
        <v>28.99</v>
      </c>
      <c r="O1345" s="17">
        <f t="shared" ref="O1345:O1350" si="22">((((((N1345*N$2))-((N1345*N$2)*0.12+0.035)+4-13)-($J1345*N$2))/($J1345*N$2)))</f>
        <v>0.22884903946872018</v>
      </c>
      <c r="P1345" s="5"/>
      <c r="Q1345" s="230"/>
      <c r="R1345" s="5"/>
      <c r="S1345" s="230"/>
      <c r="T1345" s="5"/>
      <c r="U1345" s="230"/>
      <c r="V1345" s="5"/>
      <c r="W1345" s="6"/>
      <c r="X1345" s="5"/>
      <c r="Y1345" s="6"/>
      <c r="Z1345" s="5"/>
      <c r="AA1345" s="6"/>
      <c r="AB1345" s="5"/>
      <c r="AC1345" s="6"/>
      <c r="AD1345" s="5"/>
      <c r="AE1345" s="6"/>
      <c r="AF1345" s="5"/>
      <c r="AG1345" s="6"/>
      <c r="AH1345" s="5"/>
      <c r="AI1345" s="6"/>
    </row>
    <row r="1346" spans="1:35" ht="15" customHeight="1" thickBot="1" x14ac:dyDescent="0.3">
      <c r="A1346" s="9" t="s">
        <v>1669</v>
      </c>
      <c r="B1346" s="304" t="s">
        <v>4180</v>
      </c>
      <c r="D1346" s="149" t="s">
        <v>28</v>
      </c>
      <c r="E1346" s="283" t="s">
        <v>1589</v>
      </c>
      <c r="F1346" s="283" t="s">
        <v>1680</v>
      </c>
      <c r="G1346" s="283"/>
      <c r="H1346" s="225">
        <v>52</v>
      </c>
      <c r="I1346" s="225">
        <v>52</v>
      </c>
      <c r="J1346" s="225">
        <v>17.084167000000001</v>
      </c>
      <c r="K1346" s="225">
        <v>16.989999999999998</v>
      </c>
      <c r="L1346" s="366">
        <v>31.99</v>
      </c>
      <c r="M1346" s="17">
        <f t="shared" si="21"/>
        <v>0.11894246877825523</v>
      </c>
      <c r="N1346" s="52">
        <v>28.5</v>
      </c>
      <c r="O1346" s="17">
        <f t="shared" si="22"/>
        <v>0.20359980091508115</v>
      </c>
      <c r="P1346" s="5"/>
      <c r="Q1346" s="230"/>
      <c r="R1346" s="5"/>
      <c r="S1346" s="184"/>
      <c r="T1346" s="5"/>
      <c r="U1346" s="230"/>
      <c r="V1346" s="5"/>
      <c r="W1346" s="6"/>
      <c r="X1346" s="5"/>
      <c r="Y1346" s="6"/>
      <c r="Z1346" s="5"/>
      <c r="AA1346" s="6"/>
      <c r="AB1346" s="5"/>
      <c r="AC1346" s="6"/>
      <c r="AD1346" s="5"/>
      <c r="AE1346" s="6"/>
      <c r="AF1346" s="5"/>
      <c r="AG1346" s="6"/>
      <c r="AH1346" s="5"/>
      <c r="AI1346" s="6"/>
    </row>
    <row r="1347" spans="1:35" ht="15.75" customHeight="1" thickBot="1" x14ac:dyDescent="0.3">
      <c r="A1347" s="9" t="s">
        <v>1669</v>
      </c>
      <c r="B1347" s="304" t="s">
        <v>4181</v>
      </c>
      <c r="D1347" s="149" t="s">
        <v>29</v>
      </c>
      <c r="E1347" s="283" t="s">
        <v>1590</v>
      </c>
      <c r="F1347" s="283" t="s">
        <v>1680</v>
      </c>
      <c r="G1347" s="283"/>
      <c r="H1347" s="225">
        <v>35</v>
      </c>
      <c r="I1347" s="225">
        <v>35</v>
      </c>
      <c r="J1347" s="225">
        <v>17.09</v>
      </c>
      <c r="K1347" s="225">
        <v>17.079999999999998</v>
      </c>
      <c r="L1347" s="190">
        <v>35</v>
      </c>
      <c r="M1347" s="48">
        <f t="shared" si="21"/>
        <v>0.27355178466939734</v>
      </c>
      <c r="N1347" s="56">
        <v>27.55</v>
      </c>
      <c r="O1347" s="17">
        <f t="shared" si="22"/>
        <v>0.15427150380339388</v>
      </c>
      <c r="P1347" s="31"/>
      <c r="Q1347" s="17"/>
      <c r="R1347" s="18"/>
      <c r="S1347" s="17"/>
      <c r="T1347" s="388">
        <v>23.1</v>
      </c>
      <c r="U1347" s="17">
        <f>((((((T1347*T$2))-((T1347*T$2)*0.12+0.035)+4-13)-($J1347*T$2))/($J1347*T$2)))</f>
        <v>8.3733177296664726E-2</v>
      </c>
      <c r="V1347" s="5"/>
      <c r="W1347" s="181"/>
      <c r="X1347" s="18"/>
      <c r="Y1347" s="17"/>
      <c r="Z1347" s="5"/>
      <c r="AA1347" s="6"/>
      <c r="AB1347" s="5"/>
      <c r="AC1347" s="6"/>
      <c r="AD1347" s="5"/>
      <c r="AE1347" s="6"/>
      <c r="AF1347" s="5"/>
      <c r="AG1347" s="6"/>
      <c r="AH1347" s="5"/>
      <c r="AI1347" s="6"/>
    </row>
    <row r="1348" spans="1:35" ht="15" customHeight="1" x14ac:dyDescent="0.25">
      <c r="A1348" s="9" t="s">
        <v>1669</v>
      </c>
      <c r="B1348" s="304" t="s">
        <v>4182</v>
      </c>
      <c r="D1348" s="149" t="s">
        <v>3319</v>
      </c>
      <c r="E1348" s="1" t="s">
        <v>1591</v>
      </c>
      <c r="F1348" s="1" t="e">
        <v>#N/A</v>
      </c>
      <c r="H1348" s="225">
        <v>391</v>
      </c>
      <c r="I1348" s="225">
        <v>391</v>
      </c>
      <c r="J1348" s="225">
        <v>17.084225</v>
      </c>
      <c r="K1348" s="225">
        <v>17.09</v>
      </c>
      <c r="L1348" s="190">
        <v>33.450000000000003</v>
      </c>
      <c r="M1348" s="17">
        <f t="shared" si="21"/>
        <v>0.19414254963277547</v>
      </c>
      <c r="N1348" s="55">
        <v>27</v>
      </c>
      <c r="O1348" s="17">
        <f t="shared" si="22"/>
        <v>0.12633145489479328</v>
      </c>
      <c r="P1348" s="5"/>
      <c r="Q1348" s="230"/>
      <c r="R1348" s="18"/>
      <c r="S1348" s="17"/>
      <c r="T1348" s="5"/>
      <c r="U1348" s="230"/>
      <c r="V1348" s="5"/>
      <c r="W1348" s="6"/>
      <c r="X1348" s="5"/>
      <c r="Y1348" s="6"/>
      <c r="Z1348" s="5"/>
      <c r="AA1348" s="6"/>
      <c r="AB1348" s="5"/>
      <c r="AC1348" s="6"/>
      <c r="AD1348" s="5"/>
      <c r="AE1348" s="6"/>
      <c r="AF1348" s="5"/>
      <c r="AG1348" s="6"/>
      <c r="AH1348" s="5"/>
      <c r="AI1348" s="6"/>
    </row>
    <row r="1349" spans="1:35" ht="15" customHeight="1" x14ac:dyDescent="0.25">
      <c r="A1349" s="9" t="s">
        <v>1669</v>
      </c>
      <c r="B1349" s="304" t="s">
        <v>4183</v>
      </c>
      <c r="D1349" s="32" t="s">
        <v>30</v>
      </c>
      <c r="E1349" s="1" t="s">
        <v>1592</v>
      </c>
      <c r="F1349" s="1" t="s">
        <v>1680</v>
      </c>
      <c r="H1349" s="225">
        <v>134</v>
      </c>
      <c r="I1349" s="225">
        <v>134</v>
      </c>
      <c r="J1349" s="225">
        <v>17.084128</v>
      </c>
      <c r="K1349" s="225">
        <v>17.079999999999998</v>
      </c>
      <c r="L1349" s="189">
        <v>35</v>
      </c>
      <c r="M1349" s="17">
        <f t="shared" si="21"/>
        <v>0.27398951822416695</v>
      </c>
      <c r="N1349" s="31">
        <v>27.5</v>
      </c>
      <c r="O1349" s="17">
        <f t="shared" si="22"/>
        <v>0.15209274948068766</v>
      </c>
      <c r="P1349" s="18"/>
      <c r="Q1349" s="17"/>
      <c r="R1349" s="5"/>
      <c r="S1349" s="230"/>
      <c r="T1349" s="5"/>
      <c r="U1349" s="184"/>
      <c r="V1349" s="5"/>
      <c r="W1349" s="6"/>
      <c r="X1349" s="5"/>
      <c r="Y1349" s="6"/>
      <c r="Z1349" s="5"/>
      <c r="AA1349" s="6"/>
      <c r="AB1349" s="5"/>
      <c r="AC1349" s="6"/>
      <c r="AD1349" s="5"/>
      <c r="AE1349" s="6"/>
      <c r="AF1349" s="5"/>
      <c r="AG1349" s="6"/>
      <c r="AH1349" s="5"/>
      <c r="AI1349" s="6"/>
    </row>
    <row r="1350" spans="1:35" ht="15" customHeight="1" x14ac:dyDescent="0.25">
      <c r="A1350" s="9" t="s">
        <v>1669</v>
      </c>
      <c r="B1350" s="304" t="s">
        <v>4184</v>
      </c>
      <c r="D1350" s="198" t="s">
        <v>13</v>
      </c>
      <c r="E1350" s="128" t="s">
        <v>1593</v>
      </c>
      <c r="F1350" s="128" t="s">
        <v>1680</v>
      </c>
      <c r="G1350" s="128"/>
      <c r="H1350" s="225">
        <v>6</v>
      </c>
      <c r="I1350" s="225">
        <v>6</v>
      </c>
      <c r="J1350" s="225">
        <v>17.084215</v>
      </c>
      <c r="K1350" s="225">
        <v>17.079999999999998</v>
      </c>
      <c r="L1350" s="189">
        <v>32.5</v>
      </c>
      <c r="M1350" s="19">
        <f t="shared" si="21"/>
        <v>0.14520918871601635</v>
      </c>
      <c r="N1350" s="18">
        <v>26.99</v>
      </c>
      <c r="O1350" s="19">
        <f t="shared" si="22"/>
        <v>0.12581701880946819</v>
      </c>
      <c r="P1350" s="31"/>
      <c r="Q1350" s="19"/>
      <c r="R1350" s="18"/>
      <c r="S1350" s="20"/>
      <c r="T1350" s="31"/>
      <c r="U1350" s="19"/>
      <c r="V1350" s="18"/>
      <c r="W1350" s="21"/>
      <c r="X1350" s="18"/>
      <c r="Y1350" s="21"/>
      <c r="Z1350" s="18"/>
      <c r="AA1350" s="21"/>
      <c r="AB1350" s="18"/>
      <c r="AC1350" s="21"/>
      <c r="AD1350" s="18"/>
      <c r="AE1350" s="21"/>
      <c r="AF1350" s="18"/>
      <c r="AG1350" s="21"/>
      <c r="AH1350" s="18"/>
      <c r="AI1350" s="21"/>
    </row>
    <row r="1351" spans="1:35" ht="15" customHeight="1" x14ac:dyDescent="0.25">
      <c r="A1351" s="9" t="s">
        <v>1669</v>
      </c>
      <c r="B1351" s="304" t="s">
        <v>4185</v>
      </c>
      <c r="D1351" s="149" t="s">
        <v>14</v>
      </c>
      <c r="E1351" s="283" t="s">
        <v>1594</v>
      </c>
      <c r="F1351" s="283" t="s">
        <v>1680</v>
      </c>
      <c r="G1351" s="283"/>
      <c r="H1351" s="225">
        <v>0</v>
      </c>
      <c r="I1351" s="225">
        <v>0</v>
      </c>
      <c r="J1351" s="225">
        <v>16.613333000000001</v>
      </c>
      <c r="K1351" s="225">
        <v>0</v>
      </c>
      <c r="L1351" s="190"/>
      <c r="M1351" s="17"/>
      <c r="N1351" s="5"/>
      <c r="O1351" s="230"/>
      <c r="P1351" s="5"/>
      <c r="Q1351" s="230"/>
      <c r="R1351" s="5"/>
      <c r="S1351" s="230"/>
      <c r="T1351" s="5"/>
      <c r="U1351" s="230"/>
      <c r="V1351" s="5"/>
      <c r="W1351" s="6"/>
      <c r="X1351" s="5"/>
      <c r="Y1351" s="6"/>
      <c r="Z1351" s="5"/>
      <c r="AA1351" s="6"/>
      <c r="AB1351" s="5"/>
      <c r="AC1351" s="6"/>
      <c r="AD1351" s="5"/>
      <c r="AE1351" s="6"/>
      <c r="AF1351" s="5"/>
      <c r="AG1351" s="6"/>
      <c r="AH1351" s="5"/>
      <c r="AI1351" s="6"/>
    </row>
    <row r="1352" spans="1:35" ht="15" customHeight="1" x14ac:dyDescent="0.25">
      <c r="A1352" s="9" t="s">
        <v>1669</v>
      </c>
      <c r="B1352" s="304" t="s">
        <v>4186</v>
      </c>
      <c r="D1352" s="198" t="s">
        <v>31</v>
      </c>
      <c r="E1352" s="7" t="s">
        <v>1595</v>
      </c>
      <c r="F1352" s="7" t="s">
        <v>1680</v>
      </c>
      <c r="G1352" s="7"/>
      <c r="H1352" s="225">
        <v>32</v>
      </c>
      <c r="I1352" s="225">
        <v>32</v>
      </c>
      <c r="J1352" s="225">
        <v>17.084285999999999</v>
      </c>
      <c r="K1352" s="225">
        <v>0</v>
      </c>
      <c r="L1352" s="191">
        <v>34.99</v>
      </c>
      <c r="M1352" s="17">
        <f>((((((L1352*L$2))-((L1352*L$2)*0.12+0.035)+4-13)-($J1352*L$2))/($J1352*L$2)))</f>
        <v>0.27346264280520716</v>
      </c>
      <c r="N1352" s="18"/>
      <c r="O1352" s="17"/>
      <c r="P1352" s="18"/>
      <c r="Q1352" s="17"/>
      <c r="R1352" s="5"/>
      <c r="S1352" s="230"/>
      <c r="T1352" s="5"/>
      <c r="U1352" s="230"/>
      <c r="V1352" s="5"/>
      <c r="W1352" s="6"/>
      <c r="X1352" s="5"/>
      <c r="Y1352" s="6"/>
      <c r="Z1352" s="5"/>
      <c r="AA1352" s="6"/>
      <c r="AB1352" s="5"/>
      <c r="AC1352" s="6"/>
      <c r="AD1352" s="5"/>
      <c r="AE1352" s="6"/>
      <c r="AF1352" s="5"/>
      <c r="AG1352" s="6"/>
      <c r="AH1352" s="5"/>
      <c r="AI1352" s="6"/>
    </row>
    <row r="1353" spans="1:35" s="13" customFormat="1" ht="15" customHeight="1" x14ac:dyDescent="0.25">
      <c r="A1353" s="9" t="s">
        <v>1669</v>
      </c>
      <c r="B1353" s="304" t="s">
        <v>4187</v>
      </c>
      <c r="C1353" s="212"/>
      <c r="D1353" s="149" t="s">
        <v>15</v>
      </c>
      <c r="E1353" s="283" t="s">
        <v>1596</v>
      </c>
      <c r="F1353" s="283" t="e">
        <v>#N/A</v>
      </c>
      <c r="G1353" s="283"/>
      <c r="H1353" s="225">
        <v>0</v>
      </c>
      <c r="I1353" s="225">
        <v>0</v>
      </c>
      <c r="J1353" s="225">
        <v>16.613368999999999</v>
      </c>
      <c r="K1353" s="225">
        <v>16.61</v>
      </c>
      <c r="L1353" s="190"/>
      <c r="M1353" s="17"/>
      <c r="N1353" s="5"/>
      <c r="O1353" s="230"/>
      <c r="P1353" s="52"/>
      <c r="Q1353" s="230"/>
      <c r="R1353" s="5"/>
      <c r="S1353" s="230"/>
      <c r="T1353" s="5"/>
      <c r="U1353" s="230"/>
      <c r="V1353" s="5"/>
      <c r="W1353" s="6"/>
      <c r="X1353" s="5"/>
      <c r="Y1353" s="6"/>
      <c r="Z1353" s="5"/>
      <c r="AA1353" s="6"/>
      <c r="AB1353" s="5"/>
      <c r="AC1353" s="6"/>
      <c r="AD1353" s="5"/>
      <c r="AE1353" s="6"/>
      <c r="AF1353" s="5"/>
      <c r="AG1353" s="6"/>
      <c r="AH1353" s="5"/>
      <c r="AI1353" s="6"/>
    </row>
    <row r="1354" spans="1:35" ht="15" customHeight="1" x14ac:dyDescent="0.25">
      <c r="A1354" s="9" t="s">
        <v>1669</v>
      </c>
      <c r="B1354" s="304" t="s">
        <v>4188</v>
      </c>
      <c r="D1354" s="149" t="s">
        <v>34</v>
      </c>
      <c r="E1354" s="266" t="s">
        <v>1597</v>
      </c>
      <c r="F1354" s="266" t="s">
        <v>1680</v>
      </c>
      <c r="G1354" s="266"/>
      <c r="H1354" s="225">
        <v>0</v>
      </c>
      <c r="I1354" s="225">
        <v>0</v>
      </c>
      <c r="J1354" s="225">
        <v>21.602</v>
      </c>
      <c r="K1354" s="225">
        <v>17.079999999999998</v>
      </c>
      <c r="L1354" s="191"/>
      <c r="M1354" s="17"/>
      <c r="N1354" s="18"/>
      <c r="O1354" s="17"/>
      <c r="P1354" s="5"/>
      <c r="Q1354" s="230"/>
      <c r="R1354" s="5"/>
      <c r="S1354" s="230"/>
      <c r="T1354" s="5"/>
      <c r="U1354" s="66"/>
      <c r="V1354" s="5"/>
      <c r="W1354" s="6"/>
      <c r="X1354" s="5"/>
      <c r="Y1354" s="6"/>
      <c r="Z1354" s="5"/>
      <c r="AA1354" s="6"/>
      <c r="AB1354" s="5"/>
      <c r="AC1354" s="6"/>
      <c r="AD1354" s="5"/>
      <c r="AE1354" s="6"/>
      <c r="AF1354" s="5"/>
      <c r="AG1354" s="6"/>
      <c r="AH1354" s="5"/>
      <c r="AI1354" s="6"/>
    </row>
    <row r="1355" spans="1:35" ht="15" customHeight="1" x14ac:dyDescent="0.25">
      <c r="A1355" s="9" t="s">
        <v>1669</v>
      </c>
      <c r="B1355" s="304" t="s">
        <v>5470</v>
      </c>
      <c r="D1355" s="149" t="s">
        <v>4910</v>
      </c>
      <c r="E1355" s="1" t="s">
        <v>1598</v>
      </c>
      <c r="F1355" s="1" t="e">
        <v>#N/A</v>
      </c>
      <c r="H1355" s="225">
        <v>0</v>
      </c>
      <c r="I1355" s="225">
        <v>0</v>
      </c>
      <c r="J1355" s="225">
        <v>17.084375000000001</v>
      </c>
      <c r="K1355" s="225">
        <v>17.09</v>
      </c>
      <c r="L1355" s="190"/>
      <c r="M1355" s="17"/>
      <c r="N1355" s="18"/>
      <c r="O1355" s="230"/>
      <c r="P1355" s="51"/>
      <c r="Q1355" s="230"/>
      <c r="R1355" s="5"/>
      <c r="S1355" s="230"/>
      <c r="T1355" s="5"/>
      <c r="U1355" s="230"/>
      <c r="V1355" s="5"/>
      <c r="W1355" s="6"/>
      <c r="X1355" s="5"/>
      <c r="Y1355" s="6"/>
      <c r="Z1355" s="5"/>
      <c r="AA1355" s="6"/>
      <c r="AB1355" s="5"/>
      <c r="AC1355" s="6"/>
      <c r="AD1355" s="5"/>
      <c r="AE1355" s="6"/>
      <c r="AF1355" s="5"/>
      <c r="AG1355" s="6"/>
      <c r="AH1355" s="5"/>
      <c r="AI1355" s="6"/>
    </row>
    <row r="1356" spans="1:35" s="183" customFormat="1" ht="15" customHeight="1" x14ac:dyDescent="0.25">
      <c r="A1356" s="9" t="s">
        <v>1669</v>
      </c>
      <c r="B1356" s="304" t="s">
        <v>5471</v>
      </c>
      <c r="C1356" s="212"/>
      <c r="D1356" s="32" t="s">
        <v>3159</v>
      </c>
      <c r="E1356" s="283" t="s">
        <v>4203</v>
      </c>
      <c r="F1356" s="283"/>
      <c r="G1356" s="283"/>
      <c r="H1356" s="225">
        <v>22</v>
      </c>
      <c r="I1356" s="225">
        <v>22</v>
      </c>
      <c r="J1356" s="225">
        <v>17.084544999999999</v>
      </c>
      <c r="K1356" s="225" t="e">
        <v>#N/A</v>
      </c>
      <c r="L1356" s="191">
        <v>35.99</v>
      </c>
      <c r="M1356" s="17">
        <f>((((((L1356*L$2))-((L1356*L$2)*0.12+0.035)+4-13)-($J1356*L$2))/($J1356*L$2)))</f>
        <v>0.32495187902282469</v>
      </c>
      <c r="N1356" s="18"/>
      <c r="O1356" s="17"/>
      <c r="P1356" s="51"/>
      <c r="Q1356" s="230"/>
      <c r="R1356" s="5"/>
      <c r="S1356" s="184"/>
      <c r="T1356" s="5"/>
      <c r="U1356" s="230"/>
      <c r="V1356" s="5"/>
      <c r="W1356" s="6"/>
      <c r="X1356" s="5"/>
      <c r="Y1356" s="6"/>
      <c r="Z1356" s="5"/>
      <c r="AA1356" s="6"/>
      <c r="AB1356" s="5"/>
      <c r="AC1356" s="6"/>
      <c r="AD1356" s="5"/>
      <c r="AE1356" s="6"/>
      <c r="AF1356" s="5"/>
      <c r="AG1356" s="6"/>
      <c r="AH1356" s="5"/>
      <c r="AI1356" s="6"/>
    </row>
    <row r="1357" spans="1:35" ht="15" customHeight="1" x14ac:dyDescent="0.25">
      <c r="A1357" s="9" t="s">
        <v>1669</v>
      </c>
      <c r="B1357" s="304" t="s">
        <v>4189</v>
      </c>
      <c r="D1357" s="149" t="s">
        <v>32</v>
      </c>
      <c r="E1357" s="266" t="s">
        <v>1599</v>
      </c>
      <c r="F1357" s="1" t="s">
        <v>1680</v>
      </c>
      <c r="H1357" s="225">
        <v>0</v>
      </c>
      <c r="I1357" s="225">
        <v>0</v>
      </c>
      <c r="J1357" s="225">
        <v>17.058571000000001</v>
      </c>
      <c r="K1357" s="225">
        <v>17.059999999999999</v>
      </c>
      <c r="L1357" s="190"/>
      <c r="M1357" s="17"/>
      <c r="N1357" s="5"/>
      <c r="O1357" s="230"/>
      <c r="P1357" s="5"/>
      <c r="Q1357" s="230"/>
      <c r="R1357" s="5"/>
      <c r="S1357" s="2"/>
      <c r="T1357" s="5"/>
      <c r="U1357" s="230"/>
      <c r="V1357" s="5"/>
      <c r="W1357" s="6"/>
      <c r="X1357" s="5"/>
      <c r="Y1357" s="6"/>
      <c r="Z1357" s="5"/>
      <c r="AA1357" s="6"/>
      <c r="AB1357" s="5"/>
      <c r="AC1357" s="6"/>
      <c r="AD1357" s="5"/>
      <c r="AE1357" s="6"/>
      <c r="AF1357" s="5"/>
      <c r="AG1357" s="6"/>
      <c r="AH1357" s="5"/>
      <c r="AI1357" s="6"/>
    </row>
    <row r="1358" spans="1:35" ht="15" customHeight="1" x14ac:dyDescent="0.25">
      <c r="A1358" s="9" t="s">
        <v>1669</v>
      </c>
      <c r="B1358" s="304" t="s">
        <v>4190</v>
      </c>
      <c r="D1358" s="32" t="s">
        <v>16</v>
      </c>
      <c r="E1358" s="283" t="s">
        <v>1600</v>
      </c>
      <c r="F1358" s="283" t="s">
        <v>1680</v>
      </c>
      <c r="G1358" s="283"/>
      <c r="H1358" s="225">
        <v>12</v>
      </c>
      <c r="I1358" s="225">
        <v>12</v>
      </c>
      <c r="J1358" s="225">
        <v>17.084</v>
      </c>
      <c r="K1358" s="225">
        <v>0</v>
      </c>
      <c r="L1358" s="190">
        <v>34</v>
      </c>
      <c r="M1358" s="17">
        <f>((((((L1358*L$2))-((L1358*L$2)*0.12+0.035)+4-13)-($J1358*L$2))/($J1358*L$2)))</f>
        <v>0.22248887848279084</v>
      </c>
      <c r="N1358" s="18">
        <v>27.45</v>
      </c>
      <c r="O1358" s="17">
        <f>((((((N1358*N$2))-((N1358*N$2)*0.12+0.035)+4-13)-($J1358*N$2))/($J1358*N$2)))</f>
        <v>0.14952587216108645</v>
      </c>
      <c r="P1358" s="18"/>
      <c r="Q1358" s="17"/>
      <c r="R1358" s="5"/>
      <c r="S1358" s="17"/>
      <c r="T1358" s="388">
        <v>23.2</v>
      </c>
      <c r="U1358" s="17">
        <f>((((((T1358*T$2))-((T1358*T$2)*0.12+0.035)+4-13)-($J1358*T$2))/($J1358*T$2)))</f>
        <v>8.9264809178178417E-2</v>
      </c>
      <c r="V1358" s="18"/>
      <c r="W1358" s="17"/>
      <c r="X1358" s="5"/>
      <c r="Y1358" s="6"/>
      <c r="Z1358" s="5"/>
      <c r="AA1358" s="6"/>
      <c r="AB1358" s="5"/>
      <c r="AC1358" s="6"/>
      <c r="AD1358" s="5"/>
      <c r="AE1358" s="6"/>
      <c r="AF1358" s="5"/>
      <c r="AG1358" s="6"/>
      <c r="AH1358" s="5"/>
      <c r="AI1358" s="6"/>
    </row>
    <row r="1359" spans="1:35" ht="15" customHeight="1" x14ac:dyDescent="0.25">
      <c r="A1359" s="9" t="s">
        <v>1669</v>
      </c>
      <c r="B1359" s="304" t="s">
        <v>4191</v>
      </c>
      <c r="D1359" s="149" t="s">
        <v>3162</v>
      </c>
      <c r="E1359" s="283" t="s">
        <v>1601</v>
      </c>
      <c r="F1359" s="283" t="e">
        <v>#N/A</v>
      </c>
      <c r="G1359" s="283"/>
      <c r="H1359" s="225">
        <v>4</v>
      </c>
      <c r="I1359" s="225">
        <v>4</v>
      </c>
      <c r="J1359" s="225">
        <v>17.084</v>
      </c>
      <c r="K1359" s="225">
        <v>17.079999999999998</v>
      </c>
      <c r="L1359" s="190">
        <v>35</v>
      </c>
      <c r="M1359" s="17">
        <f>((((((L1359*L$2))-((L1359*L$2)*0.12+0.035)+4-13)-($J1359*L$2))/($J1359*L$2)))</f>
        <v>0.27399906345118247</v>
      </c>
      <c r="N1359" s="18">
        <v>24.95</v>
      </c>
      <c r="O1359" s="17">
        <f>((((((N1359*N$2))-((N1359*N$2)*0.12+0.035)+4-13)-($J1359*N$2))/($J1359*N$2)))</f>
        <v>2.0750409740107587E-2</v>
      </c>
      <c r="P1359" s="18">
        <v>25.55</v>
      </c>
      <c r="Q1359" s="17">
        <f>((((((P1359*P$2))-((P1359*P$2)*0.12+0.035)+4-13)-($J1359*P$2))/($J1359*P$2)))</f>
        <v>0.1397994224615626</v>
      </c>
      <c r="R1359" s="5"/>
      <c r="S1359" s="230"/>
      <c r="T1359" s="5"/>
      <c r="U1359" s="230"/>
      <c r="V1359" s="5"/>
      <c r="W1359" s="6"/>
      <c r="X1359" s="5"/>
      <c r="Y1359" s="6"/>
      <c r="Z1359" s="5"/>
      <c r="AA1359" s="6"/>
      <c r="AB1359" s="5"/>
      <c r="AC1359" s="6"/>
      <c r="AD1359" s="5"/>
      <c r="AE1359" s="6"/>
      <c r="AF1359" s="5"/>
      <c r="AG1359" s="6"/>
      <c r="AH1359" s="5"/>
      <c r="AI1359" s="6"/>
    </row>
    <row r="1360" spans="1:35" ht="15" customHeight="1" x14ac:dyDescent="0.25">
      <c r="A1360" s="9" t="s">
        <v>1669</v>
      </c>
      <c r="B1360" s="304" t="s">
        <v>4192</v>
      </c>
      <c r="D1360" s="149" t="s">
        <v>17</v>
      </c>
      <c r="E1360" s="283" t="s">
        <v>1602</v>
      </c>
      <c r="F1360" s="283" t="s">
        <v>1680</v>
      </c>
      <c r="G1360" s="283"/>
      <c r="H1360" s="225">
        <v>129</v>
      </c>
      <c r="I1360" s="225">
        <v>129</v>
      </c>
      <c r="J1360" s="225">
        <v>16.613346</v>
      </c>
      <c r="K1360" s="225">
        <v>16.61</v>
      </c>
      <c r="L1360" s="189">
        <v>30.85</v>
      </c>
      <c r="M1360" s="17">
        <f>((((((L1360*L$2))-((L1360*L$2)*0.12+0.035)+4-13)-($J1360*L$2))/($J1360*L$2)))</f>
        <v>9.0268029089383903E-2</v>
      </c>
      <c r="N1360" s="18">
        <v>24.98</v>
      </c>
      <c r="O1360" s="17">
        <f>((((((N1360*N$2))-((N1360*N$2)*0.12+0.035)+4-13)-($J1360*N$2))/($J1360*N$2)))</f>
        <v>5.1257224161827493E-2</v>
      </c>
      <c r="P1360" s="5"/>
      <c r="Q1360" s="17"/>
      <c r="R1360" s="5"/>
      <c r="S1360" s="230"/>
      <c r="T1360" s="5"/>
      <c r="U1360" s="17"/>
      <c r="V1360" s="5"/>
      <c r="W1360" s="6"/>
      <c r="X1360" s="5"/>
      <c r="Y1360" s="6"/>
      <c r="Z1360" s="5"/>
      <c r="AA1360" s="6"/>
      <c r="AB1360" s="5"/>
      <c r="AC1360" s="6"/>
      <c r="AD1360" s="5"/>
      <c r="AE1360" s="6"/>
      <c r="AF1360" s="5"/>
      <c r="AG1360" s="6"/>
      <c r="AH1360" s="5"/>
      <c r="AI1360" s="6"/>
    </row>
    <row r="1361" spans="1:35" ht="15" customHeight="1" thickBot="1" x14ac:dyDescent="0.3">
      <c r="A1361" s="9" t="s">
        <v>1669</v>
      </c>
      <c r="B1361" s="304" t="s">
        <v>4193</v>
      </c>
      <c r="D1361" s="149" t="s">
        <v>33</v>
      </c>
      <c r="E1361" s="283" t="s">
        <v>1603</v>
      </c>
      <c r="F1361" s="283" t="s">
        <v>1680</v>
      </c>
      <c r="G1361" s="283"/>
      <c r="H1361" s="225">
        <v>303</v>
      </c>
      <c r="I1361" s="225">
        <v>303</v>
      </c>
      <c r="J1361" s="225">
        <v>17.084230000000002</v>
      </c>
      <c r="K1361" s="225">
        <v>17.079999999999998</v>
      </c>
      <c r="L1361" s="189">
        <v>35</v>
      </c>
      <c r="M1361" s="17">
        <f>((((((L1361*L$2))-((L1361*L$2)*0.12+0.035)+4-13)-($J1361*L$2))/($J1361*L$2)))</f>
        <v>0.27398191197379096</v>
      </c>
      <c r="N1361" s="50">
        <v>28</v>
      </c>
      <c r="O1361" s="17">
        <f>((((((N1361*N$2))-((N1361*N$2)*0.12+0.035)+4-13)-($J1361*N$2))/($J1361*N$2)))</f>
        <v>0.17784061675592033</v>
      </c>
      <c r="P1361" s="18">
        <v>24.2</v>
      </c>
      <c r="Q1361" s="17">
        <f>((((((P1361*P$2))-((P1361*P$2)*0.12+0.035)+4-13)-($J1361*P$2))/($J1361*P$2)))</f>
        <v>7.0246264147306087E-2</v>
      </c>
      <c r="R1361" s="5"/>
      <c r="S1361" s="230"/>
      <c r="T1361" s="5"/>
      <c r="U1361" s="230"/>
      <c r="V1361" s="5"/>
      <c r="W1361" s="6"/>
      <c r="X1361" s="5"/>
      <c r="Y1361" s="6"/>
      <c r="Z1361" s="5"/>
      <c r="AA1361" s="6"/>
      <c r="AB1361" s="5"/>
      <c r="AC1361" s="6"/>
      <c r="AD1361" s="5"/>
      <c r="AE1361" s="6"/>
      <c r="AF1361" s="5"/>
      <c r="AG1361" s="6"/>
      <c r="AH1361" s="5"/>
      <c r="AI1361" s="6"/>
    </row>
    <row r="1362" spans="1:35" ht="15.75" customHeight="1" thickBot="1" x14ac:dyDescent="0.3">
      <c r="A1362" s="9" t="s">
        <v>1957</v>
      </c>
      <c r="B1362" s="304">
        <v>21115</v>
      </c>
      <c r="D1362" s="149" t="s">
        <v>568</v>
      </c>
      <c r="E1362" s="1" t="s">
        <v>1604</v>
      </c>
      <c r="F1362" s="1" t="e">
        <v>#N/A</v>
      </c>
      <c r="H1362" s="225">
        <v>157</v>
      </c>
      <c r="I1362" s="225">
        <v>157</v>
      </c>
      <c r="J1362" s="225">
        <v>51.816949999999999</v>
      </c>
      <c r="K1362" s="225">
        <v>51.81</v>
      </c>
      <c r="L1362" s="191">
        <v>123.4</v>
      </c>
      <c r="M1362" s="17">
        <f>((((((L1362*L$2))-((L1362*L$2)*0.12+0.035)+4-13)-($J1362*L$2))/($J1362*L$2)))</f>
        <v>0.92132111210713874</v>
      </c>
      <c r="N1362" s="56"/>
      <c r="O1362" s="17"/>
      <c r="P1362" s="5"/>
      <c r="Q1362" s="230"/>
      <c r="R1362" s="5"/>
      <c r="S1362" s="49"/>
      <c r="T1362" s="5"/>
      <c r="U1362" s="66"/>
      <c r="V1362" s="5"/>
      <c r="W1362" s="181"/>
      <c r="X1362" s="5"/>
      <c r="Y1362" s="6"/>
      <c r="Z1362" s="5"/>
      <c r="AA1362" s="6"/>
      <c r="AB1362" s="5"/>
      <c r="AC1362" s="6"/>
      <c r="AD1362" s="5"/>
      <c r="AE1362" s="6"/>
      <c r="AF1362" s="5"/>
      <c r="AG1362" s="6"/>
      <c r="AH1362" s="5"/>
      <c r="AI1362" s="6"/>
    </row>
    <row r="1363" spans="1:35" ht="15" customHeight="1" x14ac:dyDescent="0.25">
      <c r="A1363" s="9" t="s">
        <v>1957</v>
      </c>
      <c r="B1363" s="304">
        <v>30000</v>
      </c>
      <c r="D1363" s="149" t="s">
        <v>754</v>
      </c>
      <c r="E1363" s="1" t="s">
        <v>1605</v>
      </c>
      <c r="F1363" s="1" t="s">
        <v>1934</v>
      </c>
      <c r="H1363" s="225">
        <v>0</v>
      </c>
      <c r="I1363" s="225">
        <v>0</v>
      </c>
      <c r="J1363" s="225">
        <v>16.290832999999999</v>
      </c>
      <c r="K1363" s="225">
        <v>16.32</v>
      </c>
      <c r="L1363" s="190"/>
      <c r="M1363" s="48"/>
      <c r="N1363" s="51"/>
      <c r="O1363" s="230"/>
      <c r="P1363" s="5"/>
      <c r="Q1363" s="230"/>
      <c r="R1363" s="5"/>
      <c r="S1363" s="230"/>
      <c r="T1363" s="5"/>
      <c r="U1363" s="230"/>
      <c r="V1363" s="5"/>
      <c r="W1363" s="6"/>
      <c r="X1363" s="5"/>
      <c r="Y1363" s="6"/>
      <c r="Z1363" s="5"/>
      <c r="AA1363" s="6"/>
      <c r="AB1363" s="5"/>
      <c r="AC1363" s="6"/>
      <c r="AD1363" s="5"/>
      <c r="AE1363" s="6"/>
      <c r="AF1363" s="5"/>
      <c r="AG1363" s="6"/>
      <c r="AH1363" s="5"/>
      <c r="AI1363" s="6"/>
    </row>
    <row r="1364" spans="1:35" ht="15" customHeight="1" x14ac:dyDescent="0.25">
      <c r="A1364" s="9" t="s">
        <v>1957</v>
      </c>
      <c r="B1364" s="304">
        <v>30001</v>
      </c>
      <c r="D1364" s="149" t="s">
        <v>755</v>
      </c>
      <c r="E1364" s="283" t="s">
        <v>1606</v>
      </c>
      <c r="F1364" s="183" t="s">
        <v>1935</v>
      </c>
      <c r="G1364" s="183"/>
      <c r="H1364" s="225">
        <v>0</v>
      </c>
      <c r="I1364" s="225">
        <v>0</v>
      </c>
      <c r="J1364" s="225">
        <v>16.290832999999999</v>
      </c>
      <c r="K1364" s="225">
        <v>15.2</v>
      </c>
      <c r="L1364" s="190"/>
      <c r="M1364" s="17"/>
      <c r="N1364" s="5"/>
      <c r="O1364" s="230"/>
      <c r="P1364" s="5"/>
      <c r="Q1364" s="230"/>
      <c r="R1364" s="5"/>
      <c r="S1364" s="230"/>
      <c r="T1364" s="5"/>
      <c r="U1364" s="230"/>
      <c r="V1364" s="5"/>
      <c r="W1364" s="6"/>
      <c r="X1364" s="5"/>
      <c r="Y1364" s="6"/>
      <c r="Z1364" s="5"/>
      <c r="AA1364" s="6"/>
      <c r="AB1364" s="5"/>
      <c r="AC1364" s="6"/>
      <c r="AD1364" s="5"/>
      <c r="AE1364" s="6"/>
      <c r="AF1364" s="5"/>
      <c r="AG1364" s="6"/>
      <c r="AH1364" s="5"/>
      <c r="AI1364" s="6"/>
    </row>
    <row r="1365" spans="1:35" ht="15" customHeight="1" x14ac:dyDescent="0.25">
      <c r="A1365" s="9" t="s">
        <v>1957</v>
      </c>
      <c r="B1365" s="304">
        <v>30012</v>
      </c>
      <c r="D1365" s="149" t="s">
        <v>756</v>
      </c>
      <c r="E1365" s="1" t="s">
        <v>1607</v>
      </c>
      <c r="F1365" s="1" t="e">
        <v>#N/A</v>
      </c>
      <c r="H1365" s="225">
        <v>0</v>
      </c>
      <c r="I1365" s="225">
        <v>0</v>
      </c>
      <c r="J1365" s="225">
        <v>383.88</v>
      </c>
      <c r="K1365" s="225">
        <v>15.99</v>
      </c>
      <c r="L1365" s="190"/>
      <c r="M1365" s="17"/>
      <c r="N1365" s="5"/>
      <c r="O1365" s="230"/>
      <c r="P1365" s="5"/>
      <c r="Q1365" s="230"/>
      <c r="R1365" s="5"/>
      <c r="S1365" s="184"/>
      <c r="T1365" s="5"/>
      <c r="U1365" s="230"/>
      <c r="V1365" s="5"/>
      <c r="W1365" s="6"/>
      <c r="X1365" s="5"/>
      <c r="Y1365" s="6"/>
      <c r="Z1365" s="5"/>
      <c r="AA1365" s="6"/>
      <c r="AB1365" s="5"/>
      <c r="AC1365" s="6"/>
      <c r="AD1365" s="5"/>
      <c r="AE1365" s="6"/>
      <c r="AF1365" s="5"/>
      <c r="AG1365" s="6"/>
      <c r="AH1365" s="5"/>
      <c r="AI1365" s="6"/>
    </row>
    <row r="1366" spans="1:35" ht="15" customHeight="1" x14ac:dyDescent="0.25">
      <c r="A1366" s="9" t="s">
        <v>1957</v>
      </c>
      <c r="B1366" s="304">
        <v>30015</v>
      </c>
      <c r="D1366" s="149" t="s">
        <v>757</v>
      </c>
      <c r="E1366" s="1" t="s">
        <v>1608</v>
      </c>
      <c r="F1366" s="1" t="e">
        <v>#N/A</v>
      </c>
      <c r="H1366" s="225">
        <v>0</v>
      </c>
      <c r="I1366" s="225">
        <v>0</v>
      </c>
      <c r="J1366" s="225">
        <v>15.994999999999999</v>
      </c>
      <c r="K1366" s="225">
        <v>15.99</v>
      </c>
      <c r="L1366" s="190"/>
      <c r="M1366" s="17"/>
      <c r="N1366" s="5"/>
      <c r="O1366" s="230"/>
      <c r="P1366" s="5"/>
      <c r="Q1366" s="230"/>
      <c r="R1366" s="5"/>
      <c r="S1366" s="230"/>
      <c r="T1366" s="5"/>
      <c r="U1366" s="230"/>
      <c r="V1366" s="5"/>
      <c r="W1366" s="6"/>
      <c r="X1366" s="5"/>
      <c r="Y1366" s="6"/>
      <c r="Z1366" s="5"/>
      <c r="AA1366" s="6"/>
      <c r="AB1366" s="5"/>
      <c r="AC1366" s="6"/>
      <c r="AD1366" s="5"/>
      <c r="AE1366" s="6"/>
      <c r="AF1366" s="5"/>
      <c r="AG1366" s="6"/>
      <c r="AH1366" s="5"/>
      <c r="AI1366" s="6"/>
    </row>
    <row r="1367" spans="1:35" ht="15" customHeight="1" x14ac:dyDescent="0.25">
      <c r="A1367" s="9" t="s">
        <v>1957</v>
      </c>
      <c r="B1367" s="304">
        <v>31001</v>
      </c>
      <c r="D1367" s="149" t="s">
        <v>377</v>
      </c>
      <c r="E1367" s="283" t="s">
        <v>1609</v>
      </c>
      <c r="F1367" s="283" t="s">
        <v>1936</v>
      </c>
      <c r="G1367" s="283"/>
      <c r="H1367" s="225">
        <v>0</v>
      </c>
      <c r="I1367" s="225">
        <v>0</v>
      </c>
      <c r="J1367" s="225">
        <v>4.6419579999999998</v>
      </c>
      <c r="K1367" s="225">
        <v>0</v>
      </c>
      <c r="L1367" s="190"/>
      <c r="M1367" s="17"/>
      <c r="N1367" s="5"/>
      <c r="O1367" s="230"/>
      <c r="P1367" s="38"/>
      <c r="Q1367" s="17"/>
      <c r="R1367" s="5"/>
      <c r="S1367" s="230"/>
      <c r="T1367" s="5"/>
      <c r="U1367" s="17"/>
      <c r="V1367" s="5"/>
      <c r="W1367" s="6"/>
      <c r="X1367" s="38"/>
      <c r="Y1367" s="17"/>
      <c r="Z1367" s="5"/>
      <c r="AA1367" s="6"/>
      <c r="AB1367" s="5"/>
      <c r="AC1367" s="6"/>
      <c r="AD1367" s="18"/>
      <c r="AE1367" s="17"/>
      <c r="AF1367" s="5"/>
      <c r="AG1367" s="6"/>
      <c r="AH1367" s="5"/>
      <c r="AI1367" s="6"/>
    </row>
    <row r="1368" spans="1:35" ht="15" customHeight="1" x14ac:dyDescent="0.25">
      <c r="A1368" s="9" t="s">
        <v>1957</v>
      </c>
      <c r="B1368" s="304">
        <v>31002</v>
      </c>
      <c r="D1368" s="149" t="s">
        <v>378</v>
      </c>
      <c r="E1368" s="183" t="s">
        <v>1610</v>
      </c>
      <c r="F1368" s="44" t="s">
        <v>1937</v>
      </c>
      <c r="G1368" s="44"/>
      <c r="H1368" s="225">
        <v>0</v>
      </c>
      <c r="I1368" s="225">
        <v>0</v>
      </c>
      <c r="J1368" s="225">
        <v>222.81399999999999</v>
      </c>
      <c r="K1368" s="225">
        <v>0</v>
      </c>
      <c r="L1368" s="190"/>
      <c r="M1368" s="17"/>
      <c r="N1368" s="5"/>
      <c r="O1368" s="230"/>
      <c r="P1368" s="5"/>
      <c r="Q1368" s="230"/>
      <c r="R1368" s="5"/>
      <c r="S1368" s="230"/>
      <c r="T1368" s="5"/>
      <c r="U1368" s="17"/>
      <c r="V1368" s="5"/>
      <c r="W1368" s="6"/>
      <c r="X1368" s="5"/>
      <c r="Y1368" s="6"/>
      <c r="Z1368" s="5"/>
      <c r="AA1368" s="6"/>
      <c r="AB1368" s="5"/>
      <c r="AC1368" s="6"/>
      <c r="AD1368" s="5"/>
      <c r="AE1368" s="6"/>
      <c r="AF1368" s="5"/>
      <c r="AG1368" s="6"/>
      <c r="AH1368" s="5"/>
      <c r="AI1368" s="6"/>
    </row>
    <row r="1369" spans="1:35" ht="15" customHeight="1" x14ac:dyDescent="0.25">
      <c r="A1369" s="9" t="s">
        <v>1957</v>
      </c>
      <c r="B1369" s="304">
        <v>31004</v>
      </c>
      <c r="D1369" s="149" t="s">
        <v>379</v>
      </c>
      <c r="E1369" s="1" t="s">
        <v>1611</v>
      </c>
      <c r="F1369" s="1" t="s">
        <v>1938</v>
      </c>
      <c r="H1369" s="225">
        <v>0</v>
      </c>
      <c r="I1369" s="225">
        <v>0</v>
      </c>
      <c r="J1369" s="225">
        <v>4.9073960000000003</v>
      </c>
      <c r="K1369" s="225">
        <v>3.67</v>
      </c>
      <c r="L1369" s="190"/>
      <c r="M1369" s="17"/>
      <c r="N1369" s="5"/>
      <c r="O1369" s="230"/>
      <c r="P1369" s="5"/>
      <c r="Q1369" s="230"/>
      <c r="R1369" s="5"/>
      <c r="S1369" s="230"/>
      <c r="T1369" s="5"/>
      <c r="U1369" s="17"/>
      <c r="V1369" s="5"/>
      <c r="W1369" s="6"/>
      <c r="X1369" s="5"/>
      <c r="Y1369" s="6"/>
      <c r="Z1369" s="5"/>
      <c r="AA1369" s="6"/>
      <c r="AB1369" s="5"/>
      <c r="AC1369" s="6"/>
      <c r="AD1369" s="5"/>
      <c r="AE1369" s="6"/>
      <c r="AF1369" s="5"/>
      <c r="AG1369" s="6"/>
      <c r="AH1369" s="5"/>
      <c r="AI1369" s="6"/>
    </row>
    <row r="1370" spans="1:35" ht="15" customHeight="1" x14ac:dyDescent="0.25">
      <c r="A1370" s="9" t="s">
        <v>1957</v>
      </c>
      <c r="B1370" s="304">
        <v>31005</v>
      </c>
      <c r="D1370" s="149" t="s">
        <v>845</v>
      </c>
      <c r="E1370" s="283" t="s">
        <v>1612</v>
      </c>
      <c r="F1370" s="283" t="e">
        <v>#N/A</v>
      </c>
      <c r="G1370" s="283"/>
      <c r="H1370" s="225">
        <v>0</v>
      </c>
      <c r="I1370" s="225">
        <v>0</v>
      </c>
      <c r="J1370" s="225">
        <v>4.9073960000000003</v>
      </c>
      <c r="K1370" s="225">
        <v>3.8</v>
      </c>
      <c r="L1370" s="190"/>
      <c r="M1370" s="17"/>
      <c r="N1370" s="5"/>
      <c r="O1370" s="230"/>
      <c r="P1370" s="5"/>
      <c r="Q1370" s="230"/>
      <c r="R1370" s="5"/>
      <c r="S1370" s="230"/>
      <c r="T1370" s="5"/>
      <c r="U1370" s="230"/>
      <c r="V1370" s="5"/>
      <c r="W1370" s="6"/>
      <c r="X1370" s="5"/>
      <c r="Y1370" s="6"/>
      <c r="Z1370" s="5"/>
      <c r="AA1370" s="6"/>
      <c r="AB1370" s="5"/>
      <c r="AC1370" s="6"/>
      <c r="AD1370" s="5"/>
      <c r="AE1370" s="6"/>
      <c r="AF1370" s="5"/>
      <c r="AG1370" s="6"/>
      <c r="AH1370" s="5"/>
      <c r="AI1370" s="6"/>
    </row>
    <row r="1371" spans="1:35" ht="15" customHeight="1" x14ac:dyDescent="0.25">
      <c r="A1371" s="9" t="s">
        <v>1957</v>
      </c>
      <c r="B1371" s="304">
        <v>31006</v>
      </c>
      <c r="D1371" s="149" t="s">
        <v>380</v>
      </c>
      <c r="E1371" s="283" t="s">
        <v>1613</v>
      </c>
      <c r="F1371" s="283" t="s">
        <v>1939</v>
      </c>
      <c r="H1371" s="225">
        <v>0</v>
      </c>
      <c r="I1371" s="225">
        <v>0</v>
      </c>
      <c r="J1371" s="225">
        <v>4.907375</v>
      </c>
      <c r="K1371" s="225">
        <v>4.6399999999999997</v>
      </c>
      <c r="L1371" s="190"/>
      <c r="M1371" s="17"/>
      <c r="N1371" s="5"/>
      <c r="O1371" s="230"/>
      <c r="P1371" s="5"/>
      <c r="Q1371" s="230"/>
      <c r="R1371" s="5"/>
      <c r="S1371" s="230"/>
      <c r="T1371" s="5"/>
      <c r="U1371" s="17"/>
      <c r="V1371" s="5"/>
      <c r="W1371" s="6"/>
      <c r="X1371" s="5"/>
      <c r="Y1371" s="6"/>
      <c r="Z1371" s="5"/>
      <c r="AA1371" s="6"/>
      <c r="AB1371" s="5"/>
      <c r="AC1371" s="6"/>
      <c r="AD1371" s="5"/>
      <c r="AE1371" s="6"/>
      <c r="AF1371" s="5"/>
      <c r="AG1371" s="6"/>
      <c r="AH1371" s="5"/>
      <c r="AI1371" s="6"/>
    </row>
    <row r="1372" spans="1:35" ht="15" customHeight="1" x14ac:dyDescent="0.25">
      <c r="A1372" s="9" t="s">
        <v>1957</v>
      </c>
      <c r="B1372" s="304">
        <v>31007</v>
      </c>
      <c r="D1372" s="149" t="s">
        <v>381</v>
      </c>
      <c r="E1372" s="1" t="s">
        <v>1614</v>
      </c>
      <c r="F1372" s="183" t="s">
        <v>1940</v>
      </c>
      <c r="H1372" s="225">
        <v>0</v>
      </c>
      <c r="I1372" s="225">
        <v>0</v>
      </c>
      <c r="J1372" s="225">
        <v>4.9073609999999999</v>
      </c>
      <c r="K1372" s="225">
        <v>3.66</v>
      </c>
      <c r="L1372" s="190"/>
      <c r="M1372" s="17"/>
      <c r="N1372" s="5"/>
      <c r="O1372" s="230"/>
      <c r="P1372" s="5"/>
      <c r="Q1372" s="17"/>
      <c r="R1372" s="5"/>
      <c r="S1372" s="2"/>
      <c r="T1372" s="5"/>
      <c r="U1372" s="17"/>
      <c r="V1372" s="5"/>
      <c r="W1372" s="6"/>
      <c r="X1372" s="5"/>
      <c r="Y1372" s="17"/>
      <c r="Z1372" s="5"/>
      <c r="AA1372" s="6"/>
      <c r="AB1372" s="5"/>
      <c r="AC1372" s="6"/>
      <c r="AD1372" s="31"/>
      <c r="AE1372" s="17"/>
      <c r="AF1372" s="5"/>
      <c r="AG1372" s="6"/>
      <c r="AH1372" s="5"/>
      <c r="AI1372" s="6"/>
    </row>
    <row r="1373" spans="1:35" ht="15" customHeight="1" x14ac:dyDescent="0.25">
      <c r="A1373" s="9" t="s">
        <v>1957</v>
      </c>
      <c r="B1373" s="304">
        <v>77610</v>
      </c>
      <c r="D1373" s="149" t="s">
        <v>863</v>
      </c>
      <c r="E1373" s="1" t="s">
        <v>1615</v>
      </c>
      <c r="F1373" s="183" t="e">
        <v>#N/A</v>
      </c>
      <c r="H1373" s="225">
        <v>0</v>
      </c>
      <c r="I1373" s="225">
        <v>0</v>
      </c>
      <c r="J1373" s="225">
        <v>0</v>
      </c>
      <c r="K1373" s="225">
        <v>0</v>
      </c>
      <c r="L1373" s="190"/>
      <c r="M1373" s="17"/>
      <c r="N1373" s="5"/>
      <c r="O1373" s="230"/>
      <c r="P1373" s="5"/>
      <c r="Q1373" s="230"/>
      <c r="R1373" s="5"/>
      <c r="S1373" s="230"/>
      <c r="T1373" s="5"/>
      <c r="U1373" s="230"/>
      <c r="V1373" s="5"/>
      <c r="W1373" s="6"/>
      <c r="X1373" s="5"/>
      <c r="Y1373" s="6"/>
      <c r="Z1373" s="5"/>
      <c r="AA1373" s="6"/>
      <c r="AB1373" s="5"/>
      <c r="AC1373" s="6"/>
      <c r="AD1373" s="5"/>
      <c r="AE1373" s="6"/>
      <c r="AF1373" s="5"/>
      <c r="AG1373" s="6"/>
      <c r="AH1373" s="5"/>
      <c r="AI1373" s="6"/>
    </row>
    <row r="1374" spans="1:35" ht="15" customHeight="1" x14ac:dyDescent="0.25">
      <c r="A1374" s="9" t="s">
        <v>1957</v>
      </c>
      <c r="B1374" s="304">
        <v>77615</v>
      </c>
      <c r="D1374" s="149" t="s">
        <v>864</v>
      </c>
      <c r="E1374" s="183" t="s">
        <v>1616</v>
      </c>
      <c r="F1374" s="183" t="e">
        <v>#N/A</v>
      </c>
      <c r="G1374" s="183"/>
      <c r="H1374" s="225">
        <v>0</v>
      </c>
      <c r="I1374" s="225">
        <v>0</v>
      </c>
      <c r="J1374" s="225">
        <v>0</v>
      </c>
      <c r="K1374" s="225">
        <v>0</v>
      </c>
      <c r="L1374" s="190"/>
      <c r="M1374" s="17"/>
      <c r="N1374" s="5"/>
      <c r="O1374" s="230"/>
      <c r="P1374" s="5"/>
      <c r="Q1374" s="230"/>
      <c r="R1374" s="5"/>
      <c r="S1374" s="230"/>
      <c r="T1374" s="5"/>
      <c r="U1374" s="230"/>
      <c r="V1374" s="5"/>
      <c r="W1374" s="6"/>
      <c r="X1374" s="5"/>
      <c r="Y1374" s="6"/>
      <c r="Z1374" s="5"/>
      <c r="AA1374" s="6"/>
      <c r="AB1374" s="5"/>
      <c r="AC1374" s="6"/>
      <c r="AD1374" s="5"/>
      <c r="AE1374" s="6"/>
      <c r="AF1374" s="5"/>
      <c r="AG1374" s="6"/>
      <c r="AH1374" s="5"/>
      <c r="AI1374" s="6"/>
    </row>
    <row r="1375" spans="1:35" ht="15" customHeight="1" x14ac:dyDescent="0.25">
      <c r="A1375" s="9" t="s">
        <v>1957</v>
      </c>
      <c r="B1375" s="304">
        <v>77620</v>
      </c>
      <c r="D1375" s="149" t="s">
        <v>865</v>
      </c>
      <c r="E1375" s="1" t="s">
        <v>1617</v>
      </c>
      <c r="F1375" s="1" t="e">
        <v>#N/A</v>
      </c>
      <c r="H1375" s="225">
        <v>0</v>
      </c>
      <c r="I1375" s="225">
        <v>0</v>
      </c>
      <c r="J1375" s="225">
        <v>16.592500000000001</v>
      </c>
      <c r="K1375" s="225">
        <v>0</v>
      </c>
      <c r="L1375" s="190"/>
      <c r="M1375" s="17"/>
      <c r="N1375" s="5"/>
      <c r="O1375" s="230"/>
      <c r="P1375" s="5"/>
      <c r="Q1375" s="230"/>
      <c r="R1375" s="5"/>
      <c r="S1375" s="230"/>
      <c r="T1375" s="5"/>
      <c r="U1375" s="230"/>
      <c r="V1375" s="5"/>
      <c r="W1375" s="6"/>
      <c r="X1375" s="5"/>
      <c r="Y1375" s="6"/>
      <c r="Z1375" s="5"/>
      <c r="AA1375" s="6"/>
      <c r="AB1375" s="5"/>
      <c r="AC1375" s="6"/>
      <c r="AD1375" s="5"/>
      <c r="AE1375" s="6"/>
      <c r="AF1375" s="5"/>
      <c r="AG1375" s="6"/>
      <c r="AH1375" s="5"/>
      <c r="AI1375" s="6"/>
    </row>
    <row r="1376" spans="1:35" ht="15" customHeight="1" x14ac:dyDescent="0.25">
      <c r="A1376" s="9" t="s">
        <v>1957</v>
      </c>
      <c r="B1376" s="304">
        <v>77630</v>
      </c>
      <c r="D1376" s="149" t="s">
        <v>866</v>
      </c>
      <c r="E1376" s="1" t="s">
        <v>1618</v>
      </c>
      <c r="F1376" s="1" t="e">
        <v>#N/A</v>
      </c>
      <c r="H1376" s="225">
        <v>54</v>
      </c>
      <c r="I1376" s="225">
        <v>54</v>
      </c>
      <c r="J1376" s="225">
        <v>21.906666999999999</v>
      </c>
      <c r="K1376" s="225">
        <v>16.899999999999999</v>
      </c>
      <c r="L1376" s="190">
        <v>38</v>
      </c>
      <c r="M1376" s="17">
        <f>((((((L1376*L$2))-((L1376*L$2)*0.12+0.035)+4-13)-($J1376*L$2))/($J1376*L$2)))</f>
        <v>0.11404441396767488</v>
      </c>
      <c r="N1376" s="18"/>
      <c r="O1376" s="17"/>
      <c r="P1376" s="5"/>
      <c r="Q1376" s="20"/>
      <c r="R1376" s="18"/>
      <c r="S1376" s="20"/>
      <c r="T1376" s="5"/>
      <c r="U1376" s="230"/>
      <c r="V1376" s="5"/>
      <c r="W1376" s="6"/>
      <c r="X1376" s="5"/>
      <c r="Y1376" s="6"/>
      <c r="Z1376" s="5"/>
      <c r="AA1376" s="6"/>
      <c r="AB1376" s="5"/>
      <c r="AC1376" s="6"/>
      <c r="AD1376" s="5"/>
      <c r="AE1376" s="6"/>
      <c r="AF1376" s="5"/>
      <c r="AG1376" s="6"/>
      <c r="AH1376" s="5"/>
      <c r="AI1376" s="6"/>
    </row>
    <row r="1377" spans="1:35" ht="15" customHeight="1" x14ac:dyDescent="0.25">
      <c r="A1377" s="9" t="s">
        <v>1957</v>
      </c>
      <c r="B1377" s="304">
        <v>77635</v>
      </c>
      <c r="D1377" s="149" t="s">
        <v>867</v>
      </c>
      <c r="E1377" s="44" t="s">
        <v>1619</v>
      </c>
      <c r="F1377" s="44" t="e">
        <v>#N/A</v>
      </c>
      <c r="G1377" s="44"/>
      <c r="H1377" s="225">
        <v>16</v>
      </c>
      <c r="I1377" s="225">
        <v>16</v>
      </c>
      <c r="J1377" s="225">
        <v>21.90625</v>
      </c>
      <c r="K1377" s="225">
        <v>18.010000000000002</v>
      </c>
      <c r="L1377" s="190">
        <v>38</v>
      </c>
      <c r="M1377" s="17">
        <f>((((((L1377*L$2))-((L1377*L$2)*0.12+0.035)+4-13)-($J1377*L$2))/($J1377*L$2)))</f>
        <v>0.11406562054208279</v>
      </c>
      <c r="N1377" s="18"/>
      <c r="O1377" s="17"/>
      <c r="P1377" s="5"/>
      <c r="Q1377" s="19"/>
      <c r="R1377" s="18"/>
      <c r="S1377" s="19"/>
      <c r="T1377" s="5"/>
      <c r="U1377" s="230"/>
      <c r="V1377" s="5"/>
      <c r="W1377" s="6"/>
      <c r="X1377" s="5"/>
      <c r="Y1377" s="6"/>
      <c r="Z1377" s="5"/>
      <c r="AA1377" s="6"/>
      <c r="AB1377" s="5"/>
      <c r="AC1377" s="6"/>
      <c r="AD1377" s="5"/>
      <c r="AE1377" s="6"/>
      <c r="AF1377" s="5"/>
      <c r="AG1377" s="6"/>
      <c r="AH1377" s="5"/>
      <c r="AI1377" s="6"/>
    </row>
    <row r="1378" spans="1:35" ht="15" customHeight="1" x14ac:dyDescent="0.25">
      <c r="A1378" s="9" t="s">
        <v>1957</v>
      </c>
      <c r="B1378" s="304">
        <v>77640</v>
      </c>
      <c r="D1378" s="149" t="s">
        <v>432</v>
      </c>
      <c r="E1378" s="44" t="s">
        <v>1620</v>
      </c>
      <c r="F1378" s="44" t="e">
        <v>#N/A</v>
      </c>
      <c r="G1378" s="44"/>
      <c r="H1378" s="225">
        <v>2</v>
      </c>
      <c r="I1378" s="225">
        <v>2</v>
      </c>
      <c r="J1378" s="225">
        <v>21.02</v>
      </c>
      <c r="K1378" s="225">
        <v>20.21</v>
      </c>
      <c r="L1378" s="190"/>
      <c r="M1378" s="17"/>
      <c r="N1378" s="18"/>
      <c r="O1378" s="17"/>
      <c r="P1378" s="31"/>
      <c r="Q1378" s="17"/>
      <c r="R1378" s="18"/>
      <c r="S1378" s="17"/>
      <c r="T1378" s="5"/>
      <c r="U1378" s="230"/>
      <c r="V1378" s="5"/>
      <c r="W1378" s="6"/>
      <c r="X1378" s="5"/>
      <c r="Y1378" s="6"/>
      <c r="Z1378" s="5"/>
      <c r="AA1378" s="6"/>
      <c r="AB1378" s="5"/>
      <c r="AC1378" s="6"/>
      <c r="AD1378" s="5"/>
      <c r="AE1378" s="6"/>
      <c r="AF1378" s="5"/>
      <c r="AG1378" s="6"/>
      <c r="AH1378" s="5"/>
      <c r="AI1378" s="6"/>
    </row>
    <row r="1379" spans="1:35" ht="15" customHeight="1" x14ac:dyDescent="0.25">
      <c r="A1379" s="9" t="s">
        <v>1957</v>
      </c>
      <c r="B1379" s="304">
        <v>77645</v>
      </c>
      <c r="D1379" s="149" t="s">
        <v>433</v>
      </c>
      <c r="E1379" s="183" t="s">
        <v>1621</v>
      </c>
      <c r="F1379" s="183" t="e">
        <v>#N/A</v>
      </c>
      <c r="G1379" s="183"/>
      <c r="H1379" s="225">
        <v>0</v>
      </c>
      <c r="I1379" s="225">
        <v>0</v>
      </c>
      <c r="J1379" s="225">
        <v>20.191943999999999</v>
      </c>
      <c r="K1379" s="225">
        <v>22.94</v>
      </c>
      <c r="L1379" s="190"/>
      <c r="M1379" s="17"/>
      <c r="N1379" s="18"/>
      <c r="O1379" s="17"/>
      <c r="P1379" s="18"/>
      <c r="Q1379" s="19"/>
      <c r="R1379" s="18"/>
      <c r="S1379" s="19"/>
      <c r="T1379" s="18"/>
      <c r="U1379" s="17"/>
      <c r="V1379" s="5"/>
      <c r="W1379" s="17"/>
      <c r="X1379" s="5"/>
      <c r="Y1379" s="17"/>
      <c r="Z1379" s="5"/>
      <c r="AA1379" s="17"/>
      <c r="AB1379" s="5"/>
      <c r="AC1379" s="6"/>
      <c r="AD1379" s="5"/>
      <c r="AE1379" s="6"/>
      <c r="AF1379" s="5"/>
      <c r="AG1379" s="6"/>
      <c r="AH1379" s="5"/>
      <c r="AI1379" s="6"/>
    </row>
    <row r="1380" spans="1:35" ht="15" customHeight="1" x14ac:dyDescent="0.25">
      <c r="A1380" s="9" t="s">
        <v>1957</v>
      </c>
      <c r="B1380" s="304">
        <v>77650</v>
      </c>
      <c r="D1380" s="149" t="s">
        <v>402</v>
      </c>
      <c r="E1380" s="44" t="s">
        <v>1622</v>
      </c>
      <c r="F1380" s="44" t="s">
        <v>1941</v>
      </c>
      <c r="G1380" s="44"/>
      <c r="H1380" s="225">
        <v>0</v>
      </c>
      <c r="I1380" s="225">
        <v>0</v>
      </c>
      <c r="J1380" s="225">
        <v>48.277500000000003</v>
      </c>
      <c r="K1380" s="225">
        <v>46.42</v>
      </c>
      <c r="L1380" s="191"/>
      <c r="M1380" s="17"/>
      <c r="N1380" s="31"/>
      <c r="O1380" s="17"/>
      <c r="P1380" s="18"/>
      <c r="Q1380" s="17"/>
      <c r="R1380" s="18"/>
      <c r="S1380" s="17"/>
      <c r="T1380" s="5"/>
      <c r="U1380" s="230"/>
      <c r="V1380" s="5"/>
      <c r="W1380" s="6"/>
      <c r="X1380" s="5"/>
      <c r="Y1380" s="6"/>
      <c r="Z1380" s="5"/>
      <c r="AA1380" s="6"/>
      <c r="AB1380" s="5"/>
      <c r="AC1380" s="6"/>
      <c r="AD1380" s="5"/>
      <c r="AE1380" s="6"/>
      <c r="AF1380" s="5"/>
      <c r="AG1380" s="6"/>
      <c r="AH1380" s="5"/>
      <c r="AI1380" s="6"/>
    </row>
    <row r="1381" spans="1:35" ht="15" customHeight="1" thickBot="1" x14ac:dyDescent="0.3">
      <c r="A1381" s="9" t="s">
        <v>1957</v>
      </c>
      <c r="B1381" s="304">
        <v>77655</v>
      </c>
      <c r="D1381" s="149" t="s">
        <v>868</v>
      </c>
      <c r="E1381" s="1" t="s">
        <v>1623</v>
      </c>
      <c r="F1381" s="1" t="e">
        <v>#N/A</v>
      </c>
      <c r="H1381" s="225">
        <v>0</v>
      </c>
      <c r="I1381" s="225">
        <v>0</v>
      </c>
      <c r="J1381" s="225">
        <v>46.376167000000002</v>
      </c>
      <c r="K1381" s="225">
        <v>46.42</v>
      </c>
      <c r="L1381" s="191"/>
      <c r="M1381" s="17"/>
      <c r="N1381" s="50"/>
      <c r="O1381" s="17"/>
      <c r="P1381" s="18"/>
      <c r="Q1381" s="17"/>
      <c r="R1381" s="18"/>
      <c r="S1381" s="17"/>
      <c r="T1381" s="5"/>
      <c r="U1381" s="230"/>
      <c r="V1381" s="5"/>
      <c r="W1381" s="6"/>
      <c r="X1381" s="5"/>
      <c r="Y1381" s="6"/>
      <c r="Z1381" s="5"/>
      <c r="AA1381" s="6"/>
      <c r="AB1381" s="5"/>
      <c r="AC1381" s="6"/>
      <c r="AD1381" s="5"/>
      <c r="AE1381" s="6"/>
      <c r="AF1381" s="5"/>
      <c r="AG1381" s="6"/>
      <c r="AH1381" s="5"/>
      <c r="AI1381" s="6"/>
    </row>
    <row r="1382" spans="1:35" ht="15.75" customHeight="1" thickBot="1" x14ac:dyDescent="0.3">
      <c r="A1382" s="9" t="s">
        <v>1957</v>
      </c>
      <c r="B1382" s="304">
        <v>83000</v>
      </c>
      <c r="D1382" s="149" t="s">
        <v>3214</v>
      </c>
      <c r="E1382" s="44" t="s">
        <v>2987</v>
      </c>
      <c r="F1382" s="44"/>
      <c r="G1382" s="44"/>
      <c r="H1382" s="225">
        <v>0</v>
      </c>
      <c r="I1382" s="225">
        <v>0</v>
      </c>
      <c r="J1382" s="225">
        <v>0</v>
      </c>
      <c r="K1382" s="225">
        <v>0</v>
      </c>
      <c r="L1382" s="190"/>
      <c r="M1382" s="17"/>
      <c r="N1382" s="56"/>
      <c r="O1382" s="17"/>
      <c r="P1382" s="18"/>
      <c r="Q1382" s="17"/>
      <c r="R1382" s="5"/>
      <c r="S1382" s="230"/>
      <c r="T1382" s="5"/>
      <c r="U1382" s="230"/>
      <c r="V1382" s="5"/>
      <c r="W1382" s="6"/>
      <c r="X1382" s="5"/>
      <c r="Y1382" s="6"/>
      <c r="Z1382" s="5"/>
      <c r="AA1382" s="6"/>
      <c r="AB1382" s="5"/>
      <c r="AC1382" s="6"/>
      <c r="AD1382" s="5"/>
      <c r="AE1382" s="6"/>
      <c r="AF1382" s="5"/>
      <c r="AG1382" s="6"/>
      <c r="AH1382" s="5"/>
      <c r="AI1382" s="17"/>
    </row>
    <row r="1383" spans="1:35" ht="15" customHeight="1" thickBot="1" x14ac:dyDescent="0.3">
      <c r="A1383" s="9" t="s">
        <v>2075</v>
      </c>
      <c r="B1383" s="304">
        <v>13110</v>
      </c>
      <c r="D1383" s="149" t="s">
        <v>2277</v>
      </c>
      <c r="E1383" s="1" t="s">
        <v>2278</v>
      </c>
      <c r="H1383" s="225">
        <v>0</v>
      </c>
      <c r="I1383" s="225">
        <v>0</v>
      </c>
      <c r="J1383" s="225">
        <v>29.92</v>
      </c>
      <c r="K1383" s="225">
        <v>29.92</v>
      </c>
      <c r="L1383" s="189"/>
      <c r="M1383" s="17"/>
      <c r="N1383" s="69"/>
      <c r="O1383" s="17"/>
      <c r="P1383" s="5"/>
      <c r="Q1383" s="230"/>
      <c r="R1383" s="5"/>
      <c r="S1383" s="230"/>
      <c r="T1383" s="5"/>
      <c r="U1383" s="230"/>
      <c r="V1383" s="5"/>
      <c r="W1383" s="6"/>
      <c r="X1383" s="5"/>
      <c r="Y1383" s="6"/>
      <c r="Z1383" s="5"/>
      <c r="AA1383" s="6"/>
      <c r="AB1383" s="5"/>
      <c r="AC1383" s="6"/>
      <c r="AD1383" s="5"/>
      <c r="AE1383" s="6"/>
      <c r="AF1383" s="5"/>
      <c r="AG1383" s="6"/>
      <c r="AH1383" s="5"/>
      <c r="AI1383" s="6"/>
    </row>
    <row r="1384" spans="1:35" ht="15.75" customHeight="1" thickBot="1" x14ac:dyDescent="0.3">
      <c r="A1384" s="9" t="s">
        <v>2075</v>
      </c>
      <c r="B1384" s="304">
        <v>13111</v>
      </c>
      <c r="D1384" s="149" t="s">
        <v>2279</v>
      </c>
      <c r="E1384" s="1" t="s">
        <v>2280</v>
      </c>
      <c r="H1384" s="225">
        <v>0</v>
      </c>
      <c r="I1384" s="225">
        <v>0</v>
      </c>
      <c r="J1384" s="225">
        <v>29.92</v>
      </c>
      <c r="K1384" s="225">
        <v>29.92</v>
      </c>
      <c r="L1384" s="189"/>
      <c r="M1384" s="17"/>
      <c r="N1384" s="65"/>
      <c r="O1384" s="17"/>
      <c r="P1384" s="5"/>
      <c r="Q1384" s="230"/>
      <c r="R1384" s="5"/>
      <c r="S1384" s="230"/>
      <c r="T1384" s="5"/>
      <c r="U1384" s="230"/>
      <c r="V1384" s="5"/>
      <c r="W1384" s="6"/>
      <c r="X1384" s="5"/>
      <c r="Y1384" s="6"/>
      <c r="Z1384" s="5"/>
      <c r="AA1384" s="6"/>
      <c r="AB1384" s="5"/>
      <c r="AC1384" s="6"/>
      <c r="AD1384" s="5"/>
      <c r="AE1384" s="6"/>
      <c r="AF1384" s="5"/>
      <c r="AG1384" s="6"/>
      <c r="AH1384" s="5"/>
      <c r="AI1384" s="6"/>
    </row>
    <row r="1385" spans="1:35" s="15" customFormat="1" ht="15" customHeight="1" x14ac:dyDescent="0.25">
      <c r="A1385" s="9" t="s">
        <v>2075</v>
      </c>
      <c r="B1385" s="304">
        <v>13112</v>
      </c>
      <c r="C1385" s="212"/>
      <c r="D1385" s="149" t="s">
        <v>2281</v>
      </c>
      <c r="E1385" s="183" t="s">
        <v>2282</v>
      </c>
      <c r="F1385" s="183"/>
      <c r="G1385" s="183"/>
      <c r="H1385" s="225">
        <v>0</v>
      </c>
      <c r="I1385" s="225">
        <v>0</v>
      </c>
      <c r="J1385" s="225">
        <v>29.916</v>
      </c>
      <c r="K1385" s="225">
        <v>29.92</v>
      </c>
      <c r="L1385" s="189"/>
      <c r="M1385" s="17"/>
      <c r="N1385" s="51"/>
      <c r="O1385" s="17"/>
      <c r="P1385" s="5"/>
      <c r="Q1385" s="230"/>
      <c r="R1385" s="5"/>
      <c r="S1385" s="230"/>
      <c r="T1385" s="5"/>
      <c r="U1385" s="230"/>
      <c r="V1385" s="5"/>
      <c r="W1385" s="6"/>
      <c r="X1385" s="5"/>
      <c r="Y1385" s="6"/>
      <c r="Z1385" s="5"/>
      <c r="AA1385" s="6"/>
      <c r="AB1385" s="5"/>
      <c r="AC1385" s="6"/>
      <c r="AD1385" s="5"/>
      <c r="AE1385" s="6"/>
      <c r="AF1385" s="5"/>
      <c r="AG1385" s="6"/>
      <c r="AH1385" s="5"/>
      <c r="AI1385" s="6"/>
    </row>
    <row r="1386" spans="1:35" s="104" customFormat="1" ht="15" customHeight="1" x14ac:dyDescent="0.25">
      <c r="A1386" s="9" t="s">
        <v>2075</v>
      </c>
      <c r="B1386" s="304">
        <v>13310</v>
      </c>
      <c r="C1386" s="212"/>
      <c r="D1386" s="149" t="s">
        <v>5719</v>
      </c>
      <c r="E1386" s="104" t="s">
        <v>2284</v>
      </c>
      <c r="H1386" s="225">
        <v>5</v>
      </c>
      <c r="I1386" s="225">
        <v>5</v>
      </c>
      <c r="J1386" s="225">
        <v>41.68</v>
      </c>
      <c r="K1386" s="225">
        <v>0</v>
      </c>
      <c r="L1386" s="189">
        <v>68.5</v>
      </c>
      <c r="M1386" s="17">
        <f>((((((L1386*L$2))-((L1386*L$2)*0.12+0.035)+4-13)-($J1386*L$2))/($J1386*L$2)))</f>
        <v>0.22948656429942429</v>
      </c>
      <c r="N1386" s="51"/>
      <c r="O1386" s="17"/>
      <c r="P1386" s="5"/>
      <c r="Q1386" s="230"/>
      <c r="R1386" s="5"/>
      <c r="S1386" s="230"/>
      <c r="T1386" s="5"/>
      <c r="U1386" s="230"/>
      <c r="V1386" s="5"/>
      <c r="W1386" s="6"/>
      <c r="X1386" s="5"/>
      <c r="Y1386" s="6"/>
      <c r="Z1386" s="5"/>
      <c r="AA1386" s="6"/>
      <c r="AB1386" s="5"/>
      <c r="AC1386" s="6"/>
      <c r="AD1386" s="5"/>
      <c r="AE1386" s="6"/>
      <c r="AF1386" s="5"/>
      <c r="AG1386" s="6"/>
      <c r="AH1386" s="5"/>
      <c r="AI1386" s="6"/>
    </row>
    <row r="1387" spans="1:35" ht="15" customHeight="1" x14ac:dyDescent="0.25">
      <c r="A1387" s="9" t="s">
        <v>2075</v>
      </c>
      <c r="B1387" s="304">
        <v>133512</v>
      </c>
      <c r="D1387" s="149" t="s">
        <v>4335</v>
      </c>
      <c r="E1387" s="1" t="s">
        <v>2286</v>
      </c>
      <c r="H1387" s="225">
        <v>5</v>
      </c>
      <c r="I1387" s="225">
        <v>5</v>
      </c>
      <c r="J1387" s="225">
        <v>41.68</v>
      </c>
      <c r="K1387" s="225">
        <v>41.95</v>
      </c>
      <c r="L1387" s="189">
        <v>72.5</v>
      </c>
      <c r="M1387" s="17">
        <f>((((((L1387*L$2))-((L1387*L$2)*0.12+0.035)+4-13)-($J1387*L$2))/($J1387*L$2)))</f>
        <v>0.31393953934740887</v>
      </c>
      <c r="N1387" s="5"/>
      <c r="O1387" s="17"/>
      <c r="P1387" s="5"/>
      <c r="Q1387" s="230"/>
      <c r="R1387" s="5"/>
      <c r="S1387" s="230"/>
      <c r="T1387" s="5"/>
      <c r="U1387" s="230"/>
      <c r="V1387" s="5"/>
      <c r="W1387" s="6"/>
      <c r="X1387" s="5"/>
      <c r="Y1387" s="6"/>
      <c r="Z1387" s="5"/>
      <c r="AA1387" s="6"/>
      <c r="AB1387" s="5"/>
      <c r="AC1387" s="6"/>
      <c r="AD1387" s="5"/>
      <c r="AE1387" s="6"/>
      <c r="AF1387" s="5"/>
      <c r="AG1387" s="6"/>
      <c r="AH1387" s="5"/>
      <c r="AI1387" s="6"/>
    </row>
    <row r="1388" spans="1:35" s="91" customFormat="1" ht="15" customHeight="1" x14ac:dyDescent="0.25">
      <c r="A1388" s="9" t="s">
        <v>2075</v>
      </c>
      <c r="B1388" s="304">
        <v>133529</v>
      </c>
      <c r="C1388" s="212"/>
      <c r="D1388" s="149" t="s">
        <v>4336</v>
      </c>
      <c r="E1388" s="183" t="s">
        <v>2288</v>
      </c>
      <c r="F1388" s="183"/>
      <c r="G1388" s="183"/>
      <c r="H1388" s="225">
        <v>5</v>
      </c>
      <c r="I1388" s="225">
        <v>5</v>
      </c>
      <c r="J1388" s="225">
        <v>41.68</v>
      </c>
      <c r="K1388" s="225">
        <v>41.95</v>
      </c>
      <c r="L1388" s="189">
        <v>71.5</v>
      </c>
      <c r="M1388" s="17">
        <f>((((((L1388*L$2))-((L1388*L$2)*0.12+0.035)+4-13)-($J1388*L$2))/($J1388*L$2)))</f>
        <v>0.29282629558541245</v>
      </c>
      <c r="N1388" s="5"/>
      <c r="O1388" s="17"/>
      <c r="P1388" s="5"/>
      <c r="Q1388" s="230"/>
      <c r="R1388" s="5"/>
      <c r="S1388" s="230"/>
      <c r="T1388" s="5"/>
      <c r="U1388" s="230"/>
      <c r="V1388" s="5"/>
      <c r="W1388" s="6"/>
      <c r="X1388" s="5"/>
      <c r="Y1388" s="6"/>
      <c r="Z1388" s="5"/>
      <c r="AA1388" s="6"/>
      <c r="AB1388" s="5"/>
      <c r="AC1388" s="6"/>
      <c r="AD1388" s="5"/>
      <c r="AE1388" s="6"/>
      <c r="AF1388" s="5"/>
      <c r="AG1388" s="6"/>
      <c r="AH1388" s="5"/>
      <c r="AI1388" s="6"/>
    </row>
    <row r="1389" spans="1:35" s="91" customFormat="1" ht="15" customHeight="1" x14ac:dyDescent="0.25">
      <c r="A1389" s="9" t="s">
        <v>2075</v>
      </c>
      <c r="B1389" s="304">
        <v>20506</v>
      </c>
      <c r="C1389" s="212"/>
      <c r="D1389" s="149" t="s">
        <v>2076</v>
      </c>
      <c r="E1389" s="91" t="s">
        <v>2077</v>
      </c>
      <c r="H1389" s="225">
        <v>5</v>
      </c>
      <c r="I1389" s="225">
        <v>5</v>
      </c>
      <c r="J1389" s="225">
        <v>71.55</v>
      </c>
      <c r="K1389" s="225">
        <v>71.55</v>
      </c>
      <c r="L1389" s="189">
        <v>99.5</v>
      </c>
      <c r="M1389" s="17">
        <f>((((((L1389*L$2))-((L1389*L$2)*0.12+0.035)+4-13)-($J1389*L$2))/($J1389*L$2)))</f>
        <v>9.7484276729559866E-2</v>
      </c>
      <c r="N1389" s="5"/>
      <c r="O1389" s="17"/>
      <c r="P1389" s="5"/>
      <c r="Q1389" s="230"/>
      <c r="R1389" s="5"/>
      <c r="S1389" s="230"/>
      <c r="T1389" s="5"/>
      <c r="U1389" s="230"/>
      <c r="V1389" s="5"/>
      <c r="W1389" s="6"/>
      <c r="X1389" s="5"/>
      <c r="Y1389" s="6"/>
      <c r="Z1389" s="5"/>
      <c r="AA1389" s="6"/>
      <c r="AB1389" s="5"/>
      <c r="AC1389" s="6"/>
      <c r="AD1389" s="5"/>
      <c r="AE1389" s="6"/>
      <c r="AF1389" s="5"/>
      <c r="AG1389" s="6"/>
      <c r="AH1389" s="5"/>
      <c r="AI1389" s="6"/>
    </row>
    <row r="1390" spans="1:35" s="91" customFormat="1" ht="15" customHeight="1" x14ac:dyDescent="0.25">
      <c r="A1390" s="9" t="s">
        <v>1668</v>
      </c>
      <c r="B1390" s="304" t="s">
        <v>4194</v>
      </c>
      <c r="C1390" s="212"/>
      <c r="D1390" s="149" t="s">
        <v>609</v>
      </c>
      <c r="E1390" s="91" t="s">
        <v>1624</v>
      </c>
      <c r="F1390" s="91" t="e">
        <v>#N/A</v>
      </c>
      <c r="H1390" s="225">
        <v>113</v>
      </c>
      <c r="I1390" s="225">
        <v>113</v>
      </c>
      <c r="J1390" s="225">
        <v>23.65</v>
      </c>
      <c r="K1390" s="225">
        <v>23.67</v>
      </c>
      <c r="L1390" s="189">
        <v>40</v>
      </c>
      <c r="M1390" s="17">
        <f>((((((L1390*L$2))-((L1390*L$2)*0.12+0.035)+4-13)-($J1390*L$2))/($J1390*L$2)))</f>
        <v>0.10634249471458777</v>
      </c>
      <c r="N1390" s="18">
        <v>34.9</v>
      </c>
      <c r="O1390" s="17">
        <f>((((((N1390*N$2))-((N1390*N$2)*0.12+0.035)+4-13)-($J1390*N$2))/($J1390*N$2)))</f>
        <v>0.10758985200845664</v>
      </c>
      <c r="P1390" s="5"/>
      <c r="Q1390" s="17"/>
      <c r="R1390" s="388">
        <v>31.9</v>
      </c>
      <c r="S1390" s="17">
        <f>((((((R1390*R$2))-((R1390*R$2)*0.12+0.035)+4-13)-($J1390*R$2))/($J1390*R$2)))</f>
        <v>9.1469344608879566E-2</v>
      </c>
      <c r="T1390" s="5"/>
      <c r="U1390" s="230"/>
      <c r="V1390" s="5"/>
      <c r="W1390" s="6"/>
      <c r="X1390" s="18">
        <v>32.99</v>
      </c>
      <c r="Y1390" s="17">
        <f>((((((X1390*X$2))-((X1390*X$2)*0.12+0.035)+4-13)-($J1390*X$2))/($J1390*X$2)))</f>
        <v>0.17295922681969209</v>
      </c>
      <c r="Z1390" s="5"/>
      <c r="AA1390" s="17"/>
      <c r="AB1390" s="5"/>
      <c r="AC1390" s="6"/>
      <c r="AD1390" s="5"/>
      <c r="AE1390" s="6"/>
      <c r="AF1390" s="5"/>
      <c r="AG1390" s="6"/>
      <c r="AH1390" s="5"/>
      <c r="AI1390" s="6"/>
    </row>
    <row r="1391" spans="1:35" s="183" customFormat="1" ht="15" customHeight="1" x14ac:dyDescent="0.25">
      <c r="A1391" s="9" t="s">
        <v>1668</v>
      </c>
      <c r="B1391" s="304">
        <v>125</v>
      </c>
      <c r="C1391" s="212"/>
      <c r="D1391" s="149" t="s">
        <v>4639</v>
      </c>
      <c r="E1391" s="183" t="s">
        <v>4640</v>
      </c>
      <c r="H1391" s="225">
        <v>0</v>
      </c>
      <c r="I1391" s="225">
        <v>-58</v>
      </c>
      <c r="J1391" s="225">
        <v>59.09</v>
      </c>
      <c r="K1391" s="225" t="e">
        <v>#N/A</v>
      </c>
      <c r="L1391" s="189"/>
      <c r="M1391" s="17"/>
      <c r="N1391" s="18"/>
      <c r="O1391" s="17"/>
      <c r="P1391" s="5"/>
      <c r="Q1391" s="230"/>
      <c r="R1391" s="18"/>
      <c r="S1391" s="17"/>
      <c r="T1391" s="5"/>
      <c r="U1391" s="230"/>
      <c r="V1391" s="5"/>
      <c r="W1391" s="6"/>
      <c r="X1391" s="5"/>
      <c r="Y1391" s="6"/>
      <c r="Z1391" s="5"/>
      <c r="AA1391" s="6"/>
      <c r="AB1391" s="5"/>
      <c r="AC1391" s="6"/>
      <c r="AD1391" s="5"/>
      <c r="AE1391" s="6"/>
      <c r="AF1391" s="5"/>
      <c r="AG1391" s="6"/>
      <c r="AH1391" s="5"/>
      <c r="AI1391" s="6"/>
    </row>
    <row r="1392" spans="1:35" s="91" customFormat="1" ht="15" customHeight="1" x14ac:dyDescent="0.25">
      <c r="A1392" s="9" t="s">
        <v>1668</v>
      </c>
      <c r="B1392" s="304">
        <v>9333</v>
      </c>
      <c r="C1392" s="212"/>
      <c r="D1392" s="149" t="s">
        <v>328</v>
      </c>
      <c r="E1392" s="91" t="s">
        <v>1625</v>
      </c>
      <c r="F1392" s="91" t="s">
        <v>1942</v>
      </c>
      <c r="H1392" s="225">
        <v>650</v>
      </c>
      <c r="I1392" s="225">
        <v>650</v>
      </c>
      <c r="J1392" s="225">
        <v>6.0625999999999998</v>
      </c>
      <c r="K1392" s="225">
        <v>6.06</v>
      </c>
      <c r="L1392" s="190">
        <v>18.850000000000001</v>
      </c>
      <c r="M1392" s="17">
        <f t="shared" ref="M1392:M1402" si="23">((((((L1392*L$2))-((L1392*L$2)*0.12+0.035)+4-13)-($J1392*L$2))/($J1392*L$2)))</f>
        <v>0.24583512024543944</v>
      </c>
      <c r="N1392" s="31"/>
      <c r="O1392" s="17"/>
      <c r="P1392" s="18"/>
      <c r="Q1392" s="17"/>
      <c r="R1392" s="18">
        <v>12</v>
      </c>
      <c r="S1392" s="17">
        <f>((((((R1392*R$2))-((R1392*R$2)*0.12+0.035)+4-13)-($J1392*R$2))/($J1392*R$2)))</f>
        <v>0.3692557648533632</v>
      </c>
      <c r="T1392" s="18">
        <v>9.6</v>
      </c>
      <c r="U1392" s="17">
        <f>((((((T1392*T$2))-((T1392*T$2)*0.12+0.035)+4-13)-($J1392*T$2))/($J1392*T$2)))</f>
        <v>9.5404611882690588E-2</v>
      </c>
      <c r="V1392" s="18"/>
      <c r="W1392" s="17"/>
      <c r="X1392" s="5"/>
      <c r="Y1392" s="6"/>
      <c r="Z1392" s="5"/>
      <c r="AA1392" s="6"/>
      <c r="AB1392" s="5"/>
      <c r="AC1392" s="6"/>
      <c r="AD1392" s="385">
        <v>8.4</v>
      </c>
      <c r="AE1392" s="17">
        <f>((((((AD1392*AD$2))-((AD1392*AD$2)*0.12+0.035)+4-13)-($J1392*AD$2))/($J1392*AD$2)))</f>
        <v>7.0250387622472335E-2</v>
      </c>
      <c r="AF1392" s="18"/>
      <c r="AG1392" s="17"/>
      <c r="AH1392" s="5"/>
      <c r="AI1392" s="6"/>
    </row>
    <row r="1393" spans="1:35" s="283" customFormat="1" ht="15" customHeight="1" x14ac:dyDescent="0.25">
      <c r="A1393" s="9"/>
      <c r="B1393" s="304"/>
      <c r="C1393" s="212"/>
      <c r="D1393" s="149" t="s">
        <v>5546</v>
      </c>
      <c r="H1393" s="225" t="e">
        <v>#N/A</v>
      </c>
      <c r="I1393" s="225" t="e">
        <v>#N/A</v>
      </c>
      <c r="J1393" s="225" t="e">
        <v>#N/A</v>
      </c>
      <c r="K1393" s="225"/>
      <c r="L1393" s="190"/>
      <c r="M1393" s="17"/>
      <c r="N1393" s="31"/>
      <c r="O1393" s="17"/>
      <c r="P1393" s="18"/>
      <c r="Q1393" s="17"/>
      <c r="R1393" s="18"/>
      <c r="S1393" s="17"/>
      <c r="T1393" s="18"/>
      <c r="U1393" s="17"/>
      <c r="V1393" s="18"/>
      <c r="W1393" s="17"/>
      <c r="X1393" s="5"/>
      <c r="Y1393" s="6"/>
      <c r="Z1393" s="5"/>
      <c r="AA1393" s="6"/>
      <c r="AB1393" s="5"/>
      <c r="AC1393" s="6"/>
      <c r="AD1393" s="385"/>
      <c r="AE1393" s="17"/>
      <c r="AF1393" s="18"/>
      <c r="AG1393" s="17"/>
      <c r="AH1393" s="5"/>
      <c r="AI1393" s="6"/>
    </row>
    <row r="1394" spans="1:35" s="167" customFormat="1" ht="15" customHeight="1" x14ac:dyDescent="0.25">
      <c r="A1394" s="9" t="s">
        <v>1668</v>
      </c>
      <c r="B1394" s="304">
        <v>9334</v>
      </c>
      <c r="C1394" s="212"/>
      <c r="D1394" s="32" t="s">
        <v>329</v>
      </c>
      <c r="E1394" s="284" t="s">
        <v>1626</v>
      </c>
      <c r="F1394" s="284" t="s">
        <v>1943</v>
      </c>
      <c r="G1394" s="284"/>
      <c r="H1394" s="225">
        <v>296</v>
      </c>
      <c r="I1394" s="225">
        <v>296</v>
      </c>
      <c r="J1394" s="225">
        <v>6.0625830000000001</v>
      </c>
      <c r="K1394" s="225">
        <v>6.06</v>
      </c>
      <c r="L1394" s="191">
        <v>18.850000000000001</v>
      </c>
      <c r="M1394" s="19">
        <f t="shared" si="23"/>
        <v>0.24583861367341292</v>
      </c>
      <c r="N1394" s="18"/>
      <c r="O1394" s="19"/>
      <c r="P1394" s="18">
        <v>11.75</v>
      </c>
      <c r="Q1394" s="19">
        <f>((((((P1394*P$2))-((P1394*P$2)*0.12+0.035)+4-13)-($J1394*P$2))/($J1394*P$2)))</f>
        <v>0.20878070177898317</v>
      </c>
      <c r="R1394" s="18">
        <v>10.15</v>
      </c>
      <c r="S1394" s="19">
        <f>((((((R1394*R$2))-((R1394*R$2)*0.12+0.035)+4-13)-($J1394*R$2))/($J1394*R$2)))</f>
        <v>0.10072719829155319</v>
      </c>
      <c r="T1394" s="18"/>
      <c r="U1394" s="19"/>
      <c r="V1394" s="18"/>
      <c r="W1394" s="19"/>
      <c r="X1394" s="18"/>
      <c r="Y1394" s="21"/>
      <c r="Z1394" s="18"/>
      <c r="AA1394" s="21"/>
      <c r="AB1394" s="18"/>
      <c r="AC1394" s="19"/>
      <c r="AD1394" s="18"/>
      <c r="AE1394" s="19"/>
      <c r="AF1394" s="18"/>
      <c r="AG1394" s="17"/>
      <c r="AH1394" s="18"/>
      <c r="AI1394" s="19"/>
    </row>
    <row r="1395" spans="1:35" s="284" customFormat="1" ht="15" customHeight="1" x14ac:dyDescent="0.25">
      <c r="A1395" s="9"/>
      <c r="B1395" s="304"/>
      <c r="C1395" s="212"/>
      <c r="D1395" s="198" t="s">
        <v>5549</v>
      </c>
      <c r="H1395" s="225" t="e">
        <v>#N/A</v>
      </c>
      <c r="I1395" s="225" t="e">
        <v>#N/A</v>
      </c>
      <c r="J1395" s="225" t="e">
        <v>#N/A</v>
      </c>
      <c r="K1395" s="225"/>
      <c r="L1395" s="191"/>
      <c r="M1395" s="19"/>
      <c r="N1395" s="18"/>
      <c r="O1395" s="19"/>
      <c r="P1395" s="18"/>
      <c r="Q1395" s="19"/>
      <c r="R1395" s="18"/>
      <c r="S1395" s="19"/>
      <c r="T1395" s="18"/>
      <c r="U1395" s="19"/>
      <c r="V1395" s="18"/>
      <c r="W1395" s="19"/>
      <c r="X1395" s="18"/>
      <c r="Y1395" s="21"/>
      <c r="Z1395" s="18"/>
      <c r="AA1395" s="21"/>
      <c r="AB1395" s="18"/>
      <c r="AC1395" s="19"/>
      <c r="AD1395" s="18"/>
      <c r="AE1395" s="19"/>
      <c r="AF1395" s="18"/>
      <c r="AG1395" s="17"/>
      <c r="AH1395" s="18"/>
      <c r="AI1395" s="19"/>
    </row>
    <row r="1396" spans="1:35" s="91" customFormat="1" ht="15" customHeight="1" x14ac:dyDescent="0.25">
      <c r="A1396" s="9" t="s">
        <v>1668</v>
      </c>
      <c r="B1396" s="304">
        <v>9335</v>
      </c>
      <c r="C1396" s="212"/>
      <c r="D1396" s="149" t="s">
        <v>330</v>
      </c>
      <c r="E1396" s="283" t="s">
        <v>1627</v>
      </c>
      <c r="F1396" s="283" t="s">
        <v>1944</v>
      </c>
      <c r="G1396" s="283"/>
      <c r="H1396" s="225">
        <v>285</v>
      </c>
      <c r="I1396" s="225">
        <v>285</v>
      </c>
      <c r="J1396" s="225">
        <v>6.0625999999999998</v>
      </c>
      <c r="K1396" s="225">
        <v>6.08</v>
      </c>
      <c r="L1396" s="190">
        <v>18.850000000000001</v>
      </c>
      <c r="M1396" s="19">
        <f t="shared" si="23"/>
        <v>0.24583512024543944</v>
      </c>
      <c r="N1396" s="5">
        <v>15</v>
      </c>
      <c r="O1396" s="19">
        <f>((((((N1396*N$2))-((N1396*N$2)*0.12+0.035)+4-13)-($J1396*N$2))/($J1396*N$2)))</f>
        <v>0.43214132550390943</v>
      </c>
      <c r="P1396" s="18"/>
      <c r="Q1396" s="19"/>
      <c r="R1396" s="5"/>
      <c r="S1396" s="19"/>
      <c r="T1396" s="18">
        <v>9.6</v>
      </c>
      <c r="U1396" s="19">
        <f>((((((T1396*T$2))-((T1396*T$2)*0.12+0.035)+4-13)-($J1396*T$2))/($J1396*T$2)))</f>
        <v>9.5404611882690588E-2</v>
      </c>
      <c r="V1396" s="5"/>
      <c r="W1396" s="6"/>
      <c r="X1396" s="5"/>
      <c r="Y1396" s="6"/>
      <c r="Z1396" s="5"/>
      <c r="AA1396" s="6"/>
      <c r="AB1396" s="5"/>
      <c r="AC1396" s="6"/>
      <c r="AD1396" s="18"/>
      <c r="AE1396" s="19"/>
      <c r="AF1396" s="385">
        <v>8.4</v>
      </c>
      <c r="AG1396" s="19">
        <f>((((((AF1396*AF$2))-((AF1396*AF$2)*0.12+0.035)+4-13)-($J1396*AF$2))/($J1396*AF$2)))</f>
        <v>0.11992654416696914</v>
      </c>
      <c r="AH1396" s="5"/>
      <c r="AI1396" s="6"/>
    </row>
    <row r="1397" spans="1:35" s="283" customFormat="1" ht="15" customHeight="1" x14ac:dyDescent="0.25">
      <c r="A1397" s="9"/>
      <c r="B1397" s="304"/>
      <c r="C1397" s="212"/>
      <c r="D1397" s="283" t="s">
        <v>5550</v>
      </c>
      <c r="H1397" s="225" t="e">
        <v>#N/A</v>
      </c>
      <c r="I1397" s="225" t="e">
        <v>#N/A</v>
      </c>
      <c r="J1397" s="225" t="e">
        <v>#N/A</v>
      </c>
      <c r="K1397" s="225"/>
      <c r="L1397" s="190"/>
      <c r="M1397" s="19"/>
      <c r="N1397" s="5"/>
      <c r="O1397" s="19"/>
      <c r="P1397" s="18"/>
      <c r="Q1397" s="19"/>
      <c r="R1397" s="5"/>
      <c r="S1397" s="19"/>
      <c r="T1397" s="18"/>
      <c r="U1397" s="19"/>
      <c r="V1397" s="5"/>
      <c r="W1397" s="6"/>
      <c r="X1397" s="5"/>
      <c r="Y1397" s="6"/>
      <c r="Z1397" s="5"/>
      <c r="AA1397" s="6"/>
      <c r="AB1397" s="5"/>
      <c r="AC1397" s="6"/>
      <c r="AD1397" s="18"/>
      <c r="AE1397" s="19"/>
      <c r="AF1397" s="385"/>
      <c r="AG1397" s="19"/>
      <c r="AH1397" s="5"/>
      <c r="AI1397" s="6"/>
    </row>
    <row r="1398" spans="1:35" ht="15" customHeight="1" x14ac:dyDescent="0.25">
      <c r="A1398" s="9" t="s">
        <v>1668</v>
      </c>
      <c r="B1398" s="304">
        <v>9336</v>
      </c>
      <c r="D1398" s="198" t="s">
        <v>331</v>
      </c>
      <c r="E1398" s="1" t="s">
        <v>1628</v>
      </c>
      <c r="F1398" s="1" t="s">
        <v>1945</v>
      </c>
      <c r="H1398" s="225">
        <v>39</v>
      </c>
      <c r="I1398" s="225">
        <v>39</v>
      </c>
      <c r="J1398" s="225">
        <v>6.0627500000000003</v>
      </c>
      <c r="K1398" s="225">
        <v>6.13</v>
      </c>
      <c r="L1398" s="190">
        <v>19</v>
      </c>
      <c r="M1398" s="19">
        <f t="shared" si="23"/>
        <v>0.26757659477959644</v>
      </c>
      <c r="N1398" s="5"/>
      <c r="O1398" s="17"/>
      <c r="P1398" s="18">
        <v>11.5</v>
      </c>
      <c r="Q1398" s="19">
        <f>((((((P1398*P$2))-((P1398*P$2)*0.12+0.035)+4-13)-($J1398*P$2))/($J1398*P$2)))</f>
        <v>0.17246024218932568</v>
      </c>
      <c r="R1398" s="18"/>
      <c r="S1398" s="19"/>
      <c r="T1398" s="18">
        <v>9.6</v>
      </c>
      <c r="U1398" s="19">
        <f>((((((T1398*T$2))-((T1398*T$2)*0.12+0.035)+4-13)-($J1398*T$2))/($J1398*T$2)))</f>
        <v>9.5377510205764571E-2</v>
      </c>
      <c r="V1398" s="5"/>
      <c r="W1398" s="6"/>
      <c r="X1398" s="5"/>
      <c r="Y1398" s="6"/>
      <c r="Z1398" s="5"/>
      <c r="AA1398" s="6"/>
      <c r="AB1398" s="5"/>
      <c r="AC1398" s="6"/>
      <c r="AD1398" s="385">
        <v>8.5</v>
      </c>
      <c r="AE1398" s="19">
        <f>((((((AD1398*AD$2))-((AD1398*AD$2)*0.12+0.035)+4-13)-($J1398*AD$2))/($J1398*AD$2)))</f>
        <v>8.4738773658818115E-2</v>
      </c>
      <c r="AF1398" s="18"/>
      <c r="AG1398" s="6"/>
      <c r="AH1398" s="5"/>
      <c r="AI1398" s="6"/>
    </row>
    <row r="1399" spans="1:35" s="283" customFormat="1" ht="15" customHeight="1" x14ac:dyDescent="0.25">
      <c r="A1399" s="9"/>
      <c r="B1399" s="304"/>
      <c r="C1399" s="212"/>
      <c r="D1399" s="283" t="s">
        <v>5551</v>
      </c>
      <c r="H1399" s="225" t="e">
        <v>#N/A</v>
      </c>
      <c r="I1399" s="225" t="e">
        <v>#N/A</v>
      </c>
      <c r="J1399" s="225" t="e">
        <v>#N/A</v>
      </c>
      <c r="K1399" s="225"/>
      <c r="L1399" s="190"/>
      <c r="M1399" s="19"/>
      <c r="N1399" s="5"/>
      <c r="O1399" s="17"/>
      <c r="P1399" s="18"/>
      <c r="Q1399" s="19"/>
      <c r="R1399" s="18"/>
      <c r="S1399" s="19"/>
      <c r="T1399" s="18"/>
      <c r="U1399" s="19"/>
      <c r="V1399" s="5"/>
      <c r="W1399" s="6"/>
      <c r="X1399" s="5"/>
      <c r="Y1399" s="6"/>
      <c r="Z1399" s="5"/>
      <c r="AA1399" s="6"/>
      <c r="AB1399" s="5"/>
      <c r="AC1399" s="6"/>
      <c r="AD1399" s="385"/>
      <c r="AE1399" s="19"/>
      <c r="AF1399" s="18"/>
      <c r="AG1399" s="6"/>
      <c r="AH1399" s="5"/>
      <c r="AI1399" s="6"/>
    </row>
    <row r="1400" spans="1:35" ht="15" customHeight="1" x14ac:dyDescent="0.25">
      <c r="A1400" s="9" t="s">
        <v>1668</v>
      </c>
      <c r="B1400" s="304">
        <v>9332</v>
      </c>
      <c r="D1400" s="149" t="s">
        <v>332</v>
      </c>
      <c r="E1400" s="1" t="s">
        <v>1629</v>
      </c>
      <c r="F1400" s="1" t="s">
        <v>1946</v>
      </c>
      <c r="H1400" s="225">
        <v>631</v>
      </c>
      <c r="I1400" s="225">
        <v>631</v>
      </c>
      <c r="J1400" s="225">
        <v>6.7818880000000004</v>
      </c>
      <c r="K1400" s="225">
        <v>6.78</v>
      </c>
      <c r="L1400" s="190">
        <v>18.87</v>
      </c>
      <c r="M1400" s="17">
        <f t="shared" si="23"/>
        <v>0.11629681882095347</v>
      </c>
      <c r="N1400" s="5">
        <v>13.99</v>
      </c>
      <c r="O1400" s="17">
        <f>((((((N1400*N$2))-((N1400*N$2)*0.12+0.035)+4-13)-($J1400*N$2))/($J1400*N$2)))</f>
        <v>0.14919326299697061</v>
      </c>
      <c r="P1400" s="31"/>
      <c r="Q1400" s="17"/>
      <c r="R1400" s="18"/>
      <c r="S1400" s="17"/>
      <c r="T1400" s="18">
        <v>11.5</v>
      </c>
      <c r="U1400" s="17">
        <f>((((((T1400*T$2))-((T1400*T$2)*0.12+0.035)+4-13)-($J1400*T$2))/($J1400*T$2)))</f>
        <v>0.22576486075853783</v>
      </c>
      <c r="V1400" s="18"/>
      <c r="W1400" s="17"/>
      <c r="X1400" s="18"/>
      <c r="Y1400" s="17"/>
      <c r="Z1400" s="5"/>
      <c r="AA1400" s="6"/>
      <c r="AB1400" s="5"/>
      <c r="AC1400" s="17"/>
      <c r="AD1400" s="385">
        <v>10.5</v>
      </c>
      <c r="AE1400" s="17">
        <f>((((((AD1400*AD$2))-((AD1400*AD$2)*0.12+0.035)+4-13)-($J1400*AD$2))/($J1400*AD$2)))</f>
        <v>0.22922997253862032</v>
      </c>
      <c r="AF1400" s="18"/>
      <c r="AG1400" s="17"/>
      <c r="AH1400" s="5"/>
      <c r="AI1400" s="6"/>
    </row>
    <row r="1401" spans="1:35" s="283" customFormat="1" ht="15" customHeight="1" x14ac:dyDescent="0.25">
      <c r="A1401" s="9"/>
      <c r="B1401" s="304"/>
      <c r="C1401" s="212"/>
      <c r="D1401" s="32" t="s">
        <v>5547</v>
      </c>
      <c r="H1401" s="225" t="e">
        <v>#N/A</v>
      </c>
      <c r="I1401" s="225" t="e">
        <v>#N/A</v>
      </c>
      <c r="J1401" s="225" t="e">
        <v>#N/A</v>
      </c>
      <c r="K1401" s="225"/>
      <c r="L1401" s="190"/>
      <c r="M1401" s="17"/>
      <c r="N1401" s="5"/>
      <c r="O1401" s="17"/>
      <c r="P1401" s="31"/>
      <c r="Q1401" s="17"/>
      <c r="R1401" s="18"/>
      <c r="S1401" s="17"/>
      <c r="T1401" s="18"/>
      <c r="U1401" s="17"/>
      <c r="V1401" s="18"/>
      <c r="W1401" s="17"/>
      <c r="X1401" s="18"/>
      <c r="Y1401" s="17"/>
      <c r="Z1401" s="5"/>
      <c r="AA1401" s="6"/>
      <c r="AB1401" s="5"/>
      <c r="AC1401" s="17"/>
      <c r="AD1401" s="385"/>
      <c r="AE1401" s="17"/>
      <c r="AF1401" s="18"/>
      <c r="AG1401" s="17"/>
      <c r="AH1401" s="5"/>
      <c r="AI1401" s="6"/>
    </row>
    <row r="1402" spans="1:35" ht="15" customHeight="1" x14ac:dyDescent="0.25">
      <c r="A1402" s="9" t="s">
        <v>1668</v>
      </c>
      <c r="B1402" s="304">
        <v>9331</v>
      </c>
      <c r="D1402" s="149" t="s">
        <v>759</v>
      </c>
      <c r="E1402" s="44" t="s">
        <v>1630</v>
      </c>
      <c r="F1402" s="44" t="e">
        <v>#N/A</v>
      </c>
      <c r="G1402" s="44"/>
      <c r="H1402" s="225">
        <v>391</v>
      </c>
      <c r="I1402" s="225">
        <v>391</v>
      </c>
      <c r="J1402" s="225">
        <v>7.2956630000000002</v>
      </c>
      <c r="K1402" s="225">
        <v>7.32</v>
      </c>
      <c r="L1402" s="190">
        <v>20</v>
      </c>
      <c r="M1402" s="17">
        <f t="shared" si="23"/>
        <v>0.17398514706614066</v>
      </c>
      <c r="N1402" s="18"/>
      <c r="O1402" s="17"/>
      <c r="P1402" s="18"/>
      <c r="Q1402" s="17"/>
      <c r="R1402" s="18">
        <v>12.25</v>
      </c>
      <c r="S1402" s="17">
        <f>((((((R1402*R$2))-((R1402*R$2)*0.12+0.035)+4-13)-($J1402*R$2))/($J1402*R$2)))</f>
        <v>0.16798843367628136</v>
      </c>
      <c r="T1402" s="18"/>
      <c r="U1402" s="17"/>
      <c r="V1402" s="18"/>
      <c r="W1402" s="17"/>
      <c r="X1402" s="18"/>
      <c r="Y1402" s="17"/>
      <c r="Z1402" s="5"/>
      <c r="AA1402" s="6"/>
      <c r="AB1402" s="5"/>
      <c r="AC1402" s="6"/>
      <c r="AD1402" s="31"/>
      <c r="AE1402" s="17"/>
      <c r="AF1402" s="31"/>
      <c r="AG1402" s="17"/>
      <c r="AH1402" s="385">
        <v>9.35</v>
      </c>
      <c r="AI1402" s="17">
        <f>((((((AH1402*AH$2))-((AH1402*AH$2)*0.12+0.035)+4-13)-($J1402*AH$2))/($J1402*AH$2)))</f>
        <v>6.5872971380394052E-2</v>
      </c>
    </row>
    <row r="1403" spans="1:35" s="283" customFormat="1" ht="15" customHeight="1" x14ac:dyDescent="0.25">
      <c r="A1403" s="9"/>
      <c r="B1403" s="304"/>
      <c r="C1403" s="212"/>
      <c r="D1403" s="149" t="s">
        <v>5548</v>
      </c>
      <c r="H1403" s="225" t="e">
        <v>#N/A</v>
      </c>
      <c r="I1403" s="225" t="e">
        <v>#N/A</v>
      </c>
      <c r="J1403" s="225" t="e">
        <v>#N/A</v>
      </c>
      <c r="K1403" s="225"/>
      <c r="L1403" s="190"/>
      <c r="M1403" s="17"/>
      <c r="N1403" s="18"/>
      <c r="O1403" s="17"/>
      <c r="P1403" s="18"/>
      <c r="Q1403" s="17"/>
      <c r="R1403" s="18"/>
      <c r="S1403" s="17"/>
      <c r="T1403" s="18"/>
      <c r="U1403" s="17"/>
      <c r="V1403" s="18"/>
      <c r="W1403" s="17"/>
      <c r="X1403" s="18"/>
      <c r="Y1403" s="17"/>
      <c r="Z1403" s="5"/>
      <c r="AA1403" s="6"/>
      <c r="AB1403" s="5"/>
      <c r="AC1403" s="6"/>
      <c r="AD1403" s="31"/>
      <c r="AE1403" s="17"/>
      <c r="AF1403" s="31"/>
      <c r="AG1403" s="17"/>
      <c r="AH1403" s="385"/>
      <c r="AI1403" s="17"/>
    </row>
    <row r="1404" spans="1:35" ht="15" customHeight="1" x14ac:dyDescent="0.25">
      <c r="A1404" s="9" t="s">
        <v>1668</v>
      </c>
      <c r="B1404" s="304">
        <v>164</v>
      </c>
      <c r="D1404" s="32" t="s">
        <v>195</v>
      </c>
      <c r="E1404" s="283" t="s">
        <v>1631</v>
      </c>
      <c r="F1404" s="283" t="s">
        <v>1947</v>
      </c>
      <c r="G1404" s="283"/>
      <c r="H1404" s="225">
        <v>0</v>
      </c>
      <c r="I1404" s="225">
        <v>0</v>
      </c>
      <c r="J1404" s="225">
        <v>14.096</v>
      </c>
      <c r="K1404" s="225">
        <v>14.17</v>
      </c>
      <c r="L1404" s="191"/>
      <c r="M1404" s="17"/>
      <c r="N1404" s="18"/>
      <c r="O1404" s="17"/>
      <c r="P1404" s="5"/>
      <c r="Q1404" s="230"/>
      <c r="R1404" s="5"/>
      <c r="S1404" s="230"/>
      <c r="T1404" s="5"/>
      <c r="U1404" s="230"/>
      <c r="V1404" s="5"/>
      <c r="W1404" s="6"/>
      <c r="X1404" s="5"/>
      <c r="Y1404" s="6"/>
      <c r="Z1404" s="5"/>
      <c r="AA1404" s="6"/>
      <c r="AB1404" s="5"/>
      <c r="AC1404" s="6"/>
      <c r="AD1404" s="18"/>
      <c r="AE1404" s="21"/>
      <c r="AF1404" s="18"/>
      <c r="AG1404" s="6"/>
      <c r="AH1404" s="5"/>
      <c r="AI1404" s="6"/>
    </row>
    <row r="1405" spans="1:35" ht="15" customHeight="1" x14ac:dyDescent="0.25">
      <c r="A1405" s="9" t="s">
        <v>1668</v>
      </c>
      <c r="B1405" s="304">
        <v>168</v>
      </c>
      <c r="D1405" s="149" t="s">
        <v>196</v>
      </c>
      <c r="E1405" s="283" t="s">
        <v>1632</v>
      </c>
      <c r="F1405" s="283" t="s">
        <v>1948</v>
      </c>
      <c r="G1405" s="283"/>
      <c r="H1405" s="225">
        <v>5</v>
      </c>
      <c r="I1405" s="225">
        <v>5</v>
      </c>
      <c r="J1405" s="225">
        <v>48.18</v>
      </c>
      <c r="K1405" s="225">
        <v>48.18</v>
      </c>
      <c r="L1405" s="191">
        <v>85.5</v>
      </c>
      <c r="M1405" s="17">
        <f>((((((L1405*L$2))-((L1405*L$2)*0.12+0.035)+4-13)-($J1405*L$2))/($J1405*L$2)))</f>
        <v>0.37411789124117889</v>
      </c>
      <c r="N1405" s="18"/>
      <c r="O1405" s="17"/>
      <c r="P1405" s="5"/>
      <c r="Q1405" s="230"/>
      <c r="R1405" s="5"/>
      <c r="S1405" s="230"/>
      <c r="T1405" s="5"/>
      <c r="U1405" s="230"/>
      <c r="V1405" s="5"/>
      <c r="W1405" s="6"/>
      <c r="X1405" s="5"/>
      <c r="Y1405" s="6"/>
      <c r="Z1405" s="5"/>
      <c r="AA1405" s="6"/>
      <c r="AB1405" s="5"/>
      <c r="AC1405" s="6"/>
      <c r="AD1405" s="18"/>
      <c r="AE1405" s="21"/>
      <c r="AF1405" s="18"/>
      <c r="AG1405" s="6"/>
      <c r="AH1405" s="5"/>
      <c r="AI1405" s="6"/>
    </row>
    <row r="1406" spans="1:35" ht="15" customHeight="1" x14ac:dyDescent="0.25">
      <c r="B1406" s="304">
        <v>1825</v>
      </c>
      <c r="D1406" s="149" t="s">
        <v>4832</v>
      </c>
      <c r="E1406" s="283" t="s">
        <v>4833</v>
      </c>
      <c r="F1406" s="283"/>
      <c r="G1406" s="283"/>
      <c r="H1406" s="225">
        <v>6</v>
      </c>
      <c r="I1406" s="225">
        <v>6</v>
      </c>
      <c r="J1406" s="225">
        <v>31.93</v>
      </c>
      <c r="K1406" s="225" t="e">
        <v>#N/A</v>
      </c>
      <c r="L1406" s="191">
        <v>50.99</v>
      </c>
      <c r="M1406" s="17">
        <f>((((((L1406*L$2))-((L1406*L$2)*0.12+0.035)+4-13)-($J1406*L$2))/($J1406*L$2)))</f>
        <v>0.12233636078922661</v>
      </c>
      <c r="N1406" s="5"/>
      <c r="O1406" s="17"/>
      <c r="P1406" s="50"/>
      <c r="Q1406" s="62"/>
      <c r="R1406" s="18"/>
      <c r="S1406" s="17"/>
      <c r="T1406" s="5"/>
      <c r="U1406" s="230"/>
      <c r="V1406" s="5"/>
      <c r="W1406" s="6"/>
      <c r="X1406" s="5"/>
      <c r="Y1406" s="6"/>
      <c r="Z1406" s="5"/>
      <c r="AA1406" s="6"/>
      <c r="AB1406" s="5"/>
      <c r="AC1406" s="6"/>
      <c r="AD1406" s="18"/>
      <c r="AE1406" s="21"/>
      <c r="AF1406" s="18"/>
      <c r="AG1406" s="6"/>
      <c r="AH1406" s="5"/>
      <c r="AI1406" s="6"/>
    </row>
    <row r="1407" spans="1:35" s="266" customFormat="1" ht="15" customHeight="1" x14ac:dyDescent="0.25">
      <c r="A1407" s="9" t="s">
        <v>1668</v>
      </c>
      <c r="B1407" s="304">
        <v>241</v>
      </c>
      <c r="C1407" s="212"/>
      <c r="D1407" s="149" t="s">
        <v>2095</v>
      </c>
      <c r="E1407" s="266" t="s">
        <v>2096</v>
      </c>
      <c r="H1407" s="225">
        <v>18</v>
      </c>
      <c r="I1407" s="225">
        <v>18</v>
      </c>
      <c r="J1407" s="225">
        <v>16.77</v>
      </c>
      <c r="K1407" s="225">
        <v>16.78</v>
      </c>
      <c r="L1407" s="191">
        <v>30.9</v>
      </c>
      <c r="M1407" s="17">
        <f>((((((L1407*L$2))-((L1407*L$2)*0.12+0.035)+4-13)-($J1407*L$2))/($J1407*L$2)))</f>
        <v>8.2707215265354836E-2</v>
      </c>
      <c r="N1407" s="18"/>
      <c r="O1407" s="17"/>
      <c r="P1407" s="52"/>
      <c r="Q1407" s="7"/>
      <c r="R1407" s="5"/>
      <c r="S1407" s="71"/>
      <c r="T1407" s="5"/>
      <c r="U1407" s="230"/>
      <c r="V1407" s="5"/>
      <c r="W1407" s="6"/>
      <c r="X1407" s="5"/>
      <c r="Y1407" s="6"/>
      <c r="Z1407" s="5"/>
      <c r="AA1407" s="6"/>
      <c r="AB1407" s="5"/>
      <c r="AC1407" s="6"/>
      <c r="AD1407" s="18"/>
      <c r="AE1407" s="21"/>
      <c r="AF1407" s="18"/>
      <c r="AG1407" s="6"/>
      <c r="AH1407" s="5"/>
      <c r="AI1407" s="6"/>
    </row>
    <row r="1408" spans="1:35" s="266" customFormat="1" ht="15" customHeight="1" x14ac:dyDescent="0.25">
      <c r="A1408" s="9" t="s">
        <v>1668</v>
      </c>
      <c r="B1408" s="304">
        <v>2560</v>
      </c>
      <c r="C1408" s="212"/>
      <c r="D1408" s="149" t="s">
        <v>4827</v>
      </c>
      <c r="E1408" s="266" t="s">
        <v>4828</v>
      </c>
      <c r="H1408" s="225">
        <v>1</v>
      </c>
      <c r="I1408" s="225">
        <v>1</v>
      </c>
      <c r="J1408" s="225">
        <v>179.47</v>
      </c>
      <c r="K1408" s="225">
        <v>181.75</v>
      </c>
      <c r="L1408" s="384">
        <v>241</v>
      </c>
      <c r="M1408" s="17">
        <f>((((((L1408*L$2))-((L1408*L$2)*0.12+0.035)+4-13)-($J1408*L$2))/($J1408*L$2)))</f>
        <v>0.13135900150442981</v>
      </c>
      <c r="N1408" s="18"/>
      <c r="O1408" s="17"/>
      <c r="P1408" s="52"/>
      <c r="Q1408" s="7"/>
      <c r="R1408" s="5"/>
      <c r="S1408" s="71"/>
      <c r="T1408" s="5"/>
      <c r="U1408" s="230"/>
      <c r="V1408" s="5"/>
      <c r="W1408" s="6"/>
      <c r="X1408" s="5"/>
      <c r="Y1408" s="6"/>
      <c r="Z1408" s="5"/>
      <c r="AA1408" s="6"/>
      <c r="AB1408" s="5"/>
      <c r="AC1408" s="6"/>
      <c r="AD1408" s="18"/>
      <c r="AE1408" s="21"/>
      <c r="AF1408" s="18"/>
      <c r="AG1408" s="6"/>
      <c r="AH1408" s="5"/>
      <c r="AI1408" s="6"/>
    </row>
    <row r="1409" spans="1:35" s="266" customFormat="1" ht="15" customHeight="1" x14ac:dyDescent="0.25">
      <c r="A1409" s="9"/>
      <c r="B1409" s="304">
        <v>326</v>
      </c>
      <c r="C1409" s="212"/>
      <c r="D1409" s="149" t="s">
        <v>4830</v>
      </c>
      <c r="E1409" s="266" t="s">
        <v>4831</v>
      </c>
      <c r="H1409" s="225">
        <v>4</v>
      </c>
      <c r="I1409" s="225">
        <v>4</v>
      </c>
      <c r="J1409" s="225">
        <v>128.69</v>
      </c>
      <c r="K1409" s="225" t="e">
        <v>#N/A</v>
      </c>
      <c r="L1409" s="190">
        <v>175</v>
      </c>
      <c r="M1409" s="17">
        <f>((((((L1409*L$2))-((L1409*L$2)*0.12+0.035)+4-13)-($J1409*L$2))/($J1409*L$2)))</f>
        <v>0.12646670292952061</v>
      </c>
      <c r="N1409" s="385">
        <v>161.44999999999999</v>
      </c>
      <c r="O1409" s="17">
        <f>((((((N1409*N$2))-((N1409*N$2)*0.12+0.035)+4-13)-($J1409*N$2))/($J1409*N$2)))</f>
        <v>6.8913668505711276E-2</v>
      </c>
      <c r="P1409" s="52"/>
      <c r="Q1409" s="230"/>
      <c r="R1409" s="5"/>
      <c r="S1409" s="230"/>
      <c r="T1409" s="5"/>
      <c r="U1409" s="230"/>
      <c r="V1409" s="5"/>
      <c r="W1409" s="6"/>
      <c r="X1409" s="5"/>
      <c r="Y1409" s="6"/>
      <c r="Z1409" s="5"/>
      <c r="AA1409" s="6"/>
      <c r="AB1409" s="5"/>
      <c r="AC1409" s="6"/>
      <c r="AD1409" s="18"/>
      <c r="AE1409" s="21"/>
      <c r="AF1409" s="18"/>
      <c r="AG1409" s="6"/>
      <c r="AH1409" s="5"/>
      <c r="AI1409" s="6"/>
    </row>
    <row r="1410" spans="1:35" s="266" customFormat="1" ht="15" customHeight="1" x14ac:dyDescent="0.25">
      <c r="A1410" s="9"/>
      <c r="B1410" s="304">
        <v>4638</v>
      </c>
      <c r="C1410" s="212"/>
      <c r="D1410" s="32" t="s">
        <v>4834</v>
      </c>
      <c r="E1410" s="266" t="s">
        <v>4835</v>
      </c>
      <c r="H1410" s="225">
        <v>0</v>
      </c>
      <c r="I1410" s="225">
        <v>0</v>
      </c>
      <c r="J1410" s="225">
        <v>221.13</v>
      </c>
      <c r="K1410" s="225" t="e">
        <v>#N/A</v>
      </c>
      <c r="L1410" s="218"/>
      <c r="M1410" s="17"/>
      <c r="N1410" s="5"/>
      <c r="O1410" s="71"/>
      <c r="P1410" s="52"/>
      <c r="Q1410" s="7"/>
      <c r="R1410" s="5"/>
      <c r="S1410" s="71"/>
      <c r="T1410" s="5"/>
      <c r="U1410" s="230"/>
      <c r="V1410" s="5"/>
      <c r="W1410" s="6"/>
      <c r="X1410" s="5"/>
      <c r="Y1410" s="6"/>
      <c r="Z1410" s="5"/>
      <c r="AA1410" s="6"/>
      <c r="AB1410" s="5"/>
      <c r="AC1410" s="6"/>
      <c r="AD1410" s="18"/>
      <c r="AE1410" s="21"/>
      <c r="AF1410" s="18"/>
      <c r="AG1410" s="6"/>
      <c r="AH1410" s="5"/>
      <c r="AI1410" s="6"/>
    </row>
    <row r="1411" spans="1:35" s="266" customFormat="1" ht="15" customHeight="1" x14ac:dyDescent="0.25">
      <c r="A1411" s="9"/>
      <c r="B1411" s="304">
        <v>4750</v>
      </c>
      <c r="C1411" s="212"/>
      <c r="D1411" s="32" t="s">
        <v>4840</v>
      </c>
      <c r="E1411" s="266" t="s">
        <v>4841</v>
      </c>
      <c r="H1411" s="225">
        <v>0</v>
      </c>
      <c r="I1411" s="225">
        <v>0</v>
      </c>
      <c r="J1411" s="225">
        <v>86.77</v>
      </c>
      <c r="K1411" s="225">
        <v>86.77</v>
      </c>
      <c r="L1411" s="218"/>
      <c r="M1411" s="17"/>
      <c r="N1411" s="5"/>
      <c r="O1411" s="71"/>
      <c r="P1411" s="52"/>
      <c r="Q1411" s="7"/>
      <c r="R1411" s="5"/>
      <c r="S1411" s="71"/>
      <c r="T1411" s="5"/>
      <c r="U1411" s="230"/>
      <c r="V1411" s="5"/>
      <c r="W1411" s="6"/>
      <c r="X1411" s="5"/>
      <c r="Y1411" s="6"/>
      <c r="Z1411" s="5"/>
      <c r="AA1411" s="6"/>
      <c r="AB1411" s="5"/>
      <c r="AC1411" s="6"/>
      <c r="AD1411" s="18"/>
      <c r="AE1411" s="21"/>
      <c r="AF1411" s="18"/>
      <c r="AG1411" s="6"/>
      <c r="AH1411" s="5"/>
      <c r="AI1411" s="6"/>
    </row>
    <row r="1412" spans="1:35" s="266" customFormat="1" ht="15" customHeight="1" x14ac:dyDescent="0.25">
      <c r="A1412" s="9"/>
      <c r="B1412" s="304">
        <v>4751</v>
      </c>
      <c r="C1412" s="212"/>
      <c r="D1412" s="32" t="s">
        <v>4842</v>
      </c>
      <c r="E1412" s="283" t="s">
        <v>4843</v>
      </c>
      <c r="F1412" s="283"/>
      <c r="G1412" s="283"/>
      <c r="H1412" s="225">
        <v>0</v>
      </c>
      <c r="I1412" s="225">
        <v>0</v>
      </c>
      <c r="J1412" s="225">
        <v>42.5</v>
      </c>
      <c r="K1412" s="225">
        <v>43.03</v>
      </c>
      <c r="L1412" s="218"/>
      <c r="M1412" s="17"/>
      <c r="N1412" s="5"/>
      <c r="O1412" s="71"/>
      <c r="P1412" s="52"/>
      <c r="Q1412" s="7"/>
      <c r="R1412" s="5"/>
      <c r="S1412" s="71"/>
      <c r="T1412" s="5"/>
      <c r="U1412" s="230"/>
      <c r="V1412" s="5"/>
      <c r="W1412" s="6"/>
      <c r="X1412" s="5"/>
      <c r="Y1412" s="6"/>
      <c r="Z1412" s="5"/>
      <c r="AA1412" s="6"/>
      <c r="AB1412" s="5"/>
      <c r="AC1412" s="6"/>
      <c r="AD1412" s="18"/>
      <c r="AE1412" s="21"/>
      <c r="AF1412" s="18"/>
      <c r="AG1412" s="6"/>
      <c r="AH1412" s="5"/>
      <c r="AI1412" s="6"/>
    </row>
    <row r="1413" spans="1:35" s="266" customFormat="1" ht="15" customHeight="1" x14ac:dyDescent="0.25">
      <c r="A1413" s="9"/>
      <c r="B1413" s="304">
        <v>5348</v>
      </c>
      <c r="C1413" s="212"/>
      <c r="D1413" s="149" t="s">
        <v>4844</v>
      </c>
      <c r="E1413" s="266" t="s">
        <v>4845</v>
      </c>
      <c r="H1413" s="225">
        <v>1</v>
      </c>
      <c r="I1413" s="225">
        <v>1</v>
      </c>
      <c r="J1413" s="225">
        <v>99.54</v>
      </c>
      <c r="K1413" s="225" t="e">
        <v>#N/A</v>
      </c>
      <c r="L1413" s="191">
        <v>132.9</v>
      </c>
      <c r="M1413" s="17">
        <f>((((((L1413*L$2))-((L1413*L$2)*0.12+0.035)+4-13)-($J1413*L$2))/($J1413*L$2)))</f>
        <v>8.4157122764717651E-2</v>
      </c>
      <c r="N1413" s="5"/>
      <c r="O1413" s="71"/>
      <c r="P1413" s="52"/>
      <c r="Q1413" s="7"/>
      <c r="R1413" s="5"/>
      <c r="S1413" s="71"/>
      <c r="T1413" s="5"/>
      <c r="U1413" s="230"/>
      <c r="V1413" s="5"/>
      <c r="W1413" s="6"/>
      <c r="X1413" s="5"/>
      <c r="Y1413" s="6"/>
      <c r="Z1413" s="5"/>
      <c r="AA1413" s="6"/>
      <c r="AB1413" s="5"/>
      <c r="AC1413" s="6"/>
      <c r="AD1413" s="18"/>
      <c r="AE1413" s="21"/>
      <c r="AF1413" s="18"/>
      <c r="AG1413" s="6"/>
      <c r="AH1413" s="5"/>
      <c r="AI1413" s="6"/>
    </row>
    <row r="1414" spans="1:35" s="266" customFormat="1" ht="15" customHeight="1" x14ac:dyDescent="0.25">
      <c r="A1414" s="9"/>
      <c r="B1414" s="304">
        <v>5379</v>
      </c>
      <c r="C1414" s="212"/>
      <c r="D1414" s="32" t="s">
        <v>4836</v>
      </c>
      <c r="E1414" s="266" t="s">
        <v>4837</v>
      </c>
      <c r="H1414" s="225">
        <v>0</v>
      </c>
      <c r="I1414" s="225">
        <v>0</v>
      </c>
      <c r="J1414" s="225">
        <v>30.05</v>
      </c>
      <c r="K1414" s="225" t="e">
        <v>#N/A</v>
      </c>
      <c r="L1414" s="190"/>
      <c r="M1414" s="17"/>
      <c r="N1414" s="5"/>
      <c r="O1414" s="71"/>
      <c r="P1414" s="52"/>
      <c r="Q1414" s="7"/>
      <c r="R1414" s="5"/>
      <c r="S1414" s="71"/>
      <c r="T1414" s="5"/>
      <c r="U1414" s="230"/>
      <c r="V1414" s="5"/>
      <c r="W1414" s="6"/>
      <c r="X1414" s="5"/>
      <c r="Y1414" s="6"/>
      <c r="Z1414" s="5"/>
      <c r="AA1414" s="6"/>
      <c r="AB1414" s="5"/>
      <c r="AC1414" s="6"/>
      <c r="AD1414" s="18"/>
      <c r="AE1414" s="21"/>
      <c r="AF1414" s="18"/>
      <c r="AG1414" s="6"/>
      <c r="AH1414" s="5"/>
      <c r="AI1414" s="6"/>
    </row>
    <row r="1415" spans="1:35" s="266" customFormat="1" ht="15" customHeight="1" x14ac:dyDescent="0.25">
      <c r="A1415" s="9"/>
      <c r="B1415" s="304">
        <v>5381</v>
      </c>
      <c r="C1415" s="212"/>
      <c r="D1415" s="32" t="s">
        <v>4838</v>
      </c>
      <c r="E1415" s="266" t="s">
        <v>4839</v>
      </c>
      <c r="H1415" s="225">
        <v>1</v>
      </c>
      <c r="I1415" s="225">
        <v>1</v>
      </c>
      <c r="J1415" s="225">
        <v>30.05</v>
      </c>
      <c r="K1415" s="225" t="e">
        <v>#N/A</v>
      </c>
      <c r="L1415" s="190">
        <v>60</v>
      </c>
      <c r="M1415" s="17">
        <f>((((((L1415*L$2))-((L1415*L$2)*0.12+0.035)+4-13)-($J1415*L$2))/($J1415*L$2)))</f>
        <v>0.4564059900166389</v>
      </c>
      <c r="N1415" s="5"/>
      <c r="O1415" s="71"/>
      <c r="P1415" s="52"/>
      <c r="Q1415" s="7"/>
      <c r="R1415" s="5"/>
      <c r="S1415" s="71"/>
      <c r="T1415" s="5"/>
      <c r="U1415" s="230"/>
      <c r="V1415" s="5"/>
      <c r="W1415" s="6"/>
      <c r="X1415" s="5"/>
      <c r="Y1415" s="6"/>
      <c r="Z1415" s="5"/>
      <c r="AA1415" s="6"/>
      <c r="AB1415" s="5"/>
      <c r="AC1415" s="6"/>
      <c r="AD1415" s="18"/>
      <c r="AE1415" s="21"/>
      <c r="AF1415" s="18"/>
      <c r="AG1415" s="6"/>
      <c r="AH1415" s="5"/>
      <c r="AI1415" s="6"/>
    </row>
    <row r="1416" spans="1:35" ht="15" customHeight="1" x14ac:dyDescent="0.25">
      <c r="A1416" s="9" t="s">
        <v>1668</v>
      </c>
      <c r="B1416" s="304">
        <v>6408</v>
      </c>
      <c r="D1416" s="149" t="s">
        <v>610</v>
      </c>
      <c r="E1416" s="283" t="s">
        <v>1633</v>
      </c>
      <c r="F1416" s="283" t="e">
        <v>#N/A</v>
      </c>
      <c r="G1416" s="283"/>
      <c r="H1416" s="225">
        <v>0</v>
      </c>
      <c r="I1416" s="225">
        <v>0</v>
      </c>
      <c r="J1416" s="225">
        <v>23.65</v>
      </c>
      <c r="K1416" s="225">
        <v>23.65</v>
      </c>
      <c r="L1416" s="191"/>
      <c r="M1416" s="17"/>
      <c r="N1416" s="18"/>
      <c r="O1416" s="17"/>
      <c r="P1416" s="5"/>
      <c r="Q1416" s="71"/>
      <c r="R1416" s="5"/>
      <c r="S1416" s="71"/>
      <c r="T1416" s="5"/>
      <c r="U1416" s="230"/>
      <c r="V1416" s="5"/>
      <c r="W1416" s="6"/>
      <c r="X1416" s="5"/>
      <c r="Y1416" s="6"/>
      <c r="Z1416" s="5"/>
      <c r="AA1416" s="6"/>
      <c r="AB1416" s="5"/>
      <c r="AC1416" s="6"/>
      <c r="AD1416" s="18"/>
      <c r="AE1416" s="21"/>
      <c r="AF1416" s="18"/>
      <c r="AG1416" s="6"/>
      <c r="AH1416" s="5"/>
      <c r="AI1416" s="6"/>
    </row>
    <row r="1417" spans="1:35" ht="15" customHeight="1" x14ac:dyDescent="0.25">
      <c r="A1417" s="9" t="s">
        <v>1668</v>
      </c>
      <c r="B1417" s="304" t="s">
        <v>4195</v>
      </c>
      <c r="D1417" s="149" t="s">
        <v>239</v>
      </c>
      <c r="E1417" s="183" t="s">
        <v>1634</v>
      </c>
      <c r="F1417" s="183" t="s">
        <v>1949</v>
      </c>
      <c r="G1417" s="183"/>
      <c r="H1417" s="225">
        <v>71</v>
      </c>
      <c r="I1417" s="225">
        <v>71</v>
      </c>
      <c r="J1417" s="225">
        <v>23.59</v>
      </c>
      <c r="K1417" s="225">
        <v>23.61</v>
      </c>
      <c r="L1417" s="189">
        <v>40</v>
      </c>
      <c r="M1417" s="17">
        <f>((((((L1417*L$2))-((L1417*L$2)*0.12+0.035)+4-13)-($J1417*L$2))/($J1417*L$2)))</f>
        <v>0.109156422212802</v>
      </c>
      <c r="N1417" s="18">
        <v>37.99</v>
      </c>
      <c r="O1417" s="17">
        <f>((((((N1417*N$2))-((N1417*N$2)*0.12+0.035)+4-13)-($J1417*N$2))/($J1417*N$2)))</f>
        <v>0.22567613395506594</v>
      </c>
      <c r="P1417" s="55">
        <v>31.9</v>
      </c>
      <c r="Q1417" s="17">
        <f>((((((P1417*P$2))-((P1417*P$2)*0.12+0.035)+4-13)-($J1417*P$2))/($J1417*P$2)))</f>
        <v>6.2328670340539599E-2</v>
      </c>
      <c r="R1417" s="18"/>
      <c r="S1417" s="17"/>
      <c r="T1417" s="5"/>
      <c r="U1417" s="230"/>
      <c r="V1417" s="5"/>
      <c r="W1417" s="6"/>
      <c r="X1417" s="5"/>
      <c r="Y1417" s="6"/>
      <c r="Z1417" s="5"/>
      <c r="AA1417" s="6"/>
      <c r="AB1417" s="5"/>
      <c r="AC1417" s="6"/>
      <c r="AD1417" s="18"/>
      <c r="AE1417" s="21"/>
      <c r="AF1417" s="18"/>
      <c r="AG1417" s="6"/>
      <c r="AH1417" s="5"/>
      <c r="AI1417" s="6"/>
    </row>
    <row r="1418" spans="1:35" s="29" customFormat="1" ht="15" customHeight="1" x14ac:dyDescent="0.25">
      <c r="A1418" s="9" t="s">
        <v>1668</v>
      </c>
      <c r="B1418" s="304">
        <v>685</v>
      </c>
      <c r="C1418" s="212"/>
      <c r="D1418" s="149" t="s">
        <v>567</v>
      </c>
      <c r="E1418" s="283" t="s">
        <v>1635</v>
      </c>
      <c r="F1418" s="283" t="e">
        <v>#N/A</v>
      </c>
      <c r="G1418" s="283"/>
      <c r="H1418" s="225">
        <v>0</v>
      </c>
      <c r="I1418" s="225">
        <v>0</v>
      </c>
      <c r="J1418" s="225">
        <v>35.217666999999999</v>
      </c>
      <c r="K1418" s="225">
        <v>35.15</v>
      </c>
      <c r="L1418" s="190"/>
      <c r="M1418" s="17"/>
      <c r="N1418" s="5"/>
      <c r="O1418" s="230"/>
      <c r="P1418" s="5"/>
      <c r="Q1418" s="230"/>
      <c r="R1418" s="5"/>
      <c r="S1418" s="230"/>
      <c r="T1418" s="5"/>
      <c r="U1418" s="230"/>
      <c r="V1418" s="5"/>
      <c r="W1418" s="6"/>
      <c r="X1418" s="5"/>
      <c r="Y1418" s="6"/>
      <c r="Z1418" s="5"/>
      <c r="AA1418" s="6"/>
      <c r="AB1418" s="5"/>
      <c r="AC1418" s="6"/>
      <c r="AD1418" s="18"/>
      <c r="AE1418" s="21"/>
      <c r="AF1418" s="18"/>
      <c r="AG1418" s="6"/>
      <c r="AH1418" s="5"/>
      <c r="AI1418" s="6"/>
    </row>
    <row r="1419" spans="1:35" ht="15" customHeight="1" x14ac:dyDescent="0.25">
      <c r="A1419" s="9" t="s">
        <v>1667</v>
      </c>
      <c r="B1419" s="304">
        <v>532687</v>
      </c>
      <c r="D1419" s="149" t="s">
        <v>506</v>
      </c>
      <c r="E1419" s="283" t="s">
        <v>1636</v>
      </c>
      <c r="F1419" s="283" t="e">
        <v>#N/A</v>
      </c>
      <c r="G1419" s="283"/>
      <c r="H1419" s="225">
        <v>0</v>
      </c>
      <c r="I1419" s="225">
        <v>0</v>
      </c>
      <c r="J1419" s="225">
        <v>31.116714000000002</v>
      </c>
      <c r="K1419" s="225">
        <v>31.11</v>
      </c>
      <c r="L1419" s="26"/>
      <c r="M1419" s="17"/>
      <c r="N1419" s="5"/>
      <c r="O1419" s="230"/>
      <c r="P1419" s="5"/>
      <c r="Q1419" s="230"/>
      <c r="R1419" s="5"/>
      <c r="S1419" s="230"/>
      <c r="T1419" s="5"/>
      <c r="U1419" s="230"/>
      <c r="V1419" s="5"/>
      <c r="W1419" s="6"/>
      <c r="X1419" s="5"/>
      <c r="Y1419" s="6"/>
      <c r="Z1419" s="5"/>
      <c r="AA1419" s="6"/>
      <c r="AB1419" s="5"/>
      <c r="AC1419" s="6"/>
      <c r="AD1419" s="18"/>
      <c r="AE1419" s="21"/>
      <c r="AF1419" s="18"/>
      <c r="AG1419" s="6"/>
      <c r="AH1419" s="5"/>
      <c r="AI1419" s="6"/>
    </row>
    <row r="1420" spans="1:35" ht="15" customHeight="1" thickBot="1" x14ac:dyDescent="0.3">
      <c r="A1420" s="9" t="s">
        <v>1667</v>
      </c>
      <c r="B1420" s="304">
        <v>532907</v>
      </c>
      <c r="D1420" s="198" t="s">
        <v>2200</v>
      </c>
      <c r="E1420" s="7" t="s">
        <v>2201</v>
      </c>
      <c r="F1420" s="183"/>
      <c r="G1420" s="183"/>
      <c r="H1420" s="225">
        <v>0</v>
      </c>
      <c r="I1420" s="225">
        <v>0</v>
      </c>
      <c r="J1420" s="225">
        <v>33.203499999999998</v>
      </c>
      <c r="K1420" s="225">
        <v>33.21</v>
      </c>
      <c r="L1420" s="191">
        <v>52.5</v>
      </c>
      <c r="M1420" s="17">
        <f>((((((L1420*L$2))-((L1420*L$2)*0.12+0.035)+4-13)-($J1420*L$2))/($J1420*L$2)))</f>
        <v>0.1193097113256133</v>
      </c>
      <c r="N1420" s="50"/>
      <c r="O1420" s="17"/>
      <c r="P1420" s="5"/>
      <c r="Q1420" s="230"/>
      <c r="R1420" s="5"/>
      <c r="S1420" s="230"/>
      <c r="T1420" s="5"/>
      <c r="U1420" s="230"/>
      <c r="V1420" s="5"/>
      <c r="W1420" s="6"/>
      <c r="X1420" s="5"/>
      <c r="Y1420" s="6"/>
      <c r="Z1420" s="5"/>
      <c r="AA1420" s="6"/>
      <c r="AB1420" s="5"/>
      <c r="AC1420" s="6"/>
      <c r="AD1420" s="18"/>
      <c r="AE1420" s="21"/>
      <c r="AF1420" s="18"/>
      <c r="AG1420" s="6"/>
      <c r="AH1420" s="5"/>
      <c r="AI1420" s="6"/>
    </row>
    <row r="1421" spans="1:35" ht="15.75" customHeight="1" thickBot="1" x14ac:dyDescent="0.3">
      <c r="A1421" s="9" t="s">
        <v>1667</v>
      </c>
      <c r="B1421" s="304">
        <v>533585</v>
      </c>
      <c r="D1421" s="381" t="s">
        <v>199</v>
      </c>
      <c r="E1421" s="7" t="s">
        <v>1637</v>
      </c>
      <c r="F1421" s="7" t="s">
        <v>1950</v>
      </c>
      <c r="G1421" s="7"/>
      <c r="H1421" s="225">
        <v>58</v>
      </c>
      <c r="I1421" s="225">
        <v>58</v>
      </c>
      <c r="J1421" s="225">
        <v>8.9678570000000004</v>
      </c>
      <c r="K1421" s="225">
        <v>8.9678570000000004</v>
      </c>
      <c r="L1421" s="190">
        <v>22</v>
      </c>
      <c r="M1421" s="17">
        <f>((((((L1421*L$2))-((L1421*L$2)*0.12+0.035)+4-13)-($J1421*L$2))/($J1421*L$2)))</f>
        <v>0.15133414816940088</v>
      </c>
      <c r="N1421" s="56">
        <v>16.2</v>
      </c>
      <c r="O1421" s="48">
        <f>((((((N1421*N$2))-((N1421*N$2)*0.12+0.035)+4-13)-($J1421*N$2))/($J1421*N$2)))</f>
        <v>8.5933908178954896E-2</v>
      </c>
      <c r="P1421" s="18">
        <v>12.2</v>
      </c>
      <c r="Q1421" s="48">
        <f>((((((P1421*P$2))-((P1421*P$2)*0.12+0.035)+4-13)-($J1421*P$2))/($J1421*P$2)))</f>
        <v>-0.13866452895788461</v>
      </c>
      <c r="R1421" s="18">
        <v>13.6</v>
      </c>
      <c r="S1421" s="48">
        <f>((((((R1421*R$2))-((R1421*R$2)*0.12+0.035)+4-13)-($J1421*R$2))/($J1421*R$2)))</f>
        <v>8.2672259381477486E-2</v>
      </c>
      <c r="T1421" s="18"/>
      <c r="U1421" s="17"/>
      <c r="V1421" s="5"/>
      <c r="W1421" s="6"/>
      <c r="X1421" s="5"/>
      <c r="Y1421" s="6"/>
      <c r="Z1421" s="5"/>
      <c r="AA1421" s="6"/>
      <c r="AB1421" s="5"/>
      <c r="AC1421" s="6"/>
      <c r="AD1421" s="18"/>
      <c r="AE1421" s="21"/>
      <c r="AF1421" s="18"/>
      <c r="AG1421" s="6"/>
      <c r="AH1421" s="5"/>
      <c r="AI1421" s="6"/>
    </row>
    <row r="1422" spans="1:35" ht="15" customHeight="1" x14ac:dyDescent="0.25">
      <c r="A1422" s="9" t="s">
        <v>1667</v>
      </c>
      <c r="B1422" s="304">
        <v>533602</v>
      </c>
      <c r="D1422" s="149" t="s">
        <v>216</v>
      </c>
      <c r="E1422" s="183" t="s">
        <v>1638</v>
      </c>
      <c r="F1422" s="183" t="s">
        <v>1951</v>
      </c>
      <c r="G1422" s="183"/>
      <c r="H1422" s="225">
        <v>0</v>
      </c>
      <c r="I1422" s="225">
        <v>0</v>
      </c>
      <c r="J1422" s="225">
        <v>8.8936109999999999</v>
      </c>
      <c r="K1422" s="225">
        <v>9.23</v>
      </c>
      <c r="L1422" s="191"/>
      <c r="M1422" s="17"/>
      <c r="N1422" s="68"/>
      <c r="O1422" s="17"/>
      <c r="P1422" s="18"/>
      <c r="Q1422" s="17"/>
      <c r="R1422" s="18"/>
      <c r="S1422" s="17"/>
      <c r="T1422" s="5"/>
      <c r="U1422" s="17"/>
      <c r="V1422" s="5"/>
      <c r="W1422" s="6"/>
      <c r="X1422" s="5"/>
      <c r="Y1422" s="6"/>
      <c r="Z1422" s="5"/>
      <c r="AA1422" s="6"/>
      <c r="AB1422" s="5"/>
      <c r="AC1422" s="6"/>
      <c r="AD1422" s="18"/>
      <c r="AE1422" s="21"/>
      <c r="AF1422" s="18"/>
      <c r="AG1422" s="6"/>
      <c r="AH1422" s="5"/>
      <c r="AI1422" s="6"/>
    </row>
    <row r="1423" spans="1:35" ht="15" customHeight="1" x14ac:dyDescent="0.25">
      <c r="A1423" s="9" t="s">
        <v>1667</v>
      </c>
      <c r="B1423" s="304">
        <v>533603</v>
      </c>
      <c r="D1423" s="149" t="s">
        <v>200</v>
      </c>
      <c r="E1423" s="183" t="s">
        <v>1639</v>
      </c>
      <c r="F1423" s="183" t="s">
        <v>1952</v>
      </c>
      <c r="G1423" s="183"/>
      <c r="H1423" s="225">
        <v>0</v>
      </c>
      <c r="I1423" s="225">
        <v>0</v>
      </c>
      <c r="J1423" s="225">
        <v>8.8940000000000001</v>
      </c>
      <c r="K1423" s="225" t="e">
        <v>#N/A</v>
      </c>
      <c r="L1423" s="190"/>
      <c r="M1423" s="17"/>
      <c r="N1423" s="5"/>
      <c r="O1423" s="17"/>
      <c r="P1423" s="31"/>
      <c r="Q1423" s="17"/>
      <c r="R1423" s="18"/>
      <c r="S1423" s="17"/>
      <c r="T1423" s="18"/>
      <c r="U1423" s="17"/>
      <c r="V1423" s="5"/>
      <c r="W1423" s="6"/>
      <c r="X1423" s="5"/>
      <c r="Y1423" s="6"/>
      <c r="Z1423" s="5"/>
      <c r="AA1423" s="6"/>
      <c r="AB1423" s="5"/>
      <c r="AC1423" s="6"/>
      <c r="AD1423" s="18"/>
      <c r="AE1423" s="17"/>
      <c r="AF1423" s="18"/>
      <c r="AG1423" s="6"/>
      <c r="AH1423" s="5"/>
      <c r="AI1423" s="6"/>
    </row>
    <row r="1424" spans="1:35" s="76" customFormat="1" ht="15" customHeight="1" x14ac:dyDescent="0.25">
      <c r="A1424" s="9" t="s">
        <v>1667</v>
      </c>
      <c r="B1424" s="304">
        <v>533604</v>
      </c>
      <c r="C1424" s="212"/>
      <c r="D1424" s="379" t="s">
        <v>201</v>
      </c>
      <c r="E1424" s="76" t="s">
        <v>1640</v>
      </c>
      <c r="F1424" s="76" t="s">
        <v>1953</v>
      </c>
      <c r="H1424" s="225">
        <v>10</v>
      </c>
      <c r="I1424" s="225">
        <v>10</v>
      </c>
      <c r="J1424" s="225">
        <v>8.9672219999999996</v>
      </c>
      <c r="K1424" s="225">
        <v>8.9700000000000006</v>
      </c>
      <c r="L1424" s="190">
        <v>21.75</v>
      </c>
      <c r="M1424" s="17">
        <f>((((((L1424*L$2))-((L1424*L$2)*0.12+0.035)+4-13)-($J1424*L$2))/($J1424*L$2)))</f>
        <v>0.1268818815905306</v>
      </c>
      <c r="N1424" s="18">
        <v>15.45</v>
      </c>
      <c r="O1424" s="17">
        <f>((((((N1424*N$2))-((N1424*N$2)*0.12+0.035)+4-13)-($J1424*N$2))/($J1424*N$2)))</f>
        <v>1.2409417320102083E-2</v>
      </c>
      <c r="P1424" s="235">
        <v>16.100000000000001</v>
      </c>
      <c r="Q1424" s="17">
        <f>((((((P1424*P$2))-((P1424*P$2)*0.12+0.035)+4-13)-($J1424*P$2))/($J1424*P$2)))</f>
        <v>0.24412369107548962</v>
      </c>
      <c r="R1424" s="18"/>
      <c r="S1424" s="17"/>
      <c r="T1424" s="5"/>
      <c r="U1424" s="230"/>
      <c r="V1424" s="5"/>
      <c r="W1424" s="6"/>
      <c r="X1424" s="5"/>
      <c r="Y1424" s="6"/>
      <c r="Z1424" s="5"/>
      <c r="AA1424" s="6"/>
      <c r="AB1424" s="5"/>
      <c r="AC1424" s="6"/>
      <c r="AD1424" s="18"/>
      <c r="AE1424" s="21"/>
      <c r="AF1424" s="18"/>
      <c r="AG1424" s="6"/>
      <c r="AH1424" s="5"/>
      <c r="AI1424" s="6"/>
    </row>
    <row r="1425" spans="1:35" ht="15" customHeight="1" x14ac:dyDescent="0.25">
      <c r="A1425" s="9" t="s">
        <v>1667</v>
      </c>
      <c r="B1425" s="304">
        <v>533648</v>
      </c>
      <c r="D1425" s="149" t="s">
        <v>643</v>
      </c>
      <c r="E1425" s="183" t="s">
        <v>1641</v>
      </c>
      <c r="F1425" s="183" t="e">
        <v>#N/A</v>
      </c>
      <c r="G1425" s="183"/>
      <c r="H1425" s="225">
        <v>0</v>
      </c>
      <c r="I1425" s="225">
        <v>0</v>
      </c>
      <c r="J1425" s="225">
        <v>6.844754</v>
      </c>
      <c r="K1425" s="225">
        <v>6.17</v>
      </c>
      <c r="L1425" s="190"/>
      <c r="M1425" s="17"/>
      <c r="N1425" s="5"/>
      <c r="O1425" s="230"/>
      <c r="P1425" s="5"/>
      <c r="Q1425" s="230"/>
      <c r="R1425" s="5"/>
      <c r="S1425" s="230"/>
      <c r="T1425" s="5"/>
      <c r="U1425" s="230"/>
      <c r="V1425" s="5"/>
      <c r="W1425" s="6"/>
      <c r="X1425" s="5"/>
      <c r="Y1425" s="6"/>
      <c r="Z1425" s="5"/>
      <c r="AA1425" s="6"/>
      <c r="AB1425" s="5"/>
      <c r="AC1425" s="6"/>
      <c r="AD1425" s="18"/>
      <c r="AE1425" s="21"/>
      <c r="AF1425" s="18"/>
      <c r="AG1425" s="6"/>
      <c r="AH1425" s="5"/>
      <c r="AI1425" s="6"/>
    </row>
    <row r="1426" spans="1:35" ht="15" customHeight="1" x14ac:dyDescent="0.25">
      <c r="A1426" s="9" t="s">
        <v>1667</v>
      </c>
      <c r="B1426" s="304">
        <v>541501</v>
      </c>
      <c r="D1426" s="149" t="s">
        <v>507</v>
      </c>
      <c r="E1426" s="183" t="s">
        <v>1642</v>
      </c>
      <c r="F1426" s="1" t="e">
        <v>#N/A</v>
      </c>
      <c r="H1426" s="225">
        <v>0</v>
      </c>
      <c r="I1426" s="225">
        <v>0</v>
      </c>
      <c r="J1426" s="225">
        <v>55.814667</v>
      </c>
      <c r="K1426" s="225">
        <v>55.81</v>
      </c>
      <c r="L1426" s="190"/>
      <c r="M1426" s="17"/>
      <c r="N1426" s="5"/>
      <c r="O1426" s="230"/>
      <c r="P1426" s="5"/>
      <c r="Q1426" s="230"/>
      <c r="R1426" s="5"/>
      <c r="S1426" s="230"/>
      <c r="T1426" s="5"/>
      <c r="U1426" s="230"/>
      <c r="V1426" s="5"/>
      <c r="W1426" s="6"/>
      <c r="X1426" s="5"/>
      <c r="Y1426" s="6"/>
      <c r="Z1426" s="5"/>
      <c r="AA1426" s="6"/>
      <c r="AB1426" s="5"/>
      <c r="AC1426" s="6"/>
      <c r="AD1426" s="18"/>
      <c r="AE1426" s="21"/>
      <c r="AF1426" s="18"/>
      <c r="AG1426" s="6"/>
      <c r="AH1426" s="5"/>
      <c r="AI1426" s="6"/>
    </row>
    <row r="1427" spans="1:35" ht="15" customHeight="1" x14ac:dyDescent="0.25">
      <c r="A1427" s="9" t="s">
        <v>1667</v>
      </c>
      <c r="B1427" s="304">
        <v>541502</v>
      </c>
      <c r="D1427" s="149" t="s">
        <v>508</v>
      </c>
      <c r="E1427" s="183" t="s">
        <v>1643</v>
      </c>
      <c r="F1427" s="183" t="e">
        <v>#N/A</v>
      </c>
      <c r="G1427" s="183"/>
      <c r="H1427" s="225">
        <v>0</v>
      </c>
      <c r="I1427" s="225">
        <v>0</v>
      </c>
      <c r="J1427" s="225">
        <v>55.814799999999998</v>
      </c>
      <c r="K1427" s="225">
        <v>55.81</v>
      </c>
      <c r="L1427" s="190"/>
      <c r="M1427" s="17"/>
      <c r="N1427" s="5"/>
      <c r="O1427" s="230"/>
      <c r="P1427" s="5"/>
      <c r="Q1427" s="230"/>
      <c r="R1427" s="5"/>
      <c r="S1427" s="230"/>
      <c r="T1427" s="5"/>
      <c r="U1427" s="230"/>
      <c r="V1427" s="5"/>
      <c r="W1427" s="6"/>
      <c r="X1427" s="5"/>
      <c r="Y1427" s="6"/>
      <c r="Z1427" s="5"/>
      <c r="AA1427" s="6"/>
      <c r="AB1427" s="5"/>
      <c r="AC1427" s="6"/>
      <c r="AD1427" s="5"/>
      <c r="AE1427" s="6"/>
      <c r="AF1427" s="5"/>
      <c r="AG1427" s="6"/>
      <c r="AH1427" s="5"/>
      <c r="AI1427" s="6"/>
    </row>
    <row r="1428" spans="1:35" ht="15" customHeight="1" x14ac:dyDescent="0.25">
      <c r="A1428" s="9" t="s">
        <v>1667</v>
      </c>
      <c r="B1428" s="304">
        <v>541503</v>
      </c>
      <c r="D1428" s="149" t="s">
        <v>509</v>
      </c>
      <c r="E1428" s="283" t="s">
        <v>1644</v>
      </c>
      <c r="F1428" s="183" t="e">
        <v>#N/A</v>
      </c>
      <c r="G1428" s="183"/>
      <c r="H1428" s="225">
        <v>0</v>
      </c>
      <c r="I1428" s="225">
        <v>0</v>
      </c>
      <c r="J1428" s="225">
        <v>55.814667</v>
      </c>
      <c r="K1428" s="225">
        <v>55.81</v>
      </c>
      <c r="L1428" s="190"/>
      <c r="M1428" s="17"/>
      <c r="N1428" s="5"/>
      <c r="O1428" s="17"/>
      <c r="P1428" s="5"/>
      <c r="Q1428" s="17"/>
      <c r="R1428" s="5"/>
      <c r="S1428" s="230"/>
      <c r="T1428" s="5"/>
      <c r="U1428" s="17"/>
      <c r="V1428" s="5"/>
      <c r="W1428" s="6"/>
      <c r="X1428" s="5"/>
      <c r="Y1428" s="6"/>
      <c r="Z1428" s="5"/>
      <c r="AA1428" s="6"/>
      <c r="AB1428" s="5"/>
      <c r="AC1428" s="6"/>
      <c r="AD1428" s="5"/>
      <c r="AE1428" s="6"/>
      <c r="AF1428" s="5"/>
      <c r="AG1428" s="6"/>
      <c r="AH1428" s="5"/>
      <c r="AI1428" s="6"/>
    </row>
    <row r="1429" spans="1:35" ht="15" customHeight="1" x14ac:dyDescent="0.25">
      <c r="A1429" s="9" t="s">
        <v>1667</v>
      </c>
      <c r="B1429" s="304">
        <v>557030</v>
      </c>
      <c r="D1429" s="149" t="s">
        <v>510</v>
      </c>
      <c r="E1429" s="283" t="s">
        <v>1645</v>
      </c>
      <c r="F1429" s="283" t="e">
        <v>#N/A</v>
      </c>
      <c r="G1429" s="283"/>
      <c r="H1429" s="225">
        <v>0</v>
      </c>
      <c r="I1429" s="225">
        <v>0</v>
      </c>
      <c r="J1429" s="225">
        <v>16.369667</v>
      </c>
      <c r="K1429" s="225">
        <v>16.37</v>
      </c>
      <c r="L1429" s="190"/>
      <c r="M1429" s="17"/>
      <c r="N1429" s="5"/>
      <c r="O1429" s="230"/>
      <c r="P1429" s="5"/>
      <c r="Q1429" s="230"/>
      <c r="R1429" s="5"/>
      <c r="S1429" s="230"/>
      <c r="T1429" s="5"/>
      <c r="U1429" s="230"/>
      <c r="V1429" s="5"/>
      <c r="W1429" s="6"/>
      <c r="X1429" s="5"/>
      <c r="Y1429" s="6"/>
      <c r="Z1429" s="5"/>
      <c r="AA1429" s="6"/>
      <c r="AB1429" s="5"/>
      <c r="AC1429" s="6"/>
      <c r="AD1429" s="5"/>
      <c r="AE1429" s="6"/>
      <c r="AF1429" s="5"/>
      <c r="AG1429" s="6"/>
      <c r="AH1429" s="5"/>
      <c r="AI1429" s="6"/>
    </row>
    <row r="1430" spans="1:35" ht="15" customHeight="1" x14ac:dyDescent="0.25">
      <c r="A1430" s="9" t="s">
        <v>1667</v>
      </c>
      <c r="B1430" s="304">
        <v>557031</v>
      </c>
      <c r="D1430" s="149" t="s">
        <v>511</v>
      </c>
      <c r="E1430" s="183" t="s">
        <v>1646</v>
      </c>
      <c r="F1430" s="44" t="e">
        <v>#N/A</v>
      </c>
      <c r="G1430" s="44"/>
      <c r="H1430" s="225">
        <v>0</v>
      </c>
      <c r="I1430" s="225">
        <v>0</v>
      </c>
      <c r="J1430" s="225">
        <v>16.37</v>
      </c>
      <c r="K1430" s="225">
        <v>16.37</v>
      </c>
      <c r="L1430" s="190"/>
      <c r="M1430" s="17"/>
      <c r="N1430" s="5"/>
      <c r="O1430" s="230"/>
      <c r="P1430" s="5"/>
      <c r="Q1430" s="230"/>
      <c r="R1430" s="5"/>
      <c r="S1430" s="230"/>
      <c r="T1430" s="5"/>
      <c r="U1430" s="230"/>
      <c r="V1430" s="5"/>
      <c r="W1430" s="6"/>
      <c r="X1430" s="5"/>
      <c r="Y1430" s="6"/>
      <c r="Z1430" s="5"/>
      <c r="AA1430" s="6"/>
      <c r="AB1430" s="5"/>
      <c r="AC1430" s="6"/>
      <c r="AD1430" s="5"/>
      <c r="AE1430" s="6"/>
      <c r="AF1430" s="5"/>
      <c r="AG1430" s="6"/>
      <c r="AH1430" s="5"/>
      <c r="AI1430" s="6"/>
    </row>
    <row r="1431" spans="1:35" ht="15" customHeight="1" x14ac:dyDescent="0.25">
      <c r="A1431" s="9" t="s">
        <v>1667</v>
      </c>
      <c r="B1431" s="304">
        <v>590313</v>
      </c>
      <c r="D1431" s="198" t="s">
        <v>2838</v>
      </c>
      <c r="E1431" s="7" t="s">
        <v>2608</v>
      </c>
      <c r="F1431" s="7"/>
      <c r="G1431" s="7"/>
      <c r="H1431" s="225">
        <v>0</v>
      </c>
      <c r="I1431" s="225">
        <v>0</v>
      </c>
      <c r="J1431" s="225">
        <v>32.428429000000001</v>
      </c>
      <c r="K1431" s="225">
        <v>32.43</v>
      </c>
      <c r="L1431" s="190"/>
      <c r="M1431" s="17"/>
      <c r="N1431" s="18"/>
      <c r="O1431" s="17"/>
      <c r="P1431" s="5"/>
      <c r="Q1431" s="17"/>
      <c r="R1431" s="18"/>
      <c r="S1431" s="17"/>
      <c r="T1431" s="18"/>
      <c r="U1431" s="17"/>
      <c r="V1431" s="5"/>
      <c r="W1431" s="6"/>
      <c r="X1431" s="5"/>
      <c r="Y1431" s="6"/>
      <c r="Z1431" s="5"/>
      <c r="AA1431" s="6"/>
      <c r="AB1431" s="5"/>
      <c r="AC1431" s="6"/>
      <c r="AD1431" s="5"/>
      <c r="AE1431" s="6"/>
      <c r="AF1431" s="5"/>
      <c r="AG1431" s="6"/>
      <c r="AH1431" s="5"/>
      <c r="AI1431" s="17"/>
    </row>
    <row r="1432" spans="1:35" ht="15" customHeight="1" x14ac:dyDescent="0.25">
      <c r="A1432" s="9" t="s">
        <v>1667</v>
      </c>
      <c r="B1432" s="304">
        <v>590314</v>
      </c>
      <c r="D1432" s="149" t="s">
        <v>2837</v>
      </c>
      <c r="E1432" s="1" t="s">
        <v>2611</v>
      </c>
      <c r="H1432" s="225">
        <v>0</v>
      </c>
      <c r="I1432" s="225">
        <v>0</v>
      </c>
      <c r="J1432" s="225">
        <v>32.428333000000002</v>
      </c>
      <c r="K1432" s="225">
        <v>32.42</v>
      </c>
      <c r="L1432" s="190"/>
      <c r="M1432" s="70"/>
      <c r="N1432" s="18"/>
      <c r="O1432" s="70"/>
      <c r="P1432" s="5"/>
      <c r="Q1432" s="70"/>
      <c r="R1432" s="5"/>
      <c r="S1432" s="230"/>
      <c r="T1432" s="18"/>
      <c r="U1432" s="70"/>
      <c r="V1432" s="5"/>
      <c r="W1432" s="6"/>
      <c r="X1432" s="5"/>
      <c r="Y1432" s="6"/>
      <c r="Z1432" s="5"/>
      <c r="AA1432" s="6"/>
      <c r="AB1432" s="5"/>
      <c r="AC1432" s="6"/>
      <c r="AD1432" s="5"/>
      <c r="AE1432" s="6"/>
      <c r="AF1432" s="5"/>
      <c r="AG1432" s="6"/>
      <c r="AH1432" s="5"/>
      <c r="AI1432" s="6"/>
    </row>
    <row r="1433" spans="1:35" ht="15" customHeight="1" x14ac:dyDescent="0.25">
      <c r="A1433" s="9" t="s">
        <v>1667</v>
      </c>
      <c r="B1433" s="304">
        <v>590331</v>
      </c>
      <c r="D1433" s="149" t="s">
        <v>512</v>
      </c>
      <c r="E1433" s="1" t="s">
        <v>1647</v>
      </c>
      <c r="F1433" s="1" t="e">
        <v>#N/A</v>
      </c>
      <c r="H1433" s="225">
        <v>3</v>
      </c>
      <c r="I1433" s="225">
        <v>3</v>
      </c>
      <c r="J1433" s="225">
        <v>51.763916999999999</v>
      </c>
      <c r="K1433" s="225">
        <v>53.12</v>
      </c>
      <c r="L1433" s="189">
        <v>75</v>
      </c>
      <c r="M1433" s="17">
        <f>((((((L1433*L$2))-((L1433*L$2)*0.12+0.035)+4-13)-($J1433*L$2))/($J1433*L$2)))</f>
        <v>0.10047699829207292</v>
      </c>
      <c r="N1433" s="385">
        <v>56.9</v>
      </c>
      <c r="O1433" s="17">
        <f>((((((N1433*N$2))-((N1433*N$2)*0.12+0.035)+4-13)-($J1433*N$2))/($J1433*N$2)))</f>
        <v>-0.11995647470032073</v>
      </c>
      <c r="P1433" s="18"/>
      <c r="Q1433" s="17"/>
      <c r="R1433" s="18"/>
      <c r="S1433" s="17"/>
      <c r="T1433" s="5"/>
      <c r="U1433" s="184"/>
      <c r="V1433" s="5"/>
      <c r="W1433" s="6"/>
      <c r="X1433" s="5"/>
      <c r="Y1433" s="6"/>
      <c r="Z1433" s="5"/>
      <c r="AA1433" s="6"/>
      <c r="AB1433" s="5"/>
      <c r="AC1433" s="6"/>
      <c r="AD1433" s="5"/>
      <c r="AE1433" s="6"/>
      <c r="AF1433" s="5"/>
      <c r="AG1433" s="6"/>
      <c r="AH1433" s="5"/>
      <c r="AI1433" s="6"/>
    </row>
    <row r="1434" spans="1:35" ht="15" customHeight="1" x14ac:dyDescent="0.25">
      <c r="A1434" s="9" t="s">
        <v>1667</v>
      </c>
      <c r="B1434" s="304">
        <v>590332</v>
      </c>
      <c r="D1434" s="149" t="s">
        <v>163</v>
      </c>
      <c r="E1434" s="183" t="s">
        <v>1648</v>
      </c>
      <c r="F1434" s="1" t="s">
        <v>1954</v>
      </c>
      <c r="H1434" s="225">
        <v>0</v>
      </c>
      <c r="I1434" s="225">
        <v>0</v>
      </c>
      <c r="J1434" s="225">
        <v>48.99736</v>
      </c>
      <c r="K1434" s="225">
        <v>48.99</v>
      </c>
      <c r="L1434" s="189"/>
      <c r="M1434" s="140"/>
      <c r="N1434" s="50"/>
      <c r="O1434" s="140"/>
      <c r="P1434" s="18"/>
      <c r="Q1434" s="140"/>
      <c r="R1434" s="5"/>
      <c r="S1434" s="17"/>
      <c r="T1434" s="18"/>
      <c r="U1434" s="17"/>
      <c r="V1434" s="5"/>
      <c r="W1434" s="6"/>
      <c r="X1434" s="5"/>
      <c r="Y1434" s="6"/>
      <c r="Z1434" s="5"/>
      <c r="AA1434" s="6"/>
      <c r="AB1434" s="5"/>
      <c r="AC1434" s="6"/>
      <c r="AD1434" s="5"/>
      <c r="AE1434" s="6"/>
      <c r="AF1434" s="5"/>
      <c r="AG1434" s="6"/>
      <c r="AH1434" s="5"/>
      <c r="AI1434" s="6"/>
    </row>
    <row r="1435" spans="1:35" s="104" customFormat="1" ht="15" customHeight="1" x14ac:dyDescent="0.25">
      <c r="A1435" s="9" t="s">
        <v>1667</v>
      </c>
      <c r="B1435" s="304">
        <v>590333</v>
      </c>
      <c r="C1435" s="212"/>
      <c r="D1435" s="149" t="s">
        <v>164</v>
      </c>
      <c r="E1435" s="266" t="s">
        <v>1649</v>
      </c>
      <c r="F1435" s="104" t="s">
        <v>1955</v>
      </c>
      <c r="H1435" s="225">
        <v>0</v>
      </c>
      <c r="I1435" s="225">
        <v>0</v>
      </c>
      <c r="J1435" s="225">
        <v>46.569749999999999</v>
      </c>
      <c r="K1435" s="225">
        <v>53.11</v>
      </c>
      <c r="L1435" s="190"/>
      <c r="M1435" s="48"/>
      <c r="N1435" s="79"/>
      <c r="O1435" s="70"/>
      <c r="P1435" s="18"/>
      <c r="Q1435" s="70"/>
      <c r="R1435" s="18"/>
      <c r="S1435" s="70"/>
      <c r="T1435" s="5"/>
      <c r="U1435" s="71"/>
      <c r="V1435" s="5"/>
      <c r="W1435" s="17"/>
      <c r="X1435" s="5"/>
      <c r="Y1435" s="6"/>
      <c r="Z1435" s="5"/>
      <c r="AA1435" s="6"/>
      <c r="AB1435" s="5"/>
      <c r="AC1435" s="6"/>
      <c r="AD1435" s="5"/>
      <c r="AE1435" s="6"/>
      <c r="AF1435" s="5"/>
      <c r="AG1435" s="6"/>
      <c r="AH1435" s="5"/>
      <c r="AI1435" s="6"/>
    </row>
    <row r="1436" spans="1:35" s="104" customFormat="1" ht="15" customHeight="1" thickBot="1" x14ac:dyDescent="0.3">
      <c r="A1436" s="9" t="s">
        <v>1667</v>
      </c>
      <c r="B1436" s="304">
        <v>590334</v>
      </c>
      <c r="C1436" s="212"/>
      <c r="D1436" s="149" t="s">
        <v>2836</v>
      </c>
      <c r="E1436" s="266" t="s">
        <v>2622</v>
      </c>
      <c r="H1436" s="225">
        <v>0</v>
      </c>
      <c r="I1436" s="225">
        <v>0</v>
      </c>
      <c r="J1436" s="225">
        <v>46.569499999999998</v>
      </c>
      <c r="K1436" s="225">
        <v>46.51</v>
      </c>
      <c r="L1436" s="191"/>
      <c r="M1436" s="48"/>
      <c r="N1436" s="79"/>
      <c r="O1436" s="48"/>
      <c r="P1436" s="18"/>
      <c r="Q1436" s="48"/>
      <c r="R1436" s="5"/>
      <c r="S1436" s="126"/>
      <c r="T1436" s="5"/>
      <c r="U1436" s="71"/>
      <c r="V1436" s="5"/>
      <c r="W1436" s="17"/>
      <c r="X1436" s="5"/>
      <c r="Y1436" s="6"/>
      <c r="Z1436" s="5"/>
      <c r="AA1436" s="6"/>
      <c r="AB1436" s="5"/>
      <c r="AC1436" s="6"/>
      <c r="AD1436" s="5"/>
      <c r="AE1436" s="6"/>
      <c r="AF1436" s="5"/>
      <c r="AG1436" s="6"/>
      <c r="AH1436" s="5"/>
      <c r="AI1436" s="6"/>
    </row>
    <row r="1437" spans="1:35" ht="15.75" customHeight="1" thickBot="1" x14ac:dyDescent="0.3">
      <c r="A1437" s="9" t="s">
        <v>1667</v>
      </c>
      <c r="B1437" s="304">
        <v>595953</v>
      </c>
      <c r="D1437" s="149" t="s">
        <v>513</v>
      </c>
      <c r="E1437" s="283" t="s">
        <v>1650</v>
      </c>
      <c r="F1437" s="283" t="e">
        <v>#N/A</v>
      </c>
      <c r="G1437" s="283"/>
      <c r="H1437" s="225">
        <v>0</v>
      </c>
      <c r="I1437" s="225">
        <v>0</v>
      </c>
      <c r="J1437" s="225">
        <v>20.695250000000001</v>
      </c>
      <c r="K1437" s="225">
        <v>20.7</v>
      </c>
      <c r="L1437" s="190"/>
      <c r="M1437" s="17"/>
      <c r="N1437" s="56"/>
      <c r="O1437" s="17"/>
      <c r="P1437" s="311"/>
      <c r="Q1437" s="48"/>
      <c r="R1437" s="31"/>
      <c r="S1437" s="17"/>
      <c r="T1437" s="5"/>
      <c r="U1437" s="230"/>
      <c r="V1437" s="5"/>
      <c r="W1437" s="6"/>
      <c r="X1437" s="5"/>
      <c r="Y1437" s="6"/>
      <c r="Z1437" s="5"/>
      <c r="AA1437" s="6"/>
      <c r="AB1437" s="5"/>
      <c r="AC1437" s="6"/>
      <c r="AD1437" s="5"/>
      <c r="AE1437" s="6"/>
      <c r="AF1437" s="5"/>
      <c r="AG1437" s="6"/>
      <c r="AH1437" s="5"/>
      <c r="AI1437" s="6"/>
    </row>
    <row r="1438" spans="1:35" ht="15" customHeight="1" x14ac:dyDescent="0.25">
      <c r="A1438" s="9" t="s">
        <v>1667</v>
      </c>
      <c r="B1438" s="304">
        <v>595954</v>
      </c>
      <c r="D1438" s="149" t="s">
        <v>165</v>
      </c>
      <c r="E1438" s="283" t="s">
        <v>1651</v>
      </c>
      <c r="F1438" s="283" t="s">
        <v>1956</v>
      </c>
      <c r="G1438" s="283"/>
      <c r="H1438" s="225">
        <v>8</v>
      </c>
      <c r="I1438" s="225">
        <v>8</v>
      </c>
      <c r="J1438" s="225">
        <v>20.6952</v>
      </c>
      <c r="K1438" s="225">
        <v>20.7</v>
      </c>
      <c r="L1438" s="190">
        <v>40</v>
      </c>
      <c r="M1438" s="17">
        <f>((((((L1438*L$2))-((L1438*L$2)*0.12+0.035)+4-13)-($J1438*L$2))/($J1438*L$2)))</f>
        <v>0.26430283350728667</v>
      </c>
      <c r="N1438" s="111">
        <v>33.5</v>
      </c>
      <c r="O1438" s="17">
        <f>((((((N1438*N$2))-((N1438*N$2)*0.12+0.035)+4-13)-($J1438*N$2))/($J1438*N$2)))</f>
        <v>0.20619757238393438</v>
      </c>
      <c r="P1438" s="18"/>
      <c r="Q1438" s="17"/>
      <c r="R1438" s="18"/>
      <c r="S1438" s="17"/>
      <c r="T1438" s="18"/>
      <c r="U1438" s="17"/>
      <c r="V1438" s="5"/>
      <c r="W1438" s="6"/>
      <c r="X1438" s="5"/>
      <c r="Y1438" s="6"/>
      <c r="Z1438" s="5"/>
      <c r="AA1438" s="6"/>
      <c r="AB1438" s="5"/>
      <c r="AC1438" s="6"/>
      <c r="AD1438" s="5"/>
      <c r="AE1438" s="6"/>
      <c r="AF1438" s="5"/>
      <c r="AG1438" s="6"/>
      <c r="AH1438" s="5"/>
      <c r="AI1438" s="6"/>
    </row>
    <row r="1439" spans="1:35" ht="15" customHeight="1" x14ac:dyDescent="0.25">
      <c r="A1439" s="9" t="s">
        <v>1667</v>
      </c>
      <c r="B1439" s="304">
        <v>595955</v>
      </c>
      <c r="D1439" s="149" t="s">
        <v>514</v>
      </c>
      <c r="E1439" s="283" t="s">
        <v>1652</v>
      </c>
      <c r="F1439" s="283" t="e">
        <v>#N/A</v>
      </c>
      <c r="G1439" s="283"/>
      <c r="H1439" s="225">
        <v>19</v>
      </c>
      <c r="I1439" s="225">
        <v>19</v>
      </c>
      <c r="J1439" s="225">
        <v>20.695399999999999</v>
      </c>
      <c r="K1439" s="225">
        <v>20.5</v>
      </c>
      <c r="L1439" s="191">
        <v>40</v>
      </c>
      <c r="M1439" s="17">
        <f>((((((L1439*L$2))-((L1439*L$2)*0.12+0.035)+4-13)-($J1439*L$2))/($J1439*L$2)))</f>
        <v>0.26429061530581677</v>
      </c>
      <c r="N1439" s="18"/>
      <c r="O1439" s="17"/>
      <c r="P1439" s="18">
        <v>28.65</v>
      </c>
      <c r="Q1439" s="17">
        <f>((((((P1439*P$2))-((P1439*P$2)*0.12+0.035)+4-13)-($J1439*P$2))/($J1439*P$2)))</f>
        <v>7.2718253009525252E-2</v>
      </c>
      <c r="R1439" s="5"/>
      <c r="S1439" s="17"/>
      <c r="T1439" s="18">
        <v>25.4</v>
      </c>
      <c r="U1439" s="17">
        <f>((((((T1439*T$2))-((T1439*T$2)*0.12+0.035)+4-13)-($J1439*T$2))/($J1439*T$2)))</f>
        <v>-7.2673154420790078E-3</v>
      </c>
      <c r="V1439" s="5"/>
      <c r="W1439" s="6"/>
      <c r="X1439" s="18"/>
      <c r="Y1439" s="17"/>
      <c r="Z1439" s="5"/>
      <c r="AA1439" s="6"/>
      <c r="AB1439" s="5"/>
      <c r="AC1439" s="6"/>
      <c r="AD1439" s="5"/>
      <c r="AE1439" s="6"/>
      <c r="AF1439" s="5"/>
      <c r="AG1439" s="6"/>
      <c r="AH1439" s="5"/>
      <c r="AI1439" s="6"/>
    </row>
    <row r="1440" spans="1:35" s="104" customFormat="1" ht="15" customHeight="1" x14ac:dyDescent="0.25">
      <c r="A1440" s="9" t="s">
        <v>1667</v>
      </c>
      <c r="B1440" s="304">
        <v>595956</v>
      </c>
      <c r="C1440" s="212"/>
      <c r="D1440" s="149" t="s">
        <v>515</v>
      </c>
      <c r="E1440" s="183" t="s">
        <v>1653</v>
      </c>
      <c r="F1440" s="183" t="e">
        <v>#N/A</v>
      </c>
      <c r="G1440" s="183"/>
      <c r="H1440" s="225">
        <v>0</v>
      </c>
      <c r="I1440" s="225">
        <v>0</v>
      </c>
      <c r="J1440" s="225">
        <v>20.454276</v>
      </c>
      <c r="K1440" s="225">
        <v>0</v>
      </c>
      <c r="L1440" s="190"/>
      <c r="M1440" s="48"/>
      <c r="N1440" s="51"/>
      <c r="O1440" s="71"/>
      <c r="P1440" s="5"/>
      <c r="Q1440" s="71"/>
      <c r="R1440" s="5"/>
      <c r="S1440" s="71"/>
      <c r="T1440" s="5"/>
      <c r="U1440" s="230"/>
      <c r="V1440" s="5"/>
      <c r="W1440" s="6"/>
      <c r="X1440" s="5"/>
      <c r="Y1440" s="6"/>
      <c r="Z1440" s="5"/>
      <c r="AA1440" s="6"/>
      <c r="AB1440" s="5"/>
      <c r="AC1440" s="6"/>
      <c r="AD1440" s="5"/>
      <c r="AE1440" s="6"/>
      <c r="AF1440" s="5"/>
      <c r="AG1440" s="6"/>
      <c r="AH1440" s="5"/>
      <c r="AI1440" s="6"/>
    </row>
    <row r="1441" spans="1:35" ht="15" customHeight="1" x14ac:dyDescent="0.25">
      <c r="A1441" s="9" t="s">
        <v>1667</v>
      </c>
      <c r="B1441" s="304">
        <v>615216</v>
      </c>
      <c r="D1441" s="149" t="s">
        <v>2835</v>
      </c>
      <c r="E1441" s="1" t="s">
        <v>2637</v>
      </c>
      <c r="F1441" s="44"/>
      <c r="H1441" s="225">
        <v>5</v>
      </c>
      <c r="I1441" s="225">
        <v>5</v>
      </c>
      <c r="J1441" s="225">
        <v>113.482857</v>
      </c>
      <c r="K1441" s="225">
        <v>113.51</v>
      </c>
      <c r="L1441" s="384">
        <v>138.9</v>
      </c>
      <c r="M1441" s="17">
        <f>((((((L1441*L$2))-((L1441*L$2)*0.12+0.035)+4-13)-($J1441*L$2))/($J1441*L$2)))</f>
        <v>-2.5189443371168648E-3</v>
      </c>
      <c r="N1441" s="55">
        <v>142.9</v>
      </c>
      <c r="O1441" s="17">
        <f>((((((N1441*N$2))-((N1441*N$2)*0.12+0.035)+4-13)-($J1441*N$2))/($J1441*N$2)))</f>
        <v>6.8306731121512171E-2</v>
      </c>
      <c r="P1441" s="26"/>
      <c r="Q1441" s="71"/>
      <c r="R1441" s="5"/>
      <c r="S1441" s="71"/>
      <c r="T1441" s="5"/>
      <c r="U1441" s="230"/>
      <c r="V1441" s="5"/>
      <c r="W1441" s="6"/>
      <c r="X1441" s="5"/>
      <c r="Y1441" s="6"/>
      <c r="Z1441" s="5"/>
      <c r="AA1441" s="6"/>
      <c r="AB1441" s="5"/>
      <c r="AC1441" s="6"/>
      <c r="AD1441" s="5"/>
      <c r="AE1441" s="6"/>
      <c r="AF1441" s="5"/>
      <c r="AG1441" s="6"/>
      <c r="AH1441" s="5"/>
      <c r="AI1441" s="6"/>
    </row>
    <row r="1442" spans="1:35" ht="15" customHeight="1" x14ac:dyDescent="0.25">
      <c r="A1442" s="9" t="s">
        <v>1667</v>
      </c>
      <c r="B1442" s="304">
        <v>626221</v>
      </c>
      <c r="D1442" s="149" t="s">
        <v>3020</v>
      </c>
      <c r="E1442" s="266" t="s">
        <v>3021</v>
      </c>
      <c r="F1442" s="266"/>
      <c r="G1442" s="266"/>
      <c r="H1442" s="225">
        <v>1</v>
      </c>
      <c r="I1442" s="225">
        <v>1</v>
      </c>
      <c r="J1442" s="225">
        <v>49.031500000000001</v>
      </c>
      <c r="K1442" s="225">
        <v>48.53</v>
      </c>
      <c r="L1442" s="384">
        <v>59.99</v>
      </c>
      <c r="M1442" s="17">
        <f>((((((L1442*L$2))-((L1442*L$2)*0.12+0.035)+4-13)-($J1442*L$2))/($J1442*L$2)))</f>
        <v>-0.10759001866147275</v>
      </c>
      <c r="N1442" s="18"/>
      <c r="O1442" s="17"/>
      <c r="P1442" s="18"/>
      <c r="Q1442" s="17"/>
      <c r="R1442" s="18"/>
      <c r="S1442" s="17"/>
      <c r="T1442" s="5"/>
      <c r="U1442" s="71"/>
      <c r="V1442" s="5"/>
      <c r="W1442" s="6"/>
      <c r="X1442" s="5"/>
      <c r="Y1442" s="6"/>
      <c r="Z1442" s="5"/>
      <c r="AA1442" s="6"/>
      <c r="AB1442" s="5"/>
      <c r="AC1442" s="6"/>
      <c r="AD1442" s="5"/>
      <c r="AE1442" s="6"/>
      <c r="AF1442" s="5"/>
      <c r="AG1442" s="6"/>
      <c r="AH1442" s="5"/>
      <c r="AI1442" s="6"/>
    </row>
    <row r="1443" spans="1:35" ht="15" customHeight="1" x14ac:dyDescent="0.25">
      <c r="A1443" s="9" t="s">
        <v>1667</v>
      </c>
      <c r="B1443" s="304">
        <v>627911</v>
      </c>
      <c r="D1443" s="149" t="s">
        <v>3166</v>
      </c>
      <c r="E1443" s="283" t="s">
        <v>3167</v>
      </c>
      <c r="F1443" s="283"/>
      <c r="G1443" s="283"/>
      <c r="H1443" s="225">
        <v>0</v>
      </c>
      <c r="I1443" s="225">
        <v>-12</v>
      </c>
      <c r="J1443" s="225">
        <v>36.82</v>
      </c>
      <c r="K1443" s="225">
        <v>0</v>
      </c>
      <c r="L1443" s="190"/>
      <c r="M1443" s="48"/>
      <c r="N1443" s="18"/>
      <c r="O1443" s="48"/>
      <c r="P1443" s="5"/>
      <c r="Q1443" s="71"/>
      <c r="R1443" s="5"/>
      <c r="S1443" s="71"/>
      <c r="T1443" s="5"/>
      <c r="U1443" s="71"/>
      <c r="V1443" s="5"/>
      <c r="W1443" s="6"/>
      <c r="X1443" s="5"/>
      <c r="Y1443" s="182"/>
      <c r="Z1443" s="5"/>
      <c r="AA1443" s="6"/>
      <c r="AB1443" s="5"/>
      <c r="AC1443" s="6"/>
      <c r="AD1443" s="5"/>
      <c r="AE1443" s="6"/>
      <c r="AF1443" s="5"/>
      <c r="AG1443" s="6"/>
      <c r="AH1443" s="5"/>
      <c r="AI1443" s="6"/>
    </row>
    <row r="1444" spans="1:35" s="1" customFormat="1" ht="15" customHeight="1" x14ac:dyDescent="0.25">
      <c r="A1444" s="9" t="s">
        <v>1667</v>
      </c>
      <c r="B1444" s="304">
        <v>628246</v>
      </c>
      <c r="C1444" s="212"/>
      <c r="D1444" s="198" t="s">
        <v>3165</v>
      </c>
      <c r="E1444" s="7" t="s">
        <v>3164</v>
      </c>
      <c r="F1444" s="7"/>
      <c r="G1444" s="7"/>
      <c r="H1444" s="225">
        <v>0</v>
      </c>
      <c r="I1444" s="225">
        <v>0</v>
      </c>
      <c r="J1444" s="225">
        <v>56.882727000000003</v>
      </c>
      <c r="K1444" s="225" t="e">
        <v>#N/A</v>
      </c>
      <c r="L1444" s="190"/>
      <c r="M1444" s="17"/>
      <c r="N1444" s="18"/>
      <c r="O1444" s="17"/>
      <c r="P1444" s="5"/>
      <c r="Q1444" s="230"/>
      <c r="R1444" s="5"/>
      <c r="S1444" s="230"/>
      <c r="T1444" s="5"/>
      <c r="U1444" s="230"/>
      <c r="V1444" s="5"/>
      <c r="W1444" s="6"/>
      <c r="X1444" s="5"/>
      <c r="Y1444" s="6"/>
      <c r="Z1444" s="5"/>
      <c r="AA1444" s="6"/>
      <c r="AB1444" s="5"/>
      <c r="AC1444" s="6"/>
      <c r="AD1444" s="5"/>
      <c r="AE1444" s="6"/>
      <c r="AF1444" s="5"/>
      <c r="AG1444" s="6"/>
      <c r="AH1444" s="5"/>
      <c r="AI1444" s="6"/>
    </row>
    <row r="1445" spans="1:35" ht="15" customHeight="1" x14ac:dyDescent="0.25">
      <c r="A1445" s="9" t="s">
        <v>1667</v>
      </c>
      <c r="B1445" s="304">
        <v>637568</v>
      </c>
      <c r="D1445" s="149" t="s">
        <v>2834</v>
      </c>
      <c r="E1445" s="44" t="s">
        <v>2640</v>
      </c>
      <c r="F1445" s="44"/>
      <c r="H1445" s="225">
        <v>0</v>
      </c>
      <c r="I1445" s="225">
        <v>0</v>
      </c>
      <c r="J1445" s="225">
        <v>20.002400000000002</v>
      </c>
      <c r="K1445" s="225">
        <v>19.98</v>
      </c>
      <c r="L1445" s="190"/>
      <c r="M1445" s="48"/>
      <c r="N1445" s="18"/>
      <c r="O1445" s="48"/>
      <c r="P1445" s="18"/>
      <c r="Q1445" s="48"/>
      <c r="R1445" s="31"/>
      <c r="S1445" s="48"/>
      <c r="T1445" s="5"/>
      <c r="U1445" s="230"/>
      <c r="V1445" s="5"/>
      <c r="W1445" s="6"/>
      <c r="X1445" s="5"/>
      <c r="Y1445" s="6"/>
      <c r="Z1445" s="5"/>
      <c r="AA1445" s="6"/>
      <c r="AB1445" s="5"/>
      <c r="AC1445" s="6"/>
      <c r="AD1445" s="5"/>
      <c r="AE1445" s="6"/>
      <c r="AF1445" s="5"/>
      <c r="AG1445" s="6"/>
      <c r="AH1445" s="5"/>
      <c r="AI1445" s="6"/>
    </row>
    <row r="1446" spans="1:35" s="104" customFormat="1" ht="15" customHeight="1" x14ac:dyDescent="0.25">
      <c r="A1446" s="9" t="s">
        <v>1667</v>
      </c>
      <c r="B1446" s="304">
        <v>638227</v>
      </c>
      <c r="C1446" s="212"/>
      <c r="D1446" s="149" t="s">
        <v>2833</v>
      </c>
      <c r="E1446" s="283" t="s">
        <v>2625</v>
      </c>
      <c r="F1446" s="283"/>
      <c r="G1446" s="283"/>
      <c r="H1446" s="225">
        <v>0</v>
      </c>
      <c r="I1446" s="225">
        <v>0</v>
      </c>
      <c r="J1446" s="225">
        <v>45.484250000000003</v>
      </c>
      <c r="K1446" s="225">
        <v>45.49</v>
      </c>
      <c r="L1446" s="191"/>
      <c r="M1446" s="48"/>
      <c r="N1446" s="18"/>
      <c r="O1446" s="48"/>
      <c r="P1446" s="18"/>
      <c r="Q1446" s="48"/>
      <c r="R1446" s="18"/>
      <c r="S1446" s="48"/>
      <c r="T1446" s="5"/>
      <c r="U1446" s="230"/>
      <c r="V1446" s="5"/>
      <c r="W1446" s="6"/>
      <c r="X1446" s="5"/>
      <c r="Y1446" s="6"/>
      <c r="Z1446" s="5"/>
      <c r="AA1446" s="6"/>
      <c r="AB1446" s="5"/>
      <c r="AC1446" s="6"/>
      <c r="AD1446" s="5"/>
      <c r="AE1446" s="6"/>
      <c r="AF1446" s="5"/>
      <c r="AG1446" s="6"/>
      <c r="AH1446" s="5"/>
      <c r="AI1446" s="6"/>
    </row>
    <row r="1447" spans="1:35" s="104" customFormat="1" ht="15" customHeight="1" x14ac:dyDescent="0.25">
      <c r="A1447" s="9" t="s">
        <v>1667</v>
      </c>
      <c r="B1447" s="304">
        <v>638228</v>
      </c>
      <c r="C1447" s="212"/>
      <c r="D1447" s="149" t="s">
        <v>2832</v>
      </c>
      <c r="E1447" s="283" t="s">
        <v>2627</v>
      </c>
      <c r="F1447" s="283"/>
      <c r="G1447" s="283"/>
      <c r="H1447" s="225">
        <v>3</v>
      </c>
      <c r="I1447" s="225">
        <v>3</v>
      </c>
      <c r="J1447" s="225">
        <v>46.57</v>
      </c>
      <c r="K1447" s="225">
        <v>46.57</v>
      </c>
      <c r="L1447" s="191">
        <v>64.5</v>
      </c>
      <c r="M1447" s="48">
        <f>((((((L1447*L$2))-((L1447*L$2)*0.12+0.035)+4-13)-($J1447*L$2))/($J1447*L$2)))</f>
        <v>2.4801374275284543E-2</v>
      </c>
      <c r="N1447" s="18">
        <v>64.5</v>
      </c>
      <c r="O1447" s="48">
        <f>((((((N1447*N$2))-((N1447*N$2)*0.12+0.035)+4-13)-($J1447*N$2))/($J1447*N$2)))</f>
        <v>0.12180588361606183</v>
      </c>
      <c r="P1447" s="18"/>
      <c r="Q1447" s="48"/>
      <c r="R1447" s="5"/>
      <c r="S1447" s="48"/>
      <c r="T1447" s="5"/>
      <c r="U1447" s="230"/>
      <c r="V1447" s="5"/>
      <c r="W1447" s="6"/>
      <c r="X1447" s="5"/>
      <c r="Y1447" s="6"/>
      <c r="Z1447" s="5"/>
      <c r="AA1447" s="6"/>
      <c r="AB1447" s="5"/>
      <c r="AC1447" s="6"/>
      <c r="AD1447" s="5"/>
      <c r="AE1447" s="6"/>
      <c r="AF1447" s="5"/>
      <c r="AG1447" s="6"/>
      <c r="AH1447" s="5"/>
      <c r="AI1447" s="6"/>
    </row>
    <row r="1448" spans="1:35" s="283" customFormat="1" ht="15" customHeight="1" x14ac:dyDescent="0.25">
      <c r="A1448" s="9" t="s">
        <v>1667</v>
      </c>
      <c r="B1448" s="304">
        <v>665156</v>
      </c>
      <c r="C1448" s="212"/>
      <c r="D1448" s="149" t="s">
        <v>4911</v>
      </c>
      <c r="E1448" s="283" t="s">
        <v>5387</v>
      </c>
      <c r="H1448" s="225">
        <v>0</v>
      </c>
      <c r="I1448" s="225">
        <v>0</v>
      </c>
      <c r="J1448" s="225">
        <v>40.39</v>
      </c>
      <c r="K1448" s="225">
        <v>40.4</v>
      </c>
      <c r="L1448" s="191"/>
      <c r="M1448" s="48"/>
      <c r="N1448" s="18"/>
      <c r="O1448" s="48"/>
      <c r="P1448" s="18"/>
      <c r="Q1448" s="48"/>
      <c r="R1448" s="5"/>
      <c r="S1448" s="48"/>
      <c r="T1448" s="5"/>
      <c r="U1448" s="230"/>
      <c r="V1448" s="5"/>
      <c r="W1448" s="6"/>
      <c r="X1448" s="5"/>
      <c r="Y1448" s="6"/>
      <c r="Z1448" s="5"/>
      <c r="AA1448" s="6"/>
      <c r="AB1448" s="5"/>
      <c r="AC1448" s="6"/>
      <c r="AD1448" s="5"/>
      <c r="AE1448" s="6"/>
      <c r="AF1448" s="5"/>
      <c r="AG1448" s="6"/>
      <c r="AH1448" s="5"/>
      <c r="AI1448" s="6"/>
    </row>
    <row r="1449" spans="1:35" s="104" customFormat="1" ht="15" customHeight="1" x14ac:dyDescent="0.25">
      <c r="A1449" s="9" t="s">
        <v>3055</v>
      </c>
      <c r="B1449" s="304">
        <v>1479</v>
      </c>
      <c r="C1449" s="212"/>
      <c r="D1449" s="32" t="s">
        <v>3048</v>
      </c>
      <c r="E1449" s="283" t="s">
        <v>3049</v>
      </c>
      <c r="F1449" s="283"/>
      <c r="G1449" s="283"/>
      <c r="H1449" s="225">
        <v>0</v>
      </c>
      <c r="I1449" s="225">
        <v>0</v>
      </c>
      <c r="J1449" s="225">
        <v>69.751666999999998</v>
      </c>
      <c r="K1449" s="225">
        <v>69.75</v>
      </c>
      <c r="L1449" s="191"/>
      <c r="M1449" s="48"/>
      <c r="N1449" s="18"/>
      <c r="O1449" s="48"/>
      <c r="P1449" s="18"/>
      <c r="Q1449" s="48"/>
      <c r="R1449" s="5"/>
      <c r="S1449" s="230"/>
      <c r="T1449" s="5"/>
      <c r="U1449" s="230"/>
      <c r="V1449" s="5"/>
      <c r="W1449" s="6"/>
      <c r="X1449" s="5"/>
      <c r="Y1449" s="6"/>
      <c r="Z1449" s="5"/>
      <c r="AA1449" s="6"/>
      <c r="AB1449" s="5"/>
      <c r="AC1449" s="6"/>
      <c r="AD1449" s="5"/>
      <c r="AE1449" s="6"/>
      <c r="AF1449" s="5"/>
      <c r="AG1449" s="6"/>
      <c r="AH1449" s="5"/>
      <c r="AI1449" s="6"/>
    </row>
    <row r="1450" spans="1:35" ht="15" customHeight="1" x14ac:dyDescent="0.25">
      <c r="A1450" s="9" t="s">
        <v>3055</v>
      </c>
      <c r="B1450" s="304">
        <v>1480</v>
      </c>
      <c r="D1450" s="32" t="s">
        <v>3051</v>
      </c>
      <c r="E1450" s="284" t="s">
        <v>3052</v>
      </c>
      <c r="F1450" s="284"/>
      <c r="G1450" s="284"/>
      <c r="H1450" s="225">
        <v>0</v>
      </c>
      <c r="I1450" s="225">
        <v>0</v>
      </c>
      <c r="J1450" s="225">
        <v>69.752375000000001</v>
      </c>
      <c r="K1450" s="225">
        <v>69.75</v>
      </c>
      <c r="L1450" s="189"/>
      <c r="M1450" s="17"/>
      <c r="N1450" s="18"/>
      <c r="O1450" s="17"/>
      <c r="P1450" s="5"/>
      <c r="Q1450" s="230"/>
      <c r="R1450" s="5"/>
      <c r="S1450" s="230"/>
      <c r="T1450" s="5"/>
      <c r="U1450" s="230"/>
      <c r="V1450" s="5"/>
      <c r="W1450" s="6"/>
      <c r="X1450" s="5"/>
      <c r="Y1450" s="6"/>
      <c r="Z1450" s="5"/>
      <c r="AA1450" s="6"/>
      <c r="AB1450" s="5"/>
      <c r="AC1450" s="6"/>
      <c r="AD1450" s="5"/>
      <c r="AE1450" s="6"/>
      <c r="AF1450" s="5"/>
      <c r="AG1450" s="6"/>
      <c r="AH1450" s="5"/>
      <c r="AI1450" s="6"/>
    </row>
    <row r="1451" spans="1:35" ht="15" customHeight="1" x14ac:dyDescent="0.25">
      <c r="A1451" s="9" t="s">
        <v>3055</v>
      </c>
      <c r="B1451" s="304">
        <v>1482</v>
      </c>
      <c r="D1451" s="32" t="s">
        <v>3053</v>
      </c>
      <c r="E1451" s="284" t="s">
        <v>3054</v>
      </c>
      <c r="F1451" s="284"/>
      <c r="G1451" s="284"/>
      <c r="H1451" s="225">
        <v>0</v>
      </c>
      <c r="I1451" s="225">
        <v>0</v>
      </c>
      <c r="J1451" s="225">
        <v>69.752667000000002</v>
      </c>
      <c r="K1451" s="225">
        <v>69.75</v>
      </c>
      <c r="L1451" s="190"/>
      <c r="M1451" s="17"/>
      <c r="N1451" s="5"/>
      <c r="O1451" s="230"/>
      <c r="P1451" s="5"/>
      <c r="Q1451" s="230"/>
      <c r="R1451" s="5"/>
      <c r="S1451" s="230"/>
      <c r="T1451" s="5"/>
      <c r="U1451" s="230"/>
      <c r="V1451" s="5"/>
      <c r="W1451" s="6"/>
      <c r="X1451" s="5"/>
      <c r="Y1451" s="6"/>
      <c r="Z1451" s="5"/>
      <c r="AA1451" s="6"/>
      <c r="AB1451" s="5"/>
      <c r="AC1451" s="6"/>
      <c r="AD1451" s="5"/>
      <c r="AE1451" s="6"/>
      <c r="AF1451" s="5"/>
      <c r="AG1451" s="6"/>
      <c r="AH1451" s="5"/>
      <c r="AI1451" s="6"/>
    </row>
    <row r="1452" spans="1:35" ht="15" customHeight="1" x14ac:dyDescent="0.25">
      <c r="A1452" s="9" t="s">
        <v>3055</v>
      </c>
      <c r="B1452" s="304">
        <v>1840</v>
      </c>
      <c r="D1452" s="32" t="s">
        <v>3026</v>
      </c>
      <c r="E1452" s="284" t="s">
        <v>3027</v>
      </c>
      <c r="F1452" s="284"/>
      <c r="G1452" s="284"/>
      <c r="H1452" s="225">
        <v>0</v>
      </c>
      <c r="I1452" s="225">
        <v>0</v>
      </c>
      <c r="J1452" s="225">
        <v>55.801499999999997</v>
      </c>
      <c r="K1452" s="225">
        <v>55.8</v>
      </c>
      <c r="L1452" s="191"/>
      <c r="M1452" s="17"/>
      <c r="N1452" s="5"/>
      <c r="O1452" s="17"/>
      <c r="P1452" s="18"/>
      <c r="Q1452" s="17"/>
      <c r="R1452" s="5"/>
      <c r="S1452" s="230"/>
      <c r="T1452" s="5"/>
      <c r="U1452" s="230"/>
      <c r="V1452" s="5"/>
      <c r="W1452" s="6"/>
      <c r="X1452" s="5"/>
      <c r="Y1452" s="6"/>
      <c r="Z1452" s="5"/>
      <c r="AA1452" s="6"/>
      <c r="AB1452" s="5"/>
      <c r="AC1452" s="6"/>
      <c r="AD1452" s="5"/>
      <c r="AE1452" s="6"/>
      <c r="AF1452" s="5"/>
      <c r="AG1452" s="6"/>
      <c r="AH1452" s="5"/>
      <c r="AI1452" s="6"/>
    </row>
    <row r="1453" spans="1:35" ht="15" customHeight="1" x14ac:dyDescent="0.25">
      <c r="A1453" s="9" t="s">
        <v>3055</v>
      </c>
      <c r="B1453" s="304">
        <v>1841</v>
      </c>
      <c r="D1453" s="237" t="s">
        <v>3029</v>
      </c>
      <c r="E1453" s="128" t="s">
        <v>3030</v>
      </c>
      <c r="F1453" s="128"/>
      <c r="G1453" s="128"/>
      <c r="H1453" s="225">
        <v>0</v>
      </c>
      <c r="I1453" s="225">
        <v>0</v>
      </c>
      <c r="J1453" s="225">
        <v>55.802124999999997</v>
      </c>
      <c r="K1453" s="225">
        <v>55.8</v>
      </c>
      <c r="L1453" s="189"/>
      <c r="M1453" s="17"/>
      <c r="N1453" s="18"/>
      <c r="O1453" s="17"/>
      <c r="P1453" s="18"/>
      <c r="Q1453" s="17"/>
      <c r="R1453" s="5"/>
      <c r="S1453" s="230"/>
      <c r="T1453" s="5"/>
      <c r="U1453" s="230"/>
      <c r="V1453" s="5"/>
      <c r="W1453" s="6"/>
      <c r="X1453" s="5"/>
      <c r="Y1453" s="6"/>
      <c r="Z1453" s="5"/>
      <c r="AA1453" s="6"/>
      <c r="AB1453" s="5"/>
      <c r="AC1453" s="6"/>
      <c r="AD1453" s="5"/>
      <c r="AE1453" s="6"/>
      <c r="AF1453" s="5"/>
      <c r="AG1453" s="6"/>
      <c r="AH1453" s="5"/>
      <c r="AI1453" s="6"/>
    </row>
    <row r="1454" spans="1:35" ht="15" customHeight="1" x14ac:dyDescent="0.25">
      <c r="A1454" s="9" t="s">
        <v>3055</v>
      </c>
      <c r="B1454" s="304">
        <v>1842</v>
      </c>
      <c r="D1454" s="32" t="s">
        <v>3031</v>
      </c>
      <c r="E1454" s="284" t="s">
        <v>3032</v>
      </c>
      <c r="F1454" s="284"/>
      <c r="G1454" s="284"/>
      <c r="H1454" s="225">
        <v>0</v>
      </c>
      <c r="I1454" s="225">
        <v>0</v>
      </c>
      <c r="J1454" s="225">
        <v>55.802</v>
      </c>
      <c r="K1454" s="225">
        <v>55.8</v>
      </c>
      <c r="L1454" s="190"/>
      <c r="M1454" s="17"/>
      <c r="N1454" s="18"/>
      <c r="O1454" s="17"/>
      <c r="P1454" s="18"/>
      <c r="Q1454" s="17"/>
      <c r="R1454" s="5"/>
      <c r="S1454" s="230"/>
      <c r="T1454" s="5"/>
      <c r="U1454" s="230"/>
      <c r="V1454" s="5"/>
      <c r="W1454" s="6"/>
      <c r="X1454" s="5"/>
      <c r="Y1454" s="6"/>
      <c r="Z1454" s="5"/>
      <c r="AA1454" s="6"/>
      <c r="AB1454" s="5"/>
      <c r="AC1454" s="6"/>
      <c r="AD1454" s="5"/>
      <c r="AE1454" s="6"/>
      <c r="AF1454" s="5"/>
      <c r="AG1454" s="6"/>
      <c r="AH1454" s="5"/>
      <c r="AI1454" s="6"/>
    </row>
    <row r="1455" spans="1:35" ht="15" customHeight="1" x14ac:dyDescent="0.25">
      <c r="A1455" s="9" t="s">
        <v>3055</v>
      </c>
      <c r="B1455" s="304">
        <v>1863</v>
      </c>
      <c r="D1455" s="32" t="s">
        <v>3033</v>
      </c>
      <c r="E1455" s="284" t="s">
        <v>3034</v>
      </c>
      <c r="F1455" s="284"/>
      <c r="G1455" s="284"/>
      <c r="H1455" s="225">
        <v>0</v>
      </c>
      <c r="I1455" s="225">
        <v>0</v>
      </c>
      <c r="J1455" s="225">
        <v>48.826315999999998</v>
      </c>
      <c r="K1455" s="225">
        <v>48.83</v>
      </c>
      <c r="L1455" s="189"/>
      <c r="M1455" s="17"/>
      <c r="N1455" s="5"/>
      <c r="O1455" s="17"/>
      <c r="P1455" s="18"/>
      <c r="Q1455" s="17"/>
      <c r="R1455" s="5"/>
      <c r="S1455" s="230"/>
      <c r="T1455" s="5"/>
      <c r="U1455" s="230"/>
      <c r="V1455" s="5"/>
      <c r="W1455" s="6"/>
      <c r="X1455" s="5"/>
      <c r="Y1455" s="6"/>
      <c r="Z1455" s="5"/>
      <c r="AA1455" s="6"/>
      <c r="AB1455" s="5"/>
      <c r="AC1455" s="6"/>
      <c r="AD1455" s="5"/>
      <c r="AE1455" s="6"/>
      <c r="AF1455" s="5"/>
      <c r="AG1455" s="6"/>
      <c r="AH1455" s="5"/>
      <c r="AI1455" s="6"/>
    </row>
    <row r="1456" spans="1:35" ht="15" customHeight="1" x14ac:dyDescent="0.25">
      <c r="A1456" s="9" t="s">
        <v>3055</v>
      </c>
      <c r="B1456" s="304">
        <v>1864</v>
      </c>
      <c r="D1456" s="32" t="s">
        <v>3036</v>
      </c>
      <c r="E1456" s="284" t="s">
        <v>3037</v>
      </c>
      <c r="F1456" s="284"/>
      <c r="G1456" s="284"/>
      <c r="H1456" s="225">
        <v>0</v>
      </c>
      <c r="I1456" s="225">
        <v>0</v>
      </c>
      <c r="J1456" s="225">
        <v>48.826799999999999</v>
      </c>
      <c r="K1456" s="225">
        <v>48.83</v>
      </c>
      <c r="L1456" s="191"/>
      <c r="M1456" s="17"/>
      <c r="N1456" s="18"/>
      <c r="O1456" s="17"/>
      <c r="P1456" s="31"/>
      <c r="Q1456" s="17"/>
      <c r="R1456" s="5"/>
      <c r="S1456" s="230"/>
      <c r="T1456" s="5"/>
      <c r="U1456" s="230"/>
      <c r="V1456" s="5"/>
      <c r="W1456" s="6"/>
      <c r="X1456" s="5"/>
      <c r="Y1456" s="6"/>
      <c r="Z1456" s="5"/>
      <c r="AA1456" s="6"/>
      <c r="AB1456" s="5"/>
      <c r="AC1456" s="6"/>
      <c r="AD1456" s="5"/>
      <c r="AE1456" s="6"/>
      <c r="AF1456" s="5"/>
      <c r="AG1456" s="6"/>
      <c r="AH1456" s="5"/>
      <c r="AI1456" s="6"/>
    </row>
    <row r="1457" spans="1:35" ht="15" customHeight="1" x14ac:dyDescent="0.25">
      <c r="A1457" s="9" t="s">
        <v>3055</v>
      </c>
      <c r="B1457" s="304">
        <v>2650</v>
      </c>
      <c r="D1457" s="32" t="s">
        <v>3038</v>
      </c>
      <c r="E1457" s="284" t="s">
        <v>3039</v>
      </c>
      <c r="F1457" s="284"/>
      <c r="G1457" s="284"/>
      <c r="H1457" s="225">
        <v>0</v>
      </c>
      <c r="I1457" s="225">
        <v>0</v>
      </c>
      <c r="J1457" s="225">
        <v>54.639000000000003</v>
      </c>
      <c r="K1457" s="225">
        <v>54.64</v>
      </c>
      <c r="L1457" s="190"/>
      <c r="M1457" s="17"/>
      <c r="N1457" s="31"/>
      <c r="O1457" s="17"/>
      <c r="P1457" s="31"/>
      <c r="Q1457" s="17"/>
      <c r="R1457" s="18"/>
      <c r="S1457" s="17"/>
      <c r="T1457" s="5"/>
      <c r="U1457" s="230"/>
      <c r="V1457" s="5"/>
      <c r="W1457" s="6"/>
      <c r="X1457" s="5"/>
      <c r="Y1457" s="6"/>
      <c r="Z1457" s="5"/>
      <c r="AA1457" s="6"/>
      <c r="AB1457" s="5"/>
      <c r="AC1457" s="6"/>
      <c r="AD1457" s="5"/>
      <c r="AE1457" s="6"/>
      <c r="AF1457" s="5"/>
      <c r="AG1457" s="6"/>
      <c r="AH1457" s="5"/>
      <c r="AI1457" s="6"/>
    </row>
    <row r="1458" spans="1:35" ht="15" customHeight="1" x14ac:dyDescent="0.25">
      <c r="A1458" s="9" t="s">
        <v>3055</v>
      </c>
      <c r="B1458" s="304">
        <v>2651</v>
      </c>
      <c r="D1458" s="237" t="s">
        <v>3041</v>
      </c>
      <c r="E1458" s="128" t="s">
        <v>3042</v>
      </c>
      <c r="F1458" s="128"/>
      <c r="G1458" s="128"/>
      <c r="H1458" s="225">
        <v>0</v>
      </c>
      <c r="I1458" s="225">
        <v>0</v>
      </c>
      <c r="J1458" s="225">
        <v>54.639625000000002</v>
      </c>
      <c r="K1458" s="225">
        <v>54.64</v>
      </c>
      <c r="L1458" s="190"/>
      <c r="M1458" s="17"/>
      <c r="N1458" s="5"/>
      <c r="O1458" s="17"/>
      <c r="P1458" s="18"/>
      <c r="Q1458" s="17"/>
      <c r="R1458" s="5"/>
      <c r="S1458" s="17"/>
      <c r="T1458" s="5"/>
      <c r="U1458" s="17"/>
      <c r="V1458" s="5"/>
      <c r="W1458" s="6"/>
      <c r="X1458" s="5"/>
      <c r="Y1458" s="6"/>
      <c r="Z1458" s="5"/>
      <c r="AA1458" s="6"/>
      <c r="AB1458" s="5"/>
      <c r="AC1458" s="6"/>
      <c r="AD1458" s="5"/>
      <c r="AE1458" s="6"/>
      <c r="AF1458" s="5"/>
      <c r="AG1458" s="6"/>
      <c r="AH1458" s="5"/>
      <c r="AI1458" s="6"/>
    </row>
    <row r="1459" spans="1:35" ht="15" customHeight="1" x14ac:dyDescent="0.25">
      <c r="A1459" s="9" t="s">
        <v>3055</v>
      </c>
      <c r="B1459" s="304">
        <v>2652</v>
      </c>
      <c r="D1459" s="32" t="s">
        <v>3043</v>
      </c>
      <c r="E1459" s="284" t="s">
        <v>3044</v>
      </c>
      <c r="F1459" s="284"/>
      <c r="G1459" s="284"/>
      <c r="H1459" s="225">
        <v>9</v>
      </c>
      <c r="I1459" s="225">
        <v>9</v>
      </c>
      <c r="J1459" s="225">
        <v>54.639000000000003</v>
      </c>
      <c r="K1459" s="225">
        <v>54.64</v>
      </c>
      <c r="L1459" s="190">
        <v>60.45</v>
      </c>
      <c r="M1459" s="17">
        <f>((((((L1459*L$2))-((L1459*L$2)*0.12+0.035)+4-13)-($J1459*L$2))/($J1459*L$2)))</f>
        <v>-0.19176778491553653</v>
      </c>
      <c r="N1459" s="5"/>
      <c r="O1459" s="17"/>
      <c r="P1459" s="18"/>
      <c r="Q1459" s="17"/>
      <c r="R1459" s="18"/>
      <c r="S1459" s="17"/>
      <c r="T1459" s="5"/>
      <c r="U1459" s="230"/>
      <c r="V1459" s="5"/>
      <c r="W1459" s="6"/>
      <c r="X1459" s="5"/>
      <c r="Y1459" s="6"/>
      <c r="Z1459" s="5"/>
      <c r="AA1459" s="6"/>
      <c r="AB1459" s="5"/>
      <c r="AC1459" s="6"/>
      <c r="AD1459" s="5"/>
      <c r="AE1459" s="6"/>
      <c r="AF1459" s="5"/>
      <c r="AG1459" s="6"/>
      <c r="AH1459" s="5"/>
      <c r="AI1459" s="6"/>
    </row>
    <row r="1460" spans="1:35" ht="15" customHeight="1" x14ac:dyDescent="0.25">
      <c r="A1460" s="9" t="s">
        <v>3055</v>
      </c>
      <c r="B1460" s="304">
        <v>2685</v>
      </c>
      <c r="D1460" s="32" t="s">
        <v>3045</v>
      </c>
      <c r="E1460" s="284" t="s">
        <v>3046</v>
      </c>
      <c r="F1460" s="284"/>
      <c r="G1460" s="284"/>
      <c r="H1460" s="225">
        <v>0</v>
      </c>
      <c r="I1460" s="225">
        <v>0</v>
      </c>
      <c r="J1460" s="225">
        <v>51.152500000000003</v>
      </c>
      <c r="K1460" s="225">
        <v>51.15</v>
      </c>
      <c r="L1460" s="191"/>
      <c r="M1460" s="17"/>
      <c r="N1460" s="18"/>
      <c r="O1460" s="17"/>
      <c r="P1460" s="5"/>
      <c r="Q1460" s="17"/>
      <c r="R1460" s="5"/>
      <c r="S1460" s="230"/>
      <c r="T1460" s="5"/>
      <c r="U1460" s="230"/>
      <c r="V1460" s="5"/>
      <c r="W1460" s="6"/>
      <c r="X1460" s="5"/>
      <c r="Y1460" s="6"/>
      <c r="Z1460" s="5"/>
      <c r="AA1460" s="6"/>
      <c r="AB1460" s="5"/>
      <c r="AC1460" s="6"/>
      <c r="AD1460" s="5"/>
      <c r="AE1460" s="6"/>
      <c r="AF1460" s="5"/>
      <c r="AG1460" s="6"/>
      <c r="AH1460" s="5"/>
      <c r="AI1460" s="6"/>
    </row>
    <row r="1461" spans="1:35" x14ac:dyDescent="0.25">
      <c r="A1461" s="167"/>
      <c r="B1461" s="213"/>
      <c r="C1461" s="213"/>
      <c r="D1461" s="250"/>
      <c r="F1461"/>
      <c r="G1461"/>
      <c r="J1461" s="229"/>
      <c r="K1461" s="229"/>
      <c r="L1461"/>
      <c r="N1461"/>
      <c r="R1461"/>
      <c r="T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</row>
    <row r="1462" spans="1:35" x14ac:dyDescent="0.25">
      <c r="A1462" s="167"/>
      <c r="B1462" s="213"/>
      <c r="C1462" s="213"/>
      <c r="D1462" s="250"/>
      <c r="F1462"/>
      <c r="G1462"/>
      <c r="J1462" s="229"/>
      <c r="K1462" s="229"/>
      <c r="L1462"/>
      <c r="N1462"/>
      <c r="P1462"/>
      <c r="R1462"/>
      <c r="T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</row>
    <row r="1463" spans="1:35" x14ac:dyDescent="0.25">
      <c r="A1463" s="167"/>
      <c r="B1463" s="213"/>
      <c r="C1463" s="213"/>
      <c r="D1463" s="250"/>
      <c r="F1463"/>
      <c r="G1463"/>
      <c r="J1463" s="229"/>
      <c r="K1463" s="229"/>
      <c r="L1463"/>
      <c r="N1463"/>
      <c r="P1463"/>
      <c r="R1463"/>
      <c r="T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</row>
    <row r="1464" spans="1:35" x14ac:dyDescent="0.25">
      <c r="A1464" s="167"/>
      <c r="B1464" s="213"/>
      <c r="C1464" s="213"/>
      <c r="D1464" s="250"/>
      <c r="F1464"/>
      <c r="G1464"/>
      <c r="J1464" s="229"/>
      <c r="K1464" s="229"/>
      <c r="L1464"/>
      <c r="N1464"/>
      <c r="P1464"/>
      <c r="R1464"/>
      <c r="T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</row>
    <row r="1465" spans="1:35" x14ac:dyDescent="0.25">
      <c r="A1465" s="167"/>
      <c r="B1465" s="213"/>
      <c r="C1465" s="213"/>
      <c r="D1465" s="250"/>
      <c r="F1465"/>
      <c r="G1465"/>
      <c r="J1465" s="229"/>
      <c r="K1465" s="229"/>
      <c r="L1465"/>
      <c r="N1465"/>
      <c r="P1465"/>
      <c r="R1465"/>
      <c r="T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</row>
    <row r="1466" spans="1:35" x14ac:dyDescent="0.25">
      <c r="A1466" s="167"/>
      <c r="B1466" s="213"/>
      <c r="C1466" s="213"/>
      <c r="D1466" s="250"/>
      <c r="F1466"/>
      <c r="G1466"/>
      <c r="J1466" s="229"/>
      <c r="K1466" s="229"/>
      <c r="L1466"/>
      <c r="N1466"/>
      <c r="P1466"/>
      <c r="R1466"/>
      <c r="T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</row>
    <row r="1467" spans="1:35" x14ac:dyDescent="0.25">
      <c r="A1467" s="167"/>
      <c r="B1467" s="213"/>
      <c r="C1467" s="213"/>
      <c r="D1467" s="250"/>
      <c r="F1467"/>
      <c r="G1467"/>
      <c r="J1467" s="229"/>
      <c r="K1467" s="229"/>
      <c r="L1467"/>
      <c r="N1467"/>
      <c r="P1467"/>
      <c r="R1467"/>
      <c r="T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</row>
    <row r="1468" spans="1:35" x14ac:dyDescent="0.25">
      <c r="A1468" s="167"/>
      <c r="B1468" s="213"/>
      <c r="C1468" s="213"/>
      <c r="D1468" s="250"/>
      <c r="F1468"/>
      <c r="G1468"/>
      <c r="J1468" s="229"/>
      <c r="K1468" s="229"/>
      <c r="L1468"/>
      <c r="N1468"/>
      <c r="P1468"/>
      <c r="R1468"/>
      <c r="T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</row>
    <row r="1469" spans="1:35" x14ac:dyDescent="0.25">
      <c r="A1469" s="167"/>
      <c r="B1469" s="213"/>
      <c r="C1469" s="213"/>
      <c r="D1469" s="250"/>
      <c r="F1469"/>
      <c r="G1469"/>
      <c r="J1469" s="229"/>
      <c r="K1469" s="229"/>
      <c r="L1469"/>
      <c r="N1469"/>
      <c r="P1469"/>
      <c r="R1469"/>
      <c r="T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</row>
    <row r="1470" spans="1:35" x14ac:dyDescent="0.25">
      <c r="A1470" s="167"/>
      <c r="B1470" s="213"/>
      <c r="C1470" s="213"/>
      <c r="D1470" s="250"/>
      <c r="F1470"/>
      <c r="G1470"/>
      <c r="J1470" s="229"/>
      <c r="K1470" s="229"/>
      <c r="L1470"/>
      <c r="N1470"/>
      <c r="P1470"/>
      <c r="R1470"/>
      <c r="T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</row>
    <row r="1471" spans="1:35" x14ac:dyDescent="0.25">
      <c r="A1471" s="167"/>
      <c r="B1471" s="213"/>
      <c r="C1471" s="213"/>
      <c r="D1471" s="250"/>
      <c r="F1471"/>
      <c r="G1471"/>
      <c r="J1471" s="229"/>
      <c r="K1471" s="229"/>
      <c r="L1471"/>
      <c r="N1471"/>
      <c r="P1471"/>
      <c r="R1471"/>
      <c r="T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</row>
    <row r="3498" spans="9:35" x14ac:dyDescent="0.25">
      <c r="I3498" s="227"/>
      <c r="J3498" s="3"/>
      <c r="K3498" s="3"/>
      <c r="L3498"/>
      <c r="M3498" s="3"/>
      <c r="N3498"/>
      <c r="O3498" s="3"/>
      <c r="P3498"/>
      <c r="Q3498" s="3"/>
      <c r="R3498"/>
      <c r="S3498" s="3"/>
      <c r="T3498"/>
      <c r="U3498" s="3"/>
      <c r="V3498" s="4"/>
      <c r="W3498" s="3"/>
      <c r="X3498" s="4"/>
      <c r="Y3498" s="3"/>
      <c r="Z3498" s="4"/>
      <c r="AA3498" s="3"/>
      <c r="AB3498" s="4"/>
      <c r="AC3498" s="3"/>
      <c r="AD3498" s="4"/>
      <c r="AE3498" s="3"/>
      <c r="AF3498" s="4"/>
      <c r="AG3498" s="3"/>
      <c r="AH3498" s="4"/>
      <c r="AI3498"/>
    </row>
  </sheetData>
  <autoFilter ref="A3:AI1460" xr:uid="{00000000-0009-0000-0000-000000000000}">
    <sortState xmlns:xlrd2="http://schemas.microsoft.com/office/spreadsheetml/2017/richdata2" ref="A4:AI1460">
      <sortCondition ref="D3:D1460"/>
    </sortState>
  </autoFilter>
  <mergeCells count="13">
    <mergeCell ref="AJ2:AK2"/>
    <mergeCell ref="AH2:AI2"/>
    <mergeCell ref="AF2:AG2"/>
    <mergeCell ref="AD2:AE2"/>
    <mergeCell ref="L2:M2"/>
    <mergeCell ref="N2:O2"/>
    <mergeCell ref="P2:Q2"/>
    <mergeCell ref="R2:S2"/>
    <mergeCell ref="T2:U2"/>
    <mergeCell ref="V2:W2"/>
    <mergeCell ref="X2:Y2"/>
    <mergeCell ref="Z2:AA2"/>
    <mergeCell ref="AB2:AC2"/>
  </mergeCells>
  <pageMargins left="0.25" right="0.25" top="0.75" bottom="0.75" header="0.3" footer="0.3"/>
  <pageSetup scale="1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00"/>
  <sheetViews>
    <sheetView topLeftCell="A1499" workbookViewId="0">
      <selection activeCell="C1853" sqref="C1853"/>
    </sheetView>
  </sheetViews>
  <sheetFormatPr defaultRowHeight="15" x14ac:dyDescent="0.25"/>
  <cols>
    <col min="1" max="1" width="26.42578125" style="82" bestFit="1" customWidth="1"/>
    <col min="2" max="2" width="82.140625" style="82" bestFit="1" customWidth="1"/>
    <col min="3" max="3" width="22.28515625" style="82" customWidth="1"/>
    <col min="4" max="4" width="50.140625" style="82" bestFit="1" customWidth="1"/>
    <col min="5" max="5" width="45" style="82" customWidth="1"/>
    <col min="6" max="6" width="35.7109375" bestFit="1" customWidth="1"/>
    <col min="7" max="7" width="54.85546875" bestFit="1" customWidth="1"/>
    <col min="9" max="9" width="54.85546875" bestFit="1" customWidth="1"/>
  </cols>
  <sheetData>
    <row r="1" spans="1:11" x14ac:dyDescent="0.25">
      <c r="A1" s="84" t="s">
        <v>2257</v>
      </c>
      <c r="B1" s="84" t="s">
        <v>877</v>
      </c>
      <c r="C1" s="84" t="s">
        <v>2258</v>
      </c>
      <c r="D1" s="84" t="s">
        <v>2259</v>
      </c>
      <c r="E1"/>
    </row>
    <row r="2" spans="1:11" x14ac:dyDescent="0.25">
      <c r="A2" s="87" t="s">
        <v>857</v>
      </c>
      <c r="B2" s="87" t="s">
        <v>2260</v>
      </c>
      <c r="C2" s="88">
        <v>50</v>
      </c>
      <c r="D2" s="89">
        <f>(2300+5.06+70.69)/50</f>
        <v>47.515000000000001</v>
      </c>
      <c r="E2"/>
    </row>
    <row r="3" spans="1:11" x14ac:dyDescent="0.25">
      <c r="A3" s="87" t="s">
        <v>855</v>
      </c>
      <c r="B3" s="87" t="s">
        <v>2261</v>
      </c>
      <c r="C3" s="88">
        <v>5</v>
      </c>
      <c r="D3" s="89">
        <f>(230+0.51+7.07)/5</f>
        <v>47.515999999999998</v>
      </c>
      <c r="E3"/>
      <c r="F3" s="107"/>
      <c r="G3" s="106" t="s">
        <v>2440</v>
      </c>
      <c r="J3" s="106"/>
      <c r="K3" s="106"/>
    </row>
    <row r="4" spans="1:11" x14ac:dyDescent="0.25">
      <c r="A4" s="102" t="s">
        <v>635</v>
      </c>
      <c r="B4" s="87" t="s">
        <v>2262</v>
      </c>
      <c r="C4" s="88">
        <v>25</v>
      </c>
      <c r="D4" s="89">
        <f>(762.5+1.68+23.43)/25</f>
        <v>31.504399999999997</v>
      </c>
      <c r="E4"/>
      <c r="F4" s="77"/>
      <c r="G4" s="106" t="s">
        <v>2441</v>
      </c>
      <c r="J4" s="106"/>
      <c r="K4" s="106"/>
    </row>
    <row r="5" spans="1:11" x14ac:dyDescent="0.25">
      <c r="A5" s="87" t="s">
        <v>636</v>
      </c>
      <c r="B5" s="87" t="s">
        <v>2263</v>
      </c>
      <c r="C5" s="88">
        <v>50</v>
      </c>
      <c r="D5" s="89">
        <f>(1525+3.36+46.87)/50</f>
        <v>31.504599999999996</v>
      </c>
      <c r="E5"/>
      <c r="F5" s="110"/>
      <c r="G5" s="106" t="s">
        <v>2452</v>
      </c>
      <c r="J5" s="106"/>
      <c r="K5" s="106"/>
    </row>
    <row r="6" spans="1:11" x14ac:dyDescent="0.25">
      <c r="A6" s="87" t="s">
        <v>637</v>
      </c>
      <c r="B6" s="87" t="s">
        <v>2264</v>
      </c>
      <c r="C6" s="88">
        <v>50</v>
      </c>
      <c r="D6" s="89">
        <f>(1525+3.35+46.87)/50</f>
        <v>31.504399999999997</v>
      </c>
      <c r="E6"/>
    </row>
    <row r="7" spans="1:11" x14ac:dyDescent="0.25">
      <c r="A7" s="77" t="s">
        <v>2265</v>
      </c>
      <c r="B7" s="77" t="s">
        <v>2266</v>
      </c>
      <c r="C7" s="85">
        <v>200</v>
      </c>
      <c r="D7" s="86">
        <f>(3080+6.77+94.66)/200</f>
        <v>15.90715</v>
      </c>
      <c r="E7"/>
    </row>
    <row r="8" spans="1:11" x14ac:dyDescent="0.25">
      <c r="A8" s="77" t="s">
        <v>2042</v>
      </c>
      <c r="B8" s="77" t="s">
        <v>2267</v>
      </c>
      <c r="C8" s="85">
        <v>289</v>
      </c>
      <c r="D8" s="86">
        <f>(8294.3+18.27+254.92)/289</f>
        <v>29.645294117647058</v>
      </c>
      <c r="E8"/>
    </row>
    <row r="9" spans="1:11" x14ac:dyDescent="0.25">
      <c r="A9" s="77" t="s">
        <v>2040</v>
      </c>
      <c r="B9" s="77" t="s">
        <v>2268</v>
      </c>
      <c r="C9" s="85">
        <v>123</v>
      </c>
      <c r="D9" s="86">
        <f>(3751.5+8.26+115.3)/123</f>
        <v>31.504552845528458</v>
      </c>
      <c r="E9"/>
    </row>
    <row r="10" spans="1:11" x14ac:dyDescent="0.25">
      <c r="A10" s="77" t="s">
        <v>2041</v>
      </c>
      <c r="B10" s="77" t="s">
        <v>2269</v>
      </c>
      <c r="C10" s="85">
        <v>150</v>
      </c>
      <c r="D10" s="86">
        <f>(4125+9.08+126.78)/150</f>
        <v>28.40573333333333</v>
      </c>
      <c r="E10"/>
    </row>
    <row r="11" spans="1:11" x14ac:dyDescent="0.25">
      <c r="A11" s="107" t="s">
        <v>832</v>
      </c>
      <c r="B11" s="107" t="s">
        <v>2270</v>
      </c>
      <c r="C11" s="88">
        <v>20</v>
      </c>
      <c r="D11" s="89">
        <f>(1620+3.57+49.79)/20</f>
        <v>83.667999999999992</v>
      </c>
      <c r="E11"/>
    </row>
    <row r="12" spans="1:11" x14ac:dyDescent="0.25">
      <c r="A12" s="87" t="s">
        <v>840</v>
      </c>
      <c r="B12" s="87" t="s">
        <v>2271</v>
      </c>
      <c r="C12" s="88">
        <v>400</v>
      </c>
      <c r="D12" s="89">
        <f>(2480+5.46+76.22)/400</f>
        <v>6.4041999999999994</v>
      </c>
      <c r="E12"/>
    </row>
    <row r="13" spans="1:11" x14ac:dyDescent="0.25">
      <c r="A13" s="87" t="s">
        <v>467</v>
      </c>
      <c r="B13" s="87" t="s">
        <v>2272</v>
      </c>
      <c r="C13" s="88">
        <v>100</v>
      </c>
      <c r="D13" s="89">
        <f>(3900+8.59+119.86)/100</f>
        <v>40.284500000000001</v>
      </c>
      <c r="E13"/>
    </row>
    <row r="14" spans="1:11" x14ac:dyDescent="0.25">
      <c r="A14" s="107" t="s">
        <v>157</v>
      </c>
      <c r="B14" s="107" t="s">
        <v>2273</v>
      </c>
      <c r="C14" s="88">
        <v>51</v>
      </c>
      <c r="D14" s="89">
        <f>(1657.5+3.64+50.94)/51</f>
        <v>33.570196078431373</v>
      </c>
      <c r="E14"/>
    </row>
    <row r="15" spans="1:11" x14ac:dyDescent="0.25">
      <c r="A15" s="87" t="s">
        <v>213</v>
      </c>
      <c r="B15" s="87" t="s">
        <v>2274</v>
      </c>
      <c r="C15" s="88">
        <v>10</v>
      </c>
      <c r="D15" s="89">
        <f>(540+1.19+16.6)/10</f>
        <v>55.779000000000011</v>
      </c>
      <c r="E15"/>
    </row>
    <row r="16" spans="1:11" x14ac:dyDescent="0.25">
      <c r="A16"/>
      <c r="B16"/>
      <c r="C16"/>
      <c r="D16"/>
      <c r="E16"/>
    </row>
    <row r="17" spans="1:5" x14ac:dyDescent="0.25">
      <c r="A17" s="92" t="s">
        <v>2275</v>
      </c>
      <c r="B17" s="92" t="s">
        <v>877</v>
      </c>
      <c r="C17" s="92" t="s">
        <v>2276</v>
      </c>
      <c r="D17" s="92" t="s">
        <v>2259</v>
      </c>
      <c r="E17"/>
    </row>
    <row r="18" spans="1:5" x14ac:dyDescent="0.25">
      <c r="A18" s="87" t="s">
        <v>2277</v>
      </c>
      <c r="B18" s="87" t="s">
        <v>2278</v>
      </c>
      <c r="C18" s="88">
        <v>5</v>
      </c>
      <c r="D18" s="89">
        <v>29.919999999999998</v>
      </c>
      <c r="E18"/>
    </row>
    <row r="19" spans="1:5" x14ac:dyDescent="0.25">
      <c r="A19" s="87" t="s">
        <v>2279</v>
      </c>
      <c r="B19" s="87" t="s">
        <v>2280</v>
      </c>
      <c r="C19" s="88">
        <v>15</v>
      </c>
      <c r="D19" s="89">
        <v>29.92</v>
      </c>
      <c r="E19"/>
    </row>
    <row r="20" spans="1:5" x14ac:dyDescent="0.25">
      <c r="A20" s="87" t="s">
        <v>2281</v>
      </c>
      <c r="B20" s="87" t="s">
        <v>2282</v>
      </c>
      <c r="C20" s="88">
        <v>5</v>
      </c>
      <c r="D20" s="89">
        <v>29.916000000000004</v>
      </c>
      <c r="E20"/>
    </row>
    <row r="21" spans="1:5" x14ac:dyDescent="0.25">
      <c r="A21" s="87" t="s">
        <v>2283</v>
      </c>
      <c r="B21" s="87" t="s">
        <v>2284</v>
      </c>
      <c r="C21" s="88">
        <v>10</v>
      </c>
      <c r="D21" s="89">
        <v>39.652000000000001</v>
      </c>
      <c r="E21"/>
    </row>
    <row r="22" spans="1:5" x14ac:dyDescent="0.25">
      <c r="A22" s="87" t="s">
        <v>2285</v>
      </c>
      <c r="B22" s="87" t="s">
        <v>2286</v>
      </c>
      <c r="C22" s="88">
        <v>13</v>
      </c>
      <c r="D22" s="89">
        <v>39.651538461538458</v>
      </c>
      <c r="E22"/>
    </row>
    <row r="23" spans="1:5" x14ac:dyDescent="0.25">
      <c r="A23" s="87" t="s">
        <v>2287</v>
      </c>
      <c r="B23" s="87" t="s">
        <v>2288</v>
      </c>
      <c r="C23" s="88">
        <v>2</v>
      </c>
      <c r="D23" s="89">
        <v>39.65</v>
      </c>
      <c r="E23"/>
    </row>
    <row r="24" spans="1:5" x14ac:dyDescent="0.25">
      <c r="A24"/>
      <c r="B24"/>
      <c r="C24"/>
      <c r="D24"/>
      <c r="E24"/>
    </row>
    <row r="25" spans="1:5" x14ac:dyDescent="0.25">
      <c r="A25" s="93" t="s">
        <v>2257</v>
      </c>
      <c r="B25" s="93" t="s">
        <v>877</v>
      </c>
      <c r="C25" s="93" t="s">
        <v>2290</v>
      </c>
      <c r="D25" s="93" t="s">
        <v>2259</v>
      </c>
      <c r="E25"/>
    </row>
    <row r="26" spans="1:5" x14ac:dyDescent="0.25">
      <c r="A26" s="87" t="s">
        <v>2291</v>
      </c>
      <c r="B26" s="87" t="s">
        <v>1995</v>
      </c>
      <c r="C26" s="102">
        <v>50</v>
      </c>
      <c r="D26" s="89">
        <f>(2.74+396.5)/50</f>
        <v>7.9847999999999999</v>
      </c>
      <c r="E26"/>
    </row>
    <row r="27" spans="1:5" x14ac:dyDescent="0.25">
      <c r="A27" s="87" t="s">
        <v>2292</v>
      </c>
      <c r="B27" s="87" t="s">
        <v>2000</v>
      </c>
      <c r="C27" s="102">
        <v>31</v>
      </c>
      <c r="D27" s="89">
        <f>(3.18+460)/23</f>
        <v>20.138260869565219</v>
      </c>
      <c r="E27"/>
    </row>
    <row r="28" spans="1:5" x14ac:dyDescent="0.25">
      <c r="A28" s="87" t="s">
        <v>2293</v>
      </c>
      <c r="B28" s="87" t="s">
        <v>1994</v>
      </c>
      <c r="C28" s="102">
        <v>12</v>
      </c>
      <c r="D28" s="89">
        <f>(1.39+200)/8</f>
        <v>25.173749999999998</v>
      </c>
      <c r="E28"/>
    </row>
    <row r="29" spans="1:5" x14ac:dyDescent="0.25">
      <c r="A29" s="87" t="s">
        <v>2294</v>
      </c>
      <c r="B29" s="87" t="s">
        <v>1995</v>
      </c>
      <c r="C29" s="102">
        <v>50</v>
      </c>
      <c r="D29" s="89">
        <f>(2.74+396.5)/50</f>
        <v>7.9847999999999999</v>
      </c>
      <c r="E29"/>
    </row>
    <row r="30" spans="1:5" x14ac:dyDescent="0.25">
      <c r="A30" s="87" t="s">
        <v>388</v>
      </c>
      <c r="B30" s="87" t="s">
        <v>1442</v>
      </c>
      <c r="C30" s="102">
        <v>166</v>
      </c>
      <c r="D30" s="89">
        <f>(5.68+820)/164</f>
        <v>5.034634146341463</v>
      </c>
      <c r="E30"/>
    </row>
    <row r="31" spans="1:5" x14ac:dyDescent="0.25">
      <c r="A31" s="87" t="s">
        <v>137</v>
      </c>
      <c r="B31" s="87" t="s">
        <v>1436</v>
      </c>
      <c r="C31" s="102">
        <v>555</v>
      </c>
      <c r="D31" s="89">
        <f>(1320+9.14)/440</f>
        <v>3.0207727272727274</v>
      </c>
      <c r="E31"/>
    </row>
    <row r="32" spans="1:5" x14ac:dyDescent="0.25">
      <c r="A32" s="87" t="s">
        <v>136</v>
      </c>
      <c r="B32" s="87" t="s">
        <v>1435</v>
      </c>
      <c r="C32" s="102">
        <v>179</v>
      </c>
      <c r="D32" s="89">
        <f>(1.77+256.5)/95</f>
        <v>2.7186315789473681</v>
      </c>
      <c r="E32"/>
    </row>
    <row r="33" spans="1:5" x14ac:dyDescent="0.25">
      <c r="A33" s="87" t="s">
        <v>135</v>
      </c>
      <c r="B33" s="87" t="s">
        <v>1434</v>
      </c>
      <c r="C33" s="102">
        <v>165</v>
      </c>
      <c r="D33" s="89">
        <f>(253.8+1.76)/94</f>
        <v>2.7187234042553192</v>
      </c>
      <c r="E33"/>
    </row>
    <row r="34" spans="1:5" x14ac:dyDescent="0.25">
      <c r="A34" s="87" t="s">
        <v>134</v>
      </c>
      <c r="B34" s="87" t="s">
        <v>1433</v>
      </c>
      <c r="C34" s="102">
        <v>182</v>
      </c>
      <c r="D34" s="89">
        <f>(248.4+1.73)/92</f>
        <v>2.718804347826087</v>
      </c>
      <c r="E34"/>
    </row>
    <row r="35" spans="1:5" x14ac:dyDescent="0.25">
      <c r="A35"/>
      <c r="B35"/>
      <c r="C35"/>
      <c r="D35"/>
      <c r="E35"/>
    </row>
    <row r="36" spans="1:5" ht="60" x14ac:dyDescent="0.25">
      <c r="A36" s="98" t="s">
        <v>237</v>
      </c>
      <c r="B36" s="98" t="s">
        <v>2295</v>
      </c>
      <c r="C36" s="99" t="s">
        <v>2296</v>
      </c>
      <c r="D36" s="100">
        <v>700</v>
      </c>
      <c r="E36" s="101">
        <v>15.684614285714286</v>
      </c>
    </row>
    <row r="37" spans="1:5" ht="30" x14ac:dyDescent="0.25">
      <c r="A37" s="98" t="s">
        <v>2297</v>
      </c>
      <c r="B37" s="98" t="s">
        <v>2298</v>
      </c>
      <c r="C37" s="99" t="s">
        <v>2299</v>
      </c>
      <c r="D37" s="100">
        <v>70</v>
      </c>
      <c r="E37" s="101">
        <v>43.772571428571425</v>
      </c>
    </row>
    <row r="38" spans="1:5" ht="45" x14ac:dyDescent="0.25">
      <c r="A38" s="98" t="s">
        <v>634</v>
      </c>
      <c r="B38" s="103" t="s">
        <v>2300</v>
      </c>
      <c r="C38" s="99" t="s">
        <v>2301</v>
      </c>
      <c r="D38" s="100">
        <v>185</v>
      </c>
      <c r="E38" s="101">
        <v>9.0659459459459466</v>
      </c>
    </row>
    <row r="39" spans="1:5" ht="30" x14ac:dyDescent="0.25">
      <c r="A39" s="98" t="s">
        <v>383</v>
      </c>
      <c r="B39" s="98" t="s">
        <v>2302</v>
      </c>
      <c r="C39" s="99" t="s">
        <v>2303</v>
      </c>
      <c r="D39" s="100">
        <v>100</v>
      </c>
      <c r="E39" s="101">
        <v>15.128500000000001</v>
      </c>
    </row>
    <row r="40" spans="1:5" ht="45" x14ac:dyDescent="0.25">
      <c r="A40" s="94" t="s">
        <v>2040</v>
      </c>
      <c r="B40" s="94" t="s">
        <v>2268</v>
      </c>
      <c r="C40" s="95" t="s">
        <v>2304</v>
      </c>
      <c r="D40" s="96">
        <v>348</v>
      </c>
      <c r="E40" s="97">
        <v>37.765517241379307</v>
      </c>
    </row>
    <row r="41" spans="1:5" ht="45" x14ac:dyDescent="0.25">
      <c r="A41" s="94" t="s">
        <v>2042</v>
      </c>
      <c r="B41" s="94" t="s">
        <v>2267</v>
      </c>
      <c r="C41" s="95" t="s">
        <v>2305</v>
      </c>
      <c r="D41" s="96">
        <v>200</v>
      </c>
      <c r="E41" s="97">
        <v>34.428350000000002</v>
      </c>
    </row>
    <row r="42" spans="1:5" ht="30" x14ac:dyDescent="0.25">
      <c r="A42" s="98" t="s">
        <v>42</v>
      </c>
      <c r="B42" s="98" t="s">
        <v>2306</v>
      </c>
      <c r="C42" s="99" t="s">
        <v>2307</v>
      </c>
      <c r="D42" s="100">
        <v>100</v>
      </c>
      <c r="E42" s="101">
        <v>45.607699999999994</v>
      </c>
    </row>
    <row r="43" spans="1:5" ht="60" x14ac:dyDescent="0.25">
      <c r="A43" s="98" t="s">
        <v>857</v>
      </c>
      <c r="B43" s="98" t="s">
        <v>2260</v>
      </c>
      <c r="C43" s="99" t="s">
        <v>2308</v>
      </c>
      <c r="D43" s="100">
        <v>70</v>
      </c>
      <c r="E43" s="101">
        <v>54.840714285714284</v>
      </c>
    </row>
    <row r="44" spans="1:5" ht="45" x14ac:dyDescent="0.25">
      <c r="A44" s="98" t="s">
        <v>549</v>
      </c>
      <c r="B44" s="98" t="s">
        <v>2309</v>
      </c>
      <c r="C44" s="99" t="s">
        <v>2310</v>
      </c>
      <c r="D44" s="100">
        <v>300</v>
      </c>
      <c r="E44" s="101">
        <v>30.039866666666668</v>
      </c>
    </row>
    <row r="45" spans="1:5" x14ac:dyDescent="0.25">
      <c r="A45" s="98" t="s">
        <v>441</v>
      </c>
      <c r="B45" s="98" t="s">
        <v>2311</v>
      </c>
      <c r="C45" s="83" t="s">
        <v>2312</v>
      </c>
      <c r="D45" s="100">
        <v>50</v>
      </c>
      <c r="E45" s="101">
        <v>23.366</v>
      </c>
    </row>
    <row r="46" spans="1:5" ht="30" x14ac:dyDescent="0.25">
      <c r="A46" s="98" t="s">
        <v>440</v>
      </c>
      <c r="B46" s="98" t="s">
        <v>2313</v>
      </c>
      <c r="C46" s="99" t="s">
        <v>2314</v>
      </c>
      <c r="D46" s="100">
        <v>100</v>
      </c>
      <c r="E46" s="101">
        <v>20.0228</v>
      </c>
    </row>
    <row r="47" spans="1:5" ht="30" x14ac:dyDescent="0.25">
      <c r="A47" s="98" t="s">
        <v>481</v>
      </c>
      <c r="B47" s="98" t="s">
        <v>2315</v>
      </c>
      <c r="C47" s="99" t="s">
        <v>2316</v>
      </c>
      <c r="D47" s="100">
        <v>80</v>
      </c>
      <c r="E47" s="101">
        <v>17.239125000000001</v>
      </c>
    </row>
    <row r="48" spans="1:5" x14ac:dyDescent="0.25">
      <c r="A48" s="98" t="s">
        <v>2283</v>
      </c>
      <c r="B48" s="98" t="s">
        <v>2284</v>
      </c>
      <c r="C48" s="83" t="s">
        <v>2317</v>
      </c>
      <c r="D48" s="100">
        <v>10</v>
      </c>
      <c r="E48" s="101">
        <v>39.652000000000001</v>
      </c>
    </row>
    <row r="49" spans="1:5" x14ac:dyDescent="0.25">
      <c r="A49" s="98" t="s">
        <v>2285</v>
      </c>
      <c r="B49" s="98" t="s">
        <v>2286</v>
      </c>
      <c r="C49" s="83" t="s">
        <v>2318</v>
      </c>
      <c r="D49" s="100">
        <v>13</v>
      </c>
      <c r="E49" s="101">
        <v>39.651538461538458</v>
      </c>
    </row>
    <row r="50" spans="1:5" x14ac:dyDescent="0.25">
      <c r="A50" s="98" t="s">
        <v>2287</v>
      </c>
      <c r="B50" s="98" t="s">
        <v>2288</v>
      </c>
      <c r="C50" s="83" t="s">
        <v>2319</v>
      </c>
      <c r="D50" s="100">
        <v>2</v>
      </c>
      <c r="E50" s="101">
        <v>39.65</v>
      </c>
    </row>
    <row r="51" spans="1:5" ht="45" x14ac:dyDescent="0.25">
      <c r="A51" s="98" t="s">
        <v>467</v>
      </c>
      <c r="B51" s="98" t="s">
        <v>2272</v>
      </c>
      <c r="C51" s="99" t="s">
        <v>2320</v>
      </c>
      <c r="D51" s="100">
        <v>49</v>
      </c>
      <c r="E51" s="101">
        <v>42.42052653061225</v>
      </c>
    </row>
    <row r="52" spans="1:5" x14ac:dyDescent="0.25">
      <c r="A52" s="98" t="s">
        <v>437</v>
      </c>
      <c r="B52" s="98" t="s">
        <v>2321</v>
      </c>
      <c r="C52" s="83" t="s">
        <v>2322</v>
      </c>
      <c r="D52" s="100">
        <v>40</v>
      </c>
      <c r="E52" s="101">
        <v>20.022749999999998</v>
      </c>
    </row>
    <row r="53" spans="1:5" x14ac:dyDescent="0.25">
      <c r="A53" s="98" t="s">
        <v>2277</v>
      </c>
      <c r="B53" s="98" t="s">
        <v>2278</v>
      </c>
      <c r="C53" s="83" t="s">
        <v>2323</v>
      </c>
      <c r="D53" s="100">
        <v>5</v>
      </c>
      <c r="E53" s="101">
        <v>29.919999999999998</v>
      </c>
    </row>
    <row r="54" spans="1:5" x14ac:dyDescent="0.25">
      <c r="A54" s="98" t="s">
        <v>2279</v>
      </c>
      <c r="B54" s="98" t="s">
        <v>2280</v>
      </c>
      <c r="C54" s="83" t="s">
        <v>2324</v>
      </c>
      <c r="D54" s="100">
        <v>15</v>
      </c>
      <c r="E54" s="101">
        <v>29.92</v>
      </c>
    </row>
    <row r="55" spans="1:5" x14ac:dyDescent="0.25">
      <c r="A55" s="98" t="s">
        <v>2281</v>
      </c>
      <c r="B55" s="98" t="s">
        <v>2282</v>
      </c>
      <c r="C55" s="83" t="s">
        <v>2325</v>
      </c>
      <c r="D55" s="100">
        <v>5</v>
      </c>
      <c r="E55" s="101">
        <v>29.916000000000004</v>
      </c>
    </row>
    <row r="56" spans="1:5" x14ac:dyDescent="0.25">
      <c r="A56"/>
      <c r="B56"/>
      <c r="C56"/>
      <c r="D56"/>
      <c r="E56"/>
    </row>
    <row r="57" spans="1:5" x14ac:dyDescent="0.25">
      <c r="A57"/>
      <c r="B57"/>
      <c r="C57"/>
      <c r="D57"/>
      <c r="E57"/>
    </row>
    <row r="58" spans="1:5" x14ac:dyDescent="0.25">
      <c r="A58" s="105" t="s">
        <v>2327</v>
      </c>
      <c r="B58" s="105" t="s">
        <v>877</v>
      </c>
      <c r="C58" s="105" t="s">
        <v>2328</v>
      </c>
      <c r="D58" s="105" t="s">
        <v>2329</v>
      </c>
      <c r="E58"/>
    </row>
    <row r="59" spans="1:5" x14ac:dyDescent="0.25">
      <c r="A59" s="107" t="s">
        <v>184</v>
      </c>
      <c r="B59" s="107" t="s">
        <v>2330</v>
      </c>
      <c r="C59" s="107">
        <v>20</v>
      </c>
      <c r="D59" s="107" t="s">
        <v>2331</v>
      </c>
      <c r="E59"/>
    </row>
    <row r="60" spans="1:5" x14ac:dyDescent="0.25">
      <c r="A60" s="107" t="s">
        <v>450</v>
      </c>
      <c r="B60" s="107" t="s">
        <v>2332</v>
      </c>
      <c r="C60" s="107">
        <v>1</v>
      </c>
      <c r="D60" s="107" t="s">
        <v>2333</v>
      </c>
      <c r="E60"/>
    </row>
    <row r="61" spans="1:5" x14ac:dyDescent="0.25">
      <c r="A61" s="107" t="s">
        <v>108</v>
      </c>
      <c r="B61" s="107" t="s">
        <v>2334</v>
      </c>
      <c r="C61" s="107">
        <v>4</v>
      </c>
      <c r="D61" s="107" t="s">
        <v>2335</v>
      </c>
      <c r="E61"/>
    </row>
    <row r="62" spans="1:5" x14ac:dyDescent="0.25">
      <c r="A62" s="107" t="s">
        <v>97</v>
      </c>
      <c r="B62" s="107" t="s">
        <v>2336</v>
      </c>
      <c r="C62" s="107">
        <v>42</v>
      </c>
      <c r="D62" s="107" t="s">
        <v>2335</v>
      </c>
      <c r="E62"/>
    </row>
    <row r="63" spans="1:5" x14ac:dyDescent="0.25">
      <c r="A63" s="107" t="s">
        <v>2326</v>
      </c>
      <c r="B63" s="107" t="s">
        <v>2337</v>
      </c>
      <c r="C63" s="107">
        <v>6</v>
      </c>
      <c r="D63" s="107" t="s">
        <v>2335</v>
      </c>
      <c r="E63"/>
    </row>
    <row r="64" spans="1:5" x14ac:dyDescent="0.25">
      <c r="A64" s="107" t="s">
        <v>98</v>
      </c>
      <c r="B64" s="107" t="s">
        <v>2338</v>
      </c>
      <c r="C64" s="107">
        <v>52</v>
      </c>
      <c r="D64" s="107" t="s">
        <v>2335</v>
      </c>
      <c r="E64"/>
    </row>
    <row r="65" spans="1:5" x14ac:dyDescent="0.25">
      <c r="A65" s="107" t="s">
        <v>447</v>
      </c>
      <c r="B65" s="107" t="s">
        <v>2339</v>
      </c>
      <c r="C65" s="107">
        <v>30</v>
      </c>
      <c r="D65" s="107" t="s">
        <v>2335</v>
      </c>
      <c r="E65"/>
    </row>
    <row r="66" spans="1:5" x14ac:dyDescent="0.25">
      <c r="A66" s="107" t="s">
        <v>2340</v>
      </c>
      <c r="B66" s="107" t="s">
        <v>2341</v>
      </c>
      <c r="C66" s="107">
        <v>10</v>
      </c>
      <c r="D66" s="107" t="s">
        <v>2335</v>
      </c>
      <c r="E66"/>
    </row>
    <row r="67" spans="1:5" x14ac:dyDescent="0.25">
      <c r="A67" s="107" t="s">
        <v>109</v>
      </c>
      <c r="B67" s="107" t="s">
        <v>2342</v>
      </c>
      <c r="C67" s="107">
        <v>6</v>
      </c>
      <c r="D67" s="107" t="s">
        <v>2335</v>
      </c>
      <c r="E67"/>
    </row>
    <row r="68" spans="1:5" x14ac:dyDescent="0.25">
      <c r="A68" s="107" t="s">
        <v>451</v>
      </c>
      <c r="B68" s="107" t="s">
        <v>2343</v>
      </c>
      <c r="C68" s="107">
        <v>5</v>
      </c>
      <c r="D68" s="107" t="s">
        <v>2335</v>
      </c>
      <c r="E68"/>
    </row>
    <row r="69" spans="1:5" x14ac:dyDescent="0.25">
      <c r="A69" s="107" t="s">
        <v>452</v>
      </c>
      <c r="B69" s="107" t="s">
        <v>2344</v>
      </c>
      <c r="C69" s="107">
        <v>2</v>
      </c>
      <c r="D69" s="107" t="s">
        <v>2335</v>
      </c>
      <c r="E69"/>
    </row>
    <row r="70" spans="1:5" x14ac:dyDescent="0.25">
      <c r="A70" s="107" t="s">
        <v>103</v>
      </c>
      <c r="B70" s="107" t="s">
        <v>2345</v>
      </c>
      <c r="C70" s="107">
        <v>174</v>
      </c>
      <c r="D70" s="107" t="s">
        <v>2335</v>
      </c>
      <c r="E70"/>
    </row>
    <row r="71" spans="1:5" x14ac:dyDescent="0.25">
      <c r="A71" s="107" t="s">
        <v>102</v>
      </c>
      <c r="B71" s="107" t="s">
        <v>2346</v>
      </c>
      <c r="C71" s="107">
        <v>380</v>
      </c>
      <c r="D71" s="107" t="s">
        <v>2335</v>
      </c>
      <c r="E71"/>
    </row>
    <row r="72" spans="1:5" x14ac:dyDescent="0.25">
      <c r="A72" s="107" t="s">
        <v>454</v>
      </c>
      <c r="B72" s="107" t="s">
        <v>2347</v>
      </c>
      <c r="C72" s="107">
        <v>44</v>
      </c>
      <c r="D72" s="107" t="s">
        <v>2335</v>
      </c>
      <c r="E72"/>
    </row>
    <row r="73" spans="1:5" x14ac:dyDescent="0.25">
      <c r="A73" s="107" t="s">
        <v>99</v>
      </c>
      <c r="B73" s="107" t="s">
        <v>2348</v>
      </c>
      <c r="C73" s="107">
        <v>71</v>
      </c>
      <c r="D73" s="107" t="s">
        <v>2335</v>
      </c>
      <c r="E73"/>
    </row>
    <row r="74" spans="1:5" x14ac:dyDescent="0.25">
      <c r="A74" s="107" t="s">
        <v>100</v>
      </c>
      <c r="B74" s="107" t="s">
        <v>2349</v>
      </c>
      <c r="C74" s="107">
        <v>601</v>
      </c>
      <c r="D74" s="107" t="s">
        <v>2335</v>
      </c>
      <c r="E74"/>
    </row>
    <row r="75" spans="1:5" x14ac:dyDescent="0.25">
      <c r="A75" s="107" t="s">
        <v>111</v>
      </c>
      <c r="B75" s="107" t="s">
        <v>2350</v>
      </c>
      <c r="C75" s="107">
        <v>1</v>
      </c>
      <c r="D75" s="107" t="s">
        <v>2335</v>
      </c>
      <c r="E75"/>
    </row>
    <row r="76" spans="1:5" x14ac:dyDescent="0.25">
      <c r="A76" s="107" t="s">
        <v>448</v>
      </c>
      <c r="B76" s="107" t="s">
        <v>2351</v>
      </c>
      <c r="C76" s="107">
        <v>50</v>
      </c>
      <c r="D76" s="107" t="s">
        <v>2335</v>
      </c>
      <c r="E76"/>
    </row>
    <row r="77" spans="1:5" x14ac:dyDescent="0.25">
      <c r="A77" s="107" t="s">
        <v>453</v>
      </c>
      <c r="B77" s="107" t="s">
        <v>2352</v>
      </c>
      <c r="C77" s="107">
        <v>5</v>
      </c>
      <c r="D77" s="107" t="s">
        <v>2335</v>
      </c>
      <c r="E77"/>
    </row>
    <row r="78" spans="1:5" x14ac:dyDescent="0.25">
      <c r="A78" s="107" t="s">
        <v>101</v>
      </c>
      <c r="B78" s="107" t="s">
        <v>2353</v>
      </c>
      <c r="C78" s="107">
        <v>8</v>
      </c>
      <c r="D78" s="107" t="s">
        <v>2335</v>
      </c>
      <c r="E78"/>
    </row>
    <row r="79" spans="1:5" x14ac:dyDescent="0.25">
      <c r="A79" s="107" t="s">
        <v>110</v>
      </c>
      <c r="B79" s="107" t="s">
        <v>2354</v>
      </c>
      <c r="C79" s="107">
        <v>1</v>
      </c>
      <c r="D79" s="107" t="s">
        <v>2335</v>
      </c>
      <c r="E79"/>
    </row>
    <row r="80" spans="1:5" x14ac:dyDescent="0.25">
      <c r="A80" s="107" t="s">
        <v>2097</v>
      </c>
      <c r="B80" s="107" t="s">
        <v>2355</v>
      </c>
      <c r="C80" s="107">
        <v>43</v>
      </c>
      <c r="D80" s="107" t="s">
        <v>2335</v>
      </c>
      <c r="E80"/>
    </row>
    <row r="81" spans="1:5" x14ac:dyDescent="0.25">
      <c r="A81" s="107" t="s">
        <v>105</v>
      </c>
      <c r="B81" s="107" t="s">
        <v>2356</v>
      </c>
      <c r="C81" s="107">
        <v>10</v>
      </c>
      <c r="D81" s="107" t="s">
        <v>2335</v>
      </c>
      <c r="E81"/>
    </row>
    <row r="82" spans="1:5" x14ac:dyDescent="0.25">
      <c r="A82" s="107" t="s">
        <v>2357</v>
      </c>
      <c r="B82" s="107" t="s">
        <v>2358</v>
      </c>
      <c r="C82" s="107">
        <v>10</v>
      </c>
      <c r="D82" s="107" t="s">
        <v>2335</v>
      </c>
      <c r="E82"/>
    </row>
    <row r="83" spans="1:5" x14ac:dyDescent="0.25">
      <c r="A83" s="107" t="s">
        <v>104</v>
      </c>
      <c r="B83" s="107" t="s">
        <v>2359</v>
      </c>
      <c r="C83" s="107">
        <v>22</v>
      </c>
      <c r="D83" s="107" t="s">
        <v>2335</v>
      </c>
      <c r="E83"/>
    </row>
    <row r="84" spans="1:5" x14ac:dyDescent="0.25">
      <c r="A84" s="107" t="s">
        <v>2127</v>
      </c>
      <c r="B84" s="107" t="s">
        <v>2360</v>
      </c>
      <c r="C84" s="107">
        <v>2</v>
      </c>
      <c r="D84" s="107" t="s">
        <v>2361</v>
      </c>
      <c r="E84"/>
    </row>
    <row r="85" spans="1:5" x14ac:dyDescent="0.25">
      <c r="A85" s="107" t="s">
        <v>291</v>
      </c>
      <c r="B85" s="107" t="s">
        <v>2362</v>
      </c>
      <c r="C85" s="107">
        <v>12</v>
      </c>
      <c r="D85" s="107" t="s">
        <v>2361</v>
      </c>
      <c r="E85"/>
    </row>
    <row r="86" spans="1:5" x14ac:dyDescent="0.25">
      <c r="A86" s="107" t="s">
        <v>2134</v>
      </c>
      <c r="B86" s="107" t="s">
        <v>2134</v>
      </c>
      <c r="C86" s="107">
        <v>5</v>
      </c>
      <c r="D86" s="107" t="s">
        <v>2361</v>
      </c>
      <c r="E86"/>
    </row>
    <row r="87" spans="1:5" x14ac:dyDescent="0.25">
      <c r="A87" s="107" t="s">
        <v>2363</v>
      </c>
      <c r="B87" s="107" t="s">
        <v>2364</v>
      </c>
      <c r="C87" s="107">
        <v>2</v>
      </c>
      <c r="D87" s="107" t="s">
        <v>2365</v>
      </c>
      <c r="E87"/>
    </row>
    <row r="88" spans="1:5" x14ac:dyDescent="0.25">
      <c r="A88" s="107" t="s">
        <v>2366</v>
      </c>
      <c r="B88" s="107" t="s">
        <v>2367</v>
      </c>
      <c r="C88" s="107">
        <v>4</v>
      </c>
      <c r="D88" s="107" t="s">
        <v>2365</v>
      </c>
      <c r="E88"/>
    </row>
    <row r="89" spans="1:5" x14ac:dyDescent="0.25">
      <c r="A89" s="107" t="s">
        <v>23</v>
      </c>
      <c r="B89" s="107" t="s">
        <v>2368</v>
      </c>
      <c r="C89" s="107">
        <v>8</v>
      </c>
      <c r="D89" s="107" t="s">
        <v>2365</v>
      </c>
      <c r="E89"/>
    </row>
    <row r="90" spans="1:5" x14ac:dyDescent="0.25">
      <c r="A90" s="107" t="s">
        <v>21</v>
      </c>
      <c r="B90" s="107" t="s">
        <v>2369</v>
      </c>
      <c r="C90" s="107">
        <v>15</v>
      </c>
      <c r="D90" s="107" t="s">
        <v>2365</v>
      </c>
      <c r="E90"/>
    </row>
    <row r="91" spans="1:5" x14ac:dyDescent="0.25">
      <c r="A91" s="107" t="s">
        <v>24</v>
      </c>
      <c r="B91" s="107" t="s">
        <v>2370</v>
      </c>
      <c r="C91" s="107">
        <v>27</v>
      </c>
      <c r="D91" s="107" t="s">
        <v>2365</v>
      </c>
      <c r="E91"/>
    </row>
    <row r="92" spans="1:5" x14ac:dyDescent="0.25">
      <c r="A92" s="107" t="s">
        <v>25</v>
      </c>
      <c r="B92" s="107" t="s">
        <v>2371</v>
      </c>
      <c r="C92" s="107">
        <v>10</v>
      </c>
      <c r="D92" s="107" t="s">
        <v>2365</v>
      </c>
      <c r="E92"/>
    </row>
    <row r="93" spans="1:5" x14ac:dyDescent="0.25">
      <c r="A93" s="107" t="s">
        <v>2101</v>
      </c>
      <c r="B93" s="107" t="s">
        <v>2372</v>
      </c>
      <c r="C93" s="107">
        <v>1</v>
      </c>
      <c r="D93" s="107" t="s">
        <v>2365</v>
      </c>
      <c r="E93"/>
    </row>
    <row r="94" spans="1:5" x14ac:dyDescent="0.25">
      <c r="A94" s="107" t="s">
        <v>22</v>
      </c>
      <c r="B94" s="107" t="s">
        <v>2373</v>
      </c>
      <c r="C94" s="107">
        <v>26</v>
      </c>
      <c r="D94" s="107" t="s">
        <v>2365</v>
      </c>
      <c r="E94"/>
    </row>
    <row r="95" spans="1:5" x14ac:dyDescent="0.25">
      <c r="A95" s="107" t="s">
        <v>410</v>
      </c>
      <c r="B95" s="107" t="s">
        <v>2374</v>
      </c>
      <c r="C95" s="107">
        <v>25</v>
      </c>
      <c r="D95" s="107" t="s">
        <v>2365</v>
      </c>
      <c r="E95"/>
    </row>
    <row r="96" spans="1:5" x14ac:dyDescent="0.25">
      <c r="A96" s="107" t="s">
        <v>2375</v>
      </c>
      <c r="B96" s="107" t="s">
        <v>2376</v>
      </c>
      <c r="C96" s="107">
        <v>3</v>
      </c>
      <c r="D96" s="107" t="s">
        <v>2377</v>
      </c>
      <c r="E96"/>
    </row>
    <row r="97" spans="1:5" x14ac:dyDescent="0.25">
      <c r="A97" s="107" t="s">
        <v>449</v>
      </c>
      <c r="B97" s="107" t="s">
        <v>2378</v>
      </c>
      <c r="C97" s="107">
        <v>21</v>
      </c>
      <c r="D97" s="107" t="s">
        <v>2377</v>
      </c>
      <c r="E97"/>
    </row>
    <row r="98" spans="1:5" x14ac:dyDescent="0.25">
      <c r="A98" s="107" t="s">
        <v>107</v>
      </c>
      <c r="B98" s="107" t="s">
        <v>2379</v>
      </c>
      <c r="C98" s="107">
        <v>1</v>
      </c>
      <c r="D98" s="107" t="s">
        <v>2377</v>
      </c>
      <c r="E98"/>
    </row>
    <row r="99" spans="1:5" x14ac:dyDescent="0.25">
      <c r="A99" s="107" t="s">
        <v>94</v>
      </c>
      <c r="B99" s="107" t="s">
        <v>2380</v>
      </c>
      <c r="C99" s="107">
        <v>33</v>
      </c>
      <c r="D99" s="107" t="s">
        <v>2377</v>
      </c>
      <c r="E99"/>
    </row>
    <row r="100" spans="1:5" x14ac:dyDescent="0.25">
      <c r="A100" s="107" t="s">
        <v>96</v>
      </c>
      <c r="B100" s="107" t="s">
        <v>2381</v>
      </c>
      <c r="C100" s="107">
        <v>3</v>
      </c>
      <c r="D100" s="107" t="s">
        <v>2377</v>
      </c>
      <c r="E100"/>
    </row>
    <row r="101" spans="1:5" x14ac:dyDescent="0.25">
      <c r="A101" s="107" t="s">
        <v>95</v>
      </c>
      <c r="B101" s="107" t="s">
        <v>2382</v>
      </c>
      <c r="C101" s="107">
        <v>36</v>
      </c>
      <c r="D101" s="107" t="s">
        <v>2377</v>
      </c>
      <c r="E101"/>
    </row>
    <row r="102" spans="1:5" x14ac:dyDescent="0.25">
      <c r="A102" s="107" t="s">
        <v>106</v>
      </c>
      <c r="B102" s="107" t="s">
        <v>2383</v>
      </c>
      <c r="C102" s="107">
        <v>18</v>
      </c>
      <c r="D102" s="107" t="s">
        <v>2377</v>
      </c>
      <c r="E102"/>
    </row>
    <row r="103" spans="1:5" x14ac:dyDescent="0.25">
      <c r="A103" s="107" t="s">
        <v>2384</v>
      </c>
      <c r="B103" s="107" t="s">
        <v>2385</v>
      </c>
      <c r="C103" s="107">
        <v>8</v>
      </c>
      <c r="D103" s="107" t="s">
        <v>2386</v>
      </c>
      <c r="E103"/>
    </row>
    <row r="104" spans="1:5" x14ac:dyDescent="0.25">
      <c r="A104" s="107" t="s">
        <v>2387</v>
      </c>
      <c r="B104" s="107" t="s">
        <v>2388</v>
      </c>
      <c r="C104" s="107">
        <v>3</v>
      </c>
      <c r="D104" s="107" t="s">
        <v>2386</v>
      </c>
      <c r="E104"/>
    </row>
    <row r="105" spans="1:5" x14ac:dyDescent="0.25">
      <c r="A105" s="107" t="s">
        <v>473</v>
      </c>
      <c r="B105" s="107" t="s">
        <v>2389</v>
      </c>
      <c r="C105" s="107">
        <v>10</v>
      </c>
      <c r="D105" s="107" t="s">
        <v>2390</v>
      </c>
      <c r="E105"/>
    </row>
    <row r="106" spans="1:5" x14ac:dyDescent="0.25">
      <c r="A106" s="107" t="s">
        <v>396</v>
      </c>
      <c r="B106" s="107" t="s">
        <v>2391</v>
      </c>
      <c r="C106" s="107">
        <v>270</v>
      </c>
      <c r="D106" s="107" t="s">
        <v>2392</v>
      </c>
      <c r="E106"/>
    </row>
    <row r="107" spans="1:5" x14ac:dyDescent="0.25">
      <c r="A107" s="107" t="s">
        <v>397</v>
      </c>
      <c r="B107" s="107" t="s">
        <v>2393</v>
      </c>
      <c r="C107" s="107">
        <v>270</v>
      </c>
      <c r="D107" s="107" t="s">
        <v>2394</v>
      </c>
      <c r="E107"/>
    </row>
    <row r="108" spans="1:5" x14ac:dyDescent="0.25">
      <c r="A108" s="107" t="s">
        <v>2395</v>
      </c>
      <c r="B108" s="107" t="s">
        <v>2396</v>
      </c>
      <c r="C108" s="107">
        <v>20</v>
      </c>
      <c r="D108" s="107" t="s">
        <v>2397</v>
      </c>
      <c r="E108"/>
    </row>
    <row r="109" spans="1:5" x14ac:dyDescent="0.25">
      <c r="A109" s="107" t="s">
        <v>2398</v>
      </c>
      <c r="B109" s="107" t="s">
        <v>2399</v>
      </c>
      <c r="C109" s="107">
        <v>20</v>
      </c>
      <c r="D109" s="107" t="s">
        <v>2400</v>
      </c>
      <c r="E109"/>
    </row>
    <row r="110" spans="1:5" x14ac:dyDescent="0.25">
      <c r="A110" s="107" t="s">
        <v>114</v>
      </c>
      <c r="B110" s="107" t="s">
        <v>2401</v>
      </c>
      <c r="C110" s="107">
        <v>16</v>
      </c>
      <c r="D110" s="107" t="s">
        <v>2402</v>
      </c>
      <c r="E110"/>
    </row>
    <row r="111" spans="1:5" x14ac:dyDescent="0.25">
      <c r="A111" s="107" t="s">
        <v>115</v>
      </c>
      <c r="B111" s="107" t="s">
        <v>2403</v>
      </c>
      <c r="C111" s="107">
        <v>1</v>
      </c>
      <c r="D111" s="107" t="s">
        <v>2404</v>
      </c>
      <c r="E111"/>
    </row>
    <row r="112" spans="1:5" x14ac:dyDescent="0.25">
      <c r="A112" s="107" t="s">
        <v>0</v>
      </c>
      <c r="B112" s="107" t="s">
        <v>2405</v>
      </c>
      <c r="C112" s="107">
        <v>10</v>
      </c>
      <c r="D112" s="107" t="s">
        <v>2406</v>
      </c>
      <c r="E112"/>
    </row>
    <row r="113" spans="1:6" x14ac:dyDescent="0.25">
      <c r="A113" s="107" t="s">
        <v>1</v>
      </c>
      <c r="B113" s="107" t="s">
        <v>2407</v>
      </c>
      <c r="C113" s="107">
        <v>30</v>
      </c>
      <c r="D113" s="107" t="s">
        <v>2406</v>
      </c>
      <c r="E113"/>
    </row>
    <row r="114" spans="1:6" x14ac:dyDescent="0.25">
      <c r="A114" s="107" t="s">
        <v>2</v>
      </c>
      <c r="B114" s="107" t="s">
        <v>2408</v>
      </c>
      <c r="C114" s="107">
        <v>20</v>
      </c>
      <c r="D114" s="107" t="s">
        <v>2409</v>
      </c>
      <c r="E114"/>
    </row>
    <row r="115" spans="1:6" x14ac:dyDescent="0.25">
      <c r="A115" s="107" t="s">
        <v>3</v>
      </c>
      <c r="B115" s="107" t="s">
        <v>2410</v>
      </c>
      <c r="C115" s="107">
        <v>62</v>
      </c>
      <c r="D115" s="107" t="s">
        <v>2411</v>
      </c>
      <c r="E115"/>
    </row>
    <row r="116" spans="1:6" x14ac:dyDescent="0.25">
      <c r="A116" s="107" t="s">
        <v>4</v>
      </c>
      <c r="B116" s="107" t="s">
        <v>2412</v>
      </c>
      <c r="C116" s="107">
        <v>30</v>
      </c>
      <c r="D116" s="107" t="s">
        <v>2409</v>
      </c>
      <c r="E116"/>
    </row>
    <row r="117" spans="1:6" x14ac:dyDescent="0.25">
      <c r="A117" s="107" t="s">
        <v>10</v>
      </c>
      <c r="B117" s="107" t="s">
        <v>2413</v>
      </c>
      <c r="C117" s="107">
        <v>100</v>
      </c>
      <c r="D117" s="107" t="s">
        <v>2414</v>
      </c>
      <c r="E117"/>
    </row>
    <row r="118" spans="1:6" x14ac:dyDescent="0.25">
      <c r="A118" s="107" t="s">
        <v>11</v>
      </c>
      <c r="B118" s="107" t="s">
        <v>2415</v>
      </c>
      <c r="C118" s="107">
        <v>100</v>
      </c>
      <c r="D118" s="107" t="s">
        <v>2414</v>
      </c>
      <c r="E118"/>
    </row>
    <row r="119" spans="1:6" x14ac:dyDescent="0.25">
      <c r="A119" s="107" t="s">
        <v>12</v>
      </c>
      <c r="B119" s="107" t="s">
        <v>2416</v>
      </c>
      <c r="C119" s="107">
        <v>15</v>
      </c>
      <c r="D119" s="107" t="s">
        <v>2417</v>
      </c>
      <c r="E119"/>
    </row>
    <row r="120" spans="1:6" x14ac:dyDescent="0.25">
      <c r="A120"/>
      <c r="B120"/>
      <c r="C120"/>
      <c r="D120"/>
      <c r="E120"/>
    </row>
    <row r="121" spans="1:6" x14ac:dyDescent="0.25">
      <c r="A121"/>
      <c r="B121"/>
      <c r="C121"/>
      <c r="D121"/>
      <c r="E121"/>
    </row>
    <row r="122" spans="1:6" x14ac:dyDescent="0.25">
      <c r="A122" s="107" t="s">
        <v>2438</v>
      </c>
      <c r="B122" s="107" t="s">
        <v>2439</v>
      </c>
      <c r="C122" s="106" t="s">
        <v>2419</v>
      </c>
      <c r="D122" s="106" t="s">
        <v>2420</v>
      </c>
      <c r="E122" s="108"/>
      <c r="F122" s="106"/>
    </row>
    <row r="123" spans="1:6" x14ac:dyDescent="0.25">
      <c r="A123" s="107" t="s">
        <v>411</v>
      </c>
      <c r="B123" s="107" t="s">
        <v>2421</v>
      </c>
      <c r="C123" s="109">
        <v>78.069999999999993</v>
      </c>
      <c r="D123" s="107">
        <v>100</v>
      </c>
      <c r="E123" s="107"/>
      <c r="F123" s="107"/>
    </row>
    <row r="124" spans="1:6" x14ac:dyDescent="0.25">
      <c r="A124" s="107" t="s">
        <v>37</v>
      </c>
      <c r="B124" s="107" t="s">
        <v>2422</v>
      </c>
      <c r="C124" s="109">
        <v>73.53</v>
      </c>
      <c r="D124" s="107">
        <v>100</v>
      </c>
      <c r="E124" s="107"/>
      <c r="F124" s="107"/>
    </row>
    <row r="125" spans="1:6" x14ac:dyDescent="0.25">
      <c r="A125" s="107" t="s">
        <v>856</v>
      </c>
      <c r="B125" s="107" t="s">
        <v>2423</v>
      </c>
      <c r="C125" s="109">
        <v>58.05</v>
      </c>
      <c r="D125" s="107">
        <v>56</v>
      </c>
      <c r="E125" s="107"/>
      <c r="F125" s="107"/>
    </row>
    <row r="126" spans="1:6" x14ac:dyDescent="0.25">
      <c r="A126" s="107" t="s">
        <v>392</v>
      </c>
      <c r="B126" s="107" t="s">
        <v>2424</v>
      </c>
      <c r="C126" s="109">
        <v>58.05</v>
      </c>
      <c r="D126" s="107">
        <v>168</v>
      </c>
      <c r="E126" s="107"/>
      <c r="F126" s="107"/>
    </row>
    <row r="127" spans="1:6" x14ac:dyDescent="0.25">
      <c r="A127" s="107" t="s">
        <v>428</v>
      </c>
      <c r="B127" s="107" t="s">
        <v>2425</v>
      </c>
      <c r="C127" s="109">
        <v>61.03</v>
      </c>
      <c r="D127" s="107">
        <v>152</v>
      </c>
      <c r="E127" s="107"/>
      <c r="F127" s="107"/>
    </row>
    <row r="128" spans="1:6" x14ac:dyDescent="0.25">
      <c r="A128" s="107" t="s">
        <v>842</v>
      </c>
      <c r="B128" s="107" t="s">
        <v>2426</v>
      </c>
      <c r="C128" s="109">
        <v>59.09</v>
      </c>
      <c r="D128" s="107">
        <v>24</v>
      </c>
      <c r="E128" s="107" t="s">
        <v>2427</v>
      </c>
      <c r="F128" s="107"/>
    </row>
    <row r="129" spans="1:6" x14ac:dyDescent="0.25">
      <c r="A129" s="107" t="s">
        <v>368</v>
      </c>
      <c r="B129" s="107" t="s">
        <v>2428</v>
      </c>
      <c r="C129" s="109">
        <v>44.76</v>
      </c>
      <c r="D129" s="107">
        <v>100</v>
      </c>
      <c r="E129" s="107"/>
      <c r="F129" s="107"/>
    </row>
    <row r="130" spans="1:6" x14ac:dyDescent="0.25">
      <c r="A130" s="107" t="s">
        <v>2429</v>
      </c>
      <c r="B130" s="107" t="s">
        <v>2430</v>
      </c>
      <c r="C130" s="109">
        <v>86.38</v>
      </c>
      <c r="D130" s="107">
        <v>80</v>
      </c>
      <c r="E130" s="107" t="s">
        <v>2431</v>
      </c>
      <c r="F130" s="107"/>
    </row>
    <row r="131" spans="1:6" x14ac:dyDescent="0.25">
      <c r="A131" s="107" t="s">
        <v>2432</v>
      </c>
      <c r="B131" s="107" t="s">
        <v>2433</v>
      </c>
      <c r="C131" s="109">
        <v>88.25</v>
      </c>
      <c r="D131" s="107">
        <v>257</v>
      </c>
      <c r="E131" s="107" t="s">
        <v>2434</v>
      </c>
      <c r="F131" s="107"/>
    </row>
    <row r="132" spans="1:6" x14ac:dyDescent="0.25">
      <c r="A132" s="107" t="s">
        <v>2435</v>
      </c>
      <c r="B132" s="107" t="s">
        <v>2436</v>
      </c>
      <c r="C132" s="109">
        <v>36.020000000000003</v>
      </c>
      <c r="D132" s="107">
        <v>50</v>
      </c>
      <c r="E132" s="107"/>
      <c r="F132" s="107"/>
    </row>
    <row r="133" spans="1:6" x14ac:dyDescent="0.25">
      <c r="A133" s="107" t="s">
        <v>42</v>
      </c>
      <c r="B133" s="107" t="s">
        <v>2306</v>
      </c>
      <c r="C133" s="109">
        <v>45.24</v>
      </c>
      <c r="D133" s="107">
        <v>298</v>
      </c>
      <c r="E133" s="107"/>
      <c r="F133" s="107"/>
    </row>
    <row r="134" spans="1:6" x14ac:dyDescent="0.25">
      <c r="A134" s="107" t="s">
        <v>41</v>
      </c>
      <c r="B134" s="107" t="s">
        <v>2437</v>
      </c>
      <c r="C134" s="109">
        <v>45.24</v>
      </c>
      <c r="D134" s="107">
        <v>400</v>
      </c>
      <c r="E134" s="107"/>
      <c r="F134" s="107"/>
    </row>
    <row r="135" spans="1:6" x14ac:dyDescent="0.25">
      <c r="A135"/>
      <c r="B135"/>
      <c r="C135"/>
      <c r="D135"/>
      <c r="E135"/>
    </row>
    <row r="136" spans="1:6" x14ac:dyDescent="0.25">
      <c r="A136" s="106" t="s">
        <v>2327</v>
      </c>
      <c r="B136" s="106" t="s">
        <v>2442</v>
      </c>
      <c r="C136" s="106" t="s">
        <v>2443</v>
      </c>
      <c r="D136" s="106" t="s">
        <v>2290</v>
      </c>
      <c r="E136" s="106"/>
      <c r="F136" s="106"/>
    </row>
    <row r="137" spans="1:6" x14ac:dyDescent="0.25">
      <c r="A137" s="107" t="s">
        <v>2444</v>
      </c>
      <c r="B137" s="107" t="s">
        <v>2445</v>
      </c>
      <c r="C137" s="107">
        <v>21.92361111</v>
      </c>
      <c r="D137" s="107">
        <v>21</v>
      </c>
      <c r="E137" s="107"/>
      <c r="F137" s="107"/>
    </row>
    <row r="138" spans="1:6" x14ac:dyDescent="0.25">
      <c r="A138" s="107" t="s">
        <v>2446</v>
      </c>
      <c r="B138" s="107" t="s">
        <v>2447</v>
      </c>
      <c r="C138" s="107">
        <v>50.354374999999997</v>
      </c>
      <c r="D138" s="107">
        <v>36</v>
      </c>
      <c r="E138" s="107"/>
      <c r="F138" s="107"/>
    </row>
    <row r="139" spans="1:6" x14ac:dyDescent="0.25">
      <c r="A139" s="107" t="s">
        <v>2448</v>
      </c>
      <c r="B139" s="107" t="s">
        <v>2449</v>
      </c>
      <c r="C139" s="107">
        <v>22.849166669999999</v>
      </c>
      <c r="D139" s="107">
        <v>28</v>
      </c>
      <c r="E139" s="107"/>
      <c r="F139" s="107"/>
    </row>
    <row r="140" spans="1:6" x14ac:dyDescent="0.25">
      <c r="A140" s="107" t="s">
        <v>2450</v>
      </c>
      <c r="B140" s="107" t="s">
        <v>2451</v>
      </c>
      <c r="C140" s="107">
        <v>54.046218750000001</v>
      </c>
      <c r="D140" s="107">
        <v>320</v>
      </c>
      <c r="E140" s="107"/>
      <c r="F140" s="107"/>
    </row>
    <row r="141" spans="1:6" x14ac:dyDescent="0.25">
      <c r="A141"/>
      <c r="B141"/>
      <c r="C141"/>
      <c r="D141"/>
      <c r="E141"/>
    </row>
    <row r="142" spans="1:6" x14ac:dyDescent="0.25">
      <c r="A142" s="107" t="s">
        <v>411</v>
      </c>
      <c r="B142" s="107" t="s">
        <v>2421</v>
      </c>
      <c r="C142" s="107">
        <v>81.3035</v>
      </c>
      <c r="D142"/>
      <c r="E142"/>
    </row>
    <row r="143" spans="1:6" x14ac:dyDescent="0.25">
      <c r="A143" s="107" t="s">
        <v>37</v>
      </c>
      <c r="B143" s="107" t="s">
        <v>2422</v>
      </c>
      <c r="C143" s="107">
        <v>76.580100000000002</v>
      </c>
      <c r="D143"/>
      <c r="E143"/>
    </row>
    <row r="144" spans="1:6" x14ac:dyDescent="0.25">
      <c r="A144" s="107" t="s">
        <v>856</v>
      </c>
      <c r="B144" s="107" t="s">
        <v>2423</v>
      </c>
      <c r="C144" s="107">
        <v>60.454999999999998</v>
      </c>
      <c r="D144"/>
      <c r="E144"/>
    </row>
    <row r="145" spans="1:5" x14ac:dyDescent="0.25">
      <c r="A145" s="107" t="s">
        <v>392</v>
      </c>
      <c r="B145" s="107" t="s">
        <v>2424</v>
      </c>
      <c r="C145" s="107">
        <v>60.454999999999998</v>
      </c>
      <c r="D145"/>
      <c r="E145"/>
    </row>
    <row r="146" spans="1:5" x14ac:dyDescent="0.25">
      <c r="A146" s="107" t="s">
        <v>428</v>
      </c>
      <c r="B146" s="107" t="s">
        <v>2425</v>
      </c>
      <c r="C146" s="107">
        <v>63.5625</v>
      </c>
      <c r="D146"/>
      <c r="E146"/>
    </row>
    <row r="147" spans="1:5" x14ac:dyDescent="0.25">
      <c r="A147" s="107" t="s">
        <v>842</v>
      </c>
      <c r="B147" s="107" t="s">
        <v>2426</v>
      </c>
      <c r="C147" s="107">
        <v>61.5398</v>
      </c>
      <c r="D147"/>
      <c r="E147"/>
    </row>
    <row r="148" spans="1:5" x14ac:dyDescent="0.25">
      <c r="A148" s="107" t="s">
        <v>368</v>
      </c>
      <c r="B148" s="107" t="s">
        <v>2428</v>
      </c>
      <c r="C148" s="107">
        <v>46.612499999999997</v>
      </c>
      <c r="D148"/>
      <c r="E148"/>
    </row>
    <row r="149" spans="1:5" x14ac:dyDescent="0.25">
      <c r="A149" s="107" t="s">
        <v>2429</v>
      </c>
      <c r="B149" s="107" t="s">
        <v>2430</v>
      </c>
      <c r="C149" s="107">
        <v>89.959299999999999</v>
      </c>
      <c r="D149"/>
      <c r="E149"/>
    </row>
    <row r="150" spans="1:5" x14ac:dyDescent="0.25">
      <c r="A150" s="107" t="s">
        <v>2432</v>
      </c>
      <c r="B150" s="107" t="s">
        <v>2433</v>
      </c>
      <c r="C150" s="107">
        <v>91.914199999999994</v>
      </c>
      <c r="D150"/>
      <c r="E150"/>
    </row>
    <row r="151" spans="1:5" x14ac:dyDescent="0.25">
      <c r="A151" s="107" t="s">
        <v>2435</v>
      </c>
      <c r="B151" s="107" t="s">
        <v>2436</v>
      </c>
      <c r="C151" s="107">
        <v>37.515999999999998</v>
      </c>
      <c r="D151"/>
      <c r="E151"/>
    </row>
    <row r="152" spans="1:5" x14ac:dyDescent="0.25">
      <c r="A152" s="107" t="s">
        <v>42</v>
      </c>
      <c r="B152" s="107" t="s">
        <v>2306</v>
      </c>
      <c r="C152" s="107">
        <v>47.121000000000002</v>
      </c>
      <c r="D152"/>
      <c r="E152"/>
    </row>
    <row r="153" spans="1:5" x14ac:dyDescent="0.25">
      <c r="A153" s="107" t="s">
        <v>41</v>
      </c>
      <c r="B153" s="107" t="s">
        <v>2437</v>
      </c>
      <c r="C153" s="107">
        <v>47.121000000000002</v>
      </c>
      <c r="D153"/>
      <c r="E153"/>
    </row>
    <row r="154" spans="1:5" x14ac:dyDescent="0.25">
      <c r="A154"/>
      <c r="B154"/>
      <c r="C154"/>
      <c r="D154"/>
      <c r="E154"/>
    </row>
    <row r="155" spans="1:5" x14ac:dyDescent="0.25">
      <c r="A155"/>
      <c r="B155"/>
      <c r="C155"/>
      <c r="D155"/>
      <c r="E155"/>
    </row>
    <row r="156" spans="1:5" ht="15.75" thickBot="1" x14ac:dyDescent="0.3">
      <c r="A156"/>
      <c r="B156"/>
      <c r="C156"/>
      <c r="D156"/>
      <c r="E156"/>
    </row>
    <row r="157" spans="1:5" ht="16.5" thickBot="1" x14ac:dyDescent="0.3">
      <c r="A157" s="114" t="s">
        <v>2459</v>
      </c>
      <c r="B157" s="115" t="s">
        <v>877</v>
      </c>
      <c r="C157" s="115" t="s">
        <v>2460</v>
      </c>
      <c r="D157" s="115" t="s">
        <v>2461</v>
      </c>
      <c r="E157" s="116" t="s">
        <v>2462</v>
      </c>
    </row>
    <row r="158" spans="1:5" ht="15.75" thickBot="1" x14ac:dyDescent="0.3">
      <c r="A158" s="117" t="s">
        <v>2463</v>
      </c>
      <c r="B158" s="118" t="s">
        <v>2464</v>
      </c>
      <c r="C158" s="119">
        <v>40</v>
      </c>
      <c r="D158" s="119" t="s">
        <v>2465</v>
      </c>
      <c r="E158" s="120"/>
    </row>
    <row r="159" spans="1:5" ht="15.75" thickBot="1" x14ac:dyDescent="0.3">
      <c r="A159" s="117" t="s">
        <v>2466</v>
      </c>
      <c r="B159" s="118" t="s">
        <v>2467</v>
      </c>
      <c r="C159" s="119">
        <v>200</v>
      </c>
      <c r="D159" s="119" t="s">
        <v>2465</v>
      </c>
      <c r="E159" s="120"/>
    </row>
    <row r="160" spans="1:5" ht="15.75" thickBot="1" x14ac:dyDescent="0.3">
      <c r="A160" s="117" t="s">
        <v>152</v>
      </c>
      <c r="B160" s="118" t="s">
        <v>2273</v>
      </c>
      <c r="C160" s="119">
        <v>150</v>
      </c>
      <c r="D160" s="119" t="s">
        <v>2468</v>
      </c>
      <c r="E160" s="120"/>
    </row>
    <row r="161" spans="1:6" ht="15.75" thickBot="1" x14ac:dyDescent="0.3">
      <c r="A161" s="117" t="s">
        <v>153</v>
      </c>
      <c r="B161" s="118" t="s">
        <v>2469</v>
      </c>
      <c r="C161" s="119">
        <v>40</v>
      </c>
      <c r="D161" s="119" t="s">
        <v>2470</v>
      </c>
      <c r="E161" s="120"/>
      <c r="F161" s="121" t="s">
        <v>2538</v>
      </c>
    </row>
    <row r="162" spans="1:6" ht="15.75" thickBot="1" x14ac:dyDescent="0.3">
      <c r="A162" s="117" t="s">
        <v>2471</v>
      </c>
      <c r="B162" s="118" t="s">
        <v>2472</v>
      </c>
      <c r="C162" s="119">
        <v>30</v>
      </c>
      <c r="D162" s="119" t="s">
        <v>2473</v>
      </c>
      <c r="E162" s="120"/>
    </row>
    <row r="163" spans="1:6" ht="15.75" thickBot="1" x14ac:dyDescent="0.3">
      <c r="A163" s="117" t="s">
        <v>2474</v>
      </c>
      <c r="B163" s="118" t="s">
        <v>2475</v>
      </c>
      <c r="C163" s="119">
        <v>3</v>
      </c>
      <c r="D163" s="119" t="s">
        <v>2476</v>
      </c>
      <c r="E163" s="120"/>
    </row>
    <row r="164" spans="1:6" ht="15.75" thickBot="1" x14ac:dyDescent="0.3">
      <c r="A164" s="117" t="s">
        <v>2477</v>
      </c>
      <c r="B164" s="118" t="s">
        <v>2478</v>
      </c>
      <c r="C164" s="119">
        <v>30</v>
      </c>
      <c r="D164" s="119" t="s">
        <v>2479</v>
      </c>
      <c r="E164" s="120"/>
    </row>
    <row r="165" spans="1:6" ht="15.75" thickBot="1" x14ac:dyDescent="0.3">
      <c r="A165" s="117" t="s">
        <v>2480</v>
      </c>
      <c r="B165" s="118" t="s">
        <v>2481</v>
      </c>
      <c r="C165" s="119">
        <v>30</v>
      </c>
      <c r="D165" s="119" t="s">
        <v>2482</v>
      </c>
      <c r="E165" s="120"/>
    </row>
    <row r="166" spans="1:6" ht="15.75" thickBot="1" x14ac:dyDescent="0.3">
      <c r="A166" s="117" t="s">
        <v>2483</v>
      </c>
      <c r="B166" s="118" t="s">
        <v>2484</v>
      </c>
      <c r="C166" s="119">
        <v>20</v>
      </c>
      <c r="D166" s="119" t="s">
        <v>2485</v>
      </c>
      <c r="E166" s="120"/>
    </row>
    <row r="167" spans="1:6" ht="15.75" thickBot="1" x14ac:dyDescent="0.3">
      <c r="A167" s="117" t="s">
        <v>2486</v>
      </c>
      <c r="B167" s="118" t="s">
        <v>2487</v>
      </c>
      <c r="C167" s="119">
        <v>30</v>
      </c>
      <c r="D167" s="119" t="s">
        <v>2488</v>
      </c>
      <c r="E167" s="120"/>
    </row>
    <row r="168" spans="1:6" ht="15.75" thickBot="1" x14ac:dyDescent="0.3">
      <c r="A168" s="117" t="s">
        <v>2489</v>
      </c>
      <c r="B168" s="118" t="s">
        <v>2490</v>
      </c>
      <c r="C168" s="119">
        <v>1</v>
      </c>
      <c r="D168" s="119" t="s">
        <v>2491</v>
      </c>
      <c r="E168" s="120"/>
    </row>
    <row r="169" spans="1:6" ht="15.75" thickBot="1" x14ac:dyDescent="0.3">
      <c r="A169" s="117" t="s">
        <v>2492</v>
      </c>
      <c r="B169" s="118" t="s">
        <v>2493</v>
      </c>
      <c r="C169" s="119">
        <v>50</v>
      </c>
      <c r="D169" s="119" t="s">
        <v>2494</v>
      </c>
      <c r="E169" s="120"/>
    </row>
    <row r="170" spans="1:6" ht="15.75" thickBot="1" x14ac:dyDescent="0.3">
      <c r="A170" s="117" t="s">
        <v>2495</v>
      </c>
      <c r="B170" s="118" t="s">
        <v>2496</v>
      </c>
      <c r="C170" s="119">
        <v>9</v>
      </c>
      <c r="D170" s="119" t="s">
        <v>2491</v>
      </c>
      <c r="E170" s="120"/>
    </row>
    <row r="171" spans="1:6" ht="15.75" thickBot="1" x14ac:dyDescent="0.3">
      <c r="A171" s="117" t="s">
        <v>2497</v>
      </c>
      <c r="B171" s="118" t="s">
        <v>2498</v>
      </c>
      <c r="C171" s="119">
        <v>20</v>
      </c>
      <c r="D171" s="119" t="s">
        <v>2499</v>
      </c>
      <c r="E171" s="120"/>
    </row>
    <row r="172" spans="1:6" ht="15.75" thickBot="1" x14ac:dyDescent="0.3">
      <c r="A172" s="117" t="s">
        <v>2500</v>
      </c>
      <c r="B172" s="118" t="s">
        <v>2501</v>
      </c>
      <c r="C172" s="119">
        <v>20</v>
      </c>
      <c r="D172" s="119" t="s">
        <v>2502</v>
      </c>
      <c r="E172" s="120"/>
    </row>
    <row r="173" spans="1:6" ht="15.75" thickBot="1" x14ac:dyDescent="0.3">
      <c r="A173" s="117" t="s">
        <v>2456</v>
      </c>
      <c r="B173" s="118" t="s">
        <v>2457</v>
      </c>
      <c r="C173" s="119">
        <v>8</v>
      </c>
      <c r="D173" s="119" t="s">
        <v>2503</v>
      </c>
      <c r="E173" s="120" t="s">
        <v>2504</v>
      </c>
    </row>
    <row r="174" spans="1:6" ht="15.75" thickBot="1" x14ac:dyDescent="0.3">
      <c r="A174" s="117" t="s">
        <v>2458</v>
      </c>
      <c r="B174" s="118" t="s">
        <v>2505</v>
      </c>
      <c r="C174" s="119">
        <v>10</v>
      </c>
      <c r="D174" s="119" t="s">
        <v>2506</v>
      </c>
      <c r="E174" s="120" t="s">
        <v>2507</v>
      </c>
    </row>
    <row r="175" spans="1:6" ht="15.75" thickBot="1" x14ac:dyDescent="0.3">
      <c r="A175" s="117" t="s">
        <v>2508</v>
      </c>
      <c r="B175" s="118" t="s">
        <v>2509</v>
      </c>
      <c r="C175" s="119">
        <v>9</v>
      </c>
      <c r="D175" s="119" t="s">
        <v>2510</v>
      </c>
      <c r="E175" s="120"/>
    </row>
    <row r="176" spans="1:6" ht="15.75" thickBot="1" x14ac:dyDescent="0.3">
      <c r="A176" s="117" t="s">
        <v>2511</v>
      </c>
      <c r="B176" s="118" t="s">
        <v>2512</v>
      </c>
      <c r="C176" s="119">
        <v>50</v>
      </c>
      <c r="D176" s="119" t="s">
        <v>2513</v>
      </c>
      <c r="E176" s="120"/>
    </row>
    <row r="177" spans="1:6" ht="15.75" thickBot="1" x14ac:dyDescent="0.3">
      <c r="A177" s="117" t="s">
        <v>2514</v>
      </c>
      <c r="B177" s="118" t="s">
        <v>2515</v>
      </c>
      <c r="C177" s="119">
        <v>5</v>
      </c>
      <c r="D177" s="119" t="s">
        <v>2516</v>
      </c>
      <c r="E177" s="120"/>
    </row>
    <row r="178" spans="1:6" ht="15.75" thickBot="1" x14ac:dyDescent="0.3">
      <c r="A178" s="117" t="s">
        <v>2517</v>
      </c>
      <c r="B178" s="118" t="s">
        <v>2518</v>
      </c>
      <c r="C178" s="119">
        <v>15</v>
      </c>
      <c r="D178" s="119" t="s">
        <v>2519</v>
      </c>
      <c r="E178" s="120"/>
    </row>
    <row r="179" spans="1:6" ht="15.75" thickBot="1" x14ac:dyDescent="0.3">
      <c r="A179" s="117" t="s">
        <v>2520</v>
      </c>
      <c r="B179" s="118" t="s">
        <v>2521</v>
      </c>
      <c r="C179" s="119">
        <v>15</v>
      </c>
      <c r="D179" s="119" t="s">
        <v>2499</v>
      </c>
      <c r="E179" s="120"/>
    </row>
    <row r="180" spans="1:6" ht="15.75" thickBot="1" x14ac:dyDescent="0.3">
      <c r="A180" s="117" t="s">
        <v>2522</v>
      </c>
      <c r="B180" s="118" t="s">
        <v>2523</v>
      </c>
      <c r="C180" s="119">
        <v>15</v>
      </c>
      <c r="D180" s="119" t="s">
        <v>2524</v>
      </c>
      <c r="E180" s="120"/>
    </row>
    <row r="181" spans="1:6" ht="15.75" thickBot="1" x14ac:dyDescent="0.3">
      <c r="A181" s="117" t="s">
        <v>2525</v>
      </c>
      <c r="B181" s="118" t="s">
        <v>2526</v>
      </c>
      <c r="C181" s="119">
        <v>100</v>
      </c>
      <c r="D181" s="119" t="s">
        <v>2527</v>
      </c>
      <c r="E181" s="120"/>
      <c r="F181" s="121" t="s">
        <v>2538</v>
      </c>
    </row>
    <row r="182" spans="1:6" ht="15.75" thickBot="1" x14ac:dyDescent="0.3">
      <c r="A182" s="117" t="s">
        <v>466</v>
      </c>
      <c r="B182" s="118" t="s">
        <v>2528</v>
      </c>
      <c r="C182" s="119">
        <v>20</v>
      </c>
      <c r="D182" s="119" t="s">
        <v>2529</v>
      </c>
      <c r="E182" s="120" t="s">
        <v>2530</v>
      </c>
    </row>
    <row r="183" spans="1:6" ht="15.75" thickBot="1" x14ac:dyDescent="0.3">
      <c r="A183" s="117" t="s">
        <v>471</v>
      </c>
      <c r="B183" s="118" t="s">
        <v>2531</v>
      </c>
      <c r="C183" s="119">
        <v>20</v>
      </c>
      <c r="D183" s="119" t="s">
        <v>2532</v>
      </c>
      <c r="E183" s="120"/>
    </row>
    <row r="184" spans="1:6" ht="15.75" thickBot="1" x14ac:dyDescent="0.3">
      <c r="A184" s="117" t="s">
        <v>470</v>
      </c>
      <c r="B184" s="118" t="s">
        <v>2533</v>
      </c>
      <c r="C184" s="119">
        <v>20</v>
      </c>
      <c r="D184" s="119" t="s">
        <v>2532</v>
      </c>
      <c r="E184" s="120" t="s">
        <v>2534</v>
      </c>
    </row>
    <row r="185" spans="1:6" ht="15.75" thickBot="1" x14ac:dyDescent="0.3">
      <c r="A185" s="117" t="s">
        <v>2535</v>
      </c>
      <c r="B185" s="118" t="s">
        <v>2536</v>
      </c>
      <c r="C185" s="119">
        <v>20</v>
      </c>
      <c r="D185" s="119" t="s">
        <v>2513</v>
      </c>
      <c r="E185" s="120"/>
    </row>
    <row r="186" spans="1:6" x14ac:dyDescent="0.25">
      <c r="A186"/>
      <c r="B186"/>
      <c r="C186"/>
      <c r="D186"/>
      <c r="E186"/>
    </row>
    <row r="187" spans="1:6" x14ac:dyDescent="0.25">
      <c r="A187" s="122" t="s">
        <v>442</v>
      </c>
      <c r="B187" s="122" t="s">
        <v>2539</v>
      </c>
      <c r="C187" s="123">
        <v>20</v>
      </c>
      <c r="D187" s="123" t="s">
        <v>2540</v>
      </c>
      <c r="E187"/>
    </row>
    <row r="188" spans="1:6" x14ac:dyDescent="0.25">
      <c r="A188" s="122" t="s">
        <v>92</v>
      </c>
      <c r="B188" s="122" t="s">
        <v>2541</v>
      </c>
      <c r="C188" s="123">
        <v>20</v>
      </c>
      <c r="D188" s="123" t="s">
        <v>2542</v>
      </c>
      <c r="E188"/>
    </row>
    <row r="189" spans="1:6" x14ac:dyDescent="0.25">
      <c r="A189" s="122" t="s">
        <v>443</v>
      </c>
      <c r="B189" s="122" t="s">
        <v>2543</v>
      </c>
      <c r="C189" s="123">
        <v>50</v>
      </c>
      <c r="D189" s="123" t="s">
        <v>2544</v>
      </c>
      <c r="E189"/>
    </row>
    <row r="190" spans="1:6" x14ac:dyDescent="0.25">
      <c r="A190" s="122" t="s">
        <v>177</v>
      </c>
      <c r="B190" s="122" t="s">
        <v>2545</v>
      </c>
      <c r="C190" s="123">
        <v>30</v>
      </c>
      <c r="D190" s="123" t="s">
        <v>2546</v>
      </c>
      <c r="E190"/>
    </row>
    <row r="191" spans="1:6" x14ac:dyDescent="0.25">
      <c r="A191" s="122" t="s">
        <v>178</v>
      </c>
      <c r="B191" s="122" t="s">
        <v>2547</v>
      </c>
      <c r="C191" s="123">
        <v>70</v>
      </c>
      <c r="D191" s="123" t="s">
        <v>2546</v>
      </c>
      <c r="E191"/>
    </row>
    <row r="192" spans="1:6" x14ac:dyDescent="0.25">
      <c r="A192" s="122" t="s">
        <v>444</v>
      </c>
      <c r="B192" s="122" t="s">
        <v>2548</v>
      </c>
      <c r="C192" s="123">
        <v>10</v>
      </c>
      <c r="D192" s="123" t="s">
        <v>2549</v>
      </c>
      <c r="E192"/>
    </row>
    <row r="193" spans="1:5" x14ac:dyDescent="0.25">
      <c r="A193" s="122" t="s">
        <v>179</v>
      </c>
      <c r="B193" s="122" t="s">
        <v>2550</v>
      </c>
      <c r="C193" s="123">
        <v>10</v>
      </c>
      <c r="D193" s="123" t="s">
        <v>2551</v>
      </c>
      <c r="E193"/>
    </row>
    <row r="194" spans="1:5" x14ac:dyDescent="0.25">
      <c r="A194" s="122" t="s">
        <v>180</v>
      </c>
      <c r="B194" s="122" t="s">
        <v>2552</v>
      </c>
      <c r="C194" s="123">
        <v>40</v>
      </c>
      <c r="D194" s="123" t="s">
        <v>2551</v>
      </c>
      <c r="E194"/>
    </row>
    <row r="195" spans="1:5" x14ac:dyDescent="0.25">
      <c r="A195" s="122" t="s">
        <v>181</v>
      </c>
      <c r="B195" s="122" t="s">
        <v>2553</v>
      </c>
      <c r="C195" s="123">
        <v>20</v>
      </c>
      <c r="D195" s="123" t="s">
        <v>2551</v>
      </c>
      <c r="E195" s="121"/>
    </row>
    <row r="196" spans="1:5" x14ac:dyDescent="0.25">
      <c r="A196" s="122" t="s">
        <v>478</v>
      </c>
      <c r="B196" s="122" t="s">
        <v>2554</v>
      </c>
      <c r="C196" s="123">
        <v>40</v>
      </c>
      <c r="D196" s="123" t="s">
        <v>2555</v>
      </c>
      <c r="E196"/>
    </row>
    <row r="197" spans="1:5" x14ac:dyDescent="0.25">
      <c r="A197" s="122" t="s">
        <v>479</v>
      </c>
      <c r="B197" s="122" t="s">
        <v>2556</v>
      </c>
      <c r="C197" s="123">
        <v>15</v>
      </c>
      <c r="D197" s="123" t="s">
        <v>2555</v>
      </c>
      <c r="E197"/>
    </row>
    <row r="198" spans="1:5" x14ac:dyDescent="0.25">
      <c r="A198" s="122" t="s">
        <v>480</v>
      </c>
      <c r="B198" s="122" t="s">
        <v>2557</v>
      </c>
      <c r="C198" s="123">
        <v>5</v>
      </c>
      <c r="D198" s="123" t="s">
        <v>2558</v>
      </c>
      <c r="E198"/>
    </row>
    <row r="199" spans="1:5" x14ac:dyDescent="0.25">
      <c r="A199"/>
      <c r="B199"/>
      <c r="C199"/>
      <c r="D199"/>
      <c r="E199"/>
    </row>
    <row r="200" spans="1:5" x14ac:dyDescent="0.25">
      <c r="A200"/>
      <c r="B200"/>
      <c r="C200"/>
      <c r="D200"/>
      <c r="E200"/>
    </row>
    <row r="201" spans="1:5" x14ac:dyDescent="0.25">
      <c r="A201" s="105" t="s">
        <v>2560</v>
      </c>
      <c r="B201" s="105" t="s">
        <v>2561</v>
      </c>
      <c r="C201" s="105" t="s">
        <v>2562</v>
      </c>
      <c r="D201" s="105" t="s">
        <v>2443</v>
      </c>
      <c r="E201"/>
    </row>
    <row r="202" spans="1:5" x14ac:dyDescent="0.25">
      <c r="A202" s="107" t="s">
        <v>2563</v>
      </c>
      <c r="B202" s="107" t="s">
        <v>2564</v>
      </c>
      <c r="C202" s="107">
        <v>15</v>
      </c>
      <c r="D202" s="107" t="s">
        <v>2565</v>
      </c>
      <c r="E202"/>
    </row>
    <row r="203" spans="1:5" x14ac:dyDescent="0.25">
      <c r="A203" s="107" t="s">
        <v>2566</v>
      </c>
      <c r="B203" s="107" t="s">
        <v>2564</v>
      </c>
      <c r="C203" s="107">
        <v>20</v>
      </c>
      <c r="D203" s="107" t="s">
        <v>2565</v>
      </c>
      <c r="E203"/>
    </row>
    <row r="204" spans="1:5" x14ac:dyDescent="0.25">
      <c r="A204" s="107" t="s">
        <v>2567</v>
      </c>
      <c r="B204" s="107" t="s">
        <v>2564</v>
      </c>
      <c r="C204" s="107">
        <v>30</v>
      </c>
      <c r="D204" s="107" t="s">
        <v>2565</v>
      </c>
      <c r="E204"/>
    </row>
    <row r="205" spans="1:5" x14ac:dyDescent="0.25">
      <c r="A205" s="107" t="s">
        <v>2568</v>
      </c>
      <c r="B205" s="107" t="s">
        <v>2564</v>
      </c>
      <c r="C205" s="107">
        <v>17</v>
      </c>
      <c r="D205" s="107" t="s">
        <v>2565</v>
      </c>
      <c r="E205"/>
    </row>
    <row r="206" spans="1:5" x14ac:dyDescent="0.25">
      <c r="A206" s="107" t="s">
        <v>2569</v>
      </c>
      <c r="B206" s="107" t="s">
        <v>2564</v>
      </c>
      <c r="C206" s="107">
        <v>15</v>
      </c>
      <c r="D206" s="107" t="s">
        <v>2565</v>
      </c>
      <c r="E206"/>
    </row>
    <row r="207" spans="1:5" x14ac:dyDescent="0.25">
      <c r="A207" s="107" t="s">
        <v>2570</v>
      </c>
      <c r="B207" s="107" t="s">
        <v>2564</v>
      </c>
      <c r="C207" s="107">
        <v>9</v>
      </c>
      <c r="D207" s="107" t="s">
        <v>2565</v>
      </c>
      <c r="E207"/>
    </row>
    <row r="208" spans="1:5" x14ac:dyDescent="0.25">
      <c r="A208" s="107" t="s">
        <v>2571</v>
      </c>
      <c r="B208" s="107" t="s">
        <v>2564</v>
      </c>
      <c r="C208" s="107">
        <v>7</v>
      </c>
      <c r="D208" s="107" t="s">
        <v>2565</v>
      </c>
      <c r="E208"/>
    </row>
    <row r="209" spans="1:5" x14ac:dyDescent="0.25">
      <c r="A209" s="107" t="s">
        <v>2572</v>
      </c>
      <c r="B209" s="107" t="s">
        <v>2564</v>
      </c>
      <c r="C209" s="107">
        <v>59</v>
      </c>
      <c r="D209" s="107" t="s">
        <v>2565</v>
      </c>
      <c r="E209"/>
    </row>
    <row r="210" spans="1:5" x14ac:dyDescent="0.25">
      <c r="A210" s="107" t="s">
        <v>2573</v>
      </c>
      <c r="B210" s="107" t="s">
        <v>2564</v>
      </c>
      <c r="C210" s="107">
        <v>10</v>
      </c>
      <c r="D210" s="107" t="s">
        <v>2565</v>
      </c>
      <c r="E210"/>
    </row>
    <row r="211" spans="1:5" x14ac:dyDescent="0.25">
      <c r="A211" s="107" t="s">
        <v>2574</v>
      </c>
      <c r="B211" s="107" t="s">
        <v>2564</v>
      </c>
      <c r="C211" s="107">
        <v>9</v>
      </c>
      <c r="D211" s="107" t="s">
        <v>2565</v>
      </c>
      <c r="E211"/>
    </row>
    <row r="212" spans="1:5" x14ac:dyDescent="0.25">
      <c r="A212" s="107" t="s">
        <v>2575</v>
      </c>
      <c r="B212" s="107" t="s">
        <v>2564</v>
      </c>
      <c r="C212" s="107">
        <v>10</v>
      </c>
      <c r="D212" s="107" t="s">
        <v>2565</v>
      </c>
      <c r="E212"/>
    </row>
    <row r="213" spans="1:5" x14ac:dyDescent="0.25">
      <c r="A213" s="107" t="s">
        <v>2576</v>
      </c>
      <c r="B213" s="107" t="s">
        <v>2564</v>
      </c>
      <c r="C213" s="107">
        <v>7</v>
      </c>
      <c r="D213" s="107" t="s">
        <v>2565</v>
      </c>
      <c r="E213"/>
    </row>
    <row r="214" spans="1:5" x14ac:dyDescent="0.25">
      <c r="A214" s="107" t="s">
        <v>2577</v>
      </c>
      <c r="B214" s="107" t="s">
        <v>2564</v>
      </c>
      <c r="C214" s="107">
        <v>1</v>
      </c>
      <c r="D214" s="107" t="s">
        <v>2565</v>
      </c>
      <c r="E214"/>
    </row>
    <row r="215" spans="1:5" x14ac:dyDescent="0.25">
      <c r="A215" s="107" t="s">
        <v>2578</v>
      </c>
      <c r="B215" s="107" t="s">
        <v>2564</v>
      </c>
      <c r="C215" s="107">
        <v>5</v>
      </c>
      <c r="D215" s="107" t="s">
        <v>2565</v>
      </c>
      <c r="E215"/>
    </row>
    <row r="216" spans="1:5" x14ac:dyDescent="0.25">
      <c r="A216" s="107" t="s">
        <v>2579</v>
      </c>
      <c r="B216" s="107" t="s">
        <v>2564</v>
      </c>
      <c r="C216" s="107">
        <v>24</v>
      </c>
      <c r="D216" s="107" t="s">
        <v>2565</v>
      </c>
      <c r="E216"/>
    </row>
    <row r="217" spans="1:5" x14ac:dyDescent="0.25">
      <c r="A217" s="107" t="s">
        <v>2580</v>
      </c>
      <c r="B217" s="107" t="s">
        <v>2564</v>
      </c>
      <c r="C217" s="107">
        <v>23</v>
      </c>
      <c r="D217" s="107" t="s">
        <v>2565</v>
      </c>
      <c r="E217"/>
    </row>
    <row r="218" spans="1:5" x14ac:dyDescent="0.25">
      <c r="A218" s="107" t="s">
        <v>2581</v>
      </c>
      <c r="B218" s="107" t="s">
        <v>2564</v>
      </c>
      <c r="C218" s="107">
        <v>5</v>
      </c>
      <c r="D218" s="107" t="s">
        <v>2565</v>
      </c>
      <c r="E218"/>
    </row>
    <row r="219" spans="1:5" x14ac:dyDescent="0.25">
      <c r="A219" s="107" t="s">
        <v>2582</v>
      </c>
      <c r="B219" s="107" t="s">
        <v>2564</v>
      </c>
      <c r="C219" s="107">
        <v>4</v>
      </c>
      <c r="D219" s="107" t="s">
        <v>2565</v>
      </c>
      <c r="E219"/>
    </row>
    <row r="220" spans="1:5" x14ac:dyDescent="0.25">
      <c r="A220" s="107" t="s">
        <v>2583</v>
      </c>
      <c r="B220" s="107" t="s">
        <v>2564</v>
      </c>
      <c r="C220" s="107">
        <v>12</v>
      </c>
      <c r="D220" s="107" t="s">
        <v>2565</v>
      </c>
      <c r="E220"/>
    </row>
    <row r="221" spans="1:5" x14ac:dyDescent="0.25">
      <c r="A221" s="107" t="s">
        <v>2584</v>
      </c>
      <c r="B221" s="107" t="s">
        <v>2564</v>
      </c>
      <c r="C221" s="107">
        <v>1</v>
      </c>
      <c r="D221" s="107" t="s">
        <v>2565</v>
      </c>
      <c r="E221"/>
    </row>
    <row r="222" spans="1:5" x14ac:dyDescent="0.25">
      <c r="A222" s="107" t="s">
        <v>2585</v>
      </c>
      <c r="B222" s="107" t="s">
        <v>2564</v>
      </c>
      <c r="C222" s="107">
        <v>50</v>
      </c>
      <c r="D222" s="107" t="s">
        <v>2565</v>
      </c>
      <c r="E222"/>
    </row>
    <row r="223" spans="1:5" x14ac:dyDescent="0.25">
      <c r="A223" s="107" t="s">
        <v>2586</v>
      </c>
      <c r="B223" s="107" t="s">
        <v>2564</v>
      </c>
      <c r="C223" s="107">
        <v>7</v>
      </c>
      <c r="D223" s="107" t="s">
        <v>2565</v>
      </c>
      <c r="E223"/>
    </row>
    <row r="224" spans="1:5" x14ac:dyDescent="0.25">
      <c r="A224" s="107" t="s">
        <v>2587</v>
      </c>
      <c r="B224" s="107" t="s">
        <v>2588</v>
      </c>
      <c r="C224" s="107">
        <v>10</v>
      </c>
      <c r="D224" s="107" t="s">
        <v>2589</v>
      </c>
      <c r="E224"/>
    </row>
    <row r="225" spans="1:5" x14ac:dyDescent="0.25">
      <c r="A225" s="107" t="s">
        <v>2590</v>
      </c>
      <c r="B225" s="107" t="s">
        <v>2591</v>
      </c>
      <c r="C225" s="107">
        <v>10</v>
      </c>
      <c r="D225" s="107" t="s">
        <v>2592</v>
      </c>
      <c r="E225"/>
    </row>
    <row r="226" spans="1:5" x14ac:dyDescent="0.25">
      <c r="A226" s="107" t="s">
        <v>2593</v>
      </c>
      <c r="B226" s="107" t="s">
        <v>2594</v>
      </c>
      <c r="C226" s="107">
        <v>21</v>
      </c>
      <c r="D226" s="107" t="s">
        <v>2595</v>
      </c>
      <c r="E226"/>
    </row>
    <row r="227" spans="1:5" x14ac:dyDescent="0.25">
      <c r="A227" s="107" t="s">
        <v>2596</v>
      </c>
      <c r="B227" s="107" t="s">
        <v>2597</v>
      </c>
      <c r="C227" s="107">
        <v>70</v>
      </c>
      <c r="D227" s="107" t="s">
        <v>2598</v>
      </c>
      <c r="E227"/>
    </row>
    <row r="228" spans="1:5" x14ac:dyDescent="0.25">
      <c r="A228" s="107" t="s">
        <v>2599</v>
      </c>
      <c r="B228" s="107" t="s">
        <v>2600</v>
      </c>
      <c r="C228" s="107">
        <v>36</v>
      </c>
      <c r="D228" s="107" t="s">
        <v>2601</v>
      </c>
      <c r="E228"/>
    </row>
    <row r="229" spans="1:5" x14ac:dyDescent="0.25">
      <c r="A229" s="107" t="s">
        <v>2602</v>
      </c>
      <c r="B229" s="107" t="s">
        <v>2603</v>
      </c>
      <c r="C229" s="107">
        <v>21</v>
      </c>
      <c r="D229" s="107" t="s">
        <v>2601</v>
      </c>
      <c r="E229"/>
    </row>
    <row r="230" spans="1:5" x14ac:dyDescent="0.25">
      <c r="A230" s="107" t="s">
        <v>2604</v>
      </c>
      <c r="B230" s="107" t="s">
        <v>2605</v>
      </c>
      <c r="C230" s="107">
        <v>11</v>
      </c>
      <c r="D230" s="107" t="s">
        <v>2606</v>
      </c>
      <c r="E230"/>
    </row>
    <row r="231" spans="1:5" x14ac:dyDescent="0.25">
      <c r="A231" s="107" t="s">
        <v>2607</v>
      </c>
      <c r="B231" s="107" t="s">
        <v>2608</v>
      </c>
      <c r="C231" s="107">
        <v>70</v>
      </c>
      <c r="D231" s="107" t="s">
        <v>2609</v>
      </c>
      <c r="E231"/>
    </row>
    <row r="232" spans="1:5" x14ac:dyDescent="0.25">
      <c r="A232" s="107" t="s">
        <v>2610</v>
      </c>
      <c r="B232" s="107" t="s">
        <v>2611</v>
      </c>
      <c r="C232" s="107">
        <v>30</v>
      </c>
      <c r="D232" s="107" t="s">
        <v>2609</v>
      </c>
      <c r="E232"/>
    </row>
    <row r="233" spans="1:5" x14ac:dyDescent="0.25">
      <c r="A233" s="107" t="s">
        <v>2612</v>
      </c>
      <c r="B233" s="107" t="s">
        <v>2613</v>
      </c>
      <c r="C233" s="107">
        <v>67</v>
      </c>
      <c r="D233" s="107" t="s">
        <v>2614</v>
      </c>
      <c r="E233"/>
    </row>
    <row r="234" spans="1:5" x14ac:dyDescent="0.25">
      <c r="A234" s="107" t="s">
        <v>2615</v>
      </c>
      <c r="B234" s="107" t="s">
        <v>2616</v>
      </c>
      <c r="C234" s="107">
        <v>280</v>
      </c>
      <c r="D234" s="107" t="s">
        <v>2617</v>
      </c>
      <c r="E234"/>
    </row>
    <row r="235" spans="1:5" x14ac:dyDescent="0.25">
      <c r="A235" s="107" t="s">
        <v>2618</v>
      </c>
      <c r="B235" s="107" t="s">
        <v>2619</v>
      </c>
      <c r="C235" s="107">
        <v>40</v>
      </c>
      <c r="D235" s="107" t="s">
        <v>2620</v>
      </c>
      <c r="E235"/>
    </row>
    <row r="236" spans="1:5" x14ac:dyDescent="0.25">
      <c r="A236" s="107" t="s">
        <v>2621</v>
      </c>
      <c r="B236" s="107" t="s">
        <v>2622</v>
      </c>
      <c r="C236" s="107">
        <v>20</v>
      </c>
      <c r="D236" s="107" t="s">
        <v>2623</v>
      </c>
      <c r="E236"/>
    </row>
    <row r="237" spans="1:5" x14ac:dyDescent="0.25">
      <c r="A237" s="107" t="s">
        <v>2624</v>
      </c>
      <c r="B237" s="107" t="s">
        <v>2625</v>
      </c>
      <c r="C237" s="107">
        <v>80</v>
      </c>
      <c r="D237" s="107" t="s">
        <v>2623</v>
      </c>
      <c r="E237"/>
    </row>
    <row r="238" spans="1:5" x14ac:dyDescent="0.25">
      <c r="A238" s="107" t="s">
        <v>2626</v>
      </c>
      <c r="B238" s="107" t="s">
        <v>2627</v>
      </c>
      <c r="C238" s="107">
        <v>10</v>
      </c>
      <c r="D238" s="107" t="s">
        <v>2623</v>
      </c>
      <c r="E238"/>
    </row>
    <row r="239" spans="1:5" x14ac:dyDescent="0.25">
      <c r="A239" s="107" t="s">
        <v>2628</v>
      </c>
      <c r="B239" s="107" t="s">
        <v>2629</v>
      </c>
      <c r="C239" s="107">
        <v>30</v>
      </c>
      <c r="D239" s="107" t="s">
        <v>2630</v>
      </c>
      <c r="E239"/>
    </row>
    <row r="240" spans="1:5" x14ac:dyDescent="0.25">
      <c r="A240" s="107" t="s">
        <v>2631</v>
      </c>
      <c r="B240" s="107" t="s">
        <v>2632</v>
      </c>
      <c r="C240" s="107">
        <v>101</v>
      </c>
      <c r="D240" s="107" t="s">
        <v>2633</v>
      </c>
      <c r="E240"/>
    </row>
    <row r="241" spans="1:6" x14ac:dyDescent="0.25">
      <c r="A241" s="107" t="s">
        <v>2634</v>
      </c>
      <c r="B241" s="107" t="s">
        <v>2635</v>
      </c>
      <c r="C241" s="107">
        <v>35</v>
      </c>
      <c r="D241" s="107" t="s">
        <v>2630</v>
      </c>
      <c r="E241"/>
    </row>
    <row r="242" spans="1:6" x14ac:dyDescent="0.25">
      <c r="A242" s="107" t="s">
        <v>2636</v>
      </c>
      <c r="B242" s="107" t="s">
        <v>2637</v>
      </c>
      <c r="C242" s="107">
        <v>20</v>
      </c>
      <c r="D242" s="107" t="s">
        <v>2638</v>
      </c>
      <c r="E242"/>
    </row>
    <row r="243" spans="1:6" x14ac:dyDescent="0.25">
      <c r="A243" s="107" t="s">
        <v>2639</v>
      </c>
      <c r="B243" s="107" t="s">
        <v>2640</v>
      </c>
      <c r="C243" s="107">
        <v>50</v>
      </c>
      <c r="D243" s="107" t="s">
        <v>2641</v>
      </c>
      <c r="E243"/>
    </row>
    <row r="244" spans="1:6" x14ac:dyDescent="0.25">
      <c r="A244"/>
      <c r="B244"/>
      <c r="C244"/>
      <c r="D244"/>
      <c r="E244"/>
    </row>
    <row r="245" spans="1:6" ht="15.75" thickBot="1" x14ac:dyDescent="0.3">
      <c r="A245" s="117" t="s">
        <v>2647</v>
      </c>
      <c r="B245" s="118" t="s">
        <v>2648</v>
      </c>
      <c r="C245" s="118" t="s">
        <v>2649</v>
      </c>
      <c r="D245" s="127">
        <v>18.528142859999999</v>
      </c>
      <c r="E245" s="127">
        <v>70</v>
      </c>
      <c r="F245" s="118"/>
    </row>
    <row r="246" spans="1:6" ht="15.75" thickBot="1" x14ac:dyDescent="0.3">
      <c r="A246" s="117" t="s">
        <v>2650</v>
      </c>
      <c r="B246" s="118" t="s">
        <v>2651</v>
      </c>
      <c r="C246" s="118" t="s">
        <v>2649</v>
      </c>
      <c r="D246" s="127">
        <v>19.713823529999999</v>
      </c>
      <c r="E246" s="127">
        <v>57</v>
      </c>
      <c r="F246" s="118" t="s">
        <v>2652</v>
      </c>
    </row>
    <row r="247" spans="1:6" ht="15.75" thickBot="1" x14ac:dyDescent="0.3">
      <c r="A247" s="117" t="s">
        <v>2653</v>
      </c>
      <c r="B247" s="118" t="s">
        <v>2654</v>
      </c>
      <c r="C247" s="118" t="s">
        <v>2649</v>
      </c>
      <c r="D247" s="127">
        <v>25.494</v>
      </c>
      <c r="E247" s="127">
        <v>10</v>
      </c>
      <c r="F247" s="118"/>
    </row>
    <row r="248" spans="1:6" ht="15.75" thickBot="1" x14ac:dyDescent="0.3">
      <c r="A248" s="117" t="s">
        <v>2655</v>
      </c>
      <c r="B248" s="118" t="s">
        <v>2656</v>
      </c>
      <c r="C248" s="118" t="s">
        <v>2649</v>
      </c>
      <c r="D248" s="127">
        <v>31.751999999999999</v>
      </c>
      <c r="E248" s="127">
        <v>300</v>
      </c>
      <c r="F248" s="118"/>
    </row>
    <row r="249" spans="1:6" ht="15.75" thickBot="1" x14ac:dyDescent="0.3">
      <c r="A249" s="117" t="s">
        <v>2657</v>
      </c>
      <c r="B249" s="118" t="s">
        <v>2658</v>
      </c>
      <c r="C249" s="118" t="s">
        <v>2649</v>
      </c>
      <c r="D249" s="127">
        <v>19.53952</v>
      </c>
      <c r="E249" s="127">
        <v>150</v>
      </c>
      <c r="F249" s="118"/>
    </row>
    <row r="250" spans="1:6" ht="15.75" thickBot="1" x14ac:dyDescent="0.3">
      <c r="A250" s="117" t="s">
        <v>2659</v>
      </c>
      <c r="B250" s="118" t="s">
        <v>2660</v>
      </c>
      <c r="C250" s="118" t="s">
        <v>2649</v>
      </c>
      <c r="D250" s="127">
        <v>17.097024000000001</v>
      </c>
      <c r="E250" s="127">
        <v>250</v>
      </c>
      <c r="F250" s="118"/>
    </row>
    <row r="251" spans="1:6" ht="15.75" thickBot="1" x14ac:dyDescent="0.3">
      <c r="A251" s="117" t="s">
        <v>2661</v>
      </c>
      <c r="B251" s="118" t="s">
        <v>2662</v>
      </c>
      <c r="C251" s="118" t="s">
        <v>2649</v>
      </c>
      <c r="D251" s="127">
        <v>33.6892</v>
      </c>
      <c r="E251" s="127">
        <v>50</v>
      </c>
      <c r="F251" s="118"/>
    </row>
    <row r="252" spans="1:6" ht="15.75" thickBot="1" x14ac:dyDescent="0.3">
      <c r="A252" s="117" t="s">
        <v>2663</v>
      </c>
      <c r="B252" s="118" t="s">
        <v>2664</v>
      </c>
      <c r="C252" s="118" t="s">
        <v>2649</v>
      </c>
      <c r="D252" s="127">
        <v>10.706939999999999</v>
      </c>
      <c r="E252" s="127">
        <v>2000</v>
      </c>
      <c r="F252" s="118"/>
    </row>
    <row r="253" spans="1:6" ht="15.75" thickBot="1" x14ac:dyDescent="0.3">
      <c r="A253" s="117" t="s">
        <v>2665</v>
      </c>
      <c r="B253" s="118" t="s">
        <v>2666</v>
      </c>
      <c r="C253" s="118" t="s">
        <v>2649</v>
      </c>
      <c r="D253" s="127">
        <v>10.7074</v>
      </c>
      <c r="E253" s="127">
        <v>50</v>
      </c>
      <c r="F253" s="118"/>
    </row>
    <row r="254" spans="1:6" ht="15.75" thickBot="1" x14ac:dyDescent="0.3">
      <c r="A254" s="117" t="s">
        <v>2667</v>
      </c>
      <c r="B254" s="118" t="s">
        <v>2668</v>
      </c>
      <c r="C254" s="118" t="s">
        <v>2649</v>
      </c>
      <c r="D254" s="127">
        <v>7.4546000000000001</v>
      </c>
      <c r="E254" s="127">
        <v>39</v>
      </c>
      <c r="F254" s="118"/>
    </row>
    <row r="255" spans="1:6" ht="15.75" thickBot="1" x14ac:dyDescent="0.3">
      <c r="A255" s="117" t="s">
        <v>2669</v>
      </c>
      <c r="B255" s="118" t="s">
        <v>2670</v>
      </c>
      <c r="C255" s="118" t="s">
        <v>2649</v>
      </c>
      <c r="D255" s="127">
        <v>7.4547999999999996</v>
      </c>
      <c r="E255" s="127">
        <v>100</v>
      </c>
      <c r="F255" s="118"/>
    </row>
    <row r="256" spans="1:6" ht="15.75" thickBot="1" x14ac:dyDescent="0.3">
      <c r="A256" s="117" t="s">
        <v>2671</v>
      </c>
      <c r="B256" s="118" t="s">
        <v>2672</v>
      </c>
      <c r="C256" s="118" t="s">
        <v>2649</v>
      </c>
      <c r="D256" s="127">
        <v>7.4547999999999996</v>
      </c>
      <c r="E256" s="127">
        <v>35</v>
      </c>
      <c r="F256" s="118"/>
    </row>
    <row r="257" spans="1:6" ht="15.75" thickBot="1" x14ac:dyDescent="0.3">
      <c r="A257" s="117" t="s">
        <v>2673</v>
      </c>
      <c r="B257" s="118" t="s">
        <v>2674</v>
      </c>
      <c r="C257" s="118" t="s">
        <v>2649</v>
      </c>
      <c r="D257" s="127">
        <v>7.4547999999999996</v>
      </c>
      <c r="E257" s="127">
        <v>100</v>
      </c>
      <c r="F257" s="118"/>
    </row>
    <row r="258" spans="1:6" x14ac:dyDescent="0.25">
      <c r="A258"/>
      <c r="B258"/>
      <c r="C258"/>
      <c r="D258"/>
      <c r="E258"/>
    </row>
    <row r="259" spans="1:6" x14ac:dyDescent="0.25">
      <c r="A259" s="122" t="s">
        <v>2675</v>
      </c>
      <c r="B259" s="107">
        <v>42</v>
      </c>
      <c r="C259"/>
      <c r="D259"/>
      <c r="E259"/>
    </row>
    <row r="260" spans="1:6" x14ac:dyDescent="0.25">
      <c r="A260" s="122" t="s">
        <v>2676</v>
      </c>
      <c r="B260" s="107">
        <v>42</v>
      </c>
      <c r="C260"/>
      <c r="D260"/>
      <c r="E260"/>
    </row>
    <row r="261" spans="1:6" x14ac:dyDescent="0.25">
      <c r="A261" s="122" t="s">
        <v>2677</v>
      </c>
      <c r="B261" s="107">
        <v>42</v>
      </c>
      <c r="C261"/>
      <c r="D261"/>
      <c r="E261"/>
    </row>
    <row r="262" spans="1:6" x14ac:dyDescent="0.25">
      <c r="A262"/>
      <c r="B262"/>
      <c r="C262"/>
      <c r="D262"/>
      <c r="E262"/>
    </row>
    <row r="263" spans="1:6" ht="15.75" thickBot="1" x14ac:dyDescent="0.3">
      <c r="A263"/>
      <c r="B263"/>
      <c r="C263"/>
      <c r="D263"/>
      <c r="E263"/>
    </row>
    <row r="264" spans="1:6" ht="15.75" thickBot="1" x14ac:dyDescent="0.3">
      <c r="A264" s="130" t="s">
        <v>302</v>
      </c>
      <c r="B264" s="131" t="s">
        <v>2678</v>
      </c>
      <c r="C264" s="119">
        <v>12</v>
      </c>
      <c r="D264" s="119" t="s">
        <v>2679</v>
      </c>
      <c r="E264" s="121"/>
    </row>
    <row r="265" spans="1:6" ht="15.75" thickBot="1" x14ac:dyDescent="0.3">
      <c r="A265" s="117" t="s">
        <v>305</v>
      </c>
      <c r="B265" s="118" t="s">
        <v>2680</v>
      </c>
      <c r="C265" s="119">
        <v>244</v>
      </c>
      <c r="D265" s="119" t="s">
        <v>2679</v>
      </c>
      <c r="E265"/>
    </row>
    <row r="266" spans="1:6" ht="15.75" thickBot="1" x14ac:dyDescent="0.3">
      <c r="A266" s="117" t="s">
        <v>303</v>
      </c>
      <c r="B266" s="118" t="s">
        <v>2681</v>
      </c>
      <c r="C266" s="119">
        <v>60</v>
      </c>
      <c r="D266" s="119" t="s">
        <v>2679</v>
      </c>
      <c r="E266"/>
    </row>
    <row r="267" spans="1:6" ht="15.75" thickBot="1" x14ac:dyDescent="0.3">
      <c r="A267" s="117" t="s">
        <v>651</v>
      </c>
      <c r="B267" s="118" t="s">
        <v>2682</v>
      </c>
      <c r="C267" s="119">
        <v>100</v>
      </c>
      <c r="D267" s="119" t="s">
        <v>2683</v>
      </c>
      <c r="E267"/>
    </row>
    <row r="268" spans="1:6" ht="15.75" thickBot="1" x14ac:dyDescent="0.3">
      <c r="A268" s="117" t="s">
        <v>68</v>
      </c>
      <c r="B268" s="118" t="s">
        <v>2684</v>
      </c>
      <c r="C268" s="119">
        <v>40</v>
      </c>
      <c r="D268" s="119" t="s">
        <v>2685</v>
      </c>
      <c r="E268"/>
    </row>
    <row r="269" spans="1:6" ht="15.75" thickBot="1" x14ac:dyDescent="0.3">
      <c r="A269" s="117" t="s">
        <v>67</v>
      </c>
      <c r="B269" s="118" t="s">
        <v>2686</v>
      </c>
      <c r="C269" s="119">
        <v>20</v>
      </c>
      <c r="D269" s="119" t="s">
        <v>2687</v>
      </c>
      <c r="E269"/>
    </row>
    <row r="270" spans="1:6" x14ac:dyDescent="0.25">
      <c r="A270"/>
      <c r="B270"/>
      <c r="C270"/>
      <c r="D270"/>
      <c r="E270"/>
    </row>
    <row r="271" spans="1:6" ht="15.75" thickBot="1" x14ac:dyDescent="0.3">
      <c r="A271"/>
      <c r="B271"/>
      <c r="C271"/>
      <c r="D271"/>
      <c r="E271"/>
    </row>
    <row r="272" spans="1:6" ht="15.75" thickBot="1" x14ac:dyDescent="0.3">
      <c r="A272" s="118" t="s">
        <v>2688</v>
      </c>
      <c r="B272" s="131" t="s">
        <v>2689</v>
      </c>
      <c r="C272" s="119">
        <v>154</v>
      </c>
      <c r="D272" s="119" t="s">
        <v>2690</v>
      </c>
      <c r="E272"/>
    </row>
    <row r="273" spans="1:5" ht="15.75" thickBot="1" x14ac:dyDescent="0.3">
      <c r="A273" s="118" t="s">
        <v>2691</v>
      </c>
      <c r="B273" s="118" t="s">
        <v>2692</v>
      </c>
      <c r="C273" s="119">
        <v>100</v>
      </c>
      <c r="D273" s="119" t="s">
        <v>2693</v>
      </c>
      <c r="E273" s="121"/>
    </row>
    <row r="274" spans="1:5" ht="15.75" thickBot="1" x14ac:dyDescent="0.3">
      <c r="A274" s="118" t="s">
        <v>2694</v>
      </c>
      <c r="B274" s="118" t="s">
        <v>2695</v>
      </c>
      <c r="C274" s="119">
        <v>200</v>
      </c>
      <c r="D274" s="119" t="s">
        <v>2696</v>
      </c>
      <c r="E274" s="121"/>
    </row>
    <row r="275" spans="1:5" ht="15.75" thickBot="1" x14ac:dyDescent="0.3">
      <c r="A275" s="118" t="s">
        <v>2697</v>
      </c>
      <c r="B275" s="118" t="s">
        <v>2698</v>
      </c>
      <c r="C275" s="119">
        <v>179</v>
      </c>
      <c r="D275" s="119" t="s">
        <v>2699</v>
      </c>
      <c r="E275"/>
    </row>
    <row r="276" spans="1:5" ht="15.75" thickBot="1" x14ac:dyDescent="0.3">
      <c r="A276" s="118" t="s">
        <v>2700</v>
      </c>
      <c r="B276" s="118" t="s">
        <v>2701</v>
      </c>
      <c r="C276" s="119">
        <v>624</v>
      </c>
      <c r="D276" s="119" t="s">
        <v>2699</v>
      </c>
      <c r="E276"/>
    </row>
    <row r="277" spans="1:5" ht="15.75" thickBot="1" x14ac:dyDescent="0.3">
      <c r="A277" s="118" t="s">
        <v>2702</v>
      </c>
      <c r="B277" s="118" t="s">
        <v>2703</v>
      </c>
      <c r="C277" s="119">
        <v>304</v>
      </c>
      <c r="D277" s="119" t="s">
        <v>2699</v>
      </c>
      <c r="E277"/>
    </row>
    <row r="278" spans="1:5" ht="15.75" thickBot="1" x14ac:dyDescent="0.3">
      <c r="A278" s="118" t="s">
        <v>2704</v>
      </c>
      <c r="B278" s="118" t="s">
        <v>2705</v>
      </c>
      <c r="C278" s="119">
        <v>38</v>
      </c>
      <c r="D278" s="119" t="s">
        <v>2699</v>
      </c>
      <c r="E278"/>
    </row>
    <row r="279" spans="1:5" ht="15.75" thickBot="1" x14ac:dyDescent="0.3">
      <c r="A279" s="118" t="s">
        <v>2706</v>
      </c>
      <c r="B279" s="118" t="s">
        <v>2707</v>
      </c>
      <c r="C279" s="119">
        <v>40</v>
      </c>
      <c r="D279" s="119" t="s">
        <v>2699</v>
      </c>
      <c r="E279"/>
    </row>
    <row r="280" spans="1:5" ht="15.75" thickBot="1" x14ac:dyDescent="0.3">
      <c r="A280" s="118" t="s">
        <v>2708</v>
      </c>
      <c r="B280" s="118" t="s">
        <v>2709</v>
      </c>
      <c r="C280" s="119">
        <v>20</v>
      </c>
      <c r="D280" s="119" t="s">
        <v>2699</v>
      </c>
      <c r="E280"/>
    </row>
    <row r="281" spans="1:5" ht="15.75" thickBot="1" x14ac:dyDescent="0.3">
      <c r="A281" s="118" t="s">
        <v>2710</v>
      </c>
      <c r="B281" s="118" t="s">
        <v>2711</v>
      </c>
      <c r="C281" s="119">
        <v>20</v>
      </c>
      <c r="D281" s="119" t="s">
        <v>2712</v>
      </c>
      <c r="E281"/>
    </row>
    <row r="282" spans="1:5" ht="15.75" thickBot="1" x14ac:dyDescent="0.3">
      <c r="A282" s="118" t="s">
        <v>2713</v>
      </c>
      <c r="B282" s="118" t="s">
        <v>2714</v>
      </c>
      <c r="C282" s="119">
        <v>150</v>
      </c>
      <c r="D282" s="119" t="s">
        <v>2712</v>
      </c>
      <c r="E282"/>
    </row>
    <row r="283" spans="1:5" ht="15.75" thickBot="1" x14ac:dyDescent="0.3">
      <c r="A283" s="118" t="s">
        <v>2715</v>
      </c>
      <c r="B283" s="118" t="s">
        <v>2716</v>
      </c>
      <c r="C283" s="119">
        <v>40</v>
      </c>
      <c r="D283" s="119" t="s">
        <v>2712</v>
      </c>
      <c r="E283"/>
    </row>
    <row r="284" spans="1:5" x14ac:dyDescent="0.25">
      <c r="A284"/>
      <c r="B284"/>
      <c r="C284"/>
      <c r="D284"/>
      <c r="E284"/>
    </row>
    <row r="285" spans="1:5" ht="15.75" thickBot="1" x14ac:dyDescent="0.3">
      <c r="A285"/>
      <c r="B285"/>
      <c r="C285"/>
      <c r="D285"/>
      <c r="E285"/>
    </row>
    <row r="286" spans="1:5" ht="16.5" thickBot="1" x14ac:dyDescent="0.3">
      <c r="A286" s="132" t="s">
        <v>2327</v>
      </c>
      <c r="B286" s="133" t="s">
        <v>2442</v>
      </c>
      <c r="C286" s="133" t="s">
        <v>2717</v>
      </c>
      <c r="D286" s="133" t="s">
        <v>2718</v>
      </c>
      <c r="E286" s="133" t="s">
        <v>2290</v>
      </c>
    </row>
    <row r="287" spans="1:5" ht="16.5" thickBot="1" x14ac:dyDescent="0.3">
      <c r="A287" s="117" t="s">
        <v>2719</v>
      </c>
      <c r="B287" s="118" t="s">
        <v>2720</v>
      </c>
      <c r="C287" s="118" t="s">
        <v>2649</v>
      </c>
      <c r="D287" s="118" t="s">
        <v>2721</v>
      </c>
      <c r="E287" s="134">
        <v>50</v>
      </c>
    </row>
    <row r="288" spans="1:5" ht="16.5" thickBot="1" x14ac:dyDescent="0.3">
      <c r="A288" s="117" t="s">
        <v>2722</v>
      </c>
      <c r="B288" s="118" t="s">
        <v>2723</v>
      </c>
      <c r="C288" s="118" t="s">
        <v>2649</v>
      </c>
      <c r="D288" s="118" t="s">
        <v>2721</v>
      </c>
      <c r="E288" s="134">
        <v>290</v>
      </c>
    </row>
    <row r="289" spans="1:5" ht="16.5" thickBot="1" x14ac:dyDescent="0.3">
      <c r="A289" s="117" t="s">
        <v>2724</v>
      </c>
      <c r="B289" s="118" t="s">
        <v>2725</v>
      </c>
      <c r="C289" s="118" t="s">
        <v>2649</v>
      </c>
      <c r="D289" s="118" t="s">
        <v>2726</v>
      </c>
      <c r="E289" s="134">
        <v>50</v>
      </c>
    </row>
    <row r="290" spans="1:5" ht="16.5" thickBot="1" x14ac:dyDescent="0.3">
      <c r="A290" s="117" t="s">
        <v>2727</v>
      </c>
      <c r="B290" s="118" t="s">
        <v>2728</v>
      </c>
      <c r="C290" s="118" t="s">
        <v>2649</v>
      </c>
      <c r="D290" s="118" t="s">
        <v>2726</v>
      </c>
      <c r="E290" s="134">
        <v>50</v>
      </c>
    </row>
    <row r="291" spans="1:5" ht="16.5" thickBot="1" x14ac:dyDescent="0.3">
      <c r="A291" s="117" t="s">
        <v>2729</v>
      </c>
      <c r="B291" s="118" t="s">
        <v>2730</v>
      </c>
      <c r="C291" s="118" t="s">
        <v>2649</v>
      </c>
      <c r="D291" s="118" t="s">
        <v>2731</v>
      </c>
      <c r="E291" s="134">
        <v>5</v>
      </c>
    </row>
    <row r="292" spans="1:5" ht="16.5" thickBot="1" x14ac:dyDescent="0.3">
      <c r="A292" s="117" t="s">
        <v>2732</v>
      </c>
      <c r="B292" s="118" t="s">
        <v>2733</v>
      </c>
      <c r="C292" s="118" t="s">
        <v>2649</v>
      </c>
      <c r="D292" s="118" t="s">
        <v>2731</v>
      </c>
      <c r="E292" s="134">
        <v>5</v>
      </c>
    </row>
    <row r="293" spans="1:5" ht="16.5" thickBot="1" x14ac:dyDescent="0.3">
      <c r="A293" s="117" t="s">
        <v>2734</v>
      </c>
      <c r="B293" s="118" t="s">
        <v>2735</v>
      </c>
      <c r="C293" s="118" t="s">
        <v>2649</v>
      </c>
      <c r="D293" s="118" t="s">
        <v>2736</v>
      </c>
      <c r="E293" s="134">
        <v>5</v>
      </c>
    </row>
    <row r="294" spans="1:5" ht="16.5" thickBot="1" x14ac:dyDescent="0.3">
      <c r="A294" s="117" t="s">
        <v>2737</v>
      </c>
      <c r="B294" s="118" t="s">
        <v>2738</v>
      </c>
      <c r="C294" s="118" t="s">
        <v>2649</v>
      </c>
      <c r="D294" s="118" t="s">
        <v>2739</v>
      </c>
      <c r="E294" s="134">
        <v>20</v>
      </c>
    </row>
    <row r="295" spans="1:5" ht="16.5" thickBot="1" x14ac:dyDescent="0.3">
      <c r="A295" s="117" t="s">
        <v>2740</v>
      </c>
      <c r="B295" s="118" t="s">
        <v>2741</v>
      </c>
      <c r="C295" s="118" t="s">
        <v>2649</v>
      </c>
      <c r="D295" s="118" t="s">
        <v>2742</v>
      </c>
      <c r="E295" s="134">
        <v>5</v>
      </c>
    </row>
    <row r="296" spans="1:5" ht="16.5" thickBot="1" x14ac:dyDescent="0.3">
      <c r="A296" s="135" t="s">
        <v>2743</v>
      </c>
      <c r="B296" s="136" t="s">
        <v>2744</v>
      </c>
      <c r="C296" s="136" t="s">
        <v>2649</v>
      </c>
      <c r="D296" s="136" t="s">
        <v>2745</v>
      </c>
      <c r="E296" s="137">
        <v>10</v>
      </c>
    </row>
    <row r="297" spans="1:5" ht="16.5" thickBot="1" x14ac:dyDescent="0.3">
      <c r="A297" s="117" t="s">
        <v>2746</v>
      </c>
      <c r="B297" s="118" t="s">
        <v>2747</v>
      </c>
      <c r="C297" s="118" t="s">
        <v>2649</v>
      </c>
      <c r="D297" s="118" t="s">
        <v>2748</v>
      </c>
      <c r="E297" s="134">
        <v>10</v>
      </c>
    </row>
    <row r="298" spans="1:5" ht="16.5" thickBot="1" x14ac:dyDescent="0.3">
      <c r="A298" s="117" t="s">
        <v>2749</v>
      </c>
      <c r="B298" s="118" t="s">
        <v>2750</v>
      </c>
      <c r="C298" s="118" t="s">
        <v>2649</v>
      </c>
      <c r="D298" s="118" t="s">
        <v>2751</v>
      </c>
      <c r="E298" s="134">
        <v>100</v>
      </c>
    </row>
    <row r="299" spans="1:5" ht="16.5" thickBot="1" x14ac:dyDescent="0.3">
      <c r="A299" s="117" t="s">
        <v>2752</v>
      </c>
      <c r="B299" s="118" t="s">
        <v>2753</v>
      </c>
      <c r="C299" s="118" t="s">
        <v>2649</v>
      </c>
      <c r="D299" s="118" t="s">
        <v>2754</v>
      </c>
      <c r="E299" s="134">
        <v>25</v>
      </c>
    </row>
    <row r="300" spans="1:5" ht="16.5" thickBot="1" x14ac:dyDescent="0.3">
      <c r="A300" s="117" t="s">
        <v>2755</v>
      </c>
      <c r="B300" s="118" t="s">
        <v>2756</v>
      </c>
      <c r="C300" s="118" t="s">
        <v>2649</v>
      </c>
      <c r="D300" s="118" t="s">
        <v>2757</v>
      </c>
      <c r="E300" s="134">
        <v>10</v>
      </c>
    </row>
    <row r="301" spans="1:5" ht="16.5" thickBot="1" x14ac:dyDescent="0.3">
      <c r="A301" s="117" t="s">
        <v>2758</v>
      </c>
      <c r="B301" s="118" t="s">
        <v>2759</v>
      </c>
      <c r="C301" s="118" t="s">
        <v>2649</v>
      </c>
      <c r="D301" s="118" t="s">
        <v>2760</v>
      </c>
      <c r="E301" s="134">
        <v>250</v>
      </c>
    </row>
    <row r="302" spans="1:5" ht="16.5" thickBot="1" x14ac:dyDescent="0.3">
      <c r="A302" s="117" t="s">
        <v>2761</v>
      </c>
      <c r="B302" s="118" t="s">
        <v>2762</v>
      </c>
      <c r="C302" s="118" t="s">
        <v>2649</v>
      </c>
      <c r="D302" s="118" t="s">
        <v>2763</v>
      </c>
      <c r="E302" s="134">
        <v>30</v>
      </c>
    </row>
    <row r="303" spans="1:5" ht="16.5" thickBot="1" x14ac:dyDescent="0.3">
      <c r="A303" s="117" t="s">
        <v>2764</v>
      </c>
      <c r="B303" s="118" t="s">
        <v>2765</v>
      </c>
      <c r="C303" s="118" t="s">
        <v>2649</v>
      </c>
      <c r="D303" s="118" t="s">
        <v>2763</v>
      </c>
      <c r="E303" s="134">
        <v>100</v>
      </c>
    </row>
    <row r="304" spans="1:5" x14ac:dyDescent="0.25">
      <c r="A304"/>
      <c r="B304"/>
      <c r="C304"/>
      <c r="D304"/>
      <c r="E304"/>
    </row>
    <row r="305" spans="1:5" ht="15.75" thickBot="1" x14ac:dyDescent="0.3">
      <c r="A305"/>
      <c r="B305"/>
      <c r="C305"/>
      <c r="D305"/>
      <c r="E305"/>
    </row>
    <row r="306" spans="1:5" ht="16.5" thickBot="1" x14ac:dyDescent="0.3">
      <c r="A306" s="138" t="s">
        <v>2327</v>
      </c>
      <c r="B306" s="133" t="s">
        <v>2442</v>
      </c>
      <c r="C306" s="133" t="s">
        <v>2717</v>
      </c>
      <c r="D306" s="115" t="s">
        <v>2443</v>
      </c>
      <c r="E306" s="133" t="s">
        <v>2766</v>
      </c>
    </row>
    <row r="307" spans="1:5" ht="15.75" thickBot="1" x14ac:dyDescent="0.3">
      <c r="A307" s="118" t="s">
        <v>2767</v>
      </c>
      <c r="B307" s="118" t="s">
        <v>2768</v>
      </c>
      <c r="C307" s="118" t="s">
        <v>2649</v>
      </c>
      <c r="D307" s="139">
        <v>17.22</v>
      </c>
      <c r="E307" s="119">
        <v>15</v>
      </c>
    </row>
    <row r="308" spans="1:5" ht="15.75" thickBot="1" x14ac:dyDescent="0.3">
      <c r="A308" s="118" t="s">
        <v>2769</v>
      </c>
      <c r="B308" s="118" t="s">
        <v>2770</v>
      </c>
      <c r="C308" s="118" t="s">
        <v>2649</v>
      </c>
      <c r="D308" s="139">
        <v>17.64</v>
      </c>
      <c r="E308" s="119">
        <v>13</v>
      </c>
    </row>
    <row r="309" spans="1:5" ht="15.75" thickBot="1" x14ac:dyDescent="0.3">
      <c r="A309" s="118" t="s">
        <v>2771</v>
      </c>
      <c r="B309" s="118" t="s">
        <v>2772</v>
      </c>
      <c r="C309" s="118" t="s">
        <v>2649</v>
      </c>
      <c r="D309" s="139">
        <v>16.88</v>
      </c>
      <c r="E309" s="119">
        <v>2</v>
      </c>
    </row>
    <row r="310" spans="1:5" ht="15.75" thickBot="1" x14ac:dyDescent="0.3">
      <c r="A310" s="118" t="s">
        <v>2773</v>
      </c>
      <c r="B310" s="118" t="s">
        <v>2774</v>
      </c>
      <c r="C310" s="118" t="s">
        <v>2649</v>
      </c>
      <c r="D310" s="139">
        <v>14.16</v>
      </c>
      <c r="E310" s="119">
        <v>26</v>
      </c>
    </row>
    <row r="311" spans="1:5" ht="15.75" thickBot="1" x14ac:dyDescent="0.3">
      <c r="A311" s="118" t="s">
        <v>2775</v>
      </c>
      <c r="B311" s="118" t="s">
        <v>2776</v>
      </c>
      <c r="C311" s="118" t="s">
        <v>2649</v>
      </c>
      <c r="D311" s="139">
        <v>12.9</v>
      </c>
      <c r="E311" s="119">
        <v>53</v>
      </c>
    </row>
    <row r="312" spans="1:5" ht="15.75" thickBot="1" x14ac:dyDescent="0.3">
      <c r="A312" s="118" t="s">
        <v>2777</v>
      </c>
      <c r="B312" s="118" t="s">
        <v>2778</v>
      </c>
      <c r="C312" s="118" t="s">
        <v>2649</v>
      </c>
      <c r="D312" s="139">
        <v>17.05</v>
      </c>
      <c r="E312" s="119">
        <v>50</v>
      </c>
    </row>
    <row r="313" spans="1:5" ht="15.75" thickBot="1" x14ac:dyDescent="0.3">
      <c r="A313" s="118" t="s">
        <v>2779</v>
      </c>
      <c r="B313" s="118" t="s">
        <v>2780</v>
      </c>
      <c r="C313" s="118" t="s">
        <v>2649</v>
      </c>
      <c r="D313" s="139">
        <v>9.0399999999999991</v>
      </c>
      <c r="E313" s="119">
        <v>2</v>
      </c>
    </row>
    <row r="314" spans="1:5" ht="15.75" thickBot="1" x14ac:dyDescent="0.3">
      <c r="A314" s="118" t="s">
        <v>2781</v>
      </c>
      <c r="B314" s="118" t="s">
        <v>2782</v>
      </c>
      <c r="C314" s="118" t="s">
        <v>2649</v>
      </c>
      <c r="D314" s="139">
        <v>8.5500000000000007</v>
      </c>
      <c r="E314" s="119">
        <v>8</v>
      </c>
    </row>
    <row r="315" spans="1:5" ht="15.75" thickBot="1" x14ac:dyDescent="0.3">
      <c r="A315" s="118" t="s">
        <v>2783</v>
      </c>
      <c r="B315" s="118" t="s">
        <v>2784</v>
      </c>
      <c r="C315" s="118" t="s">
        <v>2649</v>
      </c>
      <c r="D315" s="139">
        <v>14.52</v>
      </c>
      <c r="E315" s="119">
        <v>85</v>
      </c>
    </row>
    <row r="316" spans="1:5" ht="15.75" thickBot="1" x14ac:dyDescent="0.3">
      <c r="A316" s="136" t="s">
        <v>2785</v>
      </c>
      <c r="B316" s="136" t="s">
        <v>2786</v>
      </c>
      <c r="C316" s="136" t="s">
        <v>2649</v>
      </c>
      <c r="D316" s="141">
        <v>15.48</v>
      </c>
      <c r="E316" s="142">
        <v>70</v>
      </c>
    </row>
    <row r="317" spans="1:5" ht="15.75" thickBot="1" x14ac:dyDescent="0.3">
      <c r="A317" s="118" t="s">
        <v>2787</v>
      </c>
      <c r="B317" s="118" t="s">
        <v>2788</v>
      </c>
      <c r="C317" s="118" t="s">
        <v>2649</v>
      </c>
      <c r="D317" s="139">
        <v>14.7</v>
      </c>
      <c r="E317" s="119">
        <v>38</v>
      </c>
    </row>
    <row r="318" spans="1:5" ht="15.75" thickBot="1" x14ac:dyDescent="0.3">
      <c r="A318" s="118" t="s">
        <v>2789</v>
      </c>
      <c r="B318" s="118" t="s">
        <v>2790</v>
      </c>
      <c r="C318" s="118" t="s">
        <v>2649</v>
      </c>
      <c r="D318" s="139">
        <v>17.05</v>
      </c>
      <c r="E318" s="119">
        <v>198</v>
      </c>
    </row>
    <row r="319" spans="1:5" ht="15.75" thickBot="1" x14ac:dyDescent="0.3">
      <c r="A319" s="118" t="s">
        <v>2791</v>
      </c>
      <c r="B319" s="118" t="s">
        <v>2792</v>
      </c>
      <c r="C319" s="118" t="s">
        <v>2649</v>
      </c>
      <c r="D319" s="139">
        <v>17.05</v>
      </c>
      <c r="E319" s="119">
        <v>30</v>
      </c>
    </row>
    <row r="320" spans="1:5" ht="15.75" thickBot="1" x14ac:dyDescent="0.3">
      <c r="A320" s="118" t="s">
        <v>2793</v>
      </c>
      <c r="B320" s="118" t="s">
        <v>2794</v>
      </c>
      <c r="C320" s="118" t="s">
        <v>2649</v>
      </c>
      <c r="D320" s="139">
        <v>14.7</v>
      </c>
      <c r="E320" s="119">
        <v>43</v>
      </c>
    </row>
    <row r="321" spans="1:5" ht="15.75" thickBot="1" x14ac:dyDescent="0.3">
      <c r="A321" s="118" t="s">
        <v>2795</v>
      </c>
      <c r="B321" s="118" t="s">
        <v>2796</v>
      </c>
      <c r="C321" s="118" t="s">
        <v>2649</v>
      </c>
      <c r="D321" s="139">
        <v>18.18</v>
      </c>
      <c r="E321" s="119">
        <v>36</v>
      </c>
    </row>
    <row r="322" spans="1:5" ht="15.75" thickBot="1" x14ac:dyDescent="0.3">
      <c r="A322" s="118" t="s">
        <v>2797</v>
      </c>
      <c r="B322" s="118" t="s">
        <v>2798</v>
      </c>
      <c r="C322" s="118" t="s">
        <v>2649</v>
      </c>
      <c r="D322" s="139">
        <v>8.91</v>
      </c>
      <c r="E322" s="119">
        <v>131</v>
      </c>
    </row>
    <row r="323" spans="1:5" x14ac:dyDescent="0.25">
      <c r="A323"/>
      <c r="B323"/>
      <c r="C323"/>
      <c r="D323"/>
      <c r="E323"/>
    </row>
    <row r="324" spans="1:5" ht="15.75" thickBot="1" x14ac:dyDescent="0.3">
      <c r="A324"/>
      <c r="B324"/>
      <c r="C324"/>
      <c r="D324"/>
      <c r="E324"/>
    </row>
    <row r="325" spans="1:5" ht="15.75" thickBot="1" x14ac:dyDescent="0.3">
      <c r="A325" s="143" t="s">
        <v>2839</v>
      </c>
      <c r="B325" s="144" t="s">
        <v>2561</v>
      </c>
      <c r="C325" s="145" t="s">
        <v>2258</v>
      </c>
      <c r="D325" s="145" t="s">
        <v>2443</v>
      </c>
      <c r="E325" s="121"/>
    </row>
    <row r="326" spans="1:5" ht="15.75" thickBot="1" x14ac:dyDescent="0.3">
      <c r="A326" s="146" t="s">
        <v>829</v>
      </c>
      <c r="B326" s="147" t="s">
        <v>2840</v>
      </c>
      <c r="C326" s="148">
        <v>36</v>
      </c>
      <c r="D326" s="148" t="s">
        <v>2841</v>
      </c>
      <c r="E326" s="121"/>
    </row>
    <row r="327" spans="1:5" ht="15.75" thickBot="1" x14ac:dyDescent="0.3">
      <c r="A327" s="146" t="s">
        <v>472</v>
      </c>
      <c r="B327" s="147" t="s">
        <v>2842</v>
      </c>
      <c r="C327" s="148">
        <v>60</v>
      </c>
      <c r="D327" s="148" t="s">
        <v>2843</v>
      </c>
      <c r="E327" s="121"/>
    </row>
    <row r="328" spans="1:5" ht="15.75" thickBot="1" x14ac:dyDescent="0.3">
      <c r="A328" s="146" t="s">
        <v>2034</v>
      </c>
      <c r="B328" s="147" t="s">
        <v>2844</v>
      </c>
      <c r="C328" s="148">
        <v>39</v>
      </c>
      <c r="D328" s="148" t="s">
        <v>2843</v>
      </c>
      <c r="E328" s="121"/>
    </row>
    <row r="329" spans="1:5" ht="15.75" thickBot="1" x14ac:dyDescent="0.3">
      <c r="A329" s="146" t="s">
        <v>632</v>
      </c>
      <c r="B329" s="147" t="s">
        <v>2166</v>
      </c>
      <c r="C329" s="148">
        <v>100</v>
      </c>
      <c r="D329" s="148" t="s">
        <v>2845</v>
      </c>
      <c r="E329" s="121"/>
    </row>
    <row r="330" spans="1:5" ht="15.75" thickBot="1" x14ac:dyDescent="0.3">
      <c r="A330" s="146" t="s">
        <v>436</v>
      </c>
      <c r="B330" s="147" t="s">
        <v>2846</v>
      </c>
      <c r="C330" s="148">
        <v>30</v>
      </c>
      <c r="D330" s="148" t="s">
        <v>2847</v>
      </c>
      <c r="E330" s="121"/>
    </row>
    <row r="331" spans="1:5" ht="15.75" thickBot="1" x14ac:dyDescent="0.3">
      <c r="A331" s="146" t="s">
        <v>390</v>
      </c>
      <c r="B331" s="147" t="s">
        <v>2848</v>
      </c>
      <c r="C331" s="148">
        <v>36</v>
      </c>
      <c r="D331" s="148" t="s">
        <v>2849</v>
      </c>
      <c r="E331" s="121"/>
    </row>
    <row r="332" spans="1:5" ht="15.75" thickBot="1" x14ac:dyDescent="0.3">
      <c r="A332" s="146" t="s">
        <v>482</v>
      </c>
      <c r="B332" s="147" t="s">
        <v>2850</v>
      </c>
      <c r="C332" s="148">
        <v>14</v>
      </c>
      <c r="D332" s="148" t="s">
        <v>2851</v>
      </c>
      <c r="E332" s="121"/>
    </row>
    <row r="333" spans="1:5" ht="15.75" thickBot="1" x14ac:dyDescent="0.3">
      <c r="A333" s="146" t="s">
        <v>483</v>
      </c>
      <c r="B333" s="147" t="s">
        <v>2852</v>
      </c>
      <c r="C333" s="148">
        <v>100</v>
      </c>
      <c r="D333" s="148" t="s">
        <v>2851</v>
      </c>
      <c r="E333" s="121"/>
    </row>
    <row r="334" spans="1:5" ht="15.75" thickBot="1" x14ac:dyDescent="0.3">
      <c r="A334" s="146" t="s">
        <v>2043</v>
      </c>
      <c r="B334" s="147" t="s">
        <v>2853</v>
      </c>
      <c r="C334" s="148">
        <v>400</v>
      </c>
      <c r="D334" s="148" t="s">
        <v>2854</v>
      </c>
      <c r="E334"/>
    </row>
    <row r="335" spans="1:5" ht="15.75" thickBot="1" x14ac:dyDescent="0.3">
      <c r="A335" s="146" t="s">
        <v>489</v>
      </c>
      <c r="B335" s="147" t="s">
        <v>2855</v>
      </c>
      <c r="C335" s="148">
        <v>135</v>
      </c>
      <c r="D335" s="148" t="s">
        <v>2856</v>
      </c>
      <c r="E335"/>
    </row>
    <row r="336" spans="1:5" ht="15.75" thickBot="1" x14ac:dyDescent="0.3">
      <c r="A336" s="146" t="s">
        <v>143</v>
      </c>
      <c r="B336" s="147" t="s">
        <v>2857</v>
      </c>
      <c r="C336" s="148">
        <v>500</v>
      </c>
      <c r="D336" s="148" t="s">
        <v>2856</v>
      </c>
      <c r="E336"/>
    </row>
    <row r="337" spans="1:5" ht="15.75" thickBot="1" x14ac:dyDescent="0.3">
      <c r="A337" s="146" t="s">
        <v>144</v>
      </c>
      <c r="B337" s="147" t="s">
        <v>2858</v>
      </c>
      <c r="C337" s="148">
        <v>300</v>
      </c>
      <c r="D337" s="148" t="s">
        <v>2856</v>
      </c>
      <c r="E337"/>
    </row>
    <row r="338" spans="1:5" ht="15.75" thickBot="1" x14ac:dyDescent="0.3">
      <c r="A338" s="146" t="s">
        <v>490</v>
      </c>
      <c r="B338" s="147" t="s">
        <v>2859</v>
      </c>
      <c r="C338" s="148">
        <v>34</v>
      </c>
      <c r="D338" s="148" t="s">
        <v>2856</v>
      </c>
      <c r="E338"/>
    </row>
    <row r="339" spans="1:5" ht="15.75" thickBot="1" x14ac:dyDescent="0.3">
      <c r="A339" s="146" t="s">
        <v>491</v>
      </c>
      <c r="B339" s="147" t="s">
        <v>2860</v>
      </c>
      <c r="C339" s="148">
        <v>14</v>
      </c>
      <c r="D339" s="148" t="s">
        <v>2856</v>
      </c>
      <c r="E339"/>
    </row>
    <row r="340" spans="1:5" ht="15.75" thickBot="1" x14ac:dyDescent="0.3">
      <c r="A340" s="146" t="s">
        <v>493</v>
      </c>
      <c r="B340" s="147" t="s">
        <v>2861</v>
      </c>
      <c r="C340" s="148">
        <v>24</v>
      </c>
      <c r="D340" s="148" t="s">
        <v>2856</v>
      </c>
      <c r="E340"/>
    </row>
    <row r="341" spans="1:5" ht="15.75" thickBot="1" x14ac:dyDescent="0.3">
      <c r="A341" s="146" t="s">
        <v>494</v>
      </c>
      <c r="B341" s="147" t="s">
        <v>2862</v>
      </c>
      <c r="C341" s="148">
        <v>12</v>
      </c>
      <c r="D341" s="148" t="s">
        <v>2856</v>
      </c>
      <c r="E341"/>
    </row>
    <row r="342" spans="1:5" ht="15.75" thickBot="1" x14ac:dyDescent="0.3">
      <c r="A342" s="146" t="s">
        <v>127</v>
      </c>
      <c r="B342" s="147" t="s">
        <v>2863</v>
      </c>
      <c r="C342" s="148">
        <v>72</v>
      </c>
      <c r="D342" s="148" t="s">
        <v>2864</v>
      </c>
      <c r="E342"/>
    </row>
    <row r="343" spans="1:5" ht="15.75" thickBot="1" x14ac:dyDescent="0.3">
      <c r="A343" s="146" t="s">
        <v>850</v>
      </c>
      <c r="B343" s="147" t="s">
        <v>2865</v>
      </c>
      <c r="C343" s="148">
        <v>126</v>
      </c>
      <c r="D343" s="148" t="s">
        <v>2864</v>
      </c>
      <c r="E343"/>
    </row>
    <row r="344" spans="1:5" ht="15.75" thickBot="1" x14ac:dyDescent="0.3">
      <c r="A344" s="146" t="s">
        <v>2866</v>
      </c>
      <c r="B344" s="147" t="s">
        <v>2526</v>
      </c>
      <c r="C344" s="148">
        <v>60</v>
      </c>
      <c r="D344" s="148" t="s">
        <v>2867</v>
      </c>
      <c r="E344"/>
    </row>
    <row r="345" spans="1:5" ht="15.75" thickBot="1" x14ac:dyDescent="0.3">
      <c r="A345" s="146" t="s">
        <v>2868</v>
      </c>
      <c r="B345" s="147" t="s">
        <v>2869</v>
      </c>
      <c r="C345" s="148">
        <v>12</v>
      </c>
      <c r="D345" s="148" t="s">
        <v>2870</v>
      </c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ht="15.75" thickBot="1" x14ac:dyDescent="0.3">
      <c r="A349"/>
      <c r="B349"/>
      <c r="C349"/>
      <c r="D349"/>
      <c r="E349"/>
    </row>
    <row r="350" spans="1:5" ht="16.5" thickBot="1" x14ac:dyDescent="0.3">
      <c r="A350" s="114" t="s">
        <v>2871</v>
      </c>
      <c r="B350" s="115" t="s">
        <v>2561</v>
      </c>
      <c r="C350" s="115" t="s">
        <v>2562</v>
      </c>
      <c r="D350" s="115" t="s">
        <v>2443</v>
      </c>
      <c r="E350"/>
    </row>
    <row r="351" spans="1:5" ht="15.75" thickBot="1" x14ac:dyDescent="0.3">
      <c r="A351" s="117" t="s">
        <v>385</v>
      </c>
      <c r="B351" s="118" t="s">
        <v>2872</v>
      </c>
      <c r="C351" s="119">
        <v>9</v>
      </c>
      <c r="D351" s="119" t="s">
        <v>2873</v>
      </c>
      <c r="E351"/>
    </row>
    <row r="352" spans="1:5" ht="15.75" thickBot="1" x14ac:dyDescent="0.3">
      <c r="A352" s="117" t="s">
        <v>79</v>
      </c>
      <c r="B352" s="118" t="s">
        <v>2874</v>
      </c>
      <c r="C352" s="119">
        <v>10</v>
      </c>
      <c r="D352" s="119" t="s">
        <v>2875</v>
      </c>
      <c r="E352"/>
    </row>
    <row r="353" spans="1:5" ht="15.75" thickBot="1" x14ac:dyDescent="0.3">
      <c r="A353" s="117" t="s">
        <v>2876</v>
      </c>
      <c r="B353" s="118" t="s">
        <v>2877</v>
      </c>
      <c r="C353" s="119">
        <v>570</v>
      </c>
      <c r="D353" s="119" t="s">
        <v>2878</v>
      </c>
      <c r="E353"/>
    </row>
    <row r="354" spans="1:5" ht="15.75" thickBot="1" x14ac:dyDescent="0.3">
      <c r="A354" s="117" t="s">
        <v>546</v>
      </c>
      <c r="B354" s="118" t="s">
        <v>2879</v>
      </c>
      <c r="C354" s="119">
        <v>82</v>
      </c>
      <c r="D354" s="119" t="s">
        <v>2880</v>
      </c>
      <c r="E354"/>
    </row>
    <row r="355" spans="1:5" ht="15.75" thickBot="1" x14ac:dyDescent="0.3">
      <c r="A355" s="117" t="s">
        <v>2083</v>
      </c>
      <c r="B355" s="118" t="s">
        <v>2881</v>
      </c>
      <c r="C355" s="119">
        <v>9</v>
      </c>
      <c r="D355" s="119" t="s">
        <v>2882</v>
      </c>
      <c r="E355"/>
    </row>
    <row r="356" spans="1:5" ht="15.75" thickBot="1" x14ac:dyDescent="0.3">
      <c r="A356" s="117" t="s">
        <v>2136</v>
      </c>
      <c r="B356" s="118" t="s">
        <v>2883</v>
      </c>
      <c r="C356" s="119">
        <v>10</v>
      </c>
      <c r="D356" s="119" t="s">
        <v>2882</v>
      </c>
      <c r="E356" s="121"/>
    </row>
    <row r="357" spans="1:5" ht="15.75" thickBot="1" x14ac:dyDescent="0.3">
      <c r="A357" s="117" t="s">
        <v>2884</v>
      </c>
      <c r="B357" s="118" t="s">
        <v>2885</v>
      </c>
      <c r="C357" s="119">
        <v>5</v>
      </c>
      <c r="D357" s="119" t="s">
        <v>2882</v>
      </c>
      <c r="E357"/>
    </row>
    <row r="358" spans="1:5" ht="15.75" thickBot="1" x14ac:dyDescent="0.3">
      <c r="A358" s="117" t="s">
        <v>319</v>
      </c>
      <c r="B358" s="118" t="s">
        <v>2886</v>
      </c>
      <c r="C358" s="119">
        <v>8</v>
      </c>
      <c r="D358" s="119" t="s">
        <v>2882</v>
      </c>
      <c r="E358"/>
    </row>
    <row r="359" spans="1:5" ht="15.75" thickBot="1" x14ac:dyDescent="0.3">
      <c r="A359" s="117" t="s">
        <v>736</v>
      </c>
      <c r="B359" s="118" t="s">
        <v>2887</v>
      </c>
      <c r="C359" s="119">
        <v>5</v>
      </c>
      <c r="D359" s="119" t="s">
        <v>2888</v>
      </c>
      <c r="E359"/>
    </row>
    <row r="360" spans="1:5" ht="15.75" thickBot="1" x14ac:dyDescent="0.3">
      <c r="A360" s="117" t="s">
        <v>322</v>
      </c>
      <c r="B360" s="118" t="s">
        <v>2889</v>
      </c>
      <c r="C360" s="119">
        <v>20</v>
      </c>
      <c r="D360" s="119" t="s">
        <v>2890</v>
      </c>
      <c r="E360"/>
    </row>
    <row r="361" spans="1:5" ht="15.75" thickBot="1" x14ac:dyDescent="0.3">
      <c r="A361" s="117" t="s">
        <v>323</v>
      </c>
      <c r="B361" s="118" t="s">
        <v>2891</v>
      </c>
      <c r="C361" s="119">
        <v>2</v>
      </c>
      <c r="D361" s="119" t="s">
        <v>2890</v>
      </c>
      <c r="E361"/>
    </row>
    <row r="362" spans="1:5" ht="15.75" thickBot="1" x14ac:dyDescent="0.3">
      <c r="A362" s="117" t="s">
        <v>324</v>
      </c>
      <c r="B362" s="118" t="s">
        <v>2892</v>
      </c>
      <c r="C362" s="119">
        <v>6</v>
      </c>
      <c r="D362" s="119" t="s">
        <v>2890</v>
      </c>
      <c r="E362"/>
    </row>
    <row r="363" spans="1:5" ht="15.75" thickBot="1" x14ac:dyDescent="0.3">
      <c r="A363" s="117" t="s">
        <v>325</v>
      </c>
      <c r="B363" s="118" t="s">
        <v>2893</v>
      </c>
      <c r="C363" s="119">
        <v>7</v>
      </c>
      <c r="D363" s="119" t="s">
        <v>2890</v>
      </c>
      <c r="E363"/>
    </row>
    <row r="364" spans="1:5" ht="15.75" thickBot="1" x14ac:dyDescent="0.3">
      <c r="A364" s="117" t="s">
        <v>2033</v>
      </c>
      <c r="B364" s="118" t="s">
        <v>2894</v>
      </c>
      <c r="C364" s="119">
        <v>5</v>
      </c>
      <c r="D364" s="139">
        <v>110.82</v>
      </c>
      <c r="E364"/>
    </row>
    <row r="365" spans="1:5" ht="15.75" thickBot="1" x14ac:dyDescent="0.3">
      <c r="A365" s="117" t="s">
        <v>2087</v>
      </c>
      <c r="B365" s="118" t="s">
        <v>2895</v>
      </c>
      <c r="C365" s="119">
        <v>38</v>
      </c>
      <c r="D365" s="119" t="s">
        <v>2896</v>
      </c>
      <c r="E365"/>
    </row>
    <row r="366" spans="1:5" ht="15.75" thickBot="1" x14ac:dyDescent="0.3">
      <c r="A366" s="117" t="s">
        <v>848</v>
      </c>
      <c r="B366" s="118" t="s">
        <v>2897</v>
      </c>
      <c r="C366" s="119">
        <v>17</v>
      </c>
      <c r="D366" s="119" t="s">
        <v>2896</v>
      </c>
      <c r="E366"/>
    </row>
    <row r="367" spans="1:5" ht="15.75" thickBot="1" x14ac:dyDescent="0.3">
      <c r="A367" s="117" t="s">
        <v>612</v>
      </c>
      <c r="B367" s="118" t="s">
        <v>2898</v>
      </c>
      <c r="C367" s="119">
        <v>150</v>
      </c>
      <c r="D367" s="119" t="s">
        <v>2899</v>
      </c>
      <c r="E367"/>
    </row>
    <row r="368" spans="1:5" ht="15.75" thickBot="1" x14ac:dyDescent="0.3">
      <c r="A368" s="117" t="s">
        <v>613</v>
      </c>
      <c r="B368" s="118" t="s">
        <v>2900</v>
      </c>
      <c r="C368" s="119">
        <v>70</v>
      </c>
      <c r="D368" s="119" t="s">
        <v>2899</v>
      </c>
      <c r="E368" s="121"/>
    </row>
    <row r="369" spans="1:5" ht="15.75" thickBot="1" x14ac:dyDescent="0.3">
      <c r="A369" s="117" t="s">
        <v>243</v>
      </c>
      <c r="B369" s="118" t="s">
        <v>2901</v>
      </c>
      <c r="C369" s="119">
        <v>12</v>
      </c>
      <c r="D369" s="119" t="s">
        <v>2899</v>
      </c>
      <c r="E369"/>
    </row>
    <row r="370" spans="1:5" ht="15.75" thickBot="1" x14ac:dyDescent="0.3">
      <c r="A370" s="117" t="s">
        <v>244</v>
      </c>
      <c r="B370" s="118" t="s">
        <v>2902</v>
      </c>
      <c r="C370" s="119">
        <v>25</v>
      </c>
      <c r="D370" s="119" t="s">
        <v>2899</v>
      </c>
      <c r="E370"/>
    </row>
    <row r="371" spans="1:5" ht="15.75" thickBot="1" x14ac:dyDescent="0.3">
      <c r="A371" s="117" t="s">
        <v>614</v>
      </c>
      <c r="B371" s="118" t="s">
        <v>2903</v>
      </c>
      <c r="C371" s="119">
        <v>20</v>
      </c>
      <c r="D371" s="119" t="s">
        <v>2899</v>
      </c>
      <c r="E371"/>
    </row>
    <row r="372" spans="1:5" ht="15.75" thickBot="1" x14ac:dyDescent="0.3">
      <c r="A372" s="117" t="s">
        <v>615</v>
      </c>
      <c r="B372" s="118" t="s">
        <v>2904</v>
      </c>
      <c r="C372" s="119">
        <v>19</v>
      </c>
      <c r="D372" s="119" t="s">
        <v>2899</v>
      </c>
      <c r="E372"/>
    </row>
    <row r="373" spans="1:5" ht="15.75" thickBot="1" x14ac:dyDescent="0.3">
      <c r="A373" s="117" t="s">
        <v>616</v>
      </c>
      <c r="B373" s="118" t="s">
        <v>2905</v>
      </c>
      <c r="C373" s="119">
        <v>23</v>
      </c>
      <c r="D373" s="119" t="s">
        <v>2899</v>
      </c>
      <c r="E373"/>
    </row>
    <row r="374" spans="1:5" ht="15.75" thickBot="1" x14ac:dyDescent="0.3">
      <c r="A374" s="117" t="s">
        <v>618</v>
      </c>
      <c r="B374" s="118" t="s">
        <v>2906</v>
      </c>
      <c r="C374" s="119">
        <v>85</v>
      </c>
      <c r="D374" s="119" t="s">
        <v>2899</v>
      </c>
      <c r="E374"/>
    </row>
    <row r="375" spans="1:5" ht="15.75" thickBot="1" x14ac:dyDescent="0.3">
      <c r="A375" s="117" t="s">
        <v>245</v>
      </c>
      <c r="B375" s="118" t="s">
        <v>2907</v>
      </c>
      <c r="C375" s="119">
        <v>37</v>
      </c>
      <c r="D375" s="119" t="s">
        <v>2899</v>
      </c>
      <c r="E375"/>
    </row>
    <row r="376" spans="1:5" ht="15.75" thickBot="1" x14ac:dyDescent="0.3">
      <c r="A376" s="117" t="s">
        <v>619</v>
      </c>
      <c r="B376" s="118" t="s">
        <v>2908</v>
      </c>
      <c r="C376" s="119">
        <v>58</v>
      </c>
      <c r="D376" s="119" t="s">
        <v>2899</v>
      </c>
      <c r="E376"/>
    </row>
    <row r="377" spans="1:5" ht="15.75" thickBot="1" x14ac:dyDescent="0.3">
      <c r="A377" s="117" t="s">
        <v>620</v>
      </c>
      <c r="B377" s="118" t="s">
        <v>2909</v>
      </c>
      <c r="C377" s="119">
        <v>22</v>
      </c>
      <c r="D377" s="119" t="s">
        <v>2899</v>
      </c>
      <c r="E377"/>
    </row>
    <row r="378" spans="1:5" ht="15.75" thickBot="1" x14ac:dyDescent="0.3">
      <c r="A378" s="117" t="s">
        <v>246</v>
      </c>
      <c r="B378" s="118" t="s">
        <v>2910</v>
      </c>
      <c r="C378" s="119">
        <v>30</v>
      </c>
      <c r="D378" s="119" t="s">
        <v>2899</v>
      </c>
      <c r="E378"/>
    </row>
    <row r="379" spans="1:5" ht="15.75" thickBot="1" x14ac:dyDescent="0.3">
      <c r="A379" s="117" t="s">
        <v>250</v>
      </c>
      <c r="B379" s="118" t="s">
        <v>2911</v>
      </c>
      <c r="C379" s="119">
        <v>75</v>
      </c>
      <c r="D379" s="119" t="s">
        <v>2899</v>
      </c>
      <c r="E379"/>
    </row>
    <row r="380" spans="1:5" ht="15.75" thickBot="1" x14ac:dyDescent="0.3">
      <c r="A380" s="117" t="s">
        <v>625</v>
      </c>
      <c r="B380" s="118" t="s">
        <v>2912</v>
      </c>
      <c r="C380" s="119">
        <v>135</v>
      </c>
      <c r="D380" s="119" t="s">
        <v>2899</v>
      </c>
      <c r="E380"/>
    </row>
    <row r="381" spans="1:5" ht="15.75" thickBot="1" x14ac:dyDescent="0.3">
      <c r="A381" s="117" t="s">
        <v>2913</v>
      </c>
      <c r="B381" s="118" t="s">
        <v>2914</v>
      </c>
      <c r="C381" s="119">
        <v>30</v>
      </c>
      <c r="D381" s="119" t="s">
        <v>2915</v>
      </c>
      <c r="E381"/>
    </row>
    <row r="382" spans="1:5" ht="15.75" thickBot="1" x14ac:dyDescent="0.3">
      <c r="A382" s="117" t="s">
        <v>2816</v>
      </c>
      <c r="B382" s="118" t="s">
        <v>2916</v>
      </c>
      <c r="C382" s="119">
        <v>85</v>
      </c>
      <c r="D382" s="119" t="s">
        <v>2915</v>
      </c>
      <c r="E382"/>
    </row>
    <row r="383" spans="1:5" ht="15.75" thickBot="1" x14ac:dyDescent="0.3">
      <c r="A383" s="117" t="s">
        <v>175</v>
      </c>
      <c r="B383" s="118" t="s">
        <v>2917</v>
      </c>
      <c r="C383" s="119">
        <v>249</v>
      </c>
      <c r="D383" s="119" t="s">
        <v>2918</v>
      </c>
      <c r="E383"/>
    </row>
    <row r="384" spans="1:5" ht="15.75" thickBot="1" x14ac:dyDescent="0.3">
      <c r="A384" s="117" t="s">
        <v>2919</v>
      </c>
      <c r="B384" s="118" t="s">
        <v>2920</v>
      </c>
      <c r="C384" s="119">
        <v>40</v>
      </c>
      <c r="D384" s="119" t="s">
        <v>2899</v>
      </c>
      <c r="E384"/>
    </row>
    <row r="385" spans="1:5" ht="15.75" thickBot="1" x14ac:dyDescent="0.3">
      <c r="A385" s="135" t="s">
        <v>631</v>
      </c>
      <c r="B385" s="118" t="s">
        <v>2921</v>
      </c>
      <c r="C385" s="119">
        <v>60</v>
      </c>
      <c r="D385" s="119" t="s">
        <v>2899</v>
      </c>
      <c r="E385"/>
    </row>
    <row r="386" spans="1:5" ht="15.75" thickBot="1" x14ac:dyDescent="0.3">
      <c r="A386" s="243" t="s">
        <v>2922</v>
      </c>
      <c r="B386" s="118" t="s">
        <v>2923</v>
      </c>
      <c r="C386" s="119">
        <v>17</v>
      </c>
      <c r="D386" s="119" t="s">
        <v>2924</v>
      </c>
      <c r="E386"/>
    </row>
    <row r="387" spans="1:5" ht="15.75" thickBot="1" x14ac:dyDescent="0.3">
      <c r="A387" s="135" t="s">
        <v>2925</v>
      </c>
      <c r="B387" s="118" t="s">
        <v>2926</v>
      </c>
      <c r="C387" s="119">
        <v>0</v>
      </c>
      <c r="D387" s="119" t="s">
        <v>2924</v>
      </c>
      <c r="E387"/>
    </row>
    <row r="388" spans="1:5" ht="15.75" thickBot="1" x14ac:dyDescent="0.3">
      <c r="A388" s="135" t="s">
        <v>2927</v>
      </c>
      <c r="B388" s="118" t="s">
        <v>2928</v>
      </c>
      <c r="C388" s="119">
        <v>22</v>
      </c>
      <c r="D388" s="119" t="s">
        <v>2924</v>
      </c>
      <c r="E388"/>
    </row>
    <row r="389" spans="1:5" ht="15.75" thickBot="1" x14ac:dyDescent="0.3">
      <c r="A389" s="135" t="s">
        <v>2929</v>
      </c>
      <c r="B389" s="118" t="s">
        <v>2930</v>
      </c>
      <c r="C389" s="119">
        <v>12</v>
      </c>
      <c r="D389" s="119" t="s">
        <v>2924</v>
      </c>
      <c r="E389"/>
    </row>
    <row r="390" spans="1:5" ht="15.75" thickBot="1" x14ac:dyDescent="0.3">
      <c r="A390" s="135" t="s">
        <v>2931</v>
      </c>
      <c r="B390" s="118" t="s">
        <v>2932</v>
      </c>
      <c r="C390" s="119">
        <v>16</v>
      </c>
      <c r="D390" s="119" t="s">
        <v>2924</v>
      </c>
      <c r="E390"/>
    </row>
    <row r="391" spans="1:5" ht="15.75" thickBot="1" x14ac:dyDescent="0.3">
      <c r="A391" s="135" t="s">
        <v>2933</v>
      </c>
      <c r="B391" s="118" t="s">
        <v>2934</v>
      </c>
      <c r="C391" s="119">
        <v>5</v>
      </c>
      <c r="D391" s="119" t="s">
        <v>2935</v>
      </c>
      <c r="E391"/>
    </row>
    <row r="392" spans="1:5" ht="15.75" thickBot="1" x14ac:dyDescent="0.3">
      <c r="A392" s="135" t="s">
        <v>762</v>
      </c>
      <c r="B392" s="118" t="s">
        <v>2936</v>
      </c>
      <c r="C392" s="119">
        <v>300</v>
      </c>
      <c r="D392" s="119" t="s">
        <v>2937</v>
      </c>
      <c r="E392"/>
    </row>
    <row r="393" spans="1:5" ht="15.75" thickBot="1" x14ac:dyDescent="0.3">
      <c r="A393" s="135" t="s">
        <v>2938</v>
      </c>
      <c r="B393" s="118" t="s">
        <v>2939</v>
      </c>
      <c r="C393" s="119">
        <v>35</v>
      </c>
      <c r="D393" s="119" t="s">
        <v>2940</v>
      </c>
      <c r="E393"/>
    </row>
    <row r="394" spans="1:5" ht="15.75" thickBot="1" x14ac:dyDescent="0.3">
      <c r="A394" s="135" t="s">
        <v>2941</v>
      </c>
      <c r="B394" s="118" t="s">
        <v>2942</v>
      </c>
      <c r="C394" s="119">
        <v>8</v>
      </c>
      <c r="D394" s="119" t="s">
        <v>2943</v>
      </c>
      <c r="E394"/>
    </row>
    <row r="395" spans="1:5" ht="15.75" thickBot="1" x14ac:dyDescent="0.3">
      <c r="A395" s="117" t="s">
        <v>2944</v>
      </c>
      <c r="B395" s="118" t="s">
        <v>2945</v>
      </c>
      <c r="C395" s="119">
        <v>50</v>
      </c>
      <c r="D395" s="119" t="s">
        <v>2946</v>
      </c>
      <c r="E395"/>
    </row>
    <row r="396" spans="1:5" ht="15.75" thickBot="1" x14ac:dyDescent="0.3">
      <c r="A396" s="117" t="s">
        <v>2947</v>
      </c>
      <c r="B396" s="118" t="s">
        <v>2948</v>
      </c>
      <c r="C396" s="119">
        <v>65</v>
      </c>
      <c r="D396" s="119" t="s">
        <v>2949</v>
      </c>
      <c r="E396"/>
    </row>
    <row r="397" spans="1:5" ht="15.75" thickBot="1" x14ac:dyDescent="0.3">
      <c r="A397" s="117" t="s">
        <v>2950</v>
      </c>
      <c r="B397" s="118" t="s">
        <v>2951</v>
      </c>
      <c r="C397" s="119">
        <v>150</v>
      </c>
      <c r="D397" s="119" t="s">
        <v>2952</v>
      </c>
      <c r="E397"/>
    </row>
    <row r="398" spans="1:5" ht="15.75" thickBot="1" x14ac:dyDescent="0.3">
      <c r="A398" s="117" t="s">
        <v>2953</v>
      </c>
      <c r="B398" s="118" t="s">
        <v>2954</v>
      </c>
      <c r="C398" s="119">
        <v>150</v>
      </c>
      <c r="D398" s="119" t="s">
        <v>2952</v>
      </c>
      <c r="E398"/>
    </row>
    <row r="399" spans="1:5" ht="15.75" thickBot="1" x14ac:dyDescent="0.3">
      <c r="A399" s="117" t="s">
        <v>2955</v>
      </c>
      <c r="B399" s="118" t="s">
        <v>2956</v>
      </c>
      <c r="C399" s="119">
        <v>100</v>
      </c>
      <c r="D399" s="119" t="s">
        <v>2952</v>
      </c>
      <c r="E399"/>
    </row>
    <row r="400" spans="1:5" ht="15.75" thickBot="1" x14ac:dyDescent="0.3">
      <c r="A400" s="117" t="s">
        <v>2957</v>
      </c>
      <c r="B400" s="118" t="s">
        <v>2958</v>
      </c>
      <c r="C400" s="119">
        <v>300</v>
      </c>
      <c r="D400" s="119" t="s">
        <v>2952</v>
      </c>
      <c r="E400"/>
    </row>
    <row r="401" spans="1:6" ht="15.75" thickBot="1" x14ac:dyDescent="0.3">
      <c r="A401" s="117" t="s">
        <v>2959</v>
      </c>
      <c r="B401" s="118" t="s">
        <v>2960</v>
      </c>
      <c r="C401" s="119">
        <v>300</v>
      </c>
      <c r="D401" s="119" t="s">
        <v>2961</v>
      </c>
      <c r="E401"/>
    </row>
    <row r="402" spans="1:6" ht="15.75" thickBot="1" x14ac:dyDescent="0.3">
      <c r="A402" s="117" t="s">
        <v>2962</v>
      </c>
      <c r="B402" s="118" t="s">
        <v>2963</v>
      </c>
      <c r="C402" s="119">
        <v>70</v>
      </c>
      <c r="D402" s="119" t="s">
        <v>2964</v>
      </c>
      <c r="E402"/>
    </row>
    <row r="403" spans="1:6" ht="15.75" thickBot="1" x14ac:dyDescent="0.3">
      <c r="A403" s="117" t="s">
        <v>2965</v>
      </c>
      <c r="B403" s="118" t="s">
        <v>2966</v>
      </c>
      <c r="C403" s="119">
        <v>281</v>
      </c>
      <c r="D403" s="119" t="s">
        <v>2964</v>
      </c>
      <c r="E403"/>
    </row>
    <row r="404" spans="1:6" ht="15.75" thickBot="1" x14ac:dyDescent="0.3">
      <c r="A404" s="117" t="s">
        <v>2967</v>
      </c>
      <c r="B404" s="118" t="s">
        <v>2968</v>
      </c>
      <c r="C404" s="119">
        <v>80</v>
      </c>
      <c r="D404" s="119" t="s">
        <v>2964</v>
      </c>
      <c r="E404"/>
    </row>
    <row r="405" spans="1:6" x14ac:dyDescent="0.25">
      <c r="A405"/>
      <c r="B405"/>
      <c r="C405"/>
      <c r="D405"/>
      <c r="E405"/>
    </row>
    <row r="406" spans="1:6" x14ac:dyDescent="0.25">
      <c r="A406"/>
      <c r="B406"/>
      <c r="C406"/>
      <c r="D406"/>
      <c r="E406"/>
    </row>
    <row r="407" spans="1:6" ht="15.75" thickBot="1" x14ac:dyDescent="0.3">
      <c r="A407" s="152">
        <v>43462</v>
      </c>
      <c r="B407"/>
      <c r="C407"/>
      <c r="D407"/>
      <c r="E407"/>
    </row>
    <row r="408" spans="1:6" ht="16.5" thickBot="1" x14ac:dyDescent="0.3">
      <c r="A408" s="132" t="s">
        <v>2327</v>
      </c>
      <c r="B408" s="133" t="s">
        <v>2442</v>
      </c>
      <c r="C408" s="133" t="s">
        <v>2717</v>
      </c>
      <c r="D408" s="133" t="s">
        <v>2969</v>
      </c>
      <c r="E408" s="133" t="s">
        <v>2290</v>
      </c>
    </row>
    <row r="409" spans="1:6" ht="15.75" thickBot="1" x14ac:dyDescent="0.3">
      <c r="A409" s="117" t="s">
        <v>2970</v>
      </c>
      <c r="B409" s="118" t="s">
        <v>2971</v>
      </c>
      <c r="C409" s="118" t="s">
        <v>2649</v>
      </c>
      <c r="D409" s="127">
        <v>41.068833329999997</v>
      </c>
      <c r="E409" s="127">
        <v>10</v>
      </c>
    </row>
    <row r="410" spans="1:6" ht="15.75" thickBot="1" x14ac:dyDescent="0.3">
      <c r="A410" s="117" t="s">
        <v>2972</v>
      </c>
      <c r="B410" s="118" t="s">
        <v>2973</v>
      </c>
      <c r="C410" s="118" t="s">
        <v>2649</v>
      </c>
      <c r="D410" s="127">
        <v>37.681333330000001</v>
      </c>
      <c r="E410" s="127">
        <v>15</v>
      </c>
    </row>
    <row r="411" spans="1:6" ht="15.75" thickBot="1" x14ac:dyDescent="0.3">
      <c r="A411" s="117" t="s">
        <v>2974</v>
      </c>
      <c r="B411" s="118" t="s">
        <v>2975</v>
      </c>
      <c r="C411" s="118" t="s">
        <v>2649</v>
      </c>
      <c r="D411" s="127">
        <v>291.83</v>
      </c>
      <c r="E411" s="127">
        <v>3</v>
      </c>
    </row>
    <row r="412" spans="1:6" ht="15.75" thickBot="1" x14ac:dyDescent="0.3">
      <c r="A412" s="117" t="s">
        <v>2976</v>
      </c>
      <c r="B412" s="118" t="s">
        <v>2977</v>
      </c>
      <c r="C412" s="118" t="s">
        <v>2649</v>
      </c>
      <c r="D412" s="127">
        <v>30.042999999999999</v>
      </c>
      <c r="E412" s="127">
        <v>10</v>
      </c>
      <c r="F412" s="153" t="s">
        <v>2538</v>
      </c>
    </row>
    <row r="413" spans="1:6" ht="15.75" thickBot="1" x14ac:dyDescent="0.3">
      <c r="A413" s="117" t="s">
        <v>2978</v>
      </c>
      <c r="B413" s="118" t="s">
        <v>2979</v>
      </c>
      <c r="C413" s="118" t="s">
        <v>2649</v>
      </c>
      <c r="D413" s="127">
        <v>186</v>
      </c>
      <c r="E413" s="127">
        <v>10</v>
      </c>
    </row>
    <row r="414" spans="1:6" ht="15.75" thickBot="1" x14ac:dyDescent="0.3">
      <c r="A414" s="117" t="s">
        <v>2980</v>
      </c>
      <c r="B414" s="118" t="s">
        <v>2981</v>
      </c>
      <c r="C414" s="118" t="s">
        <v>2649</v>
      </c>
      <c r="D414" s="127">
        <v>49.65</v>
      </c>
      <c r="E414" s="127">
        <v>2</v>
      </c>
    </row>
    <row r="415" spans="1:6" ht="15.75" thickBot="1" x14ac:dyDescent="0.3">
      <c r="A415" s="117" t="s">
        <v>2982</v>
      </c>
      <c r="B415" s="118" t="s">
        <v>2983</v>
      </c>
      <c r="C415" s="118" t="s">
        <v>2649</v>
      </c>
      <c r="D415" s="127">
        <v>42.781999999999996</v>
      </c>
      <c r="E415" s="127">
        <v>10</v>
      </c>
    </row>
    <row r="416" spans="1:6" ht="15.75" thickBot="1" x14ac:dyDescent="0.3">
      <c r="A416" s="117" t="s">
        <v>2984</v>
      </c>
      <c r="B416" s="118" t="s">
        <v>2985</v>
      </c>
      <c r="C416" s="118" t="s">
        <v>2649</v>
      </c>
      <c r="D416" s="127">
        <v>42.781999999999996</v>
      </c>
      <c r="E416" s="127">
        <v>10</v>
      </c>
    </row>
    <row r="417" spans="1:5" ht="15.75" thickBot="1" x14ac:dyDescent="0.3">
      <c r="A417" s="117" t="s">
        <v>2986</v>
      </c>
      <c r="B417" s="118" t="s">
        <v>2987</v>
      </c>
      <c r="C417" s="118" t="s">
        <v>2649</v>
      </c>
      <c r="D417" s="127" t="s">
        <v>2988</v>
      </c>
      <c r="E417" s="127">
        <v>32</v>
      </c>
    </row>
    <row r="418" spans="1:5" ht="15.75" thickBot="1" x14ac:dyDescent="0.3">
      <c r="A418" s="117" t="s">
        <v>2444</v>
      </c>
      <c r="B418" s="118" t="s">
        <v>2445</v>
      </c>
      <c r="C418" s="118" t="s">
        <v>2649</v>
      </c>
      <c r="D418" s="127">
        <v>21.289305559999999</v>
      </c>
      <c r="E418" s="127">
        <v>144</v>
      </c>
    </row>
    <row r="419" spans="1:5" ht="15.75" thickBot="1" x14ac:dyDescent="0.3">
      <c r="A419" s="117" t="s">
        <v>2989</v>
      </c>
      <c r="B419" s="118" t="s">
        <v>2990</v>
      </c>
      <c r="C419" s="118" t="s">
        <v>2649</v>
      </c>
      <c r="D419" s="127">
        <v>55.705666669999999</v>
      </c>
      <c r="E419" s="127">
        <v>276</v>
      </c>
    </row>
    <row r="420" spans="1:5" ht="15.75" thickBot="1" x14ac:dyDescent="0.3">
      <c r="A420" s="117" t="s">
        <v>2448</v>
      </c>
      <c r="B420" s="118" t="s">
        <v>2449</v>
      </c>
      <c r="C420" s="118" t="s">
        <v>2649</v>
      </c>
      <c r="D420" s="127">
        <v>21.979166670000001</v>
      </c>
      <c r="E420" s="127">
        <v>12</v>
      </c>
    </row>
    <row r="421" spans="1:5" ht="15.75" thickBot="1" x14ac:dyDescent="0.3">
      <c r="A421" s="154" t="s">
        <v>2991</v>
      </c>
      <c r="B421" s="155" t="s">
        <v>2992</v>
      </c>
      <c r="C421" s="118" t="s">
        <v>2649</v>
      </c>
      <c r="D421" s="127">
        <v>109.989</v>
      </c>
      <c r="E421" s="127">
        <v>45</v>
      </c>
    </row>
    <row r="422" spans="1:5" x14ac:dyDescent="0.25">
      <c r="A422" s="151"/>
      <c r="B422"/>
      <c r="C422"/>
      <c r="D422"/>
      <c r="E422"/>
    </row>
    <row r="423" spans="1:5" x14ac:dyDescent="0.25">
      <c r="A423" s="151"/>
      <c r="B423"/>
      <c r="C423"/>
      <c r="D423"/>
      <c r="E423"/>
    </row>
    <row r="424" spans="1:5" x14ac:dyDescent="0.25">
      <c r="A424" s="107" t="s">
        <v>3005</v>
      </c>
      <c r="B424" s="107" t="s">
        <v>2926</v>
      </c>
      <c r="C424" s="107">
        <v>34</v>
      </c>
      <c r="D424"/>
      <c r="E424"/>
    </row>
    <row r="425" spans="1:5" x14ac:dyDescent="0.25">
      <c r="A425" s="107" t="s">
        <v>3006</v>
      </c>
      <c r="B425" s="107" t="s">
        <v>2928</v>
      </c>
      <c r="C425" s="107">
        <v>22</v>
      </c>
      <c r="D425"/>
      <c r="E425"/>
    </row>
    <row r="426" spans="1:5" x14ac:dyDescent="0.25">
      <c r="A426" s="107" t="s">
        <v>3007</v>
      </c>
      <c r="B426" s="107" t="s">
        <v>2923</v>
      </c>
      <c r="C426" s="107">
        <v>17</v>
      </c>
      <c r="D426"/>
      <c r="E426"/>
    </row>
    <row r="427" spans="1:5" x14ac:dyDescent="0.25">
      <c r="A427" s="107" t="s">
        <v>3008</v>
      </c>
      <c r="B427" s="107" t="s">
        <v>2932</v>
      </c>
      <c r="C427" s="107">
        <v>16</v>
      </c>
      <c r="D427"/>
      <c r="E427"/>
    </row>
    <row r="428" spans="1:5" x14ac:dyDescent="0.25">
      <c r="A428" s="107"/>
      <c r="B428" s="107"/>
      <c r="C428" s="107"/>
      <c r="D428"/>
      <c r="E428"/>
    </row>
    <row r="429" spans="1:5" x14ac:dyDescent="0.25">
      <c r="A429" s="107" t="s">
        <v>3009</v>
      </c>
      <c r="B429" s="107" t="s">
        <v>3010</v>
      </c>
      <c r="C429" s="107">
        <v>6</v>
      </c>
      <c r="D429"/>
      <c r="E429"/>
    </row>
    <row r="430" spans="1:5" x14ac:dyDescent="0.25">
      <c r="A430" s="107" t="s">
        <v>3011</v>
      </c>
      <c r="B430" s="107" t="s">
        <v>3012</v>
      </c>
      <c r="C430" s="107">
        <v>3</v>
      </c>
      <c r="D430"/>
      <c r="E430"/>
    </row>
    <row r="431" spans="1:5" x14ac:dyDescent="0.25">
      <c r="A431" s="107"/>
      <c r="B431" s="107"/>
      <c r="C431" s="107"/>
      <c r="D431"/>
      <c r="E431"/>
    </row>
    <row r="432" spans="1:5" x14ac:dyDescent="0.25">
      <c r="A432" s="107" t="s">
        <v>3013</v>
      </c>
      <c r="B432" s="107" t="s">
        <v>3014</v>
      </c>
      <c r="C432" s="107">
        <v>25</v>
      </c>
      <c r="D432"/>
      <c r="E432"/>
    </row>
    <row r="433" spans="1:6" x14ac:dyDescent="0.25">
      <c r="A433" s="107" t="s">
        <v>3015</v>
      </c>
      <c r="B433" s="107" t="s">
        <v>2930</v>
      </c>
      <c r="C433" s="107">
        <v>12</v>
      </c>
      <c r="D433"/>
      <c r="E433"/>
    </row>
    <row r="434" spans="1:6" x14ac:dyDescent="0.25">
      <c r="A434" s="107" t="s">
        <v>3016</v>
      </c>
      <c r="B434" s="107" t="s">
        <v>3017</v>
      </c>
      <c r="C434" s="107">
        <v>12</v>
      </c>
      <c r="D434"/>
      <c r="E434"/>
    </row>
    <row r="435" spans="1:6" x14ac:dyDescent="0.25">
      <c r="A435" s="107" t="s">
        <v>3018</v>
      </c>
      <c r="B435" s="107" t="s">
        <v>3019</v>
      </c>
      <c r="C435" s="107">
        <v>32</v>
      </c>
      <c r="D435"/>
      <c r="E435"/>
    </row>
    <row r="436" spans="1:6" x14ac:dyDescent="0.25">
      <c r="A436"/>
      <c r="B436"/>
      <c r="C436"/>
      <c r="D436"/>
      <c r="E436"/>
    </row>
    <row r="437" spans="1:6" ht="15.75" thickBot="1" x14ac:dyDescent="0.3">
      <c r="A437"/>
      <c r="B437"/>
      <c r="C437"/>
      <c r="D437"/>
      <c r="E437"/>
    </row>
    <row r="438" spans="1:6" ht="15.75" thickBot="1" x14ac:dyDescent="0.3">
      <c r="A438" s="156" t="s">
        <v>2459</v>
      </c>
      <c r="B438" s="157" t="s">
        <v>877</v>
      </c>
      <c r="C438" s="157" t="s">
        <v>3022</v>
      </c>
      <c r="D438" s="157" t="s">
        <v>2717</v>
      </c>
      <c r="E438" s="157" t="s">
        <v>2461</v>
      </c>
      <c r="F438" s="158"/>
    </row>
    <row r="439" spans="1:6" ht="15.75" thickBot="1" x14ac:dyDescent="0.3">
      <c r="A439" s="160" t="s">
        <v>3020</v>
      </c>
      <c r="B439" s="161" t="s">
        <v>3021</v>
      </c>
      <c r="C439" s="162">
        <v>50</v>
      </c>
      <c r="D439" s="161" t="s">
        <v>3023</v>
      </c>
      <c r="E439" s="161" t="s">
        <v>3024</v>
      </c>
      <c r="F439" s="159" t="s">
        <v>3025</v>
      </c>
    </row>
    <row r="440" spans="1:6" ht="15.75" thickBot="1" x14ac:dyDescent="0.3">
      <c r="A440" s="146" t="s">
        <v>3026</v>
      </c>
      <c r="B440" s="147" t="s">
        <v>3027</v>
      </c>
      <c r="C440" s="163">
        <v>20</v>
      </c>
      <c r="D440" s="147" t="s">
        <v>3023</v>
      </c>
      <c r="E440" s="147" t="s">
        <v>3028</v>
      </c>
      <c r="F440" s="158">
        <v>1</v>
      </c>
    </row>
    <row r="441" spans="1:6" ht="15.75" thickBot="1" x14ac:dyDescent="0.3">
      <c r="A441" s="146" t="s">
        <v>3029</v>
      </c>
      <c r="B441" s="147" t="s">
        <v>3030</v>
      </c>
      <c r="C441" s="163">
        <v>80</v>
      </c>
      <c r="D441" s="147" t="s">
        <v>3023</v>
      </c>
      <c r="E441" s="147" t="s">
        <v>3028</v>
      </c>
      <c r="F441" s="158">
        <v>12</v>
      </c>
    </row>
    <row r="442" spans="1:6" ht="15.75" thickBot="1" x14ac:dyDescent="0.3">
      <c r="A442" s="146" t="s">
        <v>3031</v>
      </c>
      <c r="B442" s="147" t="s">
        <v>3032</v>
      </c>
      <c r="C442" s="163">
        <v>20</v>
      </c>
      <c r="D442" s="147" t="s">
        <v>3023</v>
      </c>
      <c r="E442" s="147" t="s">
        <v>3028</v>
      </c>
      <c r="F442" s="158">
        <v>3</v>
      </c>
    </row>
    <row r="443" spans="1:6" ht="15.75" thickBot="1" x14ac:dyDescent="0.3">
      <c r="A443" s="146" t="s">
        <v>3033</v>
      </c>
      <c r="B443" s="147" t="s">
        <v>3034</v>
      </c>
      <c r="C443" s="163">
        <v>19</v>
      </c>
      <c r="D443" s="147" t="s">
        <v>3023</v>
      </c>
      <c r="E443" s="147" t="s">
        <v>3035</v>
      </c>
      <c r="F443" s="158" t="s">
        <v>3346</v>
      </c>
    </row>
    <row r="444" spans="1:6" ht="15.75" thickBot="1" x14ac:dyDescent="0.3">
      <c r="A444" s="146" t="s">
        <v>3036</v>
      </c>
      <c r="B444" s="147" t="s">
        <v>3037</v>
      </c>
      <c r="C444" s="163">
        <v>50</v>
      </c>
      <c r="D444" s="147" t="s">
        <v>3023</v>
      </c>
      <c r="E444" s="147" t="s">
        <v>3035</v>
      </c>
      <c r="F444" s="158">
        <v>11</v>
      </c>
    </row>
    <row r="445" spans="1:6" ht="15.75" thickBot="1" x14ac:dyDescent="0.3">
      <c r="A445" s="146" t="s">
        <v>3038</v>
      </c>
      <c r="B445" s="147" t="s">
        <v>3039</v>
      </c>
      <c r="C445" s="163">
        <v>30</v>
      </c>
      <c r="D445" s="147" t="s">
        <v>3023</v>
      </c>
      <c r="E445" s="147" t="s">
        <v>3040</v>
      </c>
      <c r="F445" s="158" t="s">
        <v>3347</v>
      </c>
    </row>
    <row r="446" spans="1:6" ht="15.75" thickBot="1" x14ac:dyDescent="0.3">
      <c r="A446" s="146" t="s">
        <v>3041</v>
      </c>
      <c r="B446" s="147" t="s">
        <v>3042</v>
      </c>
      <c r="C446" s="163">
        <v>80</v>
      </c>
      <c r="D446" s="147" t="s">
        <v>3023</v>
      </c>
      <c r="E446" s="147" t="s">
        <v>3040</v>
      </c>
      <c r="F446" s="158">
        <v>8</v>
      </c>
    </row>
    <row r="447" spans="1:6" ht="15.75" thickBot="1" x14ac:dyDescent="0.3">
      <c r="A447" s="146" t="s">
        <v>3043</v>
      </c>
      <c r="B447" s="147" t="s">
        <v>3044</v>
      </c>
      <c r="C447" s="163">
        <v>30</v>
      </c>
      <c r="D447" s="147" t="s">
        <v>3023</v>
      </c>
      <c r="E447" s="147" t="s">
        <v>3040</v>
      </c>
      <c r="F447" s="158" t="s">
        <v>3348</v>
      </c>
    </row>
    <row r="448" spans="1:6" ht="15.75" thickBot="1" x14ac:dyDescent="0.3">
      <c r="A448" s="160" t="s">
        <v>3045</v>
      </c>
      <c r="B448" s="161" t="s">
        <v>3046</v>
      </c>
      <c r="C448" s="162">
        <v>20</v>
      </c>
      <c r="D448" s="161" t="s">
        <v>3023</v>
      </c>
      <c r="E448" s="161" t="s">
        <v>3047</v>
      </c>
      <c r="F448" s="158">
        <v>8</v>
      </c>
    </row>
    <row r="449" spans="1:6" ht="15.75" thickBot="1" x14ac:dyDescent="0.3">
      <c r="A449" s="146" t="s">
        <v>3048</v>
      </c>
      <c r="B449" s="147" t="s">
        <v>3049</v>
      </c>
      <c r="C449" s="163">
        <v>30</v>
      </c>
      <c r="D449" s="147" t="s">
        <v>3023</v>
      </c>
      <c r="E449" s="147" t="s">
        <v>3050</v>
      </c>
      <c r="F449" s="158"/>
    </row>
    <row r="450" spans="1:6" ht="15.75" thickBot="1" x14ac:dyDescent="0.3">
      <c r="A450" s="146" t="s">
        <v>3051</v>
      </c>
      <c r="B450" s="147" t="s">
        <v>3052</v>
      </c>
      <c r="C450" s="163">
        <v>80</v>
      </c>
      <c r="D450" s="147" t="s">
        <v>3023</v>
      </c>
      <c r="E450" s="147" t="s">
        <v>3050</v>
      </c>
      <c r="F450" s="158">
        <v>26</v>
      </c>
    </row>
    <row r="451" spans="1:6" ht="15.75" thickBot="1" x14ac:dyDescent="0.3">
      <c r="A451" s="146" t="s">
        <v>3053</v>
      </c>
      <c r="B451" s="147" t="s">
        <v>3054</v>
      </c>
      <c r="C451" s="163">
        <v>15</v>
      </c>
      <c r="D451" s="147" t="s">
        <v>3023</v>
      </c>
      <c r="E451" s="147" t="s">
        <v>3050</v>
      </c>
      <c r="F451" s="150"/>
    </row>
    <row r="452" spans="1:6" x14ac:dyDescent="0.25">
      <c r="A452"/>
      <c r="B452"/>
      <c r="C452"/>
      <c r="D452"/>
      <c r="E452"/>
    </row>
    <row r="453" spans="1:6" x14ac:dyDescent="0.25">
      <c r="A453"/>
      <c r="B453"/>
      <c r="C453"/>
      <c r="D453"/>
      <c r="E453"/>
    </row>
    <row r="454" spans="1:6" x14ac:dyDescent="0.25">
      <c r="A454"/>
      <c r="B454"/>
      <c r="C454"/>
      <c r="D454"/>
      <c r="E454"/>
    </row>
    <row r="455" spans="1:6" x14ac:dyDescent="0.25">
      <c r="A455"/>
      <c r="B455"/>
      <c r="C455"/>
      <c r="D455"/>
      <c r="E455"/>
    </row>
    <row r="456" spans="1:6" x14ac:dyDescent="0.25">
      <c r="A456" s="106" t="s">
        <v>2459</v>
      </c>
      <c r="B456" s="106" t="s">
        <v>877</v>
      </c>
      <c r="C456" s="106" t="s">
        <v>3022</v>
      </c>
      <c r="D456" s="106" t="s">
        <v>2717</v>
      </c>
      <c r="E456" s="106" t="s">
        <v>2461</v>
      </c>
    </row>
    <row r="457" spans="1:6" x14ac:dyDescent="0.25">
      <c r="A457" s="107" t="s">
        <v>3056</v>
      </c>
      <c r="B457" s="107" t="s">
        <v>3057</v>
      </c>
      <c r="C457" s="107">
        <v>188</v>
      </c>
      <c r="D457" s="107" t="s">
        <v>2649</v>
      </c>
      <c r="E457" s="109">
        <v>8.48</v>
      </c>
    </row>
    <row r="458" spans="1:6" x14ac:dyDescent="0.25">
      <c r="A458" s="107" t="s">
        <v>3058</v>
      </c>
      <c r="B458" s="107" t="s">
        <v>3059</v>
      </c>
      <c r="C458" s="107">
        <v>166</v>
      </c>
      <c r="D458" s="107" t="s">
        <v>2649</v>
      </c>
      <c r="E458" s="109">
        <v>8.48</v>
      </c>
    </row>
    <row r="459" spans="1:6" x14ac:dyDescent="0.25">
      <c r="A459" s="107" t="s">
        <v>3060</v>
      </c>
      <c r="B459" s="107" t="s">
        <v>3061</v>
      </c>
      <c r="C459" s="107">
        <v>30</v>
      </c>
      <c r="D459" s="107" t="s">
        <v>2649</v>
      </c>
      <c r="E459" s="109">
        <v>8.48</v>
      </c>
    </row>
    <row r="460" spans="1:6" x14ac:dyDescent="0.25">
      <c r="A460" s="107" t="s">
        <v>3062</v>
      </c>
      <c r="B460" s="107" t="s">
        <v>3063</v>
      </c>
      <c r="C460" s="107">
        <v>20</v>
      </c>
      <c r="D460" s="107" t="s">
        <v>2649</v>
      </c>
      <c r="E460" s="109">
        <v>8.48</v>
      </c>
    </row>
    <row r="461" spans="1:6" x14ac:dyDescent="0.25">
      <c r="A461" s="107" t="s">
        <v>3064</v>
      </c>
      <c r="B461" s="107" t="s">
        <v>3065</v>
      </c>
      <c r="C461" s="107">
        <v>110</v>
      </c>
      <c r="D461" s="107" t="s">
        <v>2649</v>
      </c>
      <c r="E461" s="109">
        <v>8.48</v>
      </c>
    </row>
    <row r="462" spans="1:6" x14ac:dyDescent="0.25">
      <c r="A462" s="107" t="s">
        <v>3066</v>
      </c>
      <c r="B462" s="107" t="s">
        <v>3067</v>
      </c>
      <c r="C462" s="107">
        <v>160</v>
      </c>
      <c r="D462" s="107" t="s">
        <v>2649</v>
      </c>
      <c r="E462" s="109">
        <v>8.48</v>
      </c>
    </row>
    <row r="463" spans="1:6" x14ac:dyDescent="0.25">
      <c r="A463" s="107" t="s">
        <v>3068</v>
      </c>
      <c r="B463" s="107" t="s">
        <v>3069</v>
      </c>
      <c r="C463" s="107">
        <v>15</v>
      </c>
      <c r="D463" s="107" t="s">
        <v>2649</v>
      </c>
      <c r="E463" s="109">
        <v>8.48</v>
      </c>
    </row>
    <row r="464" spans="1:6" x14ac:dyDescent="0.25">
      <c r="A464" s="107" t="s">
        <v>3070</v>
      </c>
      <c r="B464" s="107" t="s">
        <v>3071</v>
      </c>
      <c r="C464" s="107">
        <v>8</v>
      </c>
      <c r="D464" s="107" t="s">
        <v>2649</v>
      </c>
      <c r="E464" s="109">
        <v>44.94</v>
      </c>
    </row>
    <row r="465" spans="1:6" x14ac:dyDescent="0.25">
      <c r="A465" s="107" t="s">
        <v>3072</v>
      </c>
      <c r="B465" s="107" t="s">
        <v>3073</v>
      </c>
      <c r="C465" s="107">
        <v>7</v>
      </c>
      <c r="D465" s="107" t="s">
        <v>2649</v>
      </c>
      <c r="E465" s="109">
        <v>44.94</v>
      </c>
    </row>
    <row r="466" spans="1:6" x14ac:dyDescent="0.25">
      <c r="A466" s="107" t="s">
        <v>3074</v>
      </c>
      <c r="B466" s="107" t="s">
        <v>3075</v>
      </c>
      <c r="C466" s="107">
        <v>24</v>
      </c>
      <c r="D466" s="107" t="s">
        <v>2649</v>
      </c>
      <c r="E466" s="109">
        <v>29.16</v>
      </c>
    </row>
    <row r="467" spans="1:6" x14ac:dyDescent="0.25">
      <c r="A467" s="107" t="s">
        <v>3076</v>
      </c>
      <c r="B467" s="107" t="s">
        <v>3077</v>
      </c>
      <c r="C467" s="107">
        <v>5</v>
      </c>
      <c r="D467" s="107" t="s">
        <v>2649</v>
      </c>
      <c r="E467" s="109">
        <v>29.16</v>
      </c>
      <c r="F467" s="164" t="s">
        <v>2538</v>
      </c>
    </row>
    <row r="468" spans="1:6" x14ac:dyDescent="0.25">
      <c r="A468" s="107" t="s">
        <v>3078</v>
      </c>
      <c r="B468" s="107" t="s">
        <v>3079</v>
      </c>
      <c r="C468" s="107">
        <v>23</v>
      </c>
      <c r="D468" s="107" t="s">
        <v>2649</v>
      </c>
      <c r="E468" s="109">
        <v>29.16</v>
      </c>
    </row>
    <row r="469" spans="1:6" x14ac:dyDescent="0.25">
      <c r="A469" s="107" t="s">
        <v>3080</v>
      </c>
      <c r="B469" s="107" t="s">
        <v>3081</v>
      </c>
      <c r="C469" s="107">
        <v>10</v>
      </c>
      <c r="D469" s="107" t="s">
        <v>2649</v>
      </c>
      <c r="E469" s="109">
        <v>69.209999999999994</v>
      </c>
    </row>
    <row r="470" spans="1:6" x14ac:dyDescent="0.25">
      <c r="A470" s="107" t="s">
        <v>3082</v>
      </c>
      <c r="B470" s="107" t="s">
        <v>3083</v>
      </c>
      <c r="C470" s="107">
        <v>8</v>
      </c>
      <c r="D470" s="107" t="s">
        <v>2649</v>
      </c>
      <c r="E470" s="109">
        <v>51.27</v>
      </c>
    </row>
    <row r="471" spans="1:6" x14ac:dyDescent="0.25">
      <c r="A471" s="107" t="s">
        <v>3084</v>
      </c>
      <c r="B471" s="107" t="s">
        <v>3085</v>
      </c>
      <c r="C471" s="107">
        <v>44</v>
      </c>
      <c r="D471" s="107" t="s">
        <v>2649</v>
      </c>
      <c r="E471" s="109">
        <v>51.27</v>
      </c>
    </row>
    <row r="472" spans="1:6" x14ac:dyDescent="0.25">
      <c r="A472" s="107" t="s">
        <v>3086</v>
      </c>
      <c r="B472" s="107" t="s">
        <v>3087</v>
      </c>
      <c r="C472" s="107">
        <v>3</v>
      </c>
      <c r="D472" s="107" t="s">
        <v>2649</v>
      </c>
      <c r="E472" s="109">
        <v>138.49</v>
      </c>
      <c r="F472" s="164" t="s">
        <v>2538</v>
      </c>
    </row>
    <row r="473" spans="1:6" x14ac:dyDescent="0.25">
      <c r="A473" s="107" t="s">
        <v>3088</v>
      </c>
      <c r="B473" s="107" t="s">
        <v>3089</v>
      </c>
      <c r="C473" s="107">
        <v>5</v>
      </c>
      <c r="D473" s="107" t="s">
        <v>2649</v>
      </c>
      <c r="E473" s="109">
        <v>138.49</v>
      </c>
    </row>
    <row r="474" spans="1:6" x14ac:dyDescent="0.25">
      <c r="A474"/>
      <c r="B474"/>
      <c r="C474"/>
      <c r="D474"/>
      <c r="E474"/>
    </row>
    <row r="475" spans="1:6" x14ac:dyDescent="0.25">
      <c r="A475"/>
      <c r="B475"/>
      <c r="C475"/>
      <c r="D475"/>
      <c r="E475"/>
    </row>
    <row r="476" spans="1:6" x14ac:dyDescent="0.25">
      <c r="A476"/>
      <c r="B476"/>
      <c r="C476"/>
      <c r="D476"/>
      <c r="E476"/>
    </row>
    <row r="477" spans="1:6" x14ac:dyDescent="0.25">
      <c r="A477"/>
      <c r="B477"/>
      <c r="C477"/>
      <c r="D477"/>
      <c r="E477"/>
    </row>
    <row r="478" spans="1:6" x14ac:dyDescent="0.25">
      <c r="A478" s="107" t="s">
        <v>340</v>
      </c>
      <c r="B478" s="107" t="s">
        <v>2564</v>
      </c>
      <c r="C478" s="107">
        <v>1</v>
      </c>
      <c r="D478" s="107" t="s">
        <v>3096</v>
      </c>
      <c r="E478"/>
    </row>
    <row r="479" spans="1:6" x14ac:dyDescent="0.25">
      <c r="A479" s="107" t="s">
        <v>3097</v>
      </c>
      <c r="B479" s="107" t="s">
        <v>2564</v>
      </c>
      <c r="C479" s="107">
        <v>26</v>
      </c>
      <c r="D479" s="107" t="s">
        <v>3098</v>
      </c>
      <c r="E479"/>
    </row>
    <row r="480" spans="1:6" x14ac:dyDescent="0.25">
      <c r="A480" s="107" t="s">
        <v>3099</v>
      </c>
      <c r="B480" s="107" t="s">
        <v>2564</v>
      </c>
      <c r="C480" s="107">
        <v>11</v>
      </c>
      <c r="D480" s="107" t="s">
        <v>3098</v>
      </c>
      <c r="E480"/>
    </row>
    <row r="481" spans="1:5" x14ac:dyDescent="0.25">
      <c r="A481" s="107" t="s">
        <v>3100</v>
      </c>
      <c r="B481" s="107" t="s">
        <v>2564</v>
      </c>
      <c r="C481" s="107">
        <v>10</v>
      </c>
      <c r="D481" s="107" t="s">
        <v>3098</v>
      </c>
      <c r="E481"/>
    </row>
    <row r="482" spans="1:5" x14ac:dyDescent="0.25">
      <c r="A482" s="107" t="s">
        <v>794</v>
      </c>
      <c r="B482" s="107" t="s">
        <v>2564</v>
      </c>
      <c r="C482" s="107">
        <v>1</v>
      </c>
      <c r="D482" s="107" t="s">
        <v>3101</v>
      </c>
      <c r="E482"/>
    </row>
    <row r="483" spans="1:5" x14ac:dyDescent="0.25">
      <c r="A483" s="107" t="s">
        <v>804</v>
      </c>
      <c r="B483" s="107" t="s">
        <v>2564</v>
      </c>
      <c r="C483" s="107">
        <v>1</v>
      </c>
      <c r="D483" s="107" t="s">
        <v>3101</v>
      </c>
      <c r="E483"/>
    </row>
    <row r="484" spans="1:5" x14ac:dyDescent="0.25">
      <c r="A484" s="107" t="s">
        <v>807</v>
      </c>
      <c r="B484" s="107" t="s">
        <v>3102</v>
      </c>
      <c r="C484" s="107">
        <v>5</v>
      </c>
      <c r="D484" s="107" t="s">
        <v>3103</v>
      </c>
      <c r="E484"/>
    </row>
    <row r="485" spans="1:5" x14ac:dyDescent="0.25">
      <c r="A485" s="107" t="s">
        <v>2995</v>
      </c>
      <c r="B485" s="107" t="s">
        <v>3104</v>
      </c>
      <c r="C485" s="107">
        <v>24</v>
      </c>
      <c r="D485" s="107" t="s">
        <v>3105</v>
      </c>
      <c r="E485"/>
    </row>
    <row r="486" spans="1:5" x14ac:dyDescent="0.25">
      <c r="A486" s="107" t="s">
        <v>3106</v>
      </c>
      <c r="B486" s="107" t="s">
        <v>3107</v>
      </c>
      <c r="C486" s="107">
        <v>62</v>
      </c>
      <c r="D486" s="107" t="s">
        <v>3105</v>
      </c>
      <c r="E486"/>
    </row>
    <row r="487" spans="1:5" x14ac:dyDescent="0.25">
      <c r="A487" s="107" t="s">
        <v>3108</v>
      </c>
      <c r="B487" s="107" t="s">
        <v>3109</v>
      </c>
      <c r="C487" s="107">
        <v>14</v>
      </c>
      <c r="D487" s="107" t="s">
        <v>3105</v>
      </c>
      <c r="E487"/>
    </row>
    <row r="488" spans="1:5" x14ac:dyDescent="0.25">
      <c r="A488" s="107" t="s">
        <v>2456</v>
      </c>
      <c r="B488" s="107" t="s">
        <v>3110</v>
      </c>
      <c r="C488" s="107">
        <v>0</v>
      </c>
      <c r="D488" s="107"/>
      <c r="E488"/>
    </row>
    <row r="489" spans="1:5" x14ac:dyDescent="0.25">
      <c r="A489" s="107" t="s">
        <v>3111</v>
      </c>
      <c r="B489" s="107" t="s">
        <v>3112</v>
      </c>
      <c r="C489" s="107">
        <v>5</v>
      </c>
      <c r="D489" s="107" t="s">
        <v>3113</v>
      </c>
      <c r="E489"/>
    </row>
    <row r="490" spans="1:5" x14ac:dyDescent="0.25">
      <c r="A490" s="107" t="s">
        <v>3114</v>
      </c>
      <c r="B490" s="107" t="s">
        <v>3115</v>
      </c>
      <c r="C490" s="107">
        <v>6</v>
      </c>
      <c r="D490" s="107" t="s">
        <v>3113</v>
      </c>
      <c r="E490"/>
    </row>
    <row r="491" spans="1:5" x14ac:dyDescent="0.25">
      <c r="A491" s="107" t="s">
        <v>1968</v>
      </c>
      <c r="B491" s="107" t="s">
        <v>3116</v>
      </c>
      <c r="C491" s="107">
        <v>6</v>
      </c>
      <c r="D491" s="107" t="s">
        <v>3117</v>
      </c>
      <c r="E491"/>
    </row>
    <row r="492" spans="1:5" x14ac:dyDescent="0.25">
      <c r="A492" s="107" t="s">
        <v>1970</v>
      </c>
      <c r="B492" s="107" t="s">
        <v>3118</v>
      </c>
      <c r="C492" s="107">
        <v>1</v>
      </c>
      <c r="D492" s="107" t="s">
        <v>3119</v>
      </c>
      <c r="E492"/>
    </row>
    <row r="493" spans="1:5" x14ac:dyDescent="0.25">
      <c r="A493" s="107" t="s">
        <v>1974</v>
      </c>
      <c r="B493" s="107" t="s">
        <v>3120</v>
      </c>
      <c r="C493" s="107">
        <v>7</v>
      </c>
      <c r="D493" s="107" t="s">
        <v>3121</v>
      </c>
      <c r="E493"/>
    </row>
    <row r="494" spans="1:5" x14ac:dyDescent="0.25">
      <c r="A494" s="107" t="s">
        <v>3094</v>
      </c>
      <c r="B494" s="107" t="s">
        <v>3122</v>
      </c>
      <c r="C494" s="107">
        <v>82</v>
      </c>
      <c r="D494" s="107" t="s">
        <v>3123</v>
      </c>
      <c r="E494"/>
    </row>
    <row r="495" spans="1:5" x14ac:dyDescent="0.25">
      <c r="A495" s="107" t="s">
        <v>1979</v>
      </c>
      <c r="B495" s="107" t="s">
        <v>3124</v>
      </c>
      <c r="C495" s="107">
        <v>4</v>
      </c>
      <c r="D495" s="107" t="s">
        <v>3125</v>
      </c>
      <c r="E495"/>
    </row>
    <row r="496" spans="1:5" x14ac:dyDescent="0.25">
      <c r="A496" s="107" t="s">
        <v>2947</v>
      </c>
      <c r="B496" s="107" t="s">
        <v>2948</v>
      </c>
      <c r="C496" s="107">
        <v>65</v>
      </c>
      <c r="D496" s="107" t="s">
        <v>3126</v>
      </c>
      <c r="E496"/>
    </row>
    <row r="497" spans="1:5" x14ac:dyDescent="0.25">
      <c r="A497" s="107" t="s">
        <v>2032</v>
      </c>
      <c r="B497" s="107" t="s">
        <v>3127</v>
      </c>
      <c r="C497" s="107">
        <v>2</v>
      </c>
      <c r="D497" s="107" t="s">
        <v>3128</v>
      </c>
      <c r="E497"/>
    </row>
    <row r="498" spans="1:5" x14ac:dyDescent="0.25">
      <c r="A498" s="107" t="s">
        <v>3129</v>
      </c>
      <c r="B498" s="107" t="s">
        <v>3130</v>
      </c>
      <c r="C498" s="107">
        <v>15</v>
      </c>
      <c r="D498" s="107" t="s">
        <v>3131</v>
      </c>
      <c r="E498"/>
    </row>
    <row r="499" spans="1:5" x14ac:dyDescent="0.25">
      <c r="A499" s="107" t="s">
        <v>167</v>
      </c>
      <c r="B499" s="107" t="s">
        <v>3132</v>
      </c>
      <c r="C499" s="107">
        <v>211</v>
      </c>
      <c r="D499" s="107" t="s">
        <v>3133</v>
      </c>
      <c r="E499"/>
    </row>
    <row r="500" spans="1:5" x14ac:dyDescent="0.25">
      <c r="A500" s="107" t="s">
        <v>3134</v>
      </c>
      <c r="B500" s="107" t="s">
        <v>2926</v>
      </c>
      <c r="C500" s="107">
        <v>34</v>
      </c>
      <c r="D500" s="107" t="s">
        <v>3135</v>
      </c>
      <c r="E500"/>
    </row>
    <row r="501" spans="1:5" x14ac:dyDescent="0.25">
      <c r="A501" s="107" t="s">
        <v>2927</v>
      </c>
      <c r="B501" s="107" t="s">
        <v>2928</v>
      </c>
      <c r="C501" s="107">
        <v>22</v>
      </c>
      <c r="D501" s="107" t="s">
        <v>3136</v>
      </c>
      <c r="E501"/>
    </row>
    <row r="502" spans="1:5" x14ac:dyDescent="0.25">
      <c r="A502" s="107" t="s">
        <v>2922</v>
      </c>
      <c r="B502" s="107" t="s">
        <v>2923</v>
      </c>
      <c r="C502" s="107">
        <v>17</v>
      </c>
      <c r="D502" s="107" t="s">
        <v>3136</v>
      </c>
      <c r="E502"/>
    </row>
    <row r="503" spans="1:5" x14ac:dyDescent="0.25">
      <c r="A503" s="107" t="s">
        <v>2931</v>
      </c>
      <c r="B503" s="107" t="s">
        <v>2932</v>
      </c>
      <c r="C503" s="107">
        <v>16</v>
      </c>
      <c r="D503" s="107" t="s">
        <v>3136</v>
      </c>
      <c r="E503"/>
    </row>
    <row r="504" spans="1:5" x14ac:dyDescent="0.25">
      <c r="A504" s="107" t="s">
        <v>3137</v>
      </c>
      <c r="B504" s="107" t="s">
        <v>3010</v>
      </c>
      <c r="C504" s="107">
        <v>6</v>
      </c>
      <c r="D504" s="107" t="s">
        <v>3138</v>
      </c>
      <c r="E504"/>
    </row>
    <row r="505" spans="1:5" x14ac:dyDescent="0.25">
      <c r="A505" s="107" t="s">
        <v>3139</v>
      </c>
      <c r="B505" s="107" t="s">
        <v>3012</v>
      </c>
      <c r="C505" s="107">
        <v>3</v>
      </c>
      <c r="D505" s="107" t="s">
        <v>3140</v>
      </c>
      <c r="E505"/>
    </row>
    <row r="506" spans="1:5" x14ac:dyDescent="0.25">
      <c r="A506" s="107" t="s">
        <v>3141</v>
      </c>
      <c r="B506" s="107" t="s">
        <v>3014</v>
      </c>
      <c r="C506" s="107">
        <v>25</v>
      </c>
      <c r="D506" s="107" t="s">
        <v>3135</v>
      </c>
      <c r="E506"/>
    </row>
    <row r="507" spans="1:5" x14ac:dyDescent="0.25">
      <c r="A507" s="107" t="s">
        <v>2929</v>
      </c>
      <c r="B507" s="107" t="s">
        <v>2930</v>
      </c>
      <c r="C507" s="107">
        <v>12</v>
      </c>
      <c r="D507" s="107" t="s">
        <v>3136</v>
      </c>
      <c r="E507"/>
    </row>
    <row r="508" spans="1:5" x14ac:dyDescent="0.25">
      <c r="A508" s="107" t="s">
        <v>3142</v>
      </c>
      <c r="B508" s="107" t="s">
        <v>3019</v>
      </c>
      <c r="C508" s="107">
        <v>32</v>
      </c>
      <c r="D508" s="107" t="s">
        <v>3135</v>
      </c>
      <c r="E508"/>
    </row>
    <row r="509" spans="1:5" x14ac:dyDescent="0.25">
      <c r="A509" s="107" t="s">
        <v>3143</v>
      </c>
      <c r="B509" s="107" t="s">
        <v>3144</v>
      </c>
      <c r="C509" s="107">
        <v>2</v>
      </c>
      <c r="D509" s="107" t="s">
        <v>3145</v>
      </c>
      <c r="E509"/>
    </row>
    <row r="510" spans="1:5" x14ac:dyDescent="0.25">
      <c r="A510" s="107" t="s">
        <v>2058</v>
      </c>
      <c r="B510" s="107" t="s">
        <v>3146</v>
      </c>
      <c r="C510" s="107">
        <v>17</v>
      </c>
      <c r="D510" s="107" t="s">
        <v>3147</v>
      </c>
      <c r="E510"/>
    </row>
    <row r="511" spans="1:5" x14ac:dyDescent="0.25">
      <c r="A511" s="107" t="s">
        <v>3148</v>
      </c>
      <c r="B511" s="107" t="s">
        <v>3149</v>
      </c>
      <c r="C511" s="107">
        <v>6</v>
      </c>
      <c r="D511" s="107" t="s">
        <v>3150</v>
      </c>
      <c r="E511"/>
    </row>
    <row r="512" spans="1:5" x14ac:dyDescent="0.25">
      <c r="A512" s="165" t="s">
        <v>3151</v>
      </c>
      <c r="B512" s="165" t="s">
        <v>3152</v>
      </c>
      <c r="C512" s="165">
        <v>4</v>
      </c>
      <c r="D512" s="165" t="s">
        <v>3153</v>
      </c>
      <c r="E512"/>
    </row>
    <row r="513" spans="1:5" x14ac:dyDescent="0.25">
      <c r="A513" s="107" t="s">
        <v>3154</v>
      </c>
      <c r="B513" s="107" t="s">
        <v>3155</v>
      </c>
      <c r="C513" s="107">
        <v>1</v>
      </c>
      <c r="D513" s="107" t="s">
        <v>3153</v>
      </c>
      <c r="E513"/>
    </row>
    <row r="514" spans="1:5" x14ac:dyDescent="0.25">
      <c r="A514" s="107" t="s">
        <v>3156</v>
      </c>
      <c r="B514" s="107" t="s">
        <v>3157</v>
      </c>
      <c r="C514" s="107">
        <v>4</v>
      </c>
      <c r="D514" s="107" t="s">
        <v>3158</v>
      </c>
      <c r="E514"/>
    </row>
    <row r="515" spans="1:5" x14ac:dyDescent="0.25">
      <c r="A515" s="107" t="s">
        <v>3159</v>
      </c>
      <c r="B515" s="107" t="s">
        <v>3160</v>
      </c>
      <c r="C515" s="107">
        <v>22</v>
      </c>
      <c r="D515" s="107" t="s">
        <v>3161</v>
      </c>
      <c r="E515"/>
    </row>
    <row r="516" spans="1:5" x14ac:dyDescent="0.25">
      <c r="A516" s="107" t="s">
        <v>3162</v>
      </c>
      <c r="B516" s="107" t="s">
        <v>3163</v>
      </c>
      <c r="C516" s="107">
        <v>15</v>
      </c>
      <c r="D516" s="107" t="s">
        <v>3161</v>
      </c>
      <c r="E516"/>
    </row>
    <row r="517" spans="1:5" x14ac:dyDescent="0.25">
      <c r="A517"/>
      <c r="B517"/>
      <c r="C517"/>
      <c r="D517"/>
      <c r="E517"/>
    </row>
    <row r="518" spans="1:5" x14ac:dyDescent="0.25">
      <c r="A518"/>
      <c r="B518"/>
      <c r="C518"/>
      <c r="D518"/>
      <c r="E518"/>
    </row>
    <row r="519" spans="1:5" x14ac:dyDescent="0.25">
      <c r="A519"/>
      <c r="B519"/>
      <c r="C519"/>
      <c r="D519"/>
      <c r="E519"/>
    </row>
    <row r="520" spans="1:5" x14ac:dyDescent="0.25">
      <c r="A520"/>
      <c r="B520"/>
      <c r="C520"/>
      <c r="D520"/>
      <c r="E520"/>
    </row>
    <row r="521" spans="1:5" x14ac:dyDescent="0.25">
      <c r="A521" s="39" t="s">
        <v>3058</v>
      </c>
      <c r="B521" s="39" t="s">
        <v>3168</v>
      </c>
      <c r="C521" s="39">
        <v>166</v>
      </c>
      <c r="D521" s="39" t="s">
        <v>3169</v>
      </c>
      <c r="E521"/>
    </row>
    <row r="522" spans="1:5" x14ac:dyDescent="0.25">
      <c r="A522" s="39" t="s">
        <v>3066</v>
      </c>
      <c r="B522" s="39" t="s">
        <v>3170</v>
      </c>
      <c r="C522" s="39">
        <v>160</v>
      </c>
      <c r="D522" s="39" t="s">
        <v>3171</v>
      </c>
      <c r="E522"/>
    </row>
    <row r="523" spans="1:5" x14ac:dyDescent="0.25">
      <c r="A523" s="39" t="s">
        <v>3056</v>
      </c>
      <c r="B523" s="39" t="s">
        <v>3172</v>
      </c>
      <c r="C523" s="39">
        <v>158</v>
      </c>
      <c r="D523" s="39" t="s">
        <v>3173</v>
      </c>
      <c r="E523"/>
    </row>
    <row r="524" spans="1:5" x14ac:dyDescent="0.25">
      <c r="A524" s="39" t="s">
        <v>3064</v>
      </c>
      <c r="B524" s="39" t="s">
        <v>3174</v>
      </c>
      <c r="C524" s="39">
        <v>60</v>
      </c>
      <c r="D524" s="39" t="s">
        <v>3171</v>
      </c>
      <c r="E524"/>
    </row>
    <row r="525" spans="1:5" x14ac:dyDescent="0.25">
      <c r="A525" s="39" t="s">
        <v>3074</v>
      </c>
      <c r="B525" s="39" t="s">
        <v>3175</v>
      </c>
      <c r="C525" s="39">
        <v>24</v>
      </c>
      <c r="D525" s="39" t="s">
        <v>3176</v>
      </c>
      <c r="E525"/>
    </row>
    <row r="526" spans="1:5" x14ac:dyDescent="0.25">
      <c r="A526" s="39" t="s">
        <v>3076</v>
      </c>
      <c r="B526" s="39" t="s">
        <v>3177</v>
      </c>
      <c r="C526" s="39">
        <v>1</v>
      </c>
      <c r="D526" s="39" t="s">
        <v>3176</v>
      </c>
      <c r="E526"/>
    </row>
    <row r="527" spans="1:5" x14ac:dyDescent="0.25">
      <c r="A527" s="39" t="s">
        <v>3078</v>
      </c>
      <c r="B527" s="39" t="s">
        <v>3178</v>
      </c>
      <c r="C527" s="39">
        <v>23</v>
      </c>
      <c r="D527" s="39" t="s">
        <v>3176</v>
      </c>
      <c r="E527"/>
    </row>
    <row r="528" spans="1:5" x14ac:dyDescent="0.25">
      <c r="A528" s="39" t="s">
        <v>3084</v>
      </c>
      <c r="B528" s="39" t="s">
        <v>3179</v>
      </c>
      <c r="C528" s="39">
        <v>44</v>
      </c>
      <c r="D528" s="39" t="s">
        <v>3180</v>
      </c>
      <c r="E528"/>
    </row>
    <row r="529" spans="1:5" x14ac:dyDescent="0.25">
      <c r="A529" s="39" t="s">
        <v>3082</v>
      </c>
      <c r="B529" s="39" t="s">
        <v>3181</v>
      </c>
      <c r="C529" s="39">
        <v>7</v>
      </c>
      <c r="D529" s="39" t="s">
        <v>3180</v>
      </c>
      <c r="E529"/>
    </row>
    <row r="530" spans="1:5" x14ac:dyDescent="0.25">
      <c r="A530" s="39" t="s">
        <v>3182</v>
      </c>
      <c r="B530" s="39" t="s">
        <v>3183</v>
      </c>
      <c r="C530" s="39">
        <v>4</v>
      </c>
      <c r="D530" s="39" t="s">
        <v>3184</v>
      </c>
      <c r="E530"/>
    </row>
    <row r="531" spans="1:5" x14ac:dyDescent="0.25">
      <c r="A531" s="39" t="s">
        <v>3086</v>
      </c>
      <c r="B531" s="39" t="s">
        <v>3185</v>
      </c>
      <c r="C531" s="39">
        <v>2</v>
      </c>
      <c r="D531" s="39" t="s">
        <v>3184</v>
      </c>
      <c r="E531"/>
    </row>
    <row r="532" spans="1:5" x14ac:dyDescent="0.25">
      <c r="A532" s="39" t="s">
        <v>3186</v>
      </c>
      <c r="B532" s="39" t="s">
        <v>3187</v>
      </c>
      <c r="C532" s="39">
        <v>150</v>
      </c>
      <c r="D532" s="39" t="s">
        <v>3188</v>
      </c>
      <c r="E532"/>
    </row>
    <row r="533" spans="1:5" x14ac:dyDescent="0.25">
      <c r="A533" s="39" t="s">
        <v>3189</v>
      </c>
      <c r="B533" s="39" t="s">
        <v>3190</v>
      </c>
      <c r="C533" s="39">
        <v>399</v>
      </c>
      <c r="D533" s="39" t="s">
        <v>3191</v>
      </c>
      <c r="E533"/>
    </row>
    <row r="534" spans="1:5" x14ac:dyDescent="0.25">
      <c r="A534" s="39" t="s">
        <v>3192</v>
      </c>
      <c r="B534" s="39" t="s">
        <v>3193</v>
      </c>
      <c r="C534" s="39">
        <v>450</v>
      </c>
      <c r="D534" s="39" t="s">
        <v>3188</v>
      </c>
      <c r="E534"/>
    </row>
    <row r="535" spans="1:5" x14ac:dyDescent="0.25">
      <c r="A535" s="39" t="s">
        <v>3194</v>
      </c>
      <c r="B535" s="39" t="s">
        <v>3195</v>
      </c>
      <c r="C535" s="39">
        <v>80</v>
      </c>
      <c r="D535" s="39" t="s">
        <v>3188</v>
      </c>
      <c r="E535"/>
    </row>
    <row r="536" spans="1:5" x14ac:dyDescent="0.25">
      <c r="A536" s="39" t="s">
        <v>3196</v>
      </c>
      <c r="B536" s="39" t="s">
        <v>3197</v>
      </c>
      <c r="C536" s="39">
        <v>66</v>
      </c>
      <c r="D536" s="39" t="s">
        <v>3198</v>
      </c>
      <c r="E536"/>
    </row>
    <row r="537" spans="1:5" x14ac:dyDescent="0.25">
      <c r="A537" s="39" t="s">
        <v>3199</v>
      </c>
      <c r="B537" s="39" t="s">
        <v>3200</v>
      </c>
      <c r="C537" s="39">
        <v>182</v>
      </c>
      <c r="D537" s="39" t="s">
        <v>3188</v>
      </c>
      <c r="E537"/>
    </row>
    <row r="538" spans="1:5" x14ac:dyDescent="0.25">
      <c r="A538" s="39" t="s">
        <v>3201</v>
      </c>
      <c r="B538" s="39" t="s">
        <v>3202</v>
      </c>
      <c r="C538" s="39">
        <v>146</v>
      </c>
      <c r="D538" s="39" t="s">
        <v>3203</v>
      </c>
      <c r="E538"/>
    </row>
    <row r="539" spans="1:5" x14ac:dyDescent="0.25">
      <c r="A539" s="39" t="s">
        <v>3204</v>
      </c>
      <c r="B539" s="39" t="s">
        <v>3205</v>
      </c>
      <c r="C539" s="39">
        <v>118</v>
      </c>
      <c r="D539" s="39" t="s">
        <v>3206</v>
      </c>
      <c r="E539"/>
    </row>
    <row r="540" spans="1:5" x14ac:dyDescent="0.25">
      <c r="A540" s="39" t="s">
        <v>3207</v>
      </c>
      <c r="B540" s="39" t="s">
        <v>3208</v>
      </c>
      <c r="C540" s="39">
        <v>50</v>
      </c>
      <c r="D540" s="39" t="s">
        <v>3209</v>
      </c>
      <c r="E540"/>
    </row>
    <row r="541" spans="1:5" x14ac:dyDescent="0.25">
      <c r="A541" s="39" t="s">
        <v>3210</v>
      </c>
      <c r="B541" s="39" t="s">
        <v>3211</v>
      </c>
      <c r="C541" s="39">
        <v>89</v>
      </c>
      <c r="D541" s="39" t="s">
        <v>3212</v>
      </c>
      <c r="E541" s="121" t="s">
        <v>3213</v>
      </c>
    </row>
    <row r="542" spans="1:5" x14ac:dyDescent="0.25">
      <c r="A542"/>
      <c r="B542"/>
      <c r="C542"/>
      <c r="D542"/>
      <c r="E542"/>
    </row>
    <row r="543" spans="1:5" x14ac:dyDescent="0.25">
      <c r="A543" s="172" t="s">
        <v>2257</v>
      </c>
      <c r="B543" s="172" t="s">
        <v>877</v>
      </c>
      <c r="C543" s="172" t="s">
        <v>3215</v>
      </c>
      <c r="D543" s="172" t="s">
        <v>3216</v>
      </c>
      <c r="E543" s="172" t="s">
        <v>3217</v>
      </c>
    </row>
    <row r="544" spans="1:5" x14ac:dyDescent="0.25">
      <c r="A544" s="107" t="s">
        <v>3218</v>
      </c>
      <c r="B544" s="107" t="s">
        <v>3219</v>
      </c>
      <c r="C544" s="107" t="s">
        <v>3023</v>
      </c>
      <c r="D544" s="107">
        <v>10</v>
      </c>
      <c r="E544" s="109">
        <v>95.1</v>
      </c>
    </row>
    <row r="545" spans="1:5" x14ac:dyDescent="0.25">
      <c r="A545" s="107" t="s">
        <v>3220</v>
      </c>
      <c r="B545" s="107" t="s">
        <v>3221</v>
      </c>
      <c r="C545" s="107" t="s">
        <v>3023</v>
      </c>
      <c r="D545" s="107">
        <v>60</v>
      </c>
      <c r="E545" s="109">
        <v>105.48</v>
      </c>
    </row>
    <row r="546" spans="1:5" x14ac:dyDescent="0.25">
      <c r="A546" s="107" t="s">
        <v>3222</v>
      </c>
      <c r="B546" s="107" t="s">
        <v>3223</v>
      </c>
      <c r="C546" s="107" t="s">
        <v>3023</v>
      </c>
      <c r="D546" s="107">
        <v>18</v>
      </c>
      <c r="E546" s="109">
        <v>105.48</v>
      </c>
    </row>
    <row r="547" spans="1:5" x14ac:dyDescent="0.25">
      <c r="A547" s="107" t="s">
        <v>3224</v>
      </c>
      <c r="B547" s="107" t="s">
        <v>3225</v>
      </c>
      <c r="C547" s="107" t="s">
        <v>3023</v>
      </c>
      <c r="D547" s="107">
        <v>34</v>
      </c>
      <c r="E547" s="109">
        <v>61.39</v>
      </c>
    </row>
    <row r="548" spans="1:5" x14ac:dyDescent="0.25">
      <c r="A548" s="107" t="s">
        <v>3226</v>
      </c>
      <c r="B548" s="107" t="s">
        <v>3227</v>
      </c>
      <c r="C548" s="107" t="s">
        <v>3023</v>
      </c>
      <c r="D548" s="107">
        <v>1</v>
      </c>
      <c r="E548" s="109">
        <v>41.16</v>
      </c>
    </row>
    <row r="549" spans="1:5" x14ac:dyDescent="0.25">
      <c r="A549" s="107" t="s">
        <v>3228</v>
      </c>
      <c r="B549" s="107" t="s">
        <v>3229</v>
      </c>
      <c r="C549" s="107" t="s">
        <v>3023</v>
      </c>
      <c r="D549" s="107">
        <v>50</v>
      </c>
      <c r="E549" s="109">
        <v>124.5</v>
      </c>
    </row>
    <row r="550" spans="1:5" x14ac:dyDescent="0.25">
      <c r="A550" s="107" t="s">
        <v>3230</v>
      </c>
      <c r="B550" s="107" t="s">
        <v>3231</v>
      </c>
      <c r="C550" s="107" t="s">
        <v>3023</v>
      </c>
      <c r="D550" s="107">
        <v>80</v>
      </c>
      <c r="E550" s="109">
        <v>60.52</v>
      </c>
    </row>
    <row r="551" spans="1:5" x14ac:dyDescent="0.25">
      <c r="A551" s="107" t="s">
        <v>615</v>
      </c>
      <c r="B551" s="107" t="s">
        <v>3232</v>
      </c>
      <c r="C551" s="107" t="s">
        <v>3023</v>
      </c>
      <c r="D551" s="107">
        <v>24</v>
      </c>
      <c r="E551" s="109">
        <v>2.2799999999999998</v>
      </c>
    </row>
    <row r="552" spans="1:5" x14ac:dyDescent="0.25">
      <c r="A552" s="107" t="s">
        <v>260</v>
      </c>
      <c r="B552" s="107" t="s">
        <v>3233</v>
      </c>
      <c r="C552" s="107" t="s">
        <v>3023</v>
      </c>
      <c r="D552" s="107">
        <v>24</v>
      </c>
      <c r="E552" s="109">
        <v>2.2799999999999998</v>
      </c>
    </row>
    <row r="553" spans="1:5" x14ac:dyDescent="0.25">
      <c r="A553" s="107" t="s">
        <v>611</v>
      </c>
      <c r="B553" s="107" t="s">
        <v>3234</v>
      </c>
      <c r="C553" s="107" t="s">
        <v>3023</v>
      </c>
      <c r="D553" s="107">
        <v>180</v>
      </c>
      <c r="E553" s="109">
        <v>2.2799999999999998</v>
      </c>
    </row>
    <row r="554" spans="1:5" x14ac:dyDescent="0.25">
      <c r="A554" s="107" t="s">
        <v>616</v>
      </c>
      <c r="B554" s="107" t="s">
        <v>3235</v>
      </c>
      <c r="C554" s="107" t="s">
        <v>3023</v>
      </c>
      <c r="D554" s="107">
        <v>230</v>
      </c>
      <c r="E554" s="109">
        <v>2.2799999999999998</v>
      </c>
    </row>
    <row r="555" spans="1:5" x14ac:dyDescent="0.25">
      <c r="A555" s="107" t="s">
        <v>617</v>
      </c>
      <c r="B555" s="107" t="s">
        <v>3236</v>
      </c>
      <c r="C555" s="107" t="s">
        <v>3023</v>
      </c>
      <c r="D555" s="107">
        <v>226</v>
      </c>
      <c r="E555" s="109">
        <v>2.2799999999999998</v>
      </c>
    </row>
    <row r="556" spans="1:5" x14ac:dyDescent="0.25">
      <c r="A556" s="107" t="s">
        <v>245</v>
      </c>
      <c r="B556" s="107" t="s">
        <v>3237</v>
      </c>
      <c r="C556" s="107" t="s">
        <v>3023</v>
      </c>
      <c r="D556" s="107">
        <v>85</v>
      </c>
      <c r="E556" s="109">
        <v>2.2799999999999998</v>
      </c>
    </row>
    <row r="557" spans="1:5" x14ac:dyDescent="0.25">
      <c r="A557" s="107" t="s">
        <v>627</v>
      </c>
      <c r="B557" s="107" t="s">
        <v>3238</v>
      </c>
      <c r="C557" s="107" t="s">
        <v>3023</v>
      </c>
      <c r="D557" s="107">
        <v>247</v>
      </c>
      <c r="E557" s="109">
        <v>2.2799999999999998</v>
      </c>
    </row>
    <row r="558" spans="1:5" x14ac:dyDescent="0.25">
      <c r="A558" s="107" t="s">
        <v>252</v>
      </c>
      <c r="B558" s="107" t="s">
        <v>3239</v>
      </c>
      <c r="C558" s="107" t="s">
        <v>3023</v>
      </c>
      <c r="D558" s="107">
        <v>307</v>
      </c>
      <c r="E558" s="109">
        <v>2.2799999999999998</v>
      </c>
    </row>
    <row r="559" spans="1:5" x14ac:dyDescent="0.25">
      <c r="A559" s="107" t="s">
        <v>628</v>
      </c>
      <c r="B559" s="107" t="s">
        <v>3240</v>
      </c>
      <c r="C559" s="107" t="s">
        <v>3023</v>
      </c>
      <c r="D559" s="107">
        <v>300</v>
      </c>
      <c r="E559" s="109">
        <v>2.2799999999999998</v>
      </c>
    </row>
    <row r="560" spans="1:5" x14ac:dyDescent="0.25">
      <c r="A560" s="107" t="s">
        <v>253</v>
      </c>
      <c r="B560" s="107" t="s">
        <v>3241</v>
      </c>
      <c r="C560" s="107" t="s">
        <v>3023</v>
      </c>
      <c r="D560" s="107">
        <v>80</v>
      </c>
      <c r="E560" s="109">
        <v>2.2799999999999998</v>
      </c>
    </row>
    <row r="561" spans="1:6" x14ac:dyDescent="0.25">
      <c r="A561" s="107" t="s">
        <v>271</v>
      </c>
      <c r="B561" s="107" t="s">
        <v>3242</v>
      </c>
      <c r="C561" s="107" t="s">
        <v>3023</v>
      </c>
      <c r="D561" s="107">
        <v>9</v>
      </c>
      <c r="E561" s="109">
        <v>2.2799999999999998</v>
      </c>
    </row>
    <row r="562" spans="1:6" x14ac:dyDescent="0.25">
      <c r="A562" s="107" t="s">
        <v>2929</v>
      </c>
      <c r="B562" s="107" t="s">
        <v>3243</v>
      </c>
      <c r="C562" s="107" t="s">
        <v>3023</v>
      </c>
      <c r="D562" s="107">
        <v>17</v>
      </c>
      <c r="E562" s="109">
        <v>15.69</v>
      </c>
    </row>
    <row r="563" spans="1:6" x14ac:dyDescent="0.25">
      <c r="A563" s="107" t="s">
        <v>145</v>
      </c>
      <c r="B563" s="107" t="s">
        <v>3244</v>
      </c>
      <c r="C563" s="107" t="s">
        <v>3023</v>
      </c>
      <c r="D563" s="102">
        <v>90</v>
      </c>
      <c r="E563" s="89">
        <v>39.118199999999995</v>
      </c>
    </row>
    <row r="564" spans="1:6" x14ac:dyDescent="0.25">
      <c r="A564" s="107" t="s">
        <v>146</v>
      </c>
      <c r="B564" s="107" t="s">
        <v>934</v>
      </c>
      <c r="C564" s="107" t="s">
        <v>3023</v>
      </c>
      <c r="D564" s="102">
        <v>968</v>
      </c>
      <c r="E564" s="89">
        <v>39.118180000000002</v>
      </c>
    </row>
    <row r="565" spans="1:6" x14ac:dyDescent="0.25">
      <c r="A565" s="107" t="s">
        <v>147</v>
      </c>
      <c r="B565" s="107" t="s">
        <v>935</v>
      </c>
      <c r="C565" s="107" t="s">
        <v>3023</v>
      </c>
      <c r="D565" s="102">
        <v>852</v>
      </c>
      <c r="E565" s="89">
        <v>39.118199999999995</v>
      </c>
    </row>
    <row r="566" spans="1:6" x14ac:dyDescent="0.25">
      <c r="A566" s="107" t="s">
        <v>148</v>
      </c>
      <c r="B566" s="107" t="s">
        <v>936</v>
      </c>
      <c r="C566" s="107" t="s">
        <v>3023</v>
      </c>
      <c r="D566" s="102">
        <v>195</v>
      </c>
      <c r="E566" s="89">
        <v>39.118199999999995</v>
      </c>
      <c r="F566" s="164"/>
    </row>
    <row r="567" spans="1:6" x14ac:dyDescent="0.25">
      <c r="A567" s="107" t="s">
        <v>436</v>
      </c>
      <c r="B567" s="107" t="s">
        <v>912</v>
      </c>
      <c r="C567" s="107" t="s">
        <v>3023</v>
      </c>
      <c r="D567" s="102">
        <v>729</v>
      </c>
      <c r="E567" s="89">
        <v>18.336648648648648</v>
      </c>
    </row>
    <row r="568" spans="1:6" x14ac:dyDescent="0.25">
      <c r="A568" s="107" t="s">
        <v>131</v>
      </c>
      <c r="B568" s="107" t="s">
        <v>901</v>
      </c>
      <c r="C568" s="107" t="s">
        <v>3023</v>
      </c>
      <c r="D568" s="102">
        <v>111</v>
      </c>
      <c r="E568" s="89">
        <v>11.715069444444445</v>
      </c>
    </row>
    <row r="569" spans="1:6" x14ac:dyDescent="0.25">
      <c r="A569" s="107" t="s">
        <v>132</v>
      </c>
      <c r="B569" s="107" t="s">
        <v>902</v>
      </c>
      <c r="C569" s="107" t="s">
        <v>3023</v>
      </c>
      <c r="D569" s="102">
        <v>217</v>
      </c>
      <c r="E569" s="89">
        <v>23.430163265306124</v>
      </c>
    </row>
    <row r="570" spans="1:6" x14ac:dyDescent="0.25">
      <c r="A570" s="107" t="s">
        <v>129</v>
      </c>
      <c r="B570" s="107" t="s">
        <v>898</v>
      </c>
      <c r="C570" s="107" t="s">
        <v>3023</v>
      </c>
      <c r="D570" s="102">
        <v>183</v>
      </c>
      <c r="E570" s="89">
        <v>74.365299999999991</v>
      </c>
    </row>
    <row r="571" spans="1:6" x14ac:dyDescent="0.25">
      <c r="A571" s="107" t="s">
        <v>2489</v>
      </c>
      <c r="B571" s="107" t="s">
        <v>2490</v>
      </c>
      <c r="C571" s="107" t="s">
        <v>3023</v>
      </c>
      <c r="D571" s="107">
        <v>19</v>
      </c>
      <c r="E571" s="109">
        <v>72.05</v>
      </c>
    </row>
    <row r="572" spans="1:6" x14ac:dyDescent="0.25">
      <c r="A572" s="107" t="s">
        <v>2495</v>
      </c>
      <c r="B572" s="107" t="s">
        <v>2496</v>
      </c>
      <c r="C572" s="107" t="s">
        <v>3023</v>
      </c>
      <c r="D572" s="107">
        <v>11</v>
      </c>
      <c r="E572" s="109">
        <v>72.05</v>
      </c>
    </row>
    <row r="573" spans="1:6" x14ac:dyDescent="0.25">
      <c r="A573" s="107" t="s">
        <v>2456</v>
      </c>
      <c r="B573" s="107" t="s">
        <v>2457</v>
      </c>
      <c r="C573" s="107" t="s">
        <v>3023</v>
      </c>
      <c r="D573" s="107">
        <v>12</v>
      </c>
      <c r="E573" s="109">
        <v>169.28</v>
      </c>
    </row>
    <row r="574" spans="1:6" x14ac:dyDescent="0.25">
      <c r="A574" s="107" t="s">
        <v>2508</v>
      </c>
      <c r="B574" s="107" t="s">
        <v>2509</v>
      </c>
      <c r="C574" s="107" t="s">
        <v>3023</v>
      </c>
      <c r="D574" s="107">
        <v>9</v>
      </c>
      <c r="E574" s="109">
        <v>73.88</v>
      </c>
    </row>
    <row r="575" spans="1:6" x14ac:dyDescent="0.25">
      <c r="A575" s="107" t="s">
        <v>2514</v>
      </c>
      <c r="B575" s="107" t="s">
        <v>2515</v>
      </c>
      <c r="C575" s="107" t="s">
        <v>3023</v>
      </c>
      <c r="D575" s="107">
        <v>35</v>
      </c>
      <c r="E575" s="109">
        <v>38.130000000000003</v>
      </c>
    </row>
    <row r="576" spans="1:6" x14ac:dyDescent="0.25">
      <c r="A576" s="107" t="s">
        <v>466</v>
      </c>
      <c r="B576" s="107" t="s">
        <v>2528</v>
      </c>
      <c r="C576" s="107" t="s">
        <v>3023</v>
      </c>
      <c r="D576" s="107">
        <v>30</v>
      </c>
      <c r="E576" s="109">
        <v>142.38999999999999</v>
      </c>
    </row>
    <row r="577" spans="1:6" x14ac:dyDescent="0.25">
      <c r="A577" s="107" t="s">
        <v>2480</v>
      </c>
      <c r="B577" s="107" t="s">
        <v>2481</v>
      </c>
      <c r="C577" s="107" t="s">
        <v>3023</v>
      </c>
      <c r="D577" s="107">
        <v>60</v>
      </c>
      <c r="E577" s="109">
        <v>10.51</v>
      </c>
    </row>
    <row r="578" spans="1:6" x14ac:dyDescent="0.25">
      <c r="A578" s="107" t="s">
        <v>2517</v>
      </c>
      <c r="B578" s="107" t="s">
        <v>2518</v>
      </c>
      <c r="C578" s="107" t="s">
        <v>3023</v>
      </c>
      <c r="D578" s="107">
        <v>29</v>
      </c>
      <c r="E578" s="109">
        <v>167.1</v>
      </c>
    </row>
    <row r="579" spans="1:6" x14ac:dyDescent="0.25">
      <c r="A579" s="107" t="s">
        <v>2471</v>
      </c>
      <c r="B579" s="107" t="s">
        <v>2472</v>
      </c>
      <c r="C579" s="107" t="s">
        <v>3023</v>
      </c>
      <c r="D579" s="107">
        <v>31</v>
      </c>
      <c r="E579" s="109">
        <v>89.84</v>
      </c>
    </row>
    <row r="580" spans="1:6" x14ac:dyDescent="0.25">
      <c r="A580" s="107" t="s">
        <v>2525</v>
      </c>
      <c r="B580" s="107" t="s">
        <v>2526</v>
      </c>
      <c r="C580" s="107" t="s">
        <v>3023</v>
      </c>
      <c r="D580" s="107">
        <v>100</v>
      </c>
      <c r="E580" s="109">
        <v>62.4</v>
      </c>
    </row>
    <row r="581" spans="1:6" x14ac:dyDescent="0.25">
      <c r="A581" s="107" t="s">
        <v>2535</v>
      </c>
      <c r="B581" s="107" t="s">
        <v>3245</v>
      </c>
      <c r="C581" s="107" t="s">
        <v>3023</v>
      </c>
      <c r="D581" s="107">
        <v>30</v>
      </c>
      <c r="E581" s="109">
        <v>73.44</v>
      </c>
    </row>
    <row r="582" spans="1:6" x14ac:dyDescent="0.25">
      <c r="A582" s="107" t="s">
        <v>2520</v>
      </c>
      <c r="B582" s="107" t="s">
        <v>2521</v>
      </c>
      <c r="C582" s="107" t="s">
        <v>3023</v>
      </c>
      <c r="D582" s="107">
        <v>30</v>
      </c>
      <c r="E582" s="109">
        <v>51.44</v>
      </c>
      <c r="F582" s="164"/>
    </row>
    <row r="583" spans="1:6" x14ac:dyDescent="0.25">
      <c r="A583" s="107" t="s">
        <v>2497</v>
      </c>
      <c r="B583" s="107" t="s">
        <v>2498</v>
      </c>
      <c r="C583" s="107" t="s">
        <v>3023</v>
      </c>
      <c r="D583" s="107">
        <v>40</v>
      </c>
      <c r="E583" s="109">
        <v>51.44</v>
      </c>
    </row>
    <row r="584" spans="1:6" x14ac:dyDescent="0.25">
      <c r="A584" s="107" t="s">
        <v>2514</v>
      </c>
      <c r="B584" s="107" t="s">
        <v>2515</v>
      </c>
      <c r="C584" s="107" t="s">
        <v>3023</v>
      </c>
      <c r="D584" s="107">
        <v>35</v>
      </c>
      <c r="E584" s="109">
        <v>38.130000000000003</v>
      </c>
    </row>
    <row r="585" spans="1:6" x14ac:dyDescent="0.25">
      <c r="A585" s="107" t="s">
        <v>2492</v>
      </c>
      <c r="B585" s="107" t="s">
        <v>2493</v>
      </c>
      <c r="C585" s="107" t="s">
        <v>3023</v>
      </c>
      <c r="D585" s="107">
        <v>69</v>
      </c>
      <c r="E585" s="109">
        <v>38.130000000000003</v>
      </c>
    </row>
    <row r="586" spans="1:6" x14ac:dyDescent="0.25">
      <c r="A586" s="107" t="s">
        <v>3246</v>
      </c>
      <c r="B586" s="107" t="s">
        <v>3247</v>
      </c>
      <c r="C586" s="107" t="s">
        <v>3023</v>
      </c>
      <c r="D586" s="107">
        <v>50</v>
      </c>
      <c r="E586" s="109">
        <v>38.22</v>
      </c>
    </row>
    <row r="587" spans="1:6" x14ac:dyDescent="0.25">
      <c r="A587" s="107" t="s">
        <v>3248</v>
      </c>
      <c r="B587" s="107" t="s">
        <v>3249</v>
      </c>
      <c r="C587" s="107" t="s">
        <v>3023</v>
      </c>
      <c r="D587" s="107">
        <v>20</v>
      </c>
      <c r="E587" s="109">
        <v>66.040000000000006</v>
      </c>
    </row>
    <row r="588" spans="1:6" x14ac:dyDescent="0.25">
      <c r="A588" s="107" t="s">
        <v>3250</v>
      </c>
      <c r="B588" s="107" t="s">
        <v>3251</v>
      </c>
      <c r="C588" s="107" t="s">
        <v>3023</v>
      </c>
      <c r="D588" s="107">
        <v>50</v>
      </c>
      <c r="E588" s="109">
        <v>43.19</v>
      </c>
    </row>
    <row r="589" spans="1:6" x14ac:dyDescent="0.25">
      <c r="A589" s="107" t="s">
        <v>3252</v>
      </c>
      <c r="B589" s="107" t="s">
        <v>3253</v>
      </c>
      <c r="C589" s="107" t="s">
        <v>3023</v>
      </c>
      <c r="D589" s="107">
        <v>20</v>
      </c>
      <c r="E589" s="109">
        <v>46.98</v>
      </c>
    </row>
    <row r="590" spans="1:6" x14ac:dyDescent="0.25">
      <c r="A590" s="107" t="s">
        <v>3254</v>
      </c>
      <c r="B590" s="107" t="s">
        <v>3255</v>
      </c>
      <c r="C590" s="107" t="s">
        <v>3023</v>
      </c>
      <c r="D590" s="107">
        <v>70</v>
      </c>
      <c r="E590" s="109">
        <v>46.98</v>
      </c>
    </row>
    <row r="591" spans="1:6" x14ac:dyDescent="0.25">
      <c r="A591" s="107" t="s">
        <v>3256</v>
      </c>
      <c r="B591" s="107" t="s">
        <v>3257</v>
      </c>
      <c r="C591" s="107" t="s">
        <v>3023</v>
      </c>
      <c r="D591" s="107">
        <v>20</v>
      </c>
      <c r="E591" s="109">
        <v>46.98</v>
      </c>
    </row>
    <row r="592" spans="1:6" x14ac:dyDescent="0.25">
      <c r="A592" s="107" t="s">
        <v>3258</v>
      </c>
      <c r="B592" s="107" t="s">
        <v>3259</v>
      </c>
      <c r="C592" s="107" t="s">
        <v>3023</v>
      </c>
      <c r="D592" s="107">
        <v>30</v>
      </c>
      <c r="E592" s="109">
        <v>15.92</v>
      </c>
    </row>
    <row r="593" spans="1:6" x14ac:dyDescent="0.25">
      <c r="A593" s="107" t="s">
        <v>3260</v>
      </c>
      <c r="B593" s="107" t="s">
        <v>3261</v>
      </c>
      <c r="C593" s="107" t="s">
        <v>3023</v>
      </c>
      <c r="D593" s="107">
        <v>70</v>
      </c>
      <c r="E593" s="109">
        <v>15.92</v>
      </c>
    </row>
    <row r="594" spans="1:6" x14ac:dyDescent="0.25">
      <c r="A594" s="107" t="s">
        <v>3262</v>
      </c>
      <c r="B594" s="107" t="s">
        <v>3263</v>
      </c>
      <c r="C594" s="107" t="s">
        <v>3023</v>
      </c>
      <c r="D594" s="107">
        <v>21</v>
      </c>
      <c r="E594" s="109">
        <v>37.61</v>
      </c>
    </row>
    <row r="595" spans="1:6" x14ac:dyDescent="0.25">
      <c r="A595" s="107" t="s">
        <v>3264</v>
      </c>
      <c r="B595" s="107" t="s">
        <v>3265</v>
      </c>
      <c r="C595" s="107" t="s">
        <v>3023</v>
      </c>
      <c r="D595" s="107">
        <v>70</v>
      </c>
      <c r="E595" s="109">
        <v>37.61</v>
      </c>
    </row>
    <row r="596" spans="1:6" x14ac:dyDescent="0.25">
      <c r="A596" s="107" t="s">
        <v>3266</v>
      </c>
      <c r="B596" s="107" t="s">
        <v>3267</v>
      </c>
      <c r="C596" s="107" t="s">
        <v>3023</v>
      </c>
      <c r="D596" s="107">
        <v>20</v>
      </c>
      <c r="E596" s="109">
        <v>28.17</v>
      </c>
    </row>
    <row r="597" spans="1:6" x14ac:dyDescent="0.25">
      <c r="A597" s="107" t="s">
        <v>3268</v>
      </c>
      <c r="B597" s="107" t="s">
        <v>3269</v>
      </c>
      <c r="C597" s="107" t="s">
        <v>3023</v>
      </c>
      <c r="D597" s="107">
        <v>60</v>
      </c>
      <c r="E597" s="109">
        <v>28.17</v>
      </c>
    </row>
    <row r="598" spans="1:6" x14ac:dyDescent="0.25">
      <c r="A598" s="107" t="s">
        <v>3270</v>
      </c>
      <c r="B598" s="107" t="s">
        <v>3271</v>
      </c>
      <c r="C598" s="107" t="s">
        <v>3023</v>
      </c>
      <c r="D598" s="107">
        <v>100</v>
      </c>
      <c r="E598" s="109">
        <v>48.89</v>
      </c>
    </row>
    <row r="599" spans="1:6" x14ac:dyDescent="0.25">
      <c r="A599" s="165" t="s">
        <v>856</v>
      </c>
      <c r="B599" s="165" t="s">
        <v>2423</v>
      </c>
      <c r="C599" s="165" t="s">
        <v>3023</v>
      </c>
      <c r="D599" s="165">
        <v>40</v>
      </c>
      <c r="E599" s="175">
        <v>57.75</v>
      </c>
      <c r="F599" s="173"/>
    </row>
    <row r="600" spans="1:6" x14ac:dyDescent="0.25">
      <c r="A600" s="107" t="s">
        <v>392</v>
      </c>
      <c r="B600" s="107" t="s">
        <v>2424</v>
      </c>
      <c r="C600" s="107" t="s">
        <v>3023</v>
      </c>
      <c r="D600" s="107">
        <v>96</v>
      </c>
      <c r="E600" s="109">
        <v>57.75</v>
      </c>
    </row>
    <row r="601" spans="1:6" x14ac:dyDescent="0.25">
      <c r="A601" s="107" t="s">
        <v>428</v>
      </c>
      <c r="B601" s="107" t="s">
        <v>2425</v>
      </c>
      <c r="C601" s="107" t="s">
        <v>3023</v>
      </c>
      <c r="D601" s="107">
        <v>211</v>
      </c>
      <c r="E601" s="109">
        <v>56.44</v>
      </c>
    </row>
    <row r="602" spans="1:6" x14ac:dyDescent="0.25">
      <c r="A602" s="77" t="s">
        <v>2265</v>
      </c>
      <c r="B602" s="77" t="s">
        <v>2266</v>
      </c>
      <c r="C602" s="77" t="s">
        <v>3023</v>
      </c>
      <c r="D602" s="77">
        <v>240</v>
      </c>
      <c r="E602" s="174">
        <v>14</v>
      </c>
    </row>
    <row r="603" spans="1:6" x14ac:dyDescent="0.25">
      <c r="A603" s="107" t="s">
        <v>411</v>
      </c>
      <c r="B603" s="107" t="s">
        <v>2421</v>
      </c>
      <c r="C603" s="107" t="s">
        <v>3023</v>
      </c>
      <c r="D603" s="107">
        <v>226</v>
      </c>
      <c r="E603" s="109">
        <v>71.400000000000006</v>
      </c>
    </row>
    <row r="604" spans="1:6" x14ac:dyDescent="0.25">
      <c r="A604" s="107" t="s">
        <v>37</v>
      </c>
      <c r="B604" s="107" t="s">
        <v>2422</v>
      </c>
      <c r="C604" s="107" t="s">
        <v>3023</v>
      </c>
      <c r="D604" s="107">
        <v>16</v>
      </c>
      <c r="E604" s="109">
        <v>71.400000000000006</v>
      </c>
    </row>
    <row r="605" spans="1:6" x14ac:dyDescent="0.25">
      <c r="A605" s="107" t="s">
        <v>841</v>
      </c>
      <c r="B605" s="107" t="s">
        <v>3272</v>
      </c>
      <c r="C605" s="107" t="s">
        <v>3023</v>
      </c>
      <c r="D605" s="107">
        <v>272</v>
      </c>
      <c r="E605" s="109">
        <v>25.2</v>
      </c>
    </row>
    <row r="606" spans="1:6" x14ac:dyDescent="0.25">
      <c r="A606" s="77" t="s">
        <v>2042</v>
      </c>
      <c r="B606" s="77" t="s">
        <v>2267</v>
      </c>
      <c r="C606" s="77" t="s">
        <v>3023</v>
      </c>
      <c r="D606" s="77">
        <v>424</v>
      </c>
      <c r="E606" s="174">
        <v>30.45</v>
      </c>
    </row>
    <row r="607" spans="1:6" x14ac:dyDescent="0.25">
      <c r="A607" s="77" t="s">
        <v>2040</v>
      </c>
      <c r="B607" s="77" t="s">
        <v>2268</v>
      </c>
      <c r="C607" s="77" t="s">
        <v>3023</v>
      </c>
      <c r="D607" s="77">
        <v>352</v>
      </c>
      <c r="E607" s="174">
        <v>31.5</v>
      </c>
    </row>
    <row r="608" spans="1:6" x14ac:dyDescent="0.25">
      <c r="A608" s="77" t="s">
        <v>2041</v>
      </c>
      <c r="B608" s="77" t="s">
        <v>2269</v>
      </c>
      <c r="C608" s="77" t="s">
        <v>3023</v>
      </c>
      <c r="D608" s="77">
        <v>161</v>
      </c>
      <c r="E608" s="174">
        <v>31.5</v>
      </c>
    </row>
    <row r="609" spans="1:5" x14ac:dyDescent="0.25">
      <c r="A609"/>
      <c r="B609"/>
      <c r="C609"/>
      <c r="D609"/>
      <c r="E609"/>
    </row>
    <row r="610" spans="1:5" x14ac:dyDescent="0.25">
      <c r="A610"/>
      <c r="B610"/>
      <c r="C610"/>
      <c r="D610"/>
      <c r="E610"/>
    </row>
    <row r="611" spans="1:5" x14ac:dyDescent="0.25">
      <c r="A611"/>
      <c r="B611"/>
      <c r="C611"/>
      <c r="D611"/>
      <c r="E611"/>
    </row>
    <row r="612" spans="1:5" x14ac:dyDescent="0.25">
      <c r="A612"/>
      <c r="B612"/>
      <c r="C612"/>
      <c r="D612"/>
      <c r="E612"/>
    </row>
    <row r="613" spans="1:5" x14ac:dyDescent="0.25">
      <c r="A613" s="172" t="s">
        <v>2871</v>
      </c>
      <c r="B613" s="172" t="s">
        <v>2561</v>
      </c>
      <c r="C613" s="172" t="s">
        <v>3273</v>
      </c>
      <c r="D613" s="172" t="s">
        <v>3274</v>
      </c>
      <c r="E613"/>
    </row>
    <row r="614" spans="1:5" x14ac:dyDescent="0.25">
      <c r="A614" s="107" t="s">
        <v>3275</v>
      </c>
      <c r="B614" s="107" t="s">
        <v>3276</v>
      </c>
      <c r="C614" s="107">
        <v>30</v>
      </c>
      <c r="D614" s="109">
        <v>89.85</v>
      </c>
      <c r="E614"/>
    </row>
    <row r="615" spans="1:5" x14ac:dyDescent="0.25">
      <c r="A615" s="107" t="s">
        <v>3277</v>
      </c>
      <c r="B615" s="107" t="s">
        <v>3278</v>
      </c>
      <c r="C615" s="107">
        <v>20</v>
      </c>
      <c r="D615" s="109">
        <v>89.85</v>
      </c>
      <c r="E615"/>
    </row>
    <row r="616" spans="1:5" x14ac:dyDescent="0.25">
      <c r="A616" s="107" t="s">
        <v>3279</v>
      </c>
      <c r="B616" s="107" t="s">
        <v>3280</v>
      </c>
      <c r="C616" s="107">
        <v>6</v>
      </c>
      <c r="D616" s="109">
        <v>86.16</v>
      </c>
      <c r="E616"/>
    </row>
    <row r="617" spans="1:5" x14ac:dyDescent="0.25">
      <c r="A617" s="107" t="s">
        <v>3218</v>
      </c>
      <c r="B617" s="107" t="s">
        <v>3219</v>
      </c>
      <c r="C617" s="107">
        <v>59</v>
      </c>
      <c r="D617" s="109">
        <v>72.62</v>
      </c>
      <c r="E617"/>
    </row>
    <row r="618" spans="1:5" x14ac:dyDescent="0.25">
      <c r="A618" s="107" t="s">
        <v>3281</v>
      </c>
      <c r="B618" s="107" t="s">
        <v>3282</v>
      </c>
      <c r="C618" s="107">
        <v>20</v>
      </c>
      <c r="D618" s="109">
        <v>101.67</v>
      </c>
      <c r="E618"/>
    </row>
    <row r="619" spans="1:5" x14ac:dyDescent="0.25">
      <c r="A619" s="107" t="s">
        <v>3283</v>
      </c>
      <c r="B619" s="107" t="s">
        <v>3284</v>
      </c>
      <c r="C619" s="107">
        <v>30</v>
      </c>
      <c r="D619" s="109">
        <v>94.04</v>
      </c>
      <c r="E619"/>
    </row>
    <row r="620" spans="1:5" x14ac:dyDescent="0.25">
      <c r="A620" s="107" t="s">
        <v>2113</v>
      </c>
      <c r="B620" s="107" t="s">
        <v>3285</v>
      </c>
      <c r="C620" s="107">
        <v>100</v>
      </c>
      <c r="D620" s="109">
        <v>32.950000000000003</v>
      </c>
      <c r="E620"/>
    </row>
    <row r="621" spans="1:5" x14ac:dyDescent="0.25">
      <c r="A621" s="107" t="s">
        <v>3286</v>
      </c>
      <c r="B621" s="107" t="s">
        <v>3287</v>
      </c>
      <c r="C621" s="107">
        <v>30</v>
      </c>
      <c r="D621" s="109">
        <v>32.61</v>
      </c>
      <c r="E621"/>
    </row>
    <row r="622" spans="1:5" x14ac:dyDescent="0.25">
      <c r="A622" s="107" t="s">
        <v>2114</v>
      </c>
      <c r="B622" s="107" t="s">
        <v>3288</v>
      </c>
      <c r="C622" s="107">
        <v>50</v>
      </c>
      <c r="D622" s="109">
        <v>32.950000000000003</v>
      </c>
      <c r="E622"/>
    </row>
    <row r="623" spans="1:5" x14ac:dyDescent="0.25">
      <c r="A623" s="107" t="s">
        <v>2115</v>
      </c>
      <c r="B623" s="107" t="s">
        <v>3289</v>
      </c>
      <c r="C623" s="107">
        <v>100</v>
      </c>
      <c r="D623" s="109">
        <v>45</v>
      </c>
      <c r="E623"/>
    </row>
    <row r="624" spans="1:5" x14ac:dyDescent="0.25">
      <c r="A624"/>
      <c r="B624"/>
      <c r="C624"/>
      <c r="D624"/>
      <c r="E624"/>
    </row>
    <row r="625" spans="1:5" x14ac:dyDescent="0.25">
      <c r="A625"/>
      <c r="B625"/>
      <c r="C625"/>
      <c r="D625"/>
      <c r="E625"/>
    </row>
    <row r="626" spans="1:5" x14ac:dyDescent="0.25">
      <c r="A626"/>
      <c r="E626"/>
    </row>
    <row r="627" spans="1:5" x14ac:dyDescent="0.25">
      <c r="A627" s="40" t="s">
        <v>2116</v>
      </c>
      <c r="B627" s="40" t="s">
        <v>2117</v>
      </c>
      <c r="C627" s="40">
        <v>70</v>
      </c>
      <c r="D627" s="40" t="s">
        <v>3290</v>
      </c>
      <c r="E627"/>
    </row>
    <row r="628" spans="1:5" x14ac:dyDescent="0.25">
      <c r="A628" s="40" t="s">
        <v>2802</v>
      </c>
      <c r="B628" s="40" t="s">
        <v>3291</v>
      </c>
      <c r="C628" s="40">
        <v>300</v>
      </c>
      <c r="D628" s="40" t="s">
        <v>3292</v>
      </c>
      <c r="E628"/>
    </row>
    <row r="629" spans="1:5" x14ac:dyDescent="0.25">
      <c r="A629" s="40" t="s">
        <v>2803</v>
      </c>
      <c r="B629" s="40" t="s">
        <v>3293</v>
      </c>
      <c r="C629" s="40">
        <v>100</v>
      </c>
      <c r="D629" s="40" t="s">
        <v>3292</v>
      </c>
      <c r="E629"/>
    </row>
    <row r="630" spans="1:5" x14ac:dyDescent="0.25">
      <c r="A630" s="40" t="s">
        <v>2804</v>
      </c>
      <c r="B630" s="40" t="s">
        <v>3294</v>
      </c>
      <c r="C630" s="40">
        <v>50</v>
      </c>
      <c r="D630" s="40" t="s">
        <v>3292</v>
      </c>
      <c r="E630"/>
    </row>
    <row r="631" spans="1:5" x14ac:dyDescent="0.25">
      <c r="A631" s="40" t="s">
        <v>2805</v>
      </c>
      <c r="B631" s="40" t="s">
        <v>3295</v>
      </c>
      <c r="C631" s="40">
        <v>20</v>
      </c>
      <c r="D631" s="40" t="s">
        <v>3292</v>
      </c>
      <c r="E631"/>
    </row>
    <row r="632" spans="1:5" x14ac:dyDescent="0.25">
      <c r="A632" s="40" t="s">
        <v>2806</v>
      </c>
      <c r="B632" s="40" t="s">
        <v>3296</v>
      </c>
      <c r="C632" s="40">
        <v>60</v>
      </c>
      <c r="D632" s="40" t="s">
        <v>3292</v>
      </c>
      <c r="E632"/>
    </row>
    <row r="633" spans="1:5" x14ac:dyDescent="0.25">
      <c r="A633" s="40" t="s">
        <v>2807</v>
      </c>
      <c r="B633" s="40" t="s">
        <v>3297</v>
      </c>
      <c r="C633" s="40">
        <v>30</v>
      </c>
      <c r="D633" s="40" t="s">
        <v>3292</v>
      </c>
      <c r="E633"/>
    </row>
    <row r="634" spans="1:5" x14ac:dyDescent="0.25">
      <c r="A634" s="40" t="s">
        <v>3298</v>
      </c>
      <c r="B634" s="40" t="s">
        <v>3299</v>
      </c>
      <c r="C634" s="40">
        <v>20</v>
      </c>
      <c r="D634" s="40" t="s">
        <v>3292</v>
      </c>
      <c r="E634"/>
    </row>
    <row r="635" spans="1:5" x14ac:dyDescent="0.25">
      <c r="A635" s="40" t="s">
        <v>3300</v>
      </c>
      <c r="B635" s="40" t="s">
        <v>2862</v>
      </c>
      <c r="C635" s="40">
        <v>10</v>
      </c>
      <c r="D635" s="40" t="s">
        <v>3292</v>
      </c>
      <c r="E635"/>
    </row>
    <row r="636" spans="1:5" x14ac:dyDescent="0.25">
      <c r="A636" s="39" t="s">
        <v>130</v>
      </c>
      <c r="B636" s="39" t="s">
        <v>3301</v>
      </c>
      <c r="C636" s="39">
        <v>50</v>
      </c>
      <c r="D636" s="39" t="s">
        <v>3302</v>
      </c>
      <c r="E636"/>
    </row>
    <row r="637" spans="1:5" x14ac:dyDescent="0.25">
      <c r="A637"/>
      <c r="B637"/>
      <c r="C637"/>
      <c r="D637"/>
      <c r="E637"/>
    </row>
    <row r="638" spans="1:5" x14ac:dyDescent="0.25">
      <c r="A638"/>
      <c r="B638"/>
      <c r="C638"/>
      <c r="D638"/>
      <c r="E638"/>
    </row>
    <row r="639" spans="1:5" x14ac:dyDescent="0.25">
      <c r="A639" t="s">
        <v>3303</v>
      </c>
      <c r="B639" t="s">
        <v>877</v>
      </c>
      <c r="C639" t="s">
        <v>2420</v>
      </c>
      <c r="D639" t="s">
        <v>18</v>
      </c>
      <c r="E639"/>
    </row>
    <row r="640" spans="1:5" x14ac:dyDescent="0.25">
      <c r="A640" s="40" t="s">
        <v>2116</v>
      </c>
      <c r="B640" s="40" t="s">
        <v>2117</v>
      </c>
      <c r="C640" s="40">
        <v>70</v>
      </c>
      <c r="D640" s="177">
        <v>31.5</v>
      </c>
      <c r="E640"/>
    </row>
    <row r="641" spans="1:5" x14ac:dyDescent="0.25">
      <c r="A641" s="40" t="s">
        <v>2802</v>
      </c>
      <c r="B641" s="40" t="s">
        <v>3291</v>
      </c>
      <c r="C641" s="40">
        <v>100</v>
      </c>
      <c r="D641" s="177">
        <v>31.5</v>
      </c>
      <c r="E641"/>
    </row>
    <row r="642" spans="1:5" x14ac:dyDescent="0.25">
      <c r="A642" s="40" t="s">
        <v>2803</v>
      </c>
      <c r="B642" s="40" t="s">
        <v>3293</v>
      </c>
      <c r="C642" s="40">
        <v>100</v>
      </c>
      <c r="D642" s="177">
        <v>31.5</v>
      </c>
      <c r="E642"/>
    </row>
    <row r="643" spans="1:5" x14ac:dyDescent="0.25">
      <c r="A643" s="40" t="s">
        <v>2804</v>
      </c>
      <c r="B643" s="40" t="s">
        <v>3294</v>
      </c>
      <c r="C643" s="40">
        <v>50</v>
      </c>
      <c r="D643" s="177">
        <v>31.5</v>
      </c>
      <c r="E643"/>
    </row>
    <row r="644" spans="1:5" x14ac:dyDescent="0.25">
      <c r="A644" s="40" t="s">
        <v>2805</v>
      </c>
      <c r="B644" s="40" t="s">
        <v>3295</v>
      </c>
      <c r="C644" s="40">
        <v>20</v>
      </c>
      <c r="D644" s="177">
        <v>31.5</v>
      </c>
      <c r="E644"/>
    </row>
    <row r="645" spans="1:5" x14ac:dyDescent="0.25">
      <c r="A645" s="40" t="s">
        <v>2806</v>
      </c>
      <c r="B645" s="40" t="s">
        <v>3296</v>
      </c>
      <c r="C645" s="40">
        <v>60</v>
      </c>
      <c r="D645" s="177">
        <v>31.5</v>
      </c>
      <c r="E645"/>
    </row>
    <row r="646" spans="1:5" x14ac:dyDescent="0.25">
      <c r="A646" s="40" t="s">
        <v>2807</v>
      </c>
      <c r="B646" s="40" t="s">
        <v>3297</v>
      </c>
      <c r="C646" s="40">
        <v>30</v>
      </c>
      <c r="D646" s="177">
        <v>31.5</v>
      </c>
      <c r="E646"/>
    </row>
    <row r="647" spans="1:5" x14ac:dyDescent="0.25">
      <c r="A647" s="39" t="s">
        <v>3298</v>
      </c>
      <c r="B647" s="39" t="s">
        <v>3299</v>
      </c>
      <c r="C647" s="39">
        <v>20</v>
      </c>
      <c r="D647" s="178">
        <v>31.5</v>
      </c>
      <c r="E647"/>
    </row>
    <row r="648" spans="1:5" x14ac:dyDescent="0.25">
      <c r="A648" s="40" t="s">
        <v>3300</v>
      </c>
      <c r="B648" s="40" t="s">
        <v>2862</v>
      </c>
      <c r="C648" s="40">
        <v>10</v>
      </c>
      <c r="D648" s="177">
        <v>31.5</v>
      </c>
      <c r="E648"/>
    </row>
    <row r="649" spans="1:5" x14ac:dyDescent="0.25">
      <c r="A649" s="39" t="s">
        <v>3306</v>
      </c>
      <c r="B649" s="39" t="s">
        <v>3301</v>
      </c>
      <c r="C649" s="39">
        <v>50</v>
      </c>
      <c r="D649" s="178">
        <v>105</v>
      </c>
      <c r="E649"/>
    </row>
    <row r="650" spans="1:5" x14ac:dyDescent="0.25">
      <c r="A650" s="39" t="s">
        <v>3283</v>
      </c>
      <c r="B650" s="39" t="s">
        <v>3284</v>
      </c>
      <c r="C650" s="39">
        <v>30</v>
      </c>
      <c r="D650" s="178">
        <v>120</v>
      </c>
      <c r="E650"/>
    </row>
    <row r="651" spans="1:5" x14ac:dyDescent="0.25">
      <c r="A651" s="39" t="s">
        <v>2113</v>
      </c>
      <c r="B651" s="39" t="s">
        <v>3285</v>
      </c>
      <c r="C651" s="39">
        <v>100</v>
      </c>
      <c r="D651" s="178">
        <v>63</v>
      </c>
      <c r="E651"/>
    </row>
    <row r="652" spans="1:5" x14ac:dyDescent="0.25">
      <c r="A652" s="39" t="s">
        <v>3286</v>
      </c>
      <c r="B652" s="39" t="s">
        <v>3287</v>
      </c>
      <c r="C652" s="39">
        <v>30</v>
      </c>
      <c r="D652" s="178">
        <v>63</v>
      </c>
      <c r="E652"/>
    </row>
    <row r="653" spans="1:5" x14ac:dyDescent="0.25">
      <c r="A653" s="39" t="s">
        <v>2114</v>
      </c>
      <c r="B653" s="39" t="s">
        <v>3288</v>
      </c>
      <c r="C653" s="39">
        <v>50</v>
      </c>
      <c r="D653" s="178">
        <v>70</v>
      </c>
      <c r="E653"/>
    </row>
    <row r="654" spans="1:5" x14ac:dyDescent="0.25">
      <c r="A654" s="39" t="s">
        <v>2115</v>
      </c>
      <c r="B654" s="39" t="s">
        <v>3289</v>
      </c>
      <c r="C654" s="39">
        <v>100</v>
      </c>
      <c r="D654" s="178">
        <v>80</v>
      </c>
      <c r="E654"/>
    </row>
    <row r="655" spans="1:5" x14ac:dyDescent="0.25">
      <c r="A655" s="39" t="s">
        <v>3218</v>
      </c>
      <c r="B655" s="39" t="s">
        <v>3219</v>
      </c>
      <c r="C655" s="39">
        <v>60</v>
      </c>
      <c r="D655" s="178">
        <v>110</v>
      </c>
      <c r="E655"/>
    </row>
    <row r="656" spans="1:5" x14ac:dyDescent="0.25">
      <c r="A656" s="39" t="s">
        <v>3275</v>
      </c>
      <c r="B656" s="39" t="s">
        <v>3304</v>
      </c>
      <c r="C656" s="39">
        <v>30</v>
      </c>
      <c r="D656" s="178">
        <v>120</v>
      </c>
      <c r="E656"/>
    </row>
    <row r="657" spans="1:5" x14ac:dyDescent="0.25">
      <c r="A657" s="39" t="s">
        <v>3277</v>
      </c>
      <c r="B657" s="39" t="s">
        <v>3305</v>
      </c>
      <c r="C657" s="39">
        <v>20</v>
      </c>
      <c r="D657" s="178">
        <v>110</v>
      </c>
      <c r="E657"/>
    </row>
    <row r="658" spans="1:5" x14ac:dyDescent="0.25">
      <c r="A658" s="39" t="s">
        <v>3281</v>
      </c>
      <c r="B658" s="39" t="s">
        <v>3282</v>
      </c>
      <c r="C658" s="39">
        <v>20</v>
      </c>
      <c r="D658" s="178">
        <v>145</v>
      </c>
      <c r="E658"/>
    </row>
    <row r="659" spans="1:5" x14ac:dyDescent="0.25">
      <c r="A659" s="39" t="s">
        <v>3279</v>
      </c>
      <c r="B659" s="39" t="s">
        <v>3280</v>
      </c>
      <c r="C659" s="39">
        <v>6</v>
      </c>
      <c r="D659" s="178">
        <v>115</v>
      </c>
      <c r="E659"/>
    </row>
    <row r="660" spans="1:5" x14ac:dyDescent="0.25">
      <c r="A660" s="39" t="s">
        <v>3307</v>
      </c>
      <c r="B660" s="39" t="s">
        <v>3308</v>
      </c>
      <c r="C660" s="39">
        <v>70</v>
      </c>
      <c r="D660" s="178">
        <v>34.799999999999997</v>
      </c>
      <c r="E660"/>
    </row>
    <row r="661" spans="1:5" x14ac:dyDescent="0.25">
      <c r="A661" s="39" t="s">
        <v>2112</v>
      </c>
      <c r="B661" s="39" t="s">
        <v>3309</v>
      </c>
      <c r="C661" s="39">
        <v>80</v>
      </c>
      <c r="D661" s="178">
        <v>33.450000000000003</v>
      </c>
      <c r="E661"/>
    </row>
    <row r="662" spans="1:5" x14ac:dyDescent="0.25">
      <c r="A662"/>
      <c r="B662"/>
      <c r="C662"/>
      <c r="D662"/>
      <c r="E662"/>
    </row>
    <row r="663" spans="1:5" x14ac:dyDescent="0.25">
      <c r="A663" s="39" t="s">
        <v>3310</v>
      </c>
      <c r="B663" s="39" t="s">
        <v>3311</v>
      </c>
      <c r="C663" s="39" t="s">
        <v>3023</v>
      </c>
      <c r="D663" s="39">
        <v>411</v>
      </c>
      <c r="E663" s="178">
        <v>28.12</v>
      </c>
    </row>
    <row r="664" spans="1:5" x14ac:dyDescent="0.25">
      <c r="A664" s="39" t="s">
        <v>3312</v>
      </c>
      <c r="B664" s="39" t="s">
        <v>3313</v>
      </c>
      <c r="C664" s="39" t="s">
        <v>3023</v>
      </c>
      <c r="D664" s="39">
        <v>985</v>
      </c>
      <c r="E664" s="178">
        <v>28.16</v>
      </c>
    </row>
    <row r="665" spans="1:5" x14ac:dyDescent="0.25">
      <c r="A665" s="39" t="s">
        <v>3314</v>
      </c>
      <c r="B665" s="39" t="s">
        <v>3315</v>
      </c>
      <c r="C665" s="39" t="s">
        <v>3023</v>
      </c>
      <c r="D665" s="39">
        <v>389</v>
      </c>
      <c r="E665" s="178">
        <v>28.05</v>
      </c>
    </row>
    <row r="666" spans="1:5" x14ac:dyDescent="0.25">
      <c r="A666" s="40" t="s">
        <v>3316</v>
      </c>
      <c r="B666" s="40" t="s">
        <v>3317</v>
      </c>
      <c r="C666" s="40" t="s">
        <v>3023</v>
      </c>
      <c r="D666" s="40">
        <v>13</v>
      </c>
      <c r="E666" s="177">
        <v>28.16</v>
      </c>
    </row>
    <row r="667" spans="1:5" x14ac:dyDescent="0.25">
      <c r="A667"/>
      <c r="B667"/>
      <c r="C667"/>
      <c r="D667"/>
      <c r="E667"/>
    </row>
    <row r="668" spans="1:5" x14ac:dyDescent="0.25">
      <c r="A668"/>
      <c r="B668"/>
      <c r="C668"/>
      <c r="D668"/>
      <c r="E668"/>
    </row>
    <row r="669" spans="1:5" x14ac:dyDescent="0.25">
      <c r="A669"/>
      <c r="B669"/>
      <c r="C669"/>
      <c r="D669"/>
      <c r="E669"/>
    </row>
    <row r="670" spans="1:5" x14ac:dyDescent="0.25">
      <c r="A670"/>
      <c r="B670"/>
      <c r="C670"/>
      <c r="D670"/>
      <c r="E670"/>
    </row>
    <row r="671" spans="1:5" x14ac:dyDescent="0.25">
      <c r="A671" s="107" t="s">
        <v>3321</v>
      </c>
      <c r="B671" s="107" t="s">
        <v>3322</v>
      </c>
      <c r="C671" s="107">
        <v>48</v>
      </c>
      <c r="D671" s="107" t="s">
        <v>3323</v>
      </c>
      <c r="E671" s="107"/>
    </row>
    <row r="672" spans="1:5" x14ac:dyDescent="0.25">
      <c r="A672" s="107" t="s">
        <v>3324</v>
      </c>
      <c r="B672" s="107" t="s">
        <v>3325</v>
      </c>
      <c r="C672" s="107">
        <v>32</v>
      </c>
      <c r="D672" s="107" t="s">
        <v>3323</v>
      </c>
      <c r="E672" s="107"/>
    </row>
    <row r="673" spans="1:5" x14ac:dyDescent="0.25">
      <c r="A673" s="107" t="s">
        <v>3326</v>
      </c>
      <c r="B673" s="107" t="s">
        <v>3327</v>
      </c>
      <c r="C673" s="107">
        <v>100</v>
      </c>
      <c r="D673" s="107" t="s">
        <v>3328</v>
      </c>
      <c r="E673" s="107"/>
    </row>
    <row r="674" spans="1:5" x14ac:dyDescent="0.25">
      <c r="A674" s="165" t="s">
        <v>3329</v>
      </c>
      <c r="B674" s="165" t="s">
        <v>3330</v>
      </c>
      <c r="C674" s="165">
        <v>250</v>
      </c>
      <c r="D674" s="165" t="s">
        <v>3328</v>
      </c>
      <c r="E674" s="165"/>
    </row>
    <row r="675" spans="1:5" x14ac:dyDescent="0.25">
      <c r="A675" s="107" t="s">
        <v>3331</v>
      </c>
      <c r="B675" s="107" t="s">
        <v>3332</v>
      </c>
      <c r="C675" s="107">
        <v>50</v>
      </c>
      <c r="D675" s="107" t="s">
        <v>3328</v>
      </c>
      <c r="E675" s="107"/>
    </row>
    <row r="676" spans="1:5" x14ac:dyDescent="0.25">
      <c r="A676" s="107" t="s">
        <v>3333</v>
      </c>
      <c r="B676" s="107" t="s">
        <v>3334</v>
      </c>
      <c r="C676" s="107">
        <v>50</v>
      </c>
      <c r="D676" s="107" t="s">
        <v>3335</v>
      </c>
      <c r="E676" s="107"/>
    </row>
    <row r="677" spans="1:5" x14ac:dyDescent="0.25">
      <c r="A677" s="107" t="s">
        <v>3336</v>
      </c>
      <c r="B677" s="107" t="s">
        <v>3337</v>
      </c>
      <c r="C677" s="107">
        <v>923</v>
      </c>
      <c r="D677" s="107" t="s">
        <v>3338</v>
      </c>
      <c r="E677" s="107"/>
    </row>
    <row r="678" spans="1:5" x14ac:dyDescent="0.25">
      <c r="A678" s="107" t="s">
        <v>3339</v>
      </c>
      <c r="B678" s="107" t="s">
        <v>3340</v>
      </c>
      <c r="C678" s="107">
        <v>5</v>
      </c>
      <c r="D678" s="109">
        <v>200.91</v>
      </c>
      <c r="E678" s="107" t="s">
        <v>3341</v>
      </c>
    </row>
    <row r="679" spans="1:5" x14ac:dyDescent="0.25">
      <c r="A679" s="107" t="s">
        <v>3342</v>
      </c>
      <c r="B679" s="107" t="s">
        <v>3343</v>
      </c>
      <c r="C679" s="107">
        <v>36</v>
      </c>
      <c r="D679" s="107" t="s">
        <v>3344</v>
      </c>
      <c r="E679" s="107"/>
    </row>
    <row r="680" spans="1:5" x14ac:dyDescent="0.25">
      <c r="A680"/>
      <c r="B680"/>
      <c r="C680"/>
      <c r="D680"/>
      <c r="E680"/>
    </row>
    <row r="681" spans="1:5" x14ac:dyDescent="0.25">
      <c r="A681"/>
      <c r="B681"/>
      <c r="C681"/>
      <c r="D681"/>
      <c r="E681"/>
    </row>
    <row r="682" spans="1:5" x14ac:dyDescent="0.25">
      <c r="A682" s="184" t="s">
        <v>2438</v>
      </c>
      <c r="B682" s="184" t="s">
        <v>2443</v>
      </c>
      <c r="C682" s="184" t="s">
        <v>3361</v>
      </c>
      <c r="D682" s="184" t="s">
        <v>3362</v>
      </c>
      <c r="E682" s="184"/>
    </row>
    <row r="683" spans="1:5" x14ac:dyDescent="0.25">
      <c r="A683" s="165" t="s">
        <v>3349</v>
      </c>
      <c r="B683" s="165" t="s">
        <v>3350</v>
      </c>
      <c r="C683" s="186">
        <v>18.29</v>
      </c>
      <c r="D683" s="165">
        <v>95</v>
      </c>
      <c r="E683" s="165"/>
    </row>
    <row r="684" spans="1:5" x14ac:dyDescent="0.25">
      <c r="A684" s="107" t="s">
        <v>3351</v>
      </c>
      <c r="B684" s="107" t="s">
        <v>3352</v>
      </c>
      <c r="C684" s="187">
        <v>18.29</v>
      </c>
      <c r="D684" s="107">
        <v>20</v>
      </c>
      <c r="E684" s="107"/>
    </row>
    <row r="685" spans="1:5" x14ac:dyDescent="0.25">
      <c r="A685" s="107" t="s">
        <v>396</v>
      </c>
      <c r="B685" s="107" t="s">
        <v>3353</v>
      </c>
      <c r="C685" s="187">
        <v>17.96</v>
      </c>
      <c r="D685" s="107">
        <v>154</v>
      </c>
      <c r="E685" s="107"/>
    </row>
    <row r="686" spans="1:5" x14ac:dyDescent="0.25">
      <c r="A686" s="107" t="s">
        <v>2035</v>
      </c>
      <c r="B686" s="107" t="s">
        <v>3354</v>
      </c>
      <c r="C686" s="187">
        <v>112.92</v>
      </c>
      <c r="D686" s="107">
        <v>75</v>
      </c>
      <c r="E686" s="107"/>
    </row>
    <row r="687" spans="1:5" x14ac:dyDescent="0.25">
      <c r="A687" s="107" t="s">
        <v>300</v>
      </c>
      <c r="B687" s="107" t="s">
        <v>3355</v>
      </c>
      <c r="C687" s="187">
        <v>30.84</v>
      </c>
      <c r="D687" s="107">
        <v>40</v>
      </c>
      <c r="E687" s="107"/>
    </row>
    <row r="688" spans="1:5" x14ac:dyDescent="0.25">
      <c r="A688" s="107" t="s">
        <v>184</v>
      </c>
      <c r="B688" s="107" t="s">
        <v>3356</v>
      </c>
      <c r="C688" s="187">
        <v>85.21</v>
      </c>
      <c r="D688" s="107">
        <v>14</v>
      </c>
      <c r="E688" s="107"/>
    </row>
    <row r="689" spans="1:5" x14ac:dyDescent="0.25">
      <c r="A689" s="107" t="s">
        <v>389</v>
      </c>
      <c r="B689" s="107" t="s">
        <v>3357</v>
      </c>
      <c r="C689" s="187">
        <v>27.29</v>
      </c>
      <c r="D689" s="107">
        <v>4</v>
      </c>
      <c r="E689" s="107"/>
    </row>
    <row r="690" spans="1:5" x14ac:dyDescent="0.25">
      <c r="A690" s="107" t="s">
        <v>85</v>
      </c>
      <c r="B690" s="107" t="s">
        <v>904</v>
      </c>
      <c r="C690" s="187">
        <v>110.83</v>
      </c>
      <c r="D690" s="107">
        <v>24</v>
      </c>
      <c r="E690" s="107"/>
    </row>
    <row r="691" spans="1:5" x14ac:dyDescent="0.25">
      <c r="A691" s="107" t="s">
        <v>3358</v>
      </c>
      <c r="B691" s="107" t="s">
        <v>3359</v>
      </c>
      <c r="C691" s="187">
        <v>71.09</v>
      </c>
      <c r="D691" s="107">
        <v>20</v>
      </c>
      <c r="E691" s="107"/>
    </row>
    <row r="692" spans="1:5" x14ac:dyDescent="0.25">
      <c r="A692" s="107" t="s">
        <v>395</v>
      </c>
      <c r="B692" s="107" t="s">
        <v>3360</v>
      </c>
      <c r="C692" s="187">
        <v>39.99</v>
      </c>
      <c r="D692" s="107">
        <v>80</v>
      </c>
      <c r="E692" s="107"/>
    </row>
    <row r="693" spans="1:5" x14ac:dyDescent="0.25">
      <c r="A693"/>
      <c r="B693"/>
      <c r="C693"/>
      <c r="D693"/>
      <c r="E693"/>
    </row>
    <row r="694" spans="1:5" x14ac:dyDescent="0.25">
      <c r="A694"/>
      <c r="B694"/>
      <c r="C694"/>
      <c r="D694"/>
      <c r="E694"/>
    </row>
    <row r="695" spans="1:5" x14ac:dyDescent="0.25">
      <c r="A695" t="s">
        <v>2871</v>
      </c>
      <c r="B695" t="s">
        <v>877</v>
      </c>
      <c r="C695" t="s">
        <v>2443</v>
      </c>
      <c r="D695"/>
      <c r="E695"/>
    </row>
    <row r="696" spans="1:5" ht="18" customHeight="1" x14ac:dyDescent="0.25">
      <c r="A696" s="39" t="s">
        <v>2131</v>
      </c>
      <c r="B696" s="39" t="s">
        <v>2132</v>
      </c>
      <c r="C696" s="39" t="s">
        <v>3363</v>
      </c>
      <c r="D696"/>
      <c r="E696"/>
    </row>
    <row r="697" spans="1:5" x14ac:dyDescent="0.25">
      <c r="A697" s="39" t="s">
        <v>111</v>
      </c>
      <c r="B697" s="39" t="s">
        <v>3364</v>
      </c>
      <c r="C697" s="39" t="s">
        <v>3363</v>
      </c>
      <c r="D697"/>
      <c r="E697"/>
    </row>
    <row r="698" spans="1:5" x14ac:dyDescent="0.25">
      <c r="A698" s="39" t="s">
        <v>644</v>
      </c>
      <c r="B698" s="39" t="s">
        <v>3365</v>
      </c>
      <c r="C698" s="39" t="s">
        <v>3366</v>
      </c>
      <c r="D698"/>
      <c r="E698"/>
    </row>
    <row r="699" spans="1:5" x14ac:dyDescent="0.25">
      <c r="A699" s="39" t="s">
        <v>2366</v>
      </c>
      <c r="B699" s="39" t="s">
        <v>2418</v>
      </c>
      <c r="C699" s="39" t="s">
        <v>3367</v>
      </c>
      <c r="D699"/>
      <c r="E699"/>
    </row>
    <row r="700" spans="1:5" x14ac:dyDescent="0.25">
      <c r="A700" s="39" t="s">
        <v>22</v>
      </c>
      <c r="B700" s="39" t="s">
        <v>3368</v>
      </c>
      <c r="C700" s="39" t="s">
        <v>3367</v>
      </c>
      <c r="D700"/>
      <c r="E700"/>
    </row>
    <row r="701" spans="1:5" x14ac:dyDescent="0.25">
      <c r="A701" s="39" t="s">
        <v>450</v>
      </c>
      <c r="B701" s="39" t="s">
        <v>3369</v>
      </c>
      <c r="C701" s="39" t="s">
        <v>3363</v>
      </c>
      <c r="D701"/>
      <c r="E701"/>
    </row>
    <row r="702" spans="1:5" x14ac:dyDescent="0.25">
      <c r="A702" s="39" t="s">
        <v>103</v>
      </c>
      <c r="B702" s="39" t="s">
        <v>3370</v>
      </c>
      <c r="C702" s="39" t="s">
        <v>3363</v>
      </c>
      <c r="D702"/>
      <c r="E702"/>
    </row>
    <row r="703" spans="1:5" x14ac:dyDescent="0.25">
      <c r="A703" s="39" t="s">
        <v>454</v>
      </c>
      <c r="B703" s="39" t="s">
        <v>3371</v>
      </c>
      <c r="C703" s="39" t="s">
        <v>3363</v>
      </c>
      <c r="D703"/>
      <c r="E703"/>
    </row>
    <row r="704" spans="1:5" x14ac:dyDescent="0.25">
      <c r="A704" s="39" t="s">
        <v>2340</v>
      </c>
      <c r="B704" s="39" t="s">
        <v>3372</v>
      </c>
      <c r="C704" s="39" t="s">
        <v>3363</v>
      </c>
      <c r="D704"/>
      <c r="E704"/>
    </row>
    <row r="705" spans="1:5" x14ac:dyDescent="0.25">
      <c r="A705" s="39" t="s">
        <v>109</v>
      </c>
      <c r="B705" s="39" t="s">
        <v>3373</v>
      </c>
      <c r="C705" s="39" t="s">
        <v>3363</v>
      </c>
      <c r="D705"/>
      <c r="E705"/>
    </row>
    <row r="706" spans="1:5" x14ac:dyDescent="0.25">
      <c r="A706" s="188" t="s">
        <v>448</v>
      </c>
      <c r="B706" s="188" t="s">
        <v>3374</v>
      </c>
      <c r="C706" s="188" t="s">
        <v>3363</v>
      </c>
      <c r="D706"/>
      <c r="E706"/>
    </row>
    <row r="707" spans="1:5" x14ac:dyDescent="0.25">
      <c r="A707" s="39" t="s">
        <v>101</v>
      </c>
      <c r="B707" s="39" t="s">
        <v>3375</v>
      </c>
      <c r="C707" s="39" t="s">
        <v>3363</v>
      </c>
      <c r="D707"/>
      <c r="E707"/>
    </row>
    <row r="708" spans="1:5" x14ac:dyDescent="0.25">
      <c r="A708" s="39" t="s">
        <v>105</v>
      </c>
      <c r="B708" s="39" t="s">
        <v>3376</v>
      </c>
      <c r="C708" s="39" t="s">
        <v>3363</v>
      </c>
      <c r="D708"/>
      <c r="E708"/>
    </row>
    <row r="709" spans="1:5" x14ac:dyDescent="0.25">
      <c r="A709" s="39" t="s">
        <v>94</v>
      </c>
      <c r="B709" s="39" t="s">
        <v>3377</v>
      </c>
      <c r="C709" s="39" t="s">
        <v>3378</v>
      </c>
      <c r="D709"/>
      <c r="E709"/>
    </row>
    <row r="710" spans="1:5" x14ac:dyDescent="0.25">
      <c r="A710" s="39" t="s">
        <v>96</v>
      </c>
      <c r="B710" s="39" t="s">
        <v>3379</v>
      </c>
      <c r="C710" s="39" t="s">
        <v>3378</v>
      </c>
      <c r="D710"/>
      <c r="E710"/>
    </row>
    <row r="711" spans="1:5" x14ac:dyDescent="0.25">
      <c r="A711" s="39" t="s">
        <v>3380</v>
      </c>
      <c r="B711" s="39" t="s">
        <v>3381</v>
      </c>
      <c r="C711" s="39" t="s">
        <v>3382</v>
      </c>
      <c r="D711"/>
      <c r="E711"/>
    </row>
    <row r="712" spans="1:5" x14ac:dyDescent="0.25">
      <c r="A712" s="39" t="s">
        <v>22</v>
      </c>
      <c r="B712" s="39" t="s">
        <v>3368</v>
      </c>
      <c r="C712" s="39" t="s">
        <v>3367</v>
      </c>
      <c r="D712"/>
      <c r="E712"/>
    </row>
    <row r="713" spans="1:5" x14ac:dyDescent="0.25">
      <c r="A713"/>
      <c r="B713"/>
      <c r="C713"/>
      <c r="D713"/>
      <c r="E713"/>
    </row>
    <row r="714" spans="1:5" x14ac:dyDescent="0.25">
      <c r="A714"/>
      <c r="B714"/>
      <c r="C714"/>
      <c r="D714"/>
      <c r="E714"/>
    </row>
    <row r="715" spans="1:5" x14ac:dyDescent="0.25">
      <c r="A715" s="184" t="s">
        <v>2459</v>
      </c>
      <c r="B715" s="184" t="s">
        <v>877</v>
      </c>
      <c r="C715" s="184" t="s">
        <v>2460</v>
      </c>
      <c r="D715" s="184" t="s">
        <v>2461</v>
      </c>
      <c r="E715" t="s">
        <v>3431</v>
      </c>
    </row>
    <row r="716" spans="1:5" x14ac:dyDescent="0.25">
      <c r="A716" s="107" t="s">
        <v>3384</v>
      </c>
      <c r="B716" s="107" t="s">
        <v>3385</v>
      </c>
      <c r="C716" s="107">
        <v>10</v>
      </c>
      <c r="D716" s="107" t="s">
        <v>3386</v>
      </c>
      <c r="E716"/>
    </row>
    <row r="717" spans="1:5" x14ac:dyDescent="0.25">
      <c r="A717" s="107" t="s">
        <v>857</v>
      </c>
      <c r="B717" s="107" t="s">
        <v>2260</v>
      </c>
      <c r="C717" s="107">
        <v>80</v>
      </c>
      <c r="D717" s="107" t="s">
        <v>3387</v>
      </c>
      <c r="E717"/>
    </row>
    <row r="718" spans="1:5" x14ac:dyDescent="0.25">
      <c r="A718" s="107" t="s">
        <v>854</v>
      </c>
      <c r="B718" s="107" t="s">
        <v>3388</v>
      </c>
      <c r="C718" s="107">
        <v>16</v>
      </c>
      <c r="D718" s="107" t="s">
        <v>3387</v>
      </c>
      <c r="E718"/>
    </row>
    <row r="719" spans="1:5" x14ac:dyDescent="0.25">
      <c r="A719" s="107" t="s">
        <v>855</v>
      </c>
      <c r="B719" s="107" t="s">
        <v>2261</v>
      </c>
      <c r="C719" s="107">
        <v>40</v>
      </c>
      <c r="D719" s="107" t="s">
        <v>3387</v>
      </c>
      <c r="E719"/>
    </row>
    <row r="720" spans="1:5" x14ac:dyDescent="0.25">
      <c r="A720" s="107" t="s">
        <v>3389</v>
      </c>
      <c r="B720" s="107" t="s">
        <v>3390</v>
      </c>
      <c r="C720" s="107">
        <v>8</v>
      </c>
      <c r="D720" s="107" t="s">
        <v>3387</v>
      </c>
      <c r="E720"/>
    </row>
    <row r="721" spans="1:5" x14ac:dyDescent="0.25">
      <c r="A721" s="107" t="s">
        <v>635</v>
      </c>
      <c r="B721" s="107" t="s">
        <v>2262</v>
      </c>
      <c r="C721" s="107">
        <v>50</v>
      </c>
      <c r="D721" s="107" t="s">
        <v>3391</v>
      </c>
      <c r="E721"/>
    </row>
    <row r="722" spans="1:5" x14ac:dyDescent="0.25">
      <c r="A722" s="107" t="s">
        <v>3392</v>
      </c>
      <c r="B722" s="107" t="s">
        <v>3393</v>
      </c>
      <c r="C722" s="107">
        <v>20</v>
      </c>
      <c r="D722" s="107" t="s">
        <v>3394</v>
      </c>
      <c r="E722"/>
    </row>
    <row r="723" spans="1:5" x14ac:dyDescent="0.25">
      <c r="A723" s="107" t="s">
        <v>505</v>
      </c>
      <c r="B723" s="107" t="s">
        <v>3395</v>
      </c>
      <c r="C723" s="107">
        <v>9</v>
      </c>
      <c r="D723" s="107" t="s">
        <v>3396</v>
      </c>
      <c r="E723"/>
    </row>
    <row r="724" spans="1:5" x14ac:dyDescent="0.25">
      <c r="A724" s="107" t="s">
        <v>831</v>
      </c>
      <c r="B724" s="107" t="s">
        <v>3397</v>
      </c>
      <c r="C724" s="107">
        <v>10</v>
      </c>
      <c r="D724" s="107" t="s">
        <v>3398</v>
      </c>
      <c r="E724"/>
    </row>
    <row r="725" spans="1:5" x14ac:dyDescent="0.25">
      <c r="A725" s="107" t="s">
        <v>832</v>
      </c>
      <c r="B725" s="107" t="s">
        <v>2270</v>
      </c>
      <c r="C725" s="107">
        <v>50</v>
      </c>
      <c r="D725" s="107" t="s">
        <v>3398</v>
      </c>
      <c r="E725"/>
    </row>
    <row r="726" spans="1:5" x14ac:dyDescent="0.25">
      <c r="A726" s="107" t="s">
        <v>639</v>
      </c>
      <c r="B726" s="107" t="s">
        <v>3399</v>
      </c>
      <c r="C726" s="107">
        <v>70</v>
      </c>
      <c r="D726" s="107" t="s">
        <v>3400</v>
      </c>
      <c r="E726"/>
    </row>
    <row r="727" spans="1:5" x14ac:dyDescent="0.25">
      <c r="A727" s="107" t="s">
        <v>3401</v>
      </c>
      <c r="B727" s="107" t="s">
        <v>3402</v>
      </c>
      <c r="C727" s="107">
        <v>5</v>
      </c>
      <c r="D727" s="107" t="s">
        <v>3403</v>
      </c>
      <c r="E727"/>
    </row>
    <row r="728" spans="1:5" x14ac:dyDescent="0.25">
      <c r="A728" s="107" t="s">
        <v>3404</v>
      </c>
      <c r="B728" s="107" t="s">
        <v>3405</v>
      </c>
      <c r="C728" s="107">
        <v>20</v>
      </c>
      <c r="D728" s="107" t="s">
        <v>3406</v>
      </c>
      <c r="E728"/>
    </row>
    <row r="729" spans="1:5" x14ac:dyDescent="0.25">
      <c r="A729" s="107" t="s">
        <v>3407</v>
      </c>
      <c r="B729" s="107" t="s">
        <v>3408</v>
      </c>
      <c r="C729" s="107">
        <v>20</v>
      </c>
      <c r="D729" s="107" t="s">
        <v>3406</v>
      </c>
      <c r="E729"/>
    </row>
    <row r="730" spans="1:5" x14ac:dyDescent="0.25">
      <c r="A730" s="107" t="s">
        <v>3409</v>
      </c>
      <c r="B730" s="107" t="s">
        <v>3410</v>
      </c>
      <c r="C730" s="107">
        <v>10</v>
      </c>
      <c r="D730" s="107" t="s">
        <v>3411</v>
      </c>
      <c r="E730"/>
    </row>
    <row r="731" spans="1:5" x14ac:dyDescent="0.25">
      <c r="A731" s="107" t="s">
        <v>3412</v>
      </c>
      <c r="B731" s="107" t="s">
        <v>3413</v>
      </c>
      <c r="C731" s="107">
        <v>20</v>
      </c>
      <c r="D731" s="107" t="s">
        <v>3414</v>
      </c>
      <c r="E731"/>
    </row>
    <row r="732" spans="1:5" x14ac:dyDescent="0.25">
      <c r="A732" s="107" t="s">
        <v>382</v>
      </c>
      <c r="B732" s="107" t="s">
        <v>3415</v>
      </c>
      <c r="C732" s="107">
        <v>90</v>
      </c>
      <c r="D732" s="107" t="s">
        <v>3416</v>
      </c>
      <c r="E732"/>
    </row>
    <row r="733" spans="1:5" x14ac:dyDescent="0.25">
      <c r="A733" s="107" t="s">
        <v>847</v>
      </c>
      <c r="B733" s="107" t="s">
        <v>3417</v>
      </c>
      <c r="C733" s="107">
        <v>50</v>
      </c>
      <c r="D733" s="107" t="s">
        <v>3416</v>
      </c>
      <c r="E733"/>
    </row>
    <row r="734" spans="1:5" x14ac:dyDescent="0.25">
      <c r="A734" s="107" t="s">
        <v>467</v>
      </c>
      <c r="B734" s="107" t="s">
        <v>2272</v>
      </c>
      <c r="C734" s="107">
        <v>80</v>
      </c>
      <c r="D734" s="107" t="s">
        <v>3418</v>
      </c>
      <c r="E734"/>
    </row>
    <row r="735" spans="1:5" x14ac:dyDescent="0.25">
      <c r="A735" s="107" t="s">
        <v>3419</v>
      </c>
      <c r="B735" s="107" t="s">
        <v>3420</v>
      </c>
      <c r="C735" s="107">
        <v>10</v>
      </c>
      <c r="D735" s="107" t="s">
        <v>3421</v>
      </c>
      <c r="E735"/>
    </row>
    <row r="736" spans="1:5" x14ac:dyDescent="0.25">
      <c r="A736" s="107" t="s">
        <v>437</v>
      </c>
      <c r="B736" s="107" t="s">
        <v>2321</v>
      </c>
      <c r="C736" s="107">
        <v>50</v>
      </c>
      <c r="D736" s="107" t="s">
        <v>3422</v>
      </c>
      <c r="E736"/>
    </row>
    <row r="737" spans="1:5" x14ac:dyDescent="0.25">
      <c r="A737" s="107" t="s">
        <v>438</v>
      </c>
      <c r="B737" s="107" t="s">
        <v>3423</v>
      </c>
      <c r="C737" s="107">
        <v>27</v>
      </c>
      <c r="D737" s="107" t="s">
        <v>3424</v>
      </c>
      <c r="E737"/>
    </row>
    <row r="738" spans="1:5" x14ac:dyDescent="0.25">
      <c r="A738" s="107" t="s">
        <v>229</v>
      </c>
      <c r="B738" s="107" t="s">
        <v>3425</v>
      </c>
      <c r="C738" s="107">
        <v>14</v>
      </c>
      <c r="D738" s="107" t="s">
        <v>3426</v>
      </c>
      <c r="E738"/>
    </row>
    <row r="739" spans="1:5" x14ac:dyDescent="0.25">
      <c r="A739" s="107" t="s">
        <v>230</v>
      </c>
      <c r="B739" s="107" t="s">
        <v>3427</v>
      </c>
      <c r="C739" s="107">
        <v>50</v>
      </c>
      <c r="D739" s="107" t="s">
        <v>3428</v>
      </c>
      <c r="E739"/>
    </row>
    <row r="740" spans="1:5" x14ac:dyDescent="0.25">
      <c r="A740" s="107" t="s">
        <v>306</v>
      </c>
      <c r="B740" s="107" t="s">
        <v>3429</v>
      </c>
      <c r="C740" s="107">
        <v>10</v>
      </c>
      <c r="D740" s="107" t="s">
        <v>3430</v>
      </c>
      <c r="E740"/>
    </row>
    <row r="741" spans="1:5" x14ac:dyDescent="0.25">
      <c r="A741"/>
      <c r="B741"/>
      <c r="C741"/>
      <c r="D741"/>
      <c r="E741"/>
    </row>
    <row r="742" spans="1:5" x14ac:dyDescent="0.25">
      <c r="A742"/>
      <c r="B742"/>
      <c r="C742"/>
      <c r="D742"/>
      <c r="E742"/>
    </row>
    <row r="743" spans="1:5" x14ac:dyDescent="0.25">
      <c r="A743" s="184" t="s">
        <v>2459</v>
      </c>
      <c r="B743" s="184" t="s">
        <v>877</v>
      </c>
      <c r="C743" s="184" t="s">
        <v>2460</v>
      </c>
      <c r="D743" s="184" t="s">
        <v>2443</v>
      </c>
      <c r="E743" s="183" t="s">
        <v>3431</v>
      </c>
    </row>
    <row r="744" spans="1:5" x14ac:dyDescent="0.25">
      <c r="A744" s="107" t="s">
        <v>3433</v>
      </c>
      <c r="B744" s="107" t="s">
        <v>3434</v>
      </c>
      <c r="C744" s="107">
        <v>50</v>
      </c>
      <c r="D744" s="107" t="s">
        <v>3435</v>
      </c>
      <c r="E744"/>
    </row>
    <row r="745" spans="1:5" x14ac:dyDescent="0.25">
      <c r="A745" s="107" t="s">
        <v>871</v>
      </c>
      <c r="B745" s="107" t="s">
        <v>3436</v>
      </c>
      <c r="C745" s="107">
        <v>80</v>
      </c>
      <c r="D745" s="107" t="s">
        <v>3437</v>
      </c>
      <c r="E745"/>
    </row>
    <row r="746" spans="1:5" x14ac:dyDescent="0.25">
      <c r="A746" s="107" t="s">
        <v>872</v>
      </c>
      <c r="B746" s="107" t="s">
        <v>3438</v>
      </c>
      <c r="C746" s="107">
        <v>240</v>
      </c>
      <c r="D746" s="107" t="s">
        <v>3439</v>
      </c>
      <c r="E746"/>
    </row>
    <row r="747" spans="1:5" x14ac:dyDescent="0.25">
      <c r="A747" s="107" t="s">
        <v>407</v>
      </c>
      <c r="B747" s="107" t="s">
        <v>3440</v>
      </c>
      <c r="C747" s="107">
        <v>80</v>
      </c>
      <c r="D747" s="107" t="s">
        <v>3441</v>
      </c>
      <c r="E747"/>
    </row>
    <row r="748" spans="1:5" x14ac:dyDescent="0.25">
      <c r="A748" s="107" t="s">
        <v>3442</v>
      </c>
      <c r="B748" s="107" t="s">
        <v>3443</v>
      </c>
      <c r="C748" s="107">
        <v>50</v>
      </c>
      <c r="D748" s="107" t="s">
        <v>3444</v>
      </c>
      <c r="E748"/>
    </row>
    <row r="749" spans="1:5" x14ac:dyDescent="0.25">
      <c r="A749"/>
      <c r="B749"/>
      <c r="C749"/>
      <c r="D749"/>
      <c r="E749"/>
    </row>
    <row r="750" spans="1:5" x14ac:dyDescent="0.25">
      <c r="A750"/>
      <c r="B750"/>
      <c r="C750"/>
      <c r="D750"/>
      <c r="E750"/>
    </row>
    <row r="751" spans="1:5" x14ac:dyDescent="0.25">
      <c r="A751" s="107" t="s">
        <v>431</v>
      </c>
      <c r="B751" s="107" t="s">
        <v>3454</v>
      </c>
      <c r="C751" s="107">
        <v>350</v>
      </c>
      <c r="D751" s="102" t="s">
        <v>3455</v>
      </c>
      <c r="E751"/>
    </row>
    <row r="752" spans="1:5" x14ac:dyDescent="0.25">
      <c r="A752" s="107" t="s">
        <v>423</v>
      </c>
      <c r="B752" s="107" t="s">
        <v>3456</v>
      </c>
      <c r="C752" s="107">
        <v>50</v>
      </c>
      <c r="D752" s="102" t="s">
        <v>3457</v>
      </c>
      <c r="E752"/>
    </row>
    <row r="753" spans="1:6" x14ac:dyDescent="0.25">
      <c r="A753" s="107" t="s">
        <v>424</v>
      </c>
      <c r="B753" s="107" t="s">
        <v>3458</v>
      </c>
      <c r="C753" s="107">
        <v>40</v>
      </c>
      <c r="D753" s="102" t="s">
        <v>3457</v>
      </c>
      <c r="E753"/>
    </row>
    <row r="754" spans="1:6" x14ac:dyDescent="0.25">
      <c r="A754" s="107" t="s">
        <v>445</v>
      </c>
      <c r="B754" s="107" t="s">
        <v>3459</v>
      </c>
      <c r="C754" s="107">
        <v>50</v>
      </c>
      <c r="D754" s="102" t="s">
        <v>3460</v>
      </c>
      <c r="E754"/>
    </row>
    <row r="755" spans="1:6" x14ac:dyDescent="0.25">
      <c r="A755" s="107" t="s">
        <v>3461</v>
      </c>
      <c r="B755" s="107" t="s">
        <v>3462</v>
      </c>
      <c r="C755" s="107">
        <v>30</v>
      </c>
      <c r="D755" s="102" t="s">
        <v>3463</v>
      </c>
      <c r="E755"/>
    </row>
    <row r="756" spans="1:6" x14ac:dyDescent="0.25">
      <c r="A756" s="107" t="s">
        <v>2820</v>
      </c>
      <c r="B756" s="107" t="s">
        <v>3464</v>
      </c>
      <c r="C756" s="107">
        <v>5</v>
      </c>
      <c r="D756" s="194">
        <v>177.57</v>
      </c>
      <c r="E756"/>
    </row>
    <row r="757" spans="1:6" x14ac:dyDescent="0.25">
      <c r="A757" s="107" t="s">
        <v>3465</v>
      </c>
      <c r="B757" s="107" t="s">
        <v>3466</v>
      </c>
      <c r="C757" s="107">
        <v>10</v>
      </c>
      <c r="D757" s="194">
        <v>132.28</v>
      </c>
      <c r="E757"/>
    </row>
    <row r="758" spans="1:6" x14ac:dyDescent="0.25">
      <c r="A758" s="107" t="s">
        <v>2821</v>
      </c>
      <c r="B758" s="107" t="s">
        <v>3467</v>
      </c>
      <c r="C758" s="107">
        <v>10</v>
      </c>
      <c r="D758" s="194">
        <v>280.55</v>
      </c>
      <c r="E758"/>
    </row>
    <row r="759" spans="1:6" x14ac:dyDescent="0.25">
      <c r="A759" s="107" t="s">
        <v>3468</v>
      </c>
      <c r="B759" s="107" t="s">
        <v>3469</v>
      </c>
      <c r="C759" s="107">
        <v>10</v>
      </c>
      <c r="D759" s="194">
        <v>119.68</v>
      </c>
      <c r="E759"/>
    </row>
    <row r="760" spans="1:6" x14ac:dyDescent="0.25">
      <c r="A760" s="107" t="s">
        <v>3470</v>
      </c>
      <c r="B760" s="107" t="s">
        <v>3471</v>
      </c>
      <c r="C760" s="107">
        <v>10</v>
      </c>
      <c r="D760" s="194">
        <v>119.68</v>
      </c>
      <c r="E760"/>
    </row>
    <row r="761" spans="1:6" x14ac:dyDescent="0.25">
      <c r="A761"/>
      <c r="B761"/>
      <c r="C761"/>
      <c r="D761"/>
      <c r="E761"/>
    </row>
    <row r="762" spans="1:6" x14ac:dyDescent="0.25">
      <c r="A762"/>
      <c r="B762"/>
      <c r="C762"/>
      <c r="D762"/>
      <c r="E762"/>
    </row>
    <row r="763" spans="1:6" x14ac:dyDescent="0.25">
      <c r="A763" s="107" t="s">
        <v>2994</v>
      </c>
      <c r="B763" s="107" t="s">
        <v>2975</v>
      </c>
      <c r="C763" s="107">
        <v>10</v>
      </c>
      <c r="D763" s="109">
        <v>298.5</v>
      </c>
      <c r="E763"/>
      <c r="F763" t="s">
        <v>3525</v>
      </c>
    </row>
    <row r="764" spans="1:6" x14ac:dyDescent="0.25">
      <c r="A764" s="107" t="s">
        <v>184</v>
      </c>
      <c r="B764" s="107" t="s">
        <v>3472</v>
      </c>
      <c r="C764" s="107">
        <v>26</v>
      </c>
      <c r="D764" s="107" t="s">
        <v>3473</v>
      </c>
      <c r="E764"/>
    </row>
    <row r="765" spans="1:6" x14ac:dyDescent="0.25">
      <c r="A765" s="107" t="s">
        <v>470</v>
      </c>
      <c r="B765" s="107" t="s">
        <v>2533</v>
      </c>
      <c r="C765" s="107">
        <v>34</v>
      </c>
      <c r="D765" s="109">
        <v>199</v>
      </c>
      <c r="E765"/>
    </row>
    <row r="766" spans="1:6" x14ac:dyDescent="0.25">
      <c r="A766" s="107" t="s">
        <v>389</v>
      </c>
      <c r="B766" s="107" t="s">
        <v>3474</v>
      </c>
      <c r="C766" s="107">
        <v>28</v>
      </c>
      <c r="D766" s="107" t="s">
        <v>3475</v>
      </c>
      <c r="E766"/>
    </row>
    <row r="767" spans="1:6" x14ac:dyDescent="0.25">
      <c r="A767" s="107" t="s">
        <v>3476</v>
      </c>
      <c r="B767" s="107" t="s">
        <v>3477</v>
      </c>
      <c r="C767" s="107">
        <v>4</v>
      </c>
      <c r="D767" s="107" t="s">
        <v>3478</v>
      </c>
      <c r="E767"/>
    </row>
    <row r="768" spans="1:6" x14ac:dyDescent="0.25">
      <c r="A768" s="107" t="s">
        <v>3479</v>
      </c>
      <c r="B768" s="107" t="s">
        <v>3480</v>
      </c>
      <c r="C768" s="107">
        <v>5</v>
      </c>
      <c r="D768" s="107" t="s">
        <v>3478</v>
      </c>
      <c r="E768"/>
    </row>
    <row r="769" spans="1:5" x14ac:dyDescent="0.25">
      <c r="A769" s="107" t="s">
        <v>3481</v>
      </c>
      <c r="B769" s="107" t="s">
        <v>3482</v>
      </c>
      <c r="C769" s="107">
        <v>3</v>
      </c>
      <c r="D769" s="107" t="s">
        <v>3478</v>
      </c>
      <c r="E769"/>
    </row>
    <row r="770" spans="1:5" x14ac:dyDescent="0.25">
      <c r="A770" s="107" t="s">
        <v>3483</v>
      </c>
      <c r="B770" s="107" t="s">
        <v>3484</v>
      </c>
      <c r="C770" s="107">
        <v>2</v>
      </c>
      <c r="D770" s="107" t="s">
        <v>3478</v>
      </c>
      <c r="E770"/>
    </row>
    <row r="771" spans="1:5" x14ac:dyDescent="0.25">
      <c r="A771" s="107" t="s">
        <v>3485</v>
      </c>
      <c r="B771" s="107" t="s">
        <v>3486</v>
      </c>
      <c r="C771" s="107">
        <v>3</v>
      </c>
      <c r="D771" s="107" t="s">
        <v>3478</v>
      </c>
      <c r="E771"/>
    </row>
    <row r="772" spans="1:5" x14ac:dyDescent="0.25">
      <c r="A772" s="107" t="s">
        <v>3487</v>
      </c>
      <c r="B772" s="107" t="s">
        <v>3488</v>
      </c>
      <c r="C772" s="107">
        <v>5</v>
      </c>
      <c r="D772" s="107" t="s">
        <v>3478</v>
      </c>
      <c r="E772"/>
    </row>
    <row r="773" spans="1:5" x14ac:dyDescent="0.25">
      <c r="A773" s="107" t="s">
        <v>3489</v>
      </c>
      <c r="B773" s="107" t="s">
        <v>3490</v>
      </c>
      <c r="C773" s="107">
        <v>5</v>
      </c>
      <c r="D773" s="107" t="s">
        <v>3478</v>
      </c>
      <c r="E773"/>
    </row>
    <row r="774" spans="1:5" x14ac:dyDescent="0.25">
      <c r="A774" s="107" t="s">
        <v>3491</v>
      </c>
      <c r="B774" s="107" t="s">
        <v>3492</v>
      </c>
      <c r="C774" s="107">
        <v>3</v>
      </c>
      <c r="D774" s="107" t="s">
        <v>3478</v>
      </c>
      <c r="E774"/>
    </row>
    <row r="775" spans="1:5" x14ac:dyDescent="0.25">
      <c r="A775" s="107" t="s">
        <v>2996</v>
      </c>
      <c r="B775" s="107" t="s">
        <v>3493</v>
      </c>
      <c r="C775" s="107">
        <v>44</v>
      </c>
      <c r="D775" s="107" t="s">
        <v>3478</v>
      </c>
      <c r="E775"/>
    </row>
    <row r="776" spans="1:5" x14ac:dyDescent="0.25">
      <c r="A776" s="107" t="s">
        <v>3494</v>
      </c>
      <c r="B776" s="107" t="s">
        <v>3495</v>
      </c>
      <c r="C776" s="107">
        <v>5</v>
      </c>
      <c r="D776" s="107" t="s">
        <v>3478</v>
      </c>
      <c r="E776"/>
    </row>
    <row r="777" spans="1:5" x14ac:dyDescent="0.25">
      <c r="A777" s="107" t="s">
        <v>2997</v>
      </c>
      <c r="B777" s="107" t="s">
        <v>3002</v>
      </c>
      <c r="C777" s="107">
        <v>47</v>
      </c>
      <c r="D777" s="107" t="s">
        <v>3478</v>
      </c>
      <c r="E777"/>
    </row>
    <row r="778" spans="1:5" x14ac:dyDescent="0.25">
      <c r="A778" s="107" t="s">
        <v>3496</v>
      </c>
      <c r="B778" s="107" t="s">
        <v>3497</v>
      </c>
      <c r="C778" s="107">
        <v>5</v>
      </c>
      <c r="D778" s="107" t="s">
        <v>3478</v>
      </c>
      <c r="E778"/>
    </row>
    <row r="779" spans="1:5" x14ac:dyDescent="0.25">
      <c r="A779" s="107" t="s">
        <v>3498</v>
      </c>
      <c r="B779" s="107" t="s">
        <v>3499</v>
      </c>
      <c r="C779" s="107">
        <v>5</v>
      </c>
      <c r="D779" s="107" t="s">
        <v>3478</v>
      </c>
      <c r="E779"/>
    </row>
    <row r="780" spans="1:5" x14ac:dyDescent="0.25">
      <c r="A780" s="107" t="s">
        <v>3500</v>
      </c>
      <c r="B780" s="107" t="s">
        <v>3501</v>
      </c>
      <c r="C780" s="107">
        <v>5</v>
      </c>
      <c r="D780" s="107" t="s">
        <v>3478</v>
      </c>
      <c r="E780"/>
    </row>
    <row r="781" spans="1:5" x14ac:dyDescent="0.25">
      <c r="A781" s="107" t="s">
        <v>3502</v>
      </c>
      <c r="B781" s="107" t="s">
        <v>3503</v>
      </c>
      <c r="C781" s="107">
        <v>5</v>
      </c>
      <c r="D781" s="107" t="s">
        <v>3478</v>
      </c>
      <c r="E781"/>
    </row>
    <row r="782" spans="1:5" x14ac:dyDescent="0.25">
      <c r="A782" s="107" t="s">
        <v>3504</v>
      </c>
      <c r="B782" s="107" t="s">
        <v>3505</v>
      </c>
      <c r="C782" s="107">
        <v>5</v>
      </c>
      <c r="D782" s="107" t="s">
        <v>3478</v>
      </c>
      <c r="E782"/>
    </row>
    <row r="783" spans="1:5" x14ac:dyDescent="0.25">
      <c r="A783" s="107" t="s">
        <v>2995</v>
      </c>
      <c r="B783" s="107" t="s">
        <v>3506</v>
      </c>
      <c r="C783" s="107">
        <v>29</v>
      </c>
      <c r="D783" s="107" t="s">
        <v>3507</v>
      </c>
      <c r="E783"/>
    </row>
    <row r="784" spans="1:5" x14ac:dyDescent="0.25">
      <c r="A784" s="107" t="s">
        <v>3108</v>
      </c>
      <c r="B784" s="107" t="s">
        <v>3508</v>
      </c>
      <c r="C784" s="107">
        <v>12</v>
      </c>
      <c r="D784" s="107" t="s">
        <v>3478</v>
      </c>
      <c r="E784"/>
    </row>
    <row r="785" spans="1:5" x14ac:dyDescent="0.25">
      <c r="A785" s="107" t="s">
        <v>3509</v>
      </c>
      <c r="B785" s="107" t="s">
        <v>3510</v>
      </c>
      <c r="C785" s="107">
        <v>7</v>
      </c>
      <c r="D785" s="107" t="s">
        <v>3478</v>
      </c>
      <c r="E785"/>
    </row>
    <row r="786" spans="1:5" x14ac:dyDescent="0.25">
      <c r="A786" s="107" t="s">
        <v>3511</v>
      </c>
      <c r="B786" s="107" t="s">
        <v>3512</v>
      </c>
      <c r="C786" s="107">
        <v>2</v>
      </c>
      <c r="D786" s="107" t="s">
        <v>3478</v>
      </c>
      <c r="E786"/>
    </row>
    <row r="787" spans="1:5" x14ac:dyDescent="0.25">
      <c r="A787" s="107" t="s">
        <v>3513</v>
      </c>
      <c r="B787" s="107" t="s">
        <v>3514</v>
      </c>
      <c r="C787" s="107">
        <v>5</v>
      </c>
      <c r="D787" s="107" t="s">
        <v>3478</v>
      </c>
      <c r="E787"/>
    </row>
    <row r="788" spans="1:5" x14ac:dyDescent="0.25">
      <c r="A788" s="107" t="s">
        <v>3515</v>
      </c>
      <c r="B788" s="107" t="s">
        <v>3516</v>
      </c>
      <c r="C788" s="107">
        <v>3</v>
      </c>
      <c r="D788" s="107" t="s">
        <v>3478</v>
      </c>
      <c r="E788"/>
    </row>
    <row r="789" spans="1:5" x14ac:dyDescent="0.25">
      <c r="A789" s="107" t="s">
        <v>3517</v>
      </c>
      <c r="B789" s="107" t="s">
        <v>3518</v>
      </c>
      <c r="C789" s="107">
        <v>4</v>
      </c>
      <c r="D789" s="107" t="s">
        <v>3478</v>
      </c>
      <c r="E789"/>
    </row>
    <row r="790" spans="1:5" x14ac:dyDescent="0.25">
      <c r="A790" s="77" t="s">
        <v>3519</v>
      </c>
      <c r="B790" s="77" t="s">
        <v>3520</v>
      </c>
      <c r="C790" s="77">
        <v>1</v>
      </c>
      <c r="D790" s="77" t="s">
        <v>3521</v>
      </c>
      <c r="E790"/>
    </row>
    <row r="791" spans="1:5" x14ac:dyDescent="0.25">
      <c r="A791" s="77" t="s">
        <v>3522</v>
      </c>
      <c r="B791" s="77" t="s">
        <v>3523</v>
      </c>
      <c r="C791" s="77">
        <v>4</v>
      </c>
      <c r="D791" s="174">
        <v>147.26</v>
      </c>
      <c r="E791"/>
    </row>
    <row r="792" spans="1:5" x14ac:dyDescent="0.25">
      <c r="A792" s="107" t="s">
        <v>397</v>
      </c>
      <c r="B792" s="107" t="s">
        <v>3524</v>
      </c>
      <c r="C792" s="107">
        <v>194</v>
      </c>
      <c r="D792" s="107" t="s">
        <v>3507</v>
      </c>
      <c r="E792"/>
    </row>
    <row r="793" spans="1:5" x14ac:dyDescent="0.25">
      <c r="A793"/>
      <c r="B793"/>
      <c r="C793"/>
      <c r="D793"/>
      <c r="E793"/>
    </row>
    <row r="794" spans="1:5" x14ac:dyDescent="0.25">
      <c r="A794"/>
      <c r="B794"/>
      <c r="C794"/>
      <c r="D794"/>
      <c r="E794"/>
    </row>
    <row r="795" spans="1:5" x14ac:dyDescent="0.25">
      <c r="A795"/>
      <c r="B795"/>
      <c r="C795"/>
      <c r="D795"/>
      <c r="E795"/>
    </row>
    <row r="796" spans="1:5" x14ac:dyDescent="0.25">
      <c r="A796" s="184" t="s">
        <v>2459</v>
      </c>
      <c r="B796" s="184" t="s">
        <v>877</v>
      </c>
      <c r="C796" s="184" t="s">
        <v>2290</v>
      </c>
      <c r="D796" s="184" t="s">
        <v>2443</v>
      </c>
      <c r="E796"/>
    </row>
    <row r="797" spans="1:5" x14ac:dyDescent="0.25">
      <c r="A797" s="107" t="s">
        <v>74</v>
      </c>
      <c r="B797" s="107" t="s">
        <v>3526</v>
      </c>
      <c r="C797" s="107">
        <v>20</v>
      </c>
      <c r="D797" s="107" t="s">
        <v>3527</v>
      </c>
      <c r="E797"/>
    </row>
    <row r="798" spans="1:5" x14ac:dyDescent="0.25">
      <c r="A798" s="107" t="s">
        <v>387</v>
      </c>
      <c r="B798" s="107" t="s">
        <v>3528</v>
      </c>
      <c r="C798" s="107">
        <v>10</v>
      </c>
      <c r="D798" s="107" t="s">
        <v>3529</v>
      </c>
      <c r="E798"/>
    </row>
    <row r="799" spans="1:5" x14ac:dyDescent="0.25">
      <c r="A799" s="107" t="s">
        <v>80</v>
      </c>
      <c r="B799" s="107" t="s">
        <v>3530</v>
      </c>
      <c r="C799" s="107">
        <v>15</v>
      </c>
      <c r="D799" s="107" t="s">
        <v>3531</v>
      </c>
      <c r="E799"/>
    </row>
    <row r="800" spans="1:5" x14ac:dyDescent="0.25">
      <c r="A800" s="107" t="s">
        <v>3532</v>
      </c>
      <c r="B800" s="107" t="s">
        <v>3533</v>
      </c>
      <c r="C800" s="107">
        <v>30</v>
      </c>
      <c r="D800" s="107" t="s">
        <v>3534</v>
      </c>
      <c r="E800"/>
    </row>
    <row r="801" spans="1:5" x14ac:dyDescent="0.25">
      <c r="A801" s="107" t="s">
        <v>758</v>
      </c>
      <c r="B801" s="107" t="s">
        <v>3535</v>
      </c>
      <c r="C801" s="107">
        <v>4744</v>
      </c>
      <c r="D801" s="107" t="s">
        <v>3536</v>
      </c>
      <c r="E801"/>
    </row>
    <row r="802" spans="1:5" x14ac:dyDescent="0.25">
      <c r="A802" s="107" t="s">
        <v>3537</v>
      </c>
      <c r="B802" s="107" t="s">
        <v>3538</v>
      </c>
      <c r="C802" s="107">
        <v>5</v>
      </c>
      <c r="D802" s="107" t="s">
        <v>3539</v>
      </c>
      <c r="E802"/>
    </row>
    <row r="803" spans="1:5" x14ac:dyDescent="0.25">
      <c r="A803" s="107" t="s">
        <v>187</v>
      </c>
      <c r="B803" s="107" t="s">
        <v>3540</v>
      </c>
      <c r="C803" s="107">
        <v>112</v>
      </c>
      <c r="D803" s="107" t="s">
        <v>3541</v>
      </c>
      <c r="E803"/>
    </row>
    <row r="804" spans="1:5" x14ac:dyDescent="0.25">
      <c r="A804" s="107" t="s">
        <v>2031</v>
      </c>
      <c r="B804" s="107" t="s">
        <v>3542</v>
      </c>
      <c r="C804" s="107">
        <v>60</v>
      </c>
      <c r="D804" s="107" t="s">
        <v>3543</v>
      </c>
      <c r="E804"/>
    </row>
    <row r="805" spans="1:5" x14ac:dyDescent="0.25">
      <c r="A805" s="107" t="s">
        <v>547</v>
      </c>
      <c r="B805" s="107" t="s">
        <v>3544</v>
      </c>
      <c r="C805" s="107">
        <v>143</v>
      </c>
      <c r="D805" s="107" t="s">
        <v>3545</v>
      </c>
      <c r="E805"/>
    </row>
    <row r="806" spans="1:5" x14ac:dyDescent="0.25">
      <c r="A806" s="107" t="s">
        <v>3546</v>
      </c>
      <c r="B806" s="107" t="s">
        <v>3547</v>
      </c>
      <c r="C806" s="107">
        <v>70</v>
      </c>
      <c r="D806" s="107" t="s">
        <v>3545</v>
      </c>
      <c r="E806"/>
    </row>
    <row r="807" spans="1:5" x14ac:dyDescent="0.25">
      <c r="A807" s="107" t="s">
        <v>3548</v>
      </c>
      <c r="B807" s="107" t="s">
        <v>3549</v>
      </c>
      <c r="C807" s="107">
        <v>3</v>
      </c>
      <c r="D807" s="107" t="s">
        <v>3550</v>
      </c>
      <c r="E807"/>
    </row>
    <row r="808" spans="1:5" x14ac:dyDescent="0.25">
      <c r="A808" s="107" t="s">
        <v>735</v>
      </c>
      <c r="B808" s="107" t="s">
        <v>3551</v>
      </c>
      <c r="C808" s="107">
        <v>13</v>
      </c>
      <c r="D808" s="107" t="s">
        <v>3550</v>
      </c>
      <c r="E808"/>
    </row>
    <row r="809" spans="1:5" x14ac:dyDescent="0.25">
      <c r="A809" s="107" t="s">
        <v>2085</v>
      </c>
      <c r="B809" s="107" t="s">
        <v>2086</v>
      </c>
      <c r="C809" s="107">
        <v>43</v>
      </c>
      <c r="D809" s="107" t="s">
        <v>3552</v>
      </c>
      <c r="E809"/>
    </row>
    <row r="810" spans="1:5" x14ac:dyDescent="0.25">
      <c r="A810" s="107" t="s">
        <v>741</v>
      </c>
      <c r="B810" s="107" t="s">
        <v>3553</v>
      </c>
      <c r="C810" s="107">
        <v>100</v>
      </c>
      <c r="D810" s="107" t="s">
        <v>3552</v>
      </c>
      <c r="E810"/>
    </row>
    <row r="811" spans="1:5" x14ac:dyDescent="0.25">
      <c r="A811" s="107" t="s">
        <v>742</v>
      </c>
      <c r="B811" s="107" t="s">
        <v>3554</v>
      </c>
      <c r="C811" s="107">
        <v>30</v>
      </c>
      <c r="D811" s="107" t="s">
        <v>3552</v>
      </c>
      <c r="E811"/>
    </row>
    <row r="812" spans="1:5" x14ac:dyDescent="0.25">
      <c r="A812" s="107" t="s">
        <v>3555</v>
      </c>
      <c r="B812" s="107" t="s">
        <v>3556</v>
      </c>
      <c r="C812" s="107">
        <v>20</v>
      </c>
      <c r="D812" s="107" t="s">
        <v>3552</v>
      </c>
      <c r="E812"/>
    </row>
    <row r="813" spans="1:5" x14ac:dyDescent="0.25">
      <c r="A813" s="107" t="s">
        <v>3557</v>
      </c>
      <c r="B813" s="107" t="s">
        <v>3558</v>
      </c>
      <c r="C813" s="107">
        <v>5</v>
      </c>
      <c r="D813" s="107" t="s">
        <v>3552</v>
      </c>
      <c r="E813"/>
    </row>
    <row r="814" spans="1:5" x14ac:dyDescent="0.25">
      <c r="A814" s="107" t="s">
        <v>2021</v>
      </c>
      <c r="B814" s="107" t="s">
        <v>3559</v>
      </c>
      <c r="C814" s="107">
        <v>6</v>
      </c>
      <c r="D814" s="107" t="s">
        <v>3552</v>
      </c>
      <c r="E814"/>
    </row>
    <row r="815" spans="1:5" x14ac:dyDescent="0.25">
      <c r="A815" s="107" t="s">
        <v>2087</v>
      </c>
      <c r="B815" s="107" t="s">
        <v>2088</v>
      </c>
      <c r="C815" s="107">
        <v>86</v>
      </c>
      <c r="D815" s="107" t="s">
        <v>3560</v>
      </c>
      <c r="E815"/>
    </row>
    <row r="816" spans="1:5" x14ac:dyDescent="0.25">
      <c r="A816" s="107" t="s">
        <v>2091</v>
      </c>
      <c r="B816" s="107" t="s">
        <v>2092</v>
      </c>
      <c r="C816" s="107">
        <v>30</v>
      </c>
      <c r="D816" s="107" t="s">
        <v>3560</v>
      </c>
      <c r="E816"/>
    </row>
    <row r="817" spans="1:6" x14ac:dyDescent="0.25">
      <c r="A817"/>
      <c r="B817"/>
      <c r="C817"/>
      <c r="D817"/>
      <c r="E817"/>
    </row>
    <row r="818" spans="1:6" x14ac:dyDescent="0.25">
      <c r="A818"/>
      <c r="B818"/>
      <c r="C818"/>
      <c r="D818"/>
      <c r="E818"/>
    </row>
    <row r="819" spans="1:6" x14ac:dyDescent="0.25">
      <c r="A819" s="105" t="s">
        <v>2327</v>
      </c>
      <c r="B819" s="105" t="s">
        <v>2442</v>
      </c>
      <c r="C819" s="105" t="s">
        <v>2717</v>
      </c>
      <c r="D819" s="105" t="s">
        <v>2290</v>
      </c>
      <c r="E819" s="105" t="s">
        <v>2329</v>
      </c>
    </row>
    <row r="820" spans="1:6" x14ac:dyDescent="0.25">
      <c r="A820" s="107" t="s">
        <v>3563</v>
      </c>
      <c r="B820" s="107" t="s">
        <v>3564</v>
      </c>
      <c r="C820" s="107" t="s">
        <v>2649</v>
      </c>
      <c r="D820" s="107">
        <v>5</v>
      </c>
      <c r="E820" s="107" t="s">
        <v>3565</v>
      </c>
      <c r="F820" s="195" t="s">
        <v>3584</v>
      </c>
    </row>
    <row r="821" spans="1:6" x14ac:dyDescent="0.25">
      <c r="A821" s="107" t="s">
        <v>3566</v>
      </c>
      <c r="B821" s="107" t="s">
        <v>3567</v>
      </c>
      <c r="C821" s="107" t="s">
        <v>2649</v>
      </c>
      <c r="D821" s="107">
        <v>35</v>
      </c>
      <c r="E821" s="107" t="s">
        <v>3568</v>
      </c>
    </row>
    <row r="822" spans="1:6" x14ac:dyDescent="0.25">
      <c r="A822" s="107" t="s">
        <v>3569</v>
      </c>
      <c r="B822" s="107" t="s">
        <v>3570</v>
      </c>
      <c r="C822" s="107" t="s">
        <v>2649</v>
      </c>
      <c r="D822" s="107">
        <v>6</v>
      </c>
      <c r="E822" s="107" t="s">
        <v>3568</v>
      </c>
    </row>
    <row r="823" spans="1:6" x14ac:dyDescent="0.25">
      <c r="A823" s="107" t="s">
        <v>3571</v>
      </c>
      <c r="B823" s="107" t="s">
        <v>3572</v>
      </c>
      <c r="C823" s="107" t="s">
        <v>2649</v>
      </c>
      <c r="D823" s="107">
        <v>179</v>
      </c>
      <c r="E823" s="107" t="s">
        <v>3568</v>
      </c>
    </row>
    <row r="824" spans="1:6" x14ac:dyDescent="0.25">
      <c r="A824" s="107" t="s">
        <v>3573</v>
      </c>
      <c r="B824" s="107" t="s">
        <v>3574</v>
      </c>
      <c r="C824" s="107" t="s">
        <v>2649</v>
      </c>
      <c r="D824" s="107">
        <v>19</v>
      </c>
      <c r="E824" s="107" t="s">
        <v>3575</v>
      </c>
    </row>
    <row r="825" spans="1:6" x14ac:dyDescent="0.25">
      <c r="A825" s="107" t="s">
        <v>3576</v>
      </c>
      <c r="B825" s="107" t="s">
        <v>3577</v>
      </c>
      <c r="C825" s="107" t="s">
        <v>2649</v>
      </c>
      <c r="D825" s="107">
        <v>80</v>
      </c>
      <c r="E825" s="107" t="s">
        <v>3578</v>
      </c>
    </row>
    <row r="826" spans="1:6" x14ac:dyDescent="0.25">
      <c r="A826" s="107" t="s">
        <v>3579</v>
      </c>
      <c r="B826" s="107" t="s">
        <v>3580</v>
      </c>
      <c r="C826" s="107" t="s">
        <v>2649</v>
      </c>
      <c r="D826" s="107">
        <v>99</v>
      </c>
      <c r="E826" s="107" t="s">
        <v>3581</v>
      </c>
    </row>
    <row r="827" spans="1:6" x14ac:dyDescent="0.25">
      <c r="A827" s="107" t="s">
        <v>3582</v>
      </c>
      <c r="B827" s="107" t="s">
        <v>3583</v>
      </c>
      <c r="C827" s="107" t="s">
        <v>2649</v>
      </c>
      <c r="D827" s="107">
        <v>138</v>
      </c>
      <c r="E827" s="107" t="s">
        <v>3575</v>
      </c>
    </row>
    <row r="828" spans="1:6" x14ac:dyDescent="0.25">
      <c r="A828"/>
      <c r="B828"/>
      <c r="C828"/>
      <c r="D828"/>
      <c r="E828"/>
    </row>
    <row r="829" spans="1:6" x14ac:dyDescent="0.25">
      <c r="A829"/>
      <c r="B829"/>
      <c r="C829"/>
      <c r="D829"/>
      <c r="E829"/>
    </row>
    <row r="830" spans="1:6" x14ac:dyDescent="0.25">
      <c r="A830" s="203"/>
      <c r="B830" s="204" t="s">
        <v>3607</v>
      </c>
      <c r="C830" s="204" t="s">
        <v>2443</v>
      </c>
      <c r="D830" s="205"/>
      <c r="E830"/>
    </row>
    <row r="831" spans="1:6" x14ac:dyDescent="0.25">
      <c r="A831" s="206" t="s">
        <v>2169</v>
      </c>
      <c r="B831" s="206" t="s">
        <v>3585</v>
      </c>
      <c r="C831" s="207">
        <v>70</v>
      </c>
      <c r="D831" s="206" t="s">
        <v>3586</v>
      </c>
      <c r="E831"/>
      <c r="F831" s="202" t="s">
        <v>3608</v>
      </c>
    </row>
    <row r="832" spans="1:6" x14ac:dyDescent="0.25">
      <c r="A832" s="206" t="s">
        <v>2171</v>
      </c>
      <c r="B832" s="206" t="s">
        <v>3587</v>
      </c>
      <c r="C832" s="207">
        <v>60</v>
      </c>
      <c r="D832" s="206" t="s">
        <v>3588</v>
      </c>
      <c r="E832"/>
    </row>
    <row r="833" spans="1:5" x14ac:dyDescent="0.25">
      <c r="A833" s="206" t="s">
        <v>502</v>
      </c>
      <c r="B833" s="206" t="s">
        <v>3589</v>
      </c>
      <c r="C833" s="207">
        <v>68</v>
      </c>
      <c r="D833" s="206" t="s">
        <v>3590</v>
      </c>
      <c r="E833"/>
    </row>
    <row r="834" spans="1:5" x14ac:dyDescent="0.25">
      <c r="A834" s="206" t="s">
        <v>158</v>
      </c>
      <c r="B834" s="206" t="s">
        <v>3591</v>
      </c>
      <c r="C834" s="207">
        <v>100</v>
      </c>
      <c r="D834" s="206" t="s">
        <v>3590</v>
      </c>
      <c r="E834"/>
    </row>
    <row r="835" spans="1:5" x14ac:dyDescent="0.25">
      <c r="A835" s="206" t="s">
        <v>2016</v>
      </c>
      <c r="B835" s="206" t="s">
        <v>3592</v>
      </c>
      <c r="C835" s="207">
        <v>70</v>
      </c>
      <c r="D835" s="206" t="s">
        <v>3593</v>
      </c>
      <c r="E835"/>
    </row>
    <row r="836" spans="1:5" x14ac:dyDescent="0.25">
      <c r="A836" s="206" t="s">
        <v>548</v>
      </c>
      <c r="B836" s="206" t="s">
        <v>3594</v>
      </c>
      <c r="C836" s="207">
        <v>78</v>
      </c>
      <c r="D836" s="206" t="s">
        <v>3595</v>
      </c>
      <c r="E836"/>
    </row>
    <row r="837" spans="1:5" x14ac:dyDescent="0.25">
      <c r="A837" s="206" t="s">
        <v>86</v>
      </c>
      <c r="B837" s="206" t="s">
        <v>3596</v>
      </c>
      <c r="C837" s="207">
        <v>25</v>
      </c>
      <c r="D837" s="206" t="s">
        <v>3597</v>
      </c>
      <c r="E837"/>
    </row>
    <row r="838" spans="1:5" x14ac:dyDescent="0.25">
      <c r="A838" s="206" t="s">
        <v>366</v>
      </c>
      <c r="B838" s="206" t="s">
        <v>3598</v>
      </c>
      <c r="C838" s="207">
        <v>10</v>
      </c>
      <c r="D838" s="206" t="s">
        <v>3599</v>
      </c>
      <c r="E838"/>
    </row>
    <row r="839" spans="1:5" x14ac:dyDescent="0.25">
      <c r="A839" s="206" t="s">
        <v>367</v>
      </c>
      <c r="B839" s="206" t="s">
        <v>3600</v>
      </c>
      <c r="C839" s="207">
        <v>20</v>
      </c>
      <c r="D839" s="206" t="s">
        <v>3599</v>
      </c>
      <c r="E839"/>
    </row>
    <row r="840" spans="1:5" x14ac:dyDescent="0.25">
      <c r="A840" s="206" t="s">
        <v>38</v>
      </c>
      <c r="B840" s="206" t="s">
        <v>3601</v>
      </c>
      <c r="C840" s="207">
        <v>5</v>
      </c>
      <c r="D840" s="208">
        <v>107.63</v>
      </c>
      <c r="E840"/>
    </row>
    <row r="841" spans="1:5" x14ac:dyDescent="0.25">
      <c r="A841" s="206" t="s">
        <v>166</v>
      </c>
      <c r="B841" s="206" t="s">
        <v>3602</v>
      </c>
      <c r="C841" s="207">
        <v>40</v>
      </c>
      <c r="D841" s="206" t="s">
        <v>3603</v>
      </c>
      <c r="E841"/>
    </row>
    <row r="842" spans="1:5" x14ac:dyDescent="0.25">
      <c r="A842" s="206" t="s">
        <v>167</v>
      </c>
      <c r="B842" s="206" t="s">
        <v>3604</v>
      </c>
      <c r="C842" s="207">
        <v>168</v>
      </c>
      <c r="D842" s="206" t="s">
        <v>3605</v>
      </c>
      <c r="E842"/>
    </row>
    <row r="843" spans="1:5" x14ac:dyDescent="0.25">
      <c r="A843" s="206" t="s">
        <v>168</v>
      </c>
      <c r="B843" s="206" t="s">
        <v>3606</v>
      </c>
      <c r="C843" s="207">
        <v>38</v>
      </c>
      <c r="D843" s="206" t="s">
        <v>3603</v>
      </c>
      <c r="E843"/>
    </row>
    <row r="844" spans="1:5" s="183" customFormat="1" x14ac:dyDescent="0.25">
      <c r="A844" s="209"/>
      <c r="B844" s="209"/>
      <c r="C844" s="210"/>
      <c r="D844" s="209"/>
    </row>
    <row r="845" spans="1:5" s="183" customFormat="1" x14ac:dyDescent="0.25">
      <c r="A845" s="209"/>
      <c r="B845" s="209"/>
      <c r="C845" s="210"/>
      <c r="D845" s="209"/>
    </row>
    <row r="846" spans="1:5" x14ac:dyDescent="0.25">
      <c r="A846"/>
      <c r="B846"/>
      <c r="C846"/>
      <c r="D846"/>
      <c r="E846"/>
    </row>
    <row r="847" spans="1:5" x14ac:dyDescent="0.25">
      <c r="A847" s="107" t="s">
        <v>145</v>
      </c>
      <c r="B847" s="107" t="s">
        <v>2107</v>
      </c>
      <c r="C847" s="107">
        <v>90</v>
      </c>
      <c r="D847" s="107" t="s">
        <v>3609</v>
      </c>
      <c r="E847" s="164"/>
    </row>
    <row r="848" spans="1:5" x14ac:dyDescent="0.25">
      <c r="A848" s="107" t="s">
        <v>146</v>
      </c>
      <c r="B848" s="107" t="s">
        <v>3610</v>
      </c>
      <c r="C848" s="107">
        <v>1599</v>
      </c>
      <c r="D848" s="107" t="s">
        <v>3609</v>
      </c>
      <c r="E848"/>
    </row>
    <row r="849" spans="1:5" x14ac:dyDescent="0.25">
      <c r="A849" s="107" t="s">
        <v>147</v>
      </c>
      <c r="B849" s="107" t="s">
        <v>3611</v>
      </c>
      <c r="C849" s="107">
        <v>1170</v>
      </c>
      <c r="D849" s="107" t="s">
        <v>3609</v>
      </c>
      <c r="E849"/>
    </row>
    <row r="850" spans="1:5" x14ac:dyDescent="0.25">
      <c r="A850" s="107" t="s">
        <v>148</v>
      </c>
      <c r="B850" s="107" t="s">
        <v>3612</v>
      </c>
      <c r="C850" s="107">
        <v>263</v>
      </c>
      <c r="D850" s="107" t="s">
        <v>3609</v>
      </c>
      <c r="E850"/>
    </row>
    <row r="851" spans="1:5" x14ac:dyDescent="0.25">
      <c r="A851" s="107" t="s">
        <v>495</v>
      </c>
      <c r="B851" s="107" t="s">
        <v>3613</v>
      </c>
      <c r="C851" s="107">
        <v>20</v>
      </c>
      <c r="D851" s="107" t="s">
        <v>3609</v>
      </c>
      <c r="E851"/>
    </row>
    <row r="852" spans="1:5" x14ac:dyDescent="0.25">
      <c r="A852" s="107" t="s">
        <v>149</v>
      </c>
      <c r="B852" s="107" t="s">
        <v>3614</v>
      </c>
      <c r="C852" s="107">
        <v>40</v>
      </c>
      <c r="D852" s="107" t="s">
        <v>3609</v>
      </c>
      <c r="E852"/>
    </row>
    <row r="853" spans="1:5" x14ac:dyDescent="0.25">
      <c r="A853"/>
      <c r="B853"/>
      <c r="C853"/>
      <c r="D853"/>
      <c r="E853"/>
    </row>
    <row r="854" spans="1:5" ht="15.75" thickBot="1" x14ac:dyDescent="0.3">
      <c r="A854"/>
      <c r="B854"/>
      <c r="C854"/>
      <c r="D854"/>
      <c r="E854"/>
    </row>
    <row r="855" spans="1:5" ht="15.75" thickBot="1" x14ac:dyDescent="0.3">
      <c r="A855" s="107" t="s">
        <v>484</v>
      </c>
      <c r="B855" s="107" t="s">
        <v>4222</v>
      </c>
      <c r="C855" s="107">
        <v>200</v>
      </c>
      <c r="D855" s="223" t="s">
        <v>4223</v>
      </c>
      <c r="E855" s="234" t="s">
        <v>4232</v>
      </c>
    </row>
    <row r="856" spans="1:5" x14ac:dyDescent="0.25">
      <c r="A856" s="107" t="s">
        <v>485</v>
      </c>
      <c r="B856" s="107" t="s">
        <v>4224</v>
      </c>
      <c r="C856" s="107">
        <v>250</v>
      </c>
      <c r="D856" s="107" t="s">
        <v>4223</v>
      </c>
      <c r="E856" s="164"/>
    </row>
    <row r="857" spans="1:5" x14ac:dyDescent="0.25">
      <c r="A857" s="107" t="s">
        <v>142</v>
      </c>
      <c r="B857" s="107" t="s">
        <v>4225</v>
      </c>
      <c r="C857" s="107">
        <v>200</v>
      </c>
      <c r="D857" s="107" t="s">
        <v>4223</v>
      </c>
      <c r="E857"/>
    </row>
    <row r="858" spans="1:5" x14ac:dyDescent="0.25">
      <c r="A858" s="107" t="s">
        <v>486</v>
      </c>
      <c r="B858" s="107" t="s">
        <v>4226</v>
      </c>
      <c r="C858" s="107">
        <v>50</v>
      </c>
      <c r="D858" s="107" t="s">
        <v>4223</v>
      </c>
      <c r="E858"/>
    </row>
    <row r="859" spans="1:5" x14ac:dyDescent="0.25">
      <c r="A859" s="107" t="s">
        <v>841</v>
      </c>
      <c r="B859" s="107" t="s">
        <v>3272</v>
      </c>
      <c r="C859" s="107">
        <v>100</v>
      </c>
      <c r="D859" s="107" t="s">
        <v>4227</v>
      </c>
      <c r="E859"/>
    </row>
    <row r="860" spans="1:5" x14ac:dyDescent="0.25">
      <c r="A860" s="107" t="s">
        <v>129</v>
      </c>
      <c r="B860" s="107" t="s">
        <v>4228</v>
      </c>
      <c r="C860" s="107">
        <v>120</v>
      </c>
      <c r="D860" s="107" t="s">
        <v>4229</v>
      </c>
      <c r="E860" s="164"/>
    </row>
    <row r="861" spans="1:5" x14ac:dyDescent="0.25">
      <c r="A861" s="107" t="s">
        <v>35</v>
      </c>
      <c r="B861" s="107" t="s">
        <v>4230</v>
      </c>
      <c r="C861" s="107">
        <v>20</v>
      </c>
      <c r="D861" s="107" t="s">
        <v>4231</v>
      </c>
      <c r="E861"/>
    </row>
    <row r="862" spans="1:5" x14ac:dyDescent="0.25">
      <c r="A862" s="107" t="s">
        <v>37</v>
      </c>
      <c r="B862" s="107" t="s">
        <v>2422</v>
      </c>
      <c r="C862" s="107">
        <v>50</v>
      </c>
      <c r="D862" s="107" t="s">
        <v>4231</v>
      </c>
      <c r="E862"/>
    </row>
    <row r="863" spans="1:5" x14ac:dyDescent="0.25">
      <c r="A863"/>
      <c r="B863"/>
      <c r="C863"/>
      <c r="D863"/>
      <c r="E863"/>
    </row>
    <row r="864" spans="1:5" x14ac:dyDescent="0.25">
      <c r="A864" s="107" t="s">
        <v>346</v>
      </c>
      <c r="B864" s="107" t="s">
        <v>4233</v>
      </c>
      <c r="C864" s="107" t="s">
        <v>4234</v>
      </c>
      <c r="D864" s="233" t="s">
        <v>4258</v>
      </c>
      <c r="E864"/>
    </row>
    <row r="865" spans="1:6" x14ac:dyDescent="0.25">
      <c r="A865" s="107" t="s">
        <v>347</v>
      </c>
      <c r="B865" s="107" t="s">
        <v>4235</v>
      </c>
      <c r="C865" s="107" t="s">
        <v>4236</v>
      </c>
      <c r="D865" s="232"/>
      <c r="E865"/>
    </row>
    <row r="866" spans="1:6" x14ac:dyDescent="0.25">
      <c r="A866" s="107" t="s">
        <v>821</v>
      </c>
      <c r="B866" s="107" t="s">
        <v>4237</v>
      </c>
      <c r="C866" s="107" t="s">
        <v>4236</v>
      </c>
      <c r="D866"/>
      <c r="E866"/>
    </row>
    <row r="867" spans="1:6" x14ac:dyDescent="0.25">
      <c r="A867" s="107" t="s">
        <v>349</v>
      </c>
      <c r="B867" s="107" t="s">
        <v>4238</v>
      </c>
      <c r="C867" s="107" t="s">
        <v>4236</v>
      </c>
      <c r="D867"/>
      <c r="E867"/>
    </row>
    <row r="868" spans="1:6" x14ac:dyDescent="0.25">
      <c r="A868" s="107" t="s">
        <v>352</v>
      </c>
      <c r="B868" s="107" t="s">
        <v>4239</v>
      </c>
      <c r="C868" s="107" t="s">
        <v>4236</v>
      </c>
      <c r="D868"/>
      <c r="E868"/>
    </row>
    <row r="869" spans="1:6" x14ac:dyDescent="0.25">
      <c r="A869" s="107" t="s">
        <v>355</v>
      </c>
      <c r="B869" s="107" t="s">
        <v>4240</v>
      </c>
      <c r="C869" s="107" t="s">
        <v>4241</v>
      </c>
      <c r="D869" s="173"/>
      <c r="E869"/>
    </row>
    <row r="870" spans="1:6" x14ac:dyDescent="0.25">
      <c r="A870" s="107" t="s">
        <v>356</v>
      </c>
      <c r="B870" s="107" t="s">
        <v>4242</v>
      </c>
      <c r="C870" s="107" t="s">
        <v>4243</v>
      </c>
      <c r="D870"/>
      <c r="E870"/>
    </row>
    <row r="871" spans="1:6" x14ac:dyDescent="0.25">
      <c r="A871" s="107" t="s">
        <v>358</v>
      </c>
      <c r="B871" s="107" t="s">
        <v>4244</v>
      </c>
      <c r="C871" s="107" t="s">
        <v>4245</v>
      </c>
      <c r="D871"/>
      <c r="E871"/>
    </row>
    <row r="872" spans="1:6" x14ac:dyDescent="0.25">
      <c r="A872" s="107" t="s">
        <v>359</v>
      </c>
      <c r="B872" s="107" t="s">
        <v>4246</v>
      </c>
      <c r="C872" s="107" t="s">
        <v>4245</v>
      </c>
      <c r="D872"/>
      <c r="E872"/>
    </row>
    <row r="873" spans="1:6" x14ac:dyDescent="0.25">
      <c r="A873" s="107" t="s">
        <v>360</v>
      </c>
      <c r="B873" s="107" t="s">
        <v>4247</v>
      </c>
      <c r="C873" s="107" t="s">
        <v>4245</v>
      </c>
      <c r="D873"/>
      <c r="E873"/>
    </row>
    <row r="874" spans="1:6" x14ac:dyDescent="0.25">
      <c r="A874" s="107" t="s">
        <v>825</v>
      </c>
      <c r="B874" s="107" t="s">
        <v>4248</v>
      </c>
      <c r="C874" s="107" t="s">
        <v>4245</v>
      </c>
      <c r="D874"/>
      <c r="E874"/>
    </row>
    <row r="875" spans="1:6" x14ac:dyDescent="0.25">
      <c r="A875" s="107" t="s">
        <v>2142</v>
      </c>
      <c r="B875" s="107" t="s">
        <v>4249</v>
      </c>
      <c r="C875" s="107" t="s">
        <v>4245</v>
      </c>
      <c r="D875"/>
      <c r="E875"/>
    </row>
    <row r="876" spans="1:6" x14ac:dyDescent="0.25">
      <c r="A876"/>
      <c r="B876"/>
      <c r="C876"/>
      <c r="D876"/>
      <c r="E876"/>
    </row>
    <row r="877" spans="1:6" x14ac:dyDescent="0.25">
      <c r="A877" s="230" t="s">
        <v>4251</v>
      </c>
      <c r="B877" s="230" t="s">
        <v>2561</v>
      </c>
      <c r="C877" s="230" t="s">
        <v>4252</v>
      </c>
      <c r="D877" s="230" t="s">
        <v>2443</v>
      </c>
      <c r="E877" s="230" t="s">
        <v>2562</v>
      </c>
      <c r="F877" s="195" t="s">
        <v>4257</v>
      </c>
    </row>
    <row r="878" spans="1:6" x14ac:dyDescent="0.25">
      <c r="A878" s="107" t="s">
        <v>2655</v>
      </c>
      <c r="B878" s="107" t="s">
        <v>2656</v>
      </c>
      <c r="C878" s="107" t="s">
        <v>4253</v>
      </c>
      <c r="D878" s="107" t="s">
        <v>4254</v>
      </c>
      <c r="E878" s="107">
        <v>399</v>
      </c>
      <c r="F878" s="164"/>
    </row>
    <row r="879" spans="1:6" x14ac:dyDescent="0.25">
      <c r="A879" s="107" t="s">
        <v>2659</v>
      </c>
      <c r="B879" s="107" t="s">
        <v>2660</v>
      </c>
      <c r="C879" s="107" t="s">
        <v>4253</v>
      </c>
      <c r="D879" s="107" t="s">
        <v>4255</v>
      </c>
      <c r="E879" s="107">
        <v>279</v>
      </c>
    </row>
    <row r="880" spans="1:6" x14ac:dyDescent="0.25">
      <c r="A880" s="107" t="s">
        <v>2657</v>
      </c>
      <c r="B880" s="107" t="s">
        <v>2658</v>
      </c>
      <c r="C880" s="107" t="s">
        <v>4253</v>
      </c>
      <c r="D880" s="107" t="s">
        <v>4256</v>
      </c>
      <c r="E880" s="107">
        <v>250</v>
      </c>
      <c r="F880" s="164"/>
    </row>
    <row r="881" spans="1:6" x14ac:dyDescent="0.25">
      <c r="A881"/>
      <c r="B881"/>
      <c r="C881"/>
      <c r="D881"/>
      <c r="E881"/>
      <c r="F881" s="121"/>
    </row>
    <row r="882" spans="1:6" x14ac:dyDescent="0.25">
      <c r="A882"/>
      <c r="B882"/>
      <c r="C882"/>
      <c r="D882"/>
      <c r="E882"/>
    </row>
    <row r="883" spans="1:6" x14ac:dyDescent="0.25">
      <c r="A883" s="230" t="s">
        <v>4251</v>
      </c>
      <c r="B883" s="230" t="s">
        <v>2561</v>
      </c>
      <c r="C883" s="230" t="s">
        <v>2420</v>
      </c>
      <c r="D883" s="230" t="s">
        <v>4269</v>
      </c>
      <c r="E883"/>
    </row>
    <row r="884" spans="1:6" x14ac:dyDescent="0.25">
      <c r="A884" s="107" t="s">
        <v>829</v>
      </c>
      <c r="B884" s="107" t="s">
        <v>2840</v>
      </c>
      <c r="C884" s="107">
        <v>70</v>
      </c>
      <c r="D884" s="109">
        <v>60.6</v>
      </c>
      <c r="E884" s="121"/>
      <c r="F884" t="s">
        <v>4273</v>
      </c>
    </row>
    <row r="885" spans="1:6" x14ac:dyDescent="0.25">
      <c r="A885" s="107" t="s">
        <v>830</v>
      </c>
      <c r="B885" s="107" t="s">
        <v>4270</v>
      </c>
      <c r="C885" s="107">
        <v>30</v>
      </c>
      <c r="D885" s="109">
        <v>60.6</v>
      </c>
      <c r="E885" s="121"/>
    </row>
    <row r="886" spans="1:6" x14ac:dyDescent="0.25">
      <c r="A886" s="107" t="s">
        <v>472</v>
      </c>
      <c r="B886" s="107" t="s">
        <v>2842</v>
      </c>
      <c r="C886" s="107">
        <v>62</v>
      </c>
      <c r="D886" s="109">
        <v>53.53</v>
      </c>
      <c r="E886" s="121"/>
    </row>
    <row r="887" spans="1:6" x14ac:dyDescent="0.25">
      <c r="A887" s="107" t="s">
        <v>2034</v>
      </c>
      <c r="B887" s="107" t="s">
        <v>2844</v>
      </c>
      <c r="C887" s="107">
        <v>36</v>
      </c>
      <c r="D887" s="109">
        <v>53.53</v>
      </c>
      <c r="E887" s="121"/>
    </row>
    <row r="888" spans="1:6" x14ac:dyDescent="0.25">
      <c r="A888" s="107" t="s">
        <v>632</v>
      </c>
      <c r="B888" s="107" t="s">
        <v>2166</v>
      </c>
      <c r="C888" s="107">
        <v>100</v>
      </c>
      <c r="D888" s="109">
        <v>14.65</v>
      </c>
      <c r="E888" s="121"/>
    </row>
    <row r="889" spans="1:6" x14ac:dyDescent="0.25">
      <c r="A889" s="107" t="s">
        <v>140</v>
      </c>
      <c r="B889" s="107" t="s">
        <v>4271</v>
      </c>
      <c r="C889" s="107">
        <v>100</v>
      </c>
      <c r="D889" s="109">
        <v>15.15</v>
      </c>
      <c r="E889" s="121"/>
    </row>
    <row r="890" spans="1:6" x14ac:dyDescent="0.25">
      <c r="A890" s="107" t="s">
        <v>390</v>
      </c>
      <c r="B890" s="107" t="s">
        <v>2848</v>
      </c>
      <c r="C890" s="107">
        <v>39</v>
      </c>
      <c r="D890" s="109">
        <v>21.21</v>
      </c>
      <c r="E890" s="121"/>
    </row>
    <row r="891" spans="1:6" x14ac:dyDescent="0.25">
      <c r="A891" s="107" t="s">
        <v>482</v>
      </c>
      <c r="B891" s="107" t="s">
        <v>2850</v>
      </c>
      <c r="C891" s="107">
        <v>250</v>
      </c>
      <c r="D891" s="109">
        <v>12.12</v>
      </c>
      <c r="E891" s="121"/>
    </row>
    <row r="892" spans="1:6" x14ac:dyDescent="0.25">
      <c r="A892" s="107" t="s">
        <v>2043</v>
      </c>
      <c r="B892" s="107" t="s">
        <v>2853</v>
      </c>
      <c r="C892" s="107">
        <v>150</v>
      </c>
      <c r="D892" s="109">
        <v>42.42</v>
      </c>
      <c r="E892" s="121"/>
    </row>
    <row r="893" spans="1:6" x14ac:dyDescent="0.25">
      <c r="A893" s="107" t="s">
        <v>489</v>
      </c>
      <c r="B893" s="107" t="s">
        <v>2855</v>
      </c>
      <c r="C893" s="107">
        <v>112</v>
      </c>
      <c r="D893" s="109">
        <v>14.14</v>
      </c>
      <c r="E893" s="121"/>
    </row>
    <row r="894" spans="1:6" x14ac:dyDescent="0.25">
      <c r="A894" s="107" t="s">
        <v>143</v>
      </c>
      <c r="B894" s="107" t="s">
        <v>2857</v>
      </c>
      <c r="C894" s="107">
        <v>584</v>
      </c>
      <c r="D894" s="109">
        <v>14.14</v>
      </c>
      <c r="E894" s="121"/>
    </row>
    <row r="895" spans="1:6" x14ac:dyDescent="0.25">
      <c r="A895" s="107" t="s">
        <v>144</v>
      </c>
      <c r="B895" s="107" t="s">
        <v>2858</v>
      </c>
      <c r="C895" s="107">
        <v>300</v>
      </c>
      <c r="D895" s="109">
        <v>14.14</v>
      </c>
      <c r="E895" s="121"/>
    </row>
    <row r="896" spans="1:6" x14ac:dyDescent="0.25">
      <c r="A896" s="107" t="s">
        <v>490</v>
      </c>
      <c r="B896" s="107" t="s">
        <v>2859</v>
      </c>
      <c r="C896" s="107">
        <v>58</v>
      </c>
      <c r="D896" s="109">
        <v>14.14</v>
      </c>
      <c r="E896" s="121"/>
    </row>
    <row r="897" spans="1:5" x14ac:dyDescent="0.25">
      <c r="A897" s="107" t="s">
        <v>492</v>
      </c>
      <c r="B897" s="107" t="s">
        <v>4272</v>
      </c>
      <c r="C897" s="107">
        <v>58</v>
      </c>
      <c r="D897" s="109">
        <v>14.14</v>
      </c>
      <c r="E897" s="121"/>
    </row>
    <row r="898" spans="1:5" x14ac:dyDescent="0.25">
      <c r="A898" s="107" t="s">
        <v>493</v>
      </c>
      <c r="B898" s="107" t="s">
        <v>2861</v>
      </c>
      <c r="C898" s="107">
        <v>40</v>
      </c>
      <c r="D898" s="109">
        <v>14.14</v>
      </c>
      <c r="E898" s="121"/>
    </row>
    <row r="899" spans="1:5" x14ac:dyDescent="0.25">
      <c r="A899" s="107" t="s">
        <v>494</v>
      </c>
      <c r="B899" s="107" t="s">
        <v>2862</v>
      </c>
      <c r="C899" s="107">
        <v>36</v>
      </c>
      <c r="D899" s="109">
        <v>14.14</v>
      </c>
      <c r="E899" s="121"/>
    </row>
    <row r="900" spans="1:5" x14ac:dyDescent="0.25">
      <c r="A900" s="107" t="s">
        <v>127</v>
      </c>
      <c r="B900" s="107" t="s">
        <v>2863</v>
      </c>
      <c r="C900" s="107">
        <v>192</v>
      </c>
      <c r="D900" s="109">
        <v>35.35</v>
      </c>
      <c r="E900" s="121"/>
    </row>
    <row r="901" spans="1:5" x14ac:dyDescent="0.25">
      <c r="A901" s="107" t="s">
        <v>850</v>
      </c>
      <c r="B901" s="107" t="s">
        <v>2865</v>
      </c>
      <c r="C901" s="107">
        <v>58</v>
      </c>
      <c r="D901" s="109">
        <v>35.35</v>
      </c>
      <c r="E901" s="121"/>
    </row>
    <row r="902" spans="1:5" x14ac:dyDescent="0.25">
      <c r="A902" s="107" t="s">
        <v>2866</v>
      </c>
      <c r="B902" s="107" t="s">
        <v>2526</v>
      </c>
      <c r="C902" s="107">
        <v>50</v>
      </c>
      <c r="D902" s="109">
        <v>30.3</v>
      </c>
      <c r="E902" s="121"/>
    </row>
    <row r="903" spans="1:5" x14ac:dyDescent="0.25">
      <c r="A903"/>
      <c r="B903"/>
      <c r="C903"/>
      <c r="D903"/>
      <c r="E903"/>
    </row>
    <row r="904" spans="1:5" x14ac:dyDescent="0.25">
      <c r="A904"/>
      <c r="B904"/>
      <c r="C904"/>
      <c r="D904"/>
      <c r="E904"/>
    </row>
    <row r="905" spans="1:5" x14ac:dyDescent="0.25">
      <c r="A905" s="230" t="s">
        <v>4251</v>
      </c>
      <c r="B905" s="230" t="s">
        <v>2561</v>
      </c>
      <c r="C905" s="230" t="s">
        <v>2443</v>
      </c>
      <c r="D905" s="230" t="s">
        <v>2562</v>
      </c>
      <c r="E905"/>
    </row>
    <row r="906" spans="1:5" x14ac:dyDescent="0.25">
      <c r="A906" s="107" t="s">
        <v>4274</v>
      </c>
      <c r="B906" s="107" t="s">
        <v>4275</v>
      </c>
      <c r="C906" s="107" t="s">
        <v>4276</v>
      </c>
      <c r="D906" s="107">
        <v>100</v>
      </c>
      <c r="E906"/>
    </row>
    <row r="907" spans="1:5" x14ac:dyDescent="0.25">
      <c r="A907" s="107" t="s">
        <v>4277</v>
      </c>
      <c r="B907" s="107" t="s">
        <v>4278</v>
      </c>
      <c r="C907" s="107" t="s">
        <v>4279</v>
      </c>
      <c r="D907" s="107">
        <v>50</v>
      </c>
      <c r="E907" s="173"/>
    </row>
    <row r="908" spans="1:5" x14ac:dyDescent="0.25">
      <c r="A908" s="107" t="s">
        <v>4280</v>
      </c>
      <c r="B908" s="107" t="s">
        <v>4281</v>
      </c>
      <c r="C908" s="107" t="s">
        <v>4282</v>
      </c>
      <c r="D908" s="107">
        <v>100</v>
      </c>
      <c r="E908"/>
    </row>
    <row r="909" spans="1:5" x14ac:dyDescent="0.25">
      <c r="A909" s="107" t="s">
        <v>4283</v>
      </c>
      <c r="B909" s="107" t="s">
        <v>4284</v>
      </c>
      <c r="C909" s="107" t="s">
        <v>4285</v>
      </c>
      <c r="D909" s="107">
        <v>100</v>
      </c>
      <c r="E909"/>
    </row>
    <row r="910" spans="1:5" x14ac:dyDescent="0.25">
      <c r="A910" s="107" t="s">
        <v>4286</v>
      </c>
      <c r="B910" s="107" t="s">
        <v>4287</v>
      </c>
      <c r="C910" s="107" t="s">
        <v>4288</v>
      </c>
      <c r="D910" s="107">
        <v>20</v>
      </c>
      <c r="E910"/>
    </row>
    <row r="911" spans="1:5" x14ac:dyDescent="0.25">
      <c r="A911" s="107" t="s">
        <v>4289</v>
      </c>
      <c r="B911" s="107" t="s">
        <v>4290</v>
      </c>
      <c r="C911" s="107" t="s">
        <v>4291</v>
      </c>
      <c r="D911" s="107">
        <v>100</v>
      </c>
      <c r="E911"/>
    </row>
    <row r="912" spans="1:5" x14ac:dyDescent="0.25">
      <c r="A912"/>
      <c r="B912"/>
      <c r="C912"/>
      <c r="D912"/>
      <c r="E912"/>
    </row>
    <row r="913" spans="1:6" x14ac:dyDescent="0.25">
      <c r="A913"/>
      <c r="B913"/>
      <c r="C913"/>
      <c r="D913"/>
      <c r="E913"/>
    </row>
    <row r="914" spans="1:6" x14ac:dyDescent="0.25">
      <c r="A914" s="230" t="s">
        <v>2327</v>
      </c>
      <c r="B914" s="230" t="s">
        <v>2442</v>
      </c>
      <c r="C914" s="230" t="s">
        <v>2717</v>
      </c>
      <c r="D914" s="230" t="s">
        <v>4293</v>
      </c>
      <c r="E914" s="230" t="s">
        <v>2766</v>
      </c>
    </row>
    <row r="915" spans="1:6" x14ac:dyDescent="0.25">
      <c r="A915" s="107" t="s">
        <v>4294</v>
      </c>
      <c r="B915" s="107" t="s">
        <v>4295</v>
      </c>
      <c r="C915" s="107" t="s">
        <v>2649</v>
      </c>
      <c r="D915" s="109">
        <v>77</v>
      </c>
      <c r="E915" s="107">
        <v>20</v>
      </c>
      <c r="F915" s="195" t="s">
        <v>4319</v>
      </c>
    </row>
    <row r="916" spans="1:6" x14ac:dyDescent="0.25">
      <c r="A916" s="107" t="s">
        <v>4296</v>
      </c>
      <c r="B916" s="107" t="s">
        <v>4297</v>
      </c>
      <c r="C916" s="107" t="s">
        <v>2649</v>
      </c>
      <c r="D916" s="109">
        <v>77</v>
      </c>
      <c r="E916" s="107">
        <v>20</v>
      </c>
    </row>
    <row r="917" spans="1:6" x14ac:dyDescent="0.25">
      <c r="A917" s="107" t="s">
        <v>4298</v>
      </c>
      <c r="B917" s="107" t="s">
        <v>4299</v>
      </c>
      <c r="C917" s="107" t="s">
        <v>2649</v>
      </c>
      <c r="D917" s="109">
        <v>77</v>
      </c>
      <c r="E917" s="107">
        <v>10</v>
      </c>
    </row>
    <row r="918" spans="1:6" x14ac:dyDescent="0.25">
      <c r="A918" s="107" t="s">
        <v>4300</v>
      </c>
      <c r="B918" s="107" t="s">
        <v>4301</v>
      </c>
      <c r="C918" s="107" t="s">
        <v>2649</v>
      </c>
      <c r="D918" s="109">
        <v>77</v>
      </c>
      <c r="E918" s="107">
        <v>10</v>
      </c>
    </row>
    <row r="919" spans="1:6" x14ac:dyDescent="0.25">
      <c r="A919" s="107" t="s">
        <v>4302</v>
      </c>
      <c r="B919" s="107" t="s">
        <v>4303</v>
      </c>
      <c r="C919" s="107" t="s">
        <v>2649</v>
      </c>
      <c r="D919" s="109">
        <v>200</v>
      </c>
      <c r="E919" s="107">
        <v>10</v>
      </c>
    </row>
    <row r="920" spans="1:6" x14ac:dyDescent="0.25">
      <c r="A920" s="107" t="s">
        <v>4304</v>
      </c>
      <c r="B920" s="107" t="s">
        <v>4305</v>
      </c>
      <c r="C920" s="107" t="s">
        <v>2649</v>
      </c>
      <c r="D920" s="109">
        <v>200</v>
      </c>
      <c r="E920" s="107">
        <v>10</v>
      </c>
    </row>
    <row r="921" spans="1:6" x14ac:dyDescent="0.25">
      <c r="A921" s="107" t="s">
        <v>4306</v>
      </c>
      <c r="B921" s="107" t="s">
        <v>4307</v>
      </c>
      <c r="C921" s="107" t="s">
        <v>2649</v>
      </c>
      <c r="D921" s="109">
        <v>200</v>
      </c>
      <c r="E921" s="107">
        <v>5</v>
      </c>
    </row>
    <row r="922" spans="1:6" x14ac:dyDescent="0.25">
      <c r="A922" s="107" t="s">
        <v>4308</v>
      </c>
      <c r="B922" s="107" t="s">
        <v>4309</v>
      </c>
      <c r="C922" s="107" t="s">
        <v>2649</v>
      </c>
      <c r="D922" s="109">
        <v>200</v>
      </c>
      <c r="E922" s="107">
        <v>5</v>
      </c>
    </row>
    <row r="923" spans="1:6" x14ac:dyDescent="0.25">
      <c r="A923"/>
      <c r="B923"/>
      <c r="C923"/>
      <c r="D923"/>
      <c r="E923"/>
    </row>
    <row r="924" spans="1:6" x14ac:dyDescent="0.25">
      <c r="A924"/>
      <c r="B924"/>
      <c r="C924"/>
      <c r="D924"/>
      <c r="E924"/>
    </row>
    <row r="925" spans="1:6" x14ac:dyDescent="0.25">
      <c r="A925" s="230" t="s">
        <v>2459</v>
      </c>
      <c r="B925" s="230" t="s">
        <v>877</v>
      </c>
      <c r="C925" s="230" t="s">
        <v>4320</v>
      </c>
      <c r="D925" s="230" t="s">
        <v>2443</v>
      </c>
      <c r="E925" s="195" t="s">
        <v>4331</v>
      </c>
    </row>
    <row r="926" spans="1:6" x14ac:dyDescent="0.25">
      <c r="A926" s="107" t="s">
        <v>64</v>
      </c>
      <c r="B926" s="107" t="s">
        <v>4321</v>
      </c>
      <c r="C926" s="107">
        <v>5</v>
      </c>
      <c r="D926" s="107" t="s">
        <v>4322</v>
      </c>
      <c r="E926"/>
    </row>
    <row r="927" spans="1:6" x14ac:dyDescent="0.25">
      <c r="A927" s="107" t="s">
        <v>2144</v>
      </c>
      <c r="B927" s="107" t="s">
        <v>4323</v>
      </c>
      <c r="C927" s="107">
        <v>30</v>
      </c>
      <c r="D927" s="107" t="s">
        <v>4324</v>
      </c>
      <c r="E927"/>
    </row>
    <row r="928" spans="1:6" x14ac:dyDescent="0.25">
      <c r="A928" s="107" t="s">
        <v>81</v>
      </c>
      <c r="B928" s="107" t="s">
        <v>4325</v>
      </c>
      <c r="C928" s="107">
        <v>6</v>
      </c>
      <c r="D928" s="107" t="s">
        <v>4326</v>
      </c>
      <c r="E928"/>
    </row>
    <row r="929" spans="1:5" x14ac:dyDescent="0.25">
      <c r="A929" s="107" t="s">
        <v>434</v>
      </c>
      <c r="B929" s="107" t="s">
        <v>4327</v>
      </c>
      <c r="C929" s="107">
        <v>9</v>
      </c>
      <c r="D929" s="107" t="s">
        <v>4328</v>
      </c>
      <c r="E929"/>
    </row>
    <row r="930" spans="1:5" x14ac:dyDescent="0.25">
      <c r="A930" s="107" t="s">
        <v>194</v>
      </c>
      <c r="B930" s="107" t="s">
        <v>4329</v>
      </c>
      <c r="C930" s="107">
        <v>75</v>
      </c>
      <c r="D930" s="107" t="s">
        <v>4330</v>
      </c>
      <c r="E930"/>
    </row>
    <row r="931" spans="1:5" x14ac:dyDescent="0.25">
      <c r="A931"/>
      <c r="B931"/>
      <c r="C931"/>
      <c r="D931"/>
      <c r="E931"/>
    </row>
    <row r="932" spans="1:5" x14ac:dyDescent="0.25">
      <c r="A932"/>
      <c r="B932"/>
      <c r="C932"/>
      <c r="D932"/>
      <c r="E932"/>
    </row>
    <row r="933" spans="1:5" x14ac:dyDescent="0.25">
      <c r="A933" s="230" t="s">
        <v>4332</v>
      </c>
      <c r="B933" s="230" t="s">
        <v>2561</v>
      </c>
      <c r="C933" s="230" t="s">
        <v>2562</v>
      </c>
      <c r="D933" s="230" t="s">
        <v>2443</v>
      </c>
      <c r="E933" s="173" t="s">
        <v>4331</v>
      </c>
    </row>
    <row r="934" spans="1:5" x14ac:dyDescent="0.25">
      <c r="A934" s="107" t="s">
        <v>847</v>
      </c>
      <c r="B934" s="107" t="s">
        <v>3417</v>
      </c>
      <c r="C934" s="107">
        <v>80</v>
      </c>
      <c r="D934" s="109">
        <v>13.38</v>
      </c>
      <c r="E934"/>
    </row>
    <row r="935" spans="1:5" x14ac:dyDescent="0.25">
      <c r="A935" s="107" t="s">
        <v>467</v>
      </c>
      <c r="B935" s="107" t="s">
        <v>2272</v>
      </c>
      <c r="C935" s="107">
        <v>200</v>
      </c>
      <c r="D935" s="109">
        <v>43.18</v>
      </c>
      <c r="E935"/>
    </row>
    <row r="936" spans="1:5" x14ac:dyDescent="0.25">
      <c r="A936" s="107" t="s">
        <v>2922</v>
      </c>
      <c r="B936" s="107" t="s">
        <v>4333</v>
      </c>
      <c r="C936" s="107">
        <v>12</v>
      </c>
      <c r="D936" s="109">
        <v>16.13</v>
      </c>
      <c r="E936"/>
    </row>
    <row r="937" spans="1:5" x14ac:dyDescent="0.25">
      <c r="A937" s="107" t="s">
        <v>2927</v>
      </c>
      <c r="B937" s="107" t="s">
        <v>4334</v>
      </c>
      <c r="C937" s="107">
        <v>18</v>
      </c>
      <c r="D937" s="109">
        <v>16.13</v>
      </c>
      <c r="E937"/>
    </row>
    <row r="938" spans="1:5" x14ac:dyDescent="0.25">
      <c r="A938" s="107" t="s">
        <v>4335</v>
      </c>
      <c r="B938" s="107" t="s">
        <v>2286</v>
      </c>
      <c r="C938" s="107">
        <v>40</v>
      </c>
      <c r="D938" s="109">
        <v>41.95</v>
      </c>
      <c r="E938"/>
    </row>
    <row r="939" spans="1:5" x14ac:dyDescent="0.25">
      <c r="A939" s="107" t="s">
        <v>4336</v>
      </c>
      <c r="B939" s="107" t="s">
        <v>2288</v>
      </c>
      <c r="C939" s="107">
        <v>30</v>
      </c>
      <c r="D939" s="109">
        <v>41.95</v>
      </c>
      <c r="E939"/>
    </row>
    <row r="940" spans="1:5" x14ac:dyDescent="0.25">
      <c r="A940" s="107" t="s">
        <v>2076</v>
      </c>
      <c r="B940" s="107" t="s">
        <v>4337</v>
      </c>
      <c r="C940" s="107">
        <v>20</v>
      </c>
      <c r="D940" s="109">
        <v>72.010000000000005</v>
      </c>
      <c r="E940"/>
    </row>
    <row r="941" spans="1:5" x14ac:dyDescent="0.25">
      <c r="A941"/>
      <c r="B941"/>
      <c r="C941"/>
      <c r="D941"/>
      <c r="E941"/>
    </row>
    <row r="942" spans="1:5" x14ac:dyDescent="0.25">
      <c r="A942"/>
      <c r="B942"/>
      <c r="C942" t="s">
        <v>2443</v>
      </c>
      <c r="D942" t="s">
        <v>4346</v>
      </c>
      <c r="E942" t="s">
        <v>4347</v>
      </c>
    </row>
    <row r="943" spans="1:5" x14ac:dyDescent="0.25">
      <c r="A943" s="107" t="s">
        <v>4338</v>
      </c>
      <c r="B943" s="107" t="s">
        <v>4339</v>
      </c>
      <c r="C943" s="109">
        <v>12.3</v>
      </c>
      <c r="D943" s="109">
        <v>85</v>
      </c>
      <c r="E943"/>
    </row>
    <row r="944" spans="1:5" x14ac:dyDescent="0.25">
      <c r="A944" s="107" t="s">
        <v>2749</v>
      </c>
      <c r="B944" s="107" t="s">
        <v>2750</v>
      </c>
      <c r="C944" s="109">
        <v>8.76</v>
      </c>
      <c r="D944" s="109">
        <v>100</v>
      </c>
      <c r="E944"/>
    </row>
    <row r="945" spans="1:5" x14ac:dyDescent="0.25">
      <c r="A945" s="107" t="s">
        <v>4340</v>
      </c>
      <c r="B945" s="107" t="s">
        <v>4341</v>
      </c>
      <c r="C945" s="109">
        <v>32.049999999999997</v>
      </c>
      <c r="D945" s="109">
        <v>30</v>
      </c>
      <c r="E945"/>
    </row>
    <row r="946" spans="1:5" x14ac:dyDescent="0.25">
      <c r="A946" s="107" t="s">
        <v>4342</v>
      </c>
      <c r="B946" s="107" t="s">
        <v>4343</v>
      </c>
      <c r="C946" s="109">
        <v>43.58</v>
      </c>
      <c r="D946" s="109">
        <v>30</v>
      </c>
      <c r="E946"/>
    </row>
    <row r="947" spans="1:5" x14ac:dyDescent="0.25">
      <c r="A947" s="107" t="s">
        <v>2727</v>
      </c>
      <c r="B947" s="107" t="s">
        <v>2728</v>
      </c>
      <c r="C947" s="109">
        <v>13.95</v>
      </c>
      <c r="D947" s="109">
        <v>20</v>
      </c>
      <c r="E947"/>
    </row>
    <row r="948" spans="1:5" x14ac:dyDescent="0.25">
      <c r="A948" s="107" t="s">
        <v>2724</v>
      </c>
      <c r="B948" s="107" t="s">
        <v>2725</v>
      </c>
      <c r="C948" s="109">
        <v>14.09</v>
      </c>
      <c r="D948" s="109">
        <v>80</v>
      </c>
      <c r="E948"/>
    </row>
    <row r="949" spans="1:5" x14ac:dyDescent="0.25">
      <c r="A949" s="107" t="s">
        <v>4344</v>
      </c>
      <c r="B949" s="107" t="s">
        <v>4345</v>
      </c>
      <c r="C949" s="109">
        <v>53.47</v>
      </c>
      <c r="D949" s="109">
        <v>3</v>
      </c>
      <c r="E949"/>
    </row>
    <row r="950" spans="1:5" x14ac:dyDescent="0.25">
      <c r="A950"/>
      <c r="B950"/>
      <c r="C950"/>
      <c r="D950"/>
      <c r="E950"/>
    </row>
    <row r="951" spans="1:5" ht="15.75" thickBot="1" x14ac:dyDescent="0.3">
      <c r="A951"/>
      <c r="B951"/>
      <c r="C951"/>
      <c r="D951"/>
      <c r="E951"/>
    </row>
    <row r="952" spans="1:5" ht="15.75" thickBot="1" x14ac:dyDescent="0.3">
      <c r="A952" s="143" t="s">
        <v>2459</v>
      </c>
      <c r="B952" s="144" t="s">
        <v>877</v>
      </c>
      <c r="C952" s="145" t="s">
        <v>2443</v>
      </c>
      <c r="D952" s="145" t="s">
        <v>4352</v>
      </c>
      <c r="E952" t="s">
        <v>4371</v>
      </c>
    </row>
    <row r="953" spans="1:5" ht="15.75" thickBot="1" x14ac:dyDescent="0.3">
      <c r="A953" s="146" t="s">
        <v>392</v>
      </c>
      <c r="B953" s="147" t="s">
        <v>2424</v>
      </c>
      <c r="C953" s="148" t="s">
        <v>4353</v>
      </c>
      <c r="D953" s="148">
        <v>160</v>
      </c>
      <c r="E953"/>
    </row>
    <row r="954" spans="1:5" ht="15.75" thickBot="1" x14ac:dyDescent="0.3">
      <c r="A954" s="146" t="s">
        <v>856</v>
      </c>
      <c r="B954" s="147" t="s">
        <v>2423</v>
      </c>
      <c r="C954" s="148" t="s">
        <v>4353</v>
      </c>
      <c r="D954" s="148">
        <v>24</v>
      </c>
      <c r="E954"/>
    </row>
    <row r="955" spans="1:5" ht="15.75" thickBot="1" x14ac:dyDescent="0.3">
      <c r="A955" s="146" t="s">
        <v>411</v>
      </c>
      <c r="B955" s="147" t="s">
        <v>2421</v>
      </c>
      <c r="C955" s="148" t="s">
        <v>4354</v>
      </c>
      <c r="D955" s="148">
        <v>297</v>
      </c>
      <c r="E955"/>
    </row>
    <row r="956" spans="1:5" ht="15.75" thickBot="1" x14ac:dyDescent="0.3">
      <c r="A956" s="146" t="s">
        <v>37</v>
      </c>
      <c r="B956" s="147" t="s">
        <v>2422</v>
      </c>
      <c r="C956" s="148" t="s">
        <v>4354</v>
      </c>
      <c r="D956" s="148">
        <v>47</v>
      </c>
      <c r="E956"/>
    </row>
    <row r="957" spans="1:5" ht="15.75" thickBot="1" x14ac:dyDescent="0.3">
      <c r="A957" s="238" t="s">
        <v>2265</v>
      </c>
      <c r="B957" s="239" t="s">
        <v>2266</v>
      </c>
      <c r="C957" s="240" t="s">
        <v>4355</v>
      </c>
      <c r="D957" s="240">
        <v>303</v>
      </c>
      <c r="E957"/>
    </row>
    <row r="958" spans="1:5" ht="15.75" thickBot="1" x14ac:dyDescent="0.3">
      <c r="A958" s="146" t="s">
        <v>4356</v>
      </c>
      <c r="B958" s="147" t="s">
        <v>4357</v>
      </c>
      <c r="C958" s="148" t="s">
        <v>4358</v>
      </c>
      <c r="D958" s="148">
        <v>100</v>
      </c>
      <c r="E958"/>
    </row>
    <row r="959" spans="1:5" ht="15.75" thickBot="1" x14ac:dyDescent="0.3">
      <c r="A959" s="146" t="s">
        <v>831</v>
      </c>
      <c r="B959" s="147" t="s">
        <v>3397</v>
      </c>
      <c r="C959" s="148" t="s">
        <v>4359</v>
      </c>
      <c r="D959" s="148">
        <v>10</v>
      </c>
      <c r="E959"/>
    </row>
    <row r="960" spans="1:5" ht="15.75" thickBot="1" x14ac:dyDescent="0.3">
      <c r="A960" s="146" t="s">
        <v>832</v>
      </c>
      <c r="B960" s="147" t="s">
        <v>2270</v>
      </c>
      <c r="C960" s="148" t="s">
        <v>4359</v>
      </c>
      <c r="D960" s="148">
        <v>50</v>
      </c>
      <c r="E960"/>
    </row>
    <row r="961" spans="1:5" ht="15.75" thickBot="1" x14ac:dyDescent="0.3">
      <c r="A961" s="146" t="s">
        <v>842</v>
      </c>
      <c r="B961" s="147" t="s">
        <v>2426</v>
      </c>
      <c r="C961" s="148" t="s">
        <v>4360</v>
      </c>
      <c r="D961" s="148">
        <v>45</v>
      </c>
      <c r="E961"/>
    </row>
    <row r="962" spans="1:5" ht="15.75" thickBot="1" x14ac:dyDescent="0.3">
      <c r="A962" s="146" t="s">
        <v>640</v>
      </c>
      <c r="B962" s="147" t="s">
        <v>4361</v>
      </c>
      <c r="C962" s="148" t="s">
        <v>4362</v>
      </c>
      <c r="D962" s="148">
        <v>80</v>
      </c>
      <c r="E962"/>
    </row>
    <row r="963" spans="1:5" ht="15.75" thickBot="1" x14ac:dyDescent="0.3">
      <c r="A963" s="146" t="s">
        <v>639</v>
      </c>
      <c r="B963" s="147" t="s">
        <v>3399</v>
      </c>
      <c r="C963" s="148" t="s">
        <v>4363</v>
      </c>
      <c r="D963" s="148">
        <v>120</v>
      </c>
      <c r="E963"/>
    </row>
    <row r="964" spans="1:5" ht="15.75" thickBot="1" x14ac:dyDescent="0.3">
      <c r="A964" s="146" t="s">
        <v>4364</v>
      </c>
      <c r="B964" s="147" t="s">
        <v>4365</v>
      </c>
      <c r="C964" s="148" t="s">
        <v>4366</v>
      </c>
      <c r="D964" s="148">
        <v>70</v>
      </c>
      <c r="E964"/>
    </row>
    <row r="965" spans="1:5" x14ac:dyDescent="0.25">
      <c r="A965"/>
      <c r="B965"/>
      <c r="C965"/>
      <c r="D965"/>
      <c r="E965"/>
    </row>
    <row r="966" spans="1:5" x14ac:dyDescent="0.25">
      <c r="A966" s="107" t="s">
        <v>129</v>
      </c>
      <c r="B966" s="107" t="s">
        <v>4228</v>
      </c>
      <c r="C966" s="107">
        <v>75</v>
      </c>
      <c r="D966" s="107" t="s">
        <v>4367</v>
      </c>
      <c r="E966" s="183" t="s">
        <v>4371</v>
      </c>
    </row>
    <row r="967" spans="1:5" x14ac:dyDescent="0.25">
      <c r="A967" s="107" t="s">
        <v>485</v>
      </c>
      <c r="B967" s="107" t="s">
        <v>4224</v>
      </c>
      <c r="C967" s="107">
        <v>336</v>
      </c>
      <c r="D967" s="107" t="s">
        <v>4368</v>
      </c>
      <c r="E967"/>
    </row>
    <row r="968" spans="1:5" x14ac:dyDescent="0.25">
      <c r="A968" s="107" t="s">
        <v>142</v>
      </c>
      <c r="B968" s="107" t="s">
        <v>4225</v>
      </c>
      <c r="C968" s="107">
        <v>228</v>
      </c>
      <c r="D968" s="107" t="s">
        <v>4368</v>
      </c>
      <c r="E968"/>
    </row>
    <row r="969" spans="1:5" x14ac:dyDescent="0.25">
      <c r="A969" s="107" t="s">
        <v>841</v>
      </c>
      <c r="B969" s="107" t="s">
        <v>3272</v>
      </c>
      <c r="C969" s="107">
        <v>204</v>
      </c>
      <c r="D969" s="107" t="s">
        <v>4369</v>
      </c>
      <c r="E969"/>
    </row>
    <row r="970" spans="1:5" x14ac:dyDescent="0.25">
      <c r="A970" s="107" t="s">
        <v>35</v>
      </c>
      <c r="B970" s="107" t="s">
        <v>4230</v>
      </c>
      <c r="C970" s="107">
        <v>30</v>
      </c>
      <c r="D970" s="107" t="s">
        <v>4370</v>
      </c>
      <c r="E970"/>
    </row>
    <row r="971" spans="1:5" x14ac:dyDescent="0.25">
      <c r="A971" s="107" t="s">
        <v>411</v>
      </c>
      <c r="B971" s="107" t="s">
        <v>2421</v>
      </c>
      <c r="C971" s="107">
        <v>492</v>
      </c>
      <c r="D971" s="107" t="s">
        <v>4370</v>
      </c>
      <c r="E971"/>
    </row>
    <row r="972" spans="1:5" x14ac:dyDescent="0.25">
      <c r="A972" s="107" t="s">
        <v>37</v>
      </c>
      <c r="B972" s="107" t="s">
        <v>2422</v>
      </c>
      <c r="C972" s="107">
        <v>97</v>
      </c>
      <c r="D972" s="107" t="s">
        <v>4370</v>
      </c>
      <c r="E972"/>
    </row>
    <row r="973" spans="1:5" x14ac:dyDescent="0.25">
      <c r="A973"/>
      <c r="B973"/>
      <c r="C973"/>
      <c r="D973"/>
      <c r="E973"/>
    </row>
    <row r="974" spans="1:5" x14ac:dyDescent="0.25">
      <c r="A974"/>
      <c r="B974"/>
      <c r="C974"/>
      <c r="D974"/>
      <c r="E974"/>
    </row>
    <row r="975" spans="1:5" x14ac:dyDescent="0.25">
      <c r="A975" s="128"/>
      <c r="B975"/>
      <c r="C975"/>
      <c r="D975"/>
      <c r="E975"/>
    </row>
    <row r="976" spans="1:5" x14ac:dyDescent="0.25">
      <c r="A976" s="107" t="s">
        <v>383</v>
      </c>
      <c r="B976" s="107" t="s">
        <v>2302</v>
      </c>
      <c r="C976" s="107">
        <v>72</v>
      </c>
      <c r="D976" s="107">
        <v>13.11</v>
      </c>
      <c r="E976"/>
    </row>
    <row r="977" spans="1:5" x14ac:dyDescent="0.25">
      <c r="A977" s="107" t="s">
        <v>503</v>
      </c>
      <c r="B977" s="107" t="s">
        <v>4374</v>
      </c>
      <c r="C977" s="107">
        <v>20</v>
      </c>
      <c r="D977" s="107">
        <v>41.82</v>
      </c>
      <c r="E977"/>
    </row>
    <row r="978" spans="1:5" x14ac:dyDescent="0.25">
      <c r="A978" s="107" t="s">
        <v>504</v>
      </c>
      <c r="B978" s="107" t="s">
        <v>4373</v>
      </c>
      <c r="C978" s="107">
        <v>29</v>
      </c>
      <c r="D978" s="107">
        <v>41.82</v>
      </c>
      <c r="E978"/>
    </row>
    <row r="979" spans="1:5" x14ac:dyDescent="0.25">
      <c r="A979" s="107" t="s">
        <v>4372</v>
      </c>
      <c r="B979" s="107" t="s">
        <v>4375</v>
      </c>
      <c r="C979" s="107">
        <v>10</v>
      </c>
      <c r="D979" s="107">
        <v>19.79</v>
      </c>
      <c r="E979"/>
    </row>
    <row r="980" spans="1:5" x14ac:dyDescent="0.25">
      <c r="A980" s="107" t="s">
        <v>3392</v>
      </c>
      <c r="B980" s="107" t="s">
        <v>3393</v>
      </c>
      <c r="C980" s="107">
        <v>50</v>
      </c>
      <c r="D980" s="107">
        <v>19.79</v>
      </c>
      <c r="E980"/>
    </row>
    <row r="981" spans="1:5" x14ac:dyDescent="0.25">
      <c r="A981" s="107" t="s">
        <v>42</v>
      </c>
      <c r="B981" s="107" t="s">
        <v>4378</v>
      </c>
      <c r="C981" s="107">
        <v>135</v>
      </c>
      <c r="D981" s="107">
        <v>39.270000000000003</v>
      </c>
      <c r="E981"/>
    </row>
    <row r="982" spans="1:5" x14ac:dyDescent="0.25">
      <c r="A982" s="107" t="s">
        <v>635</v>
      </c>
      <c r="B982" s="107" t="s">
        <v>4376</v>
      </c>
      <c r="C982" s="107">
        <v>50</v>
      </c>
      <c r="D982" s="107">
        <v>31.46</v>
      </c>
      <c r="E982"/>
    </row>
    <row r="983" spans="1:5" x14ac:dyDescent="0.25">
      <c r="A983" s="107" t="s">
        <v>636</v>
      </c>
      <c r="B983" s="107" t="s">
        <v>4377</v>
      </c>
      <c r="C983" s="107">
        <v>50</v>
      </c>
      <c r="D983" s="107">
        <v>31.46</v>
      </c>
      <c r="E983"/>
    </row>
    <row r="984" spans="1:5" x14ac:dyDescent="0.25">
      <c r="A984" s="167"/>
      <c r="B984"/>
      <c r="C984"/>
      <c r="D984"/>
      <c r="E984"/>
    </row>
    <row r="985" spans="1:5" x14ac:dyDescent="0.25">
      <c r="A985"/>
      <c r="B985"/>
      <c r="C985"/>
      <c r="D985"/>
      <c r="E985"/>
    </row>
    <row r="986" spans="1:5" x14ac:dyDescent="0.25">
      <c r="A986"/>
      <c r="B986"/>
      <c r="C986"/>
      <c r="D986"/>
      <c r="E986"/>
    </row>
    <row r="987" spans="1:5" x14ac:dyDescent="0.25">
      <c r="A987"/>
      <c r="B987"/>
      <c r="C987"/>
      <c r="D987"/>
      <c r="E987"/>
    </row>
    <row r="988" spans="1:5" x14ac:dyDescent="0.25">
      <c r="A988" s="230" t="s">
        <v>2257</v>
      </c>
      <c r="B988" s="230" t="s">
        <v>877</v>
      </c>
      <c r="C988" s="230" t="s">
        <v>2460</v>
      </c>
      <c r="D988" s="241" t="s">
        <v>2443</v>
      </c>
      <c r="E988" s="195" t="s">
        <v>4411</v>
      </c>
    </row>
    <row r="989" spans="1:5" x14ac:dyDescent="0.25">
      <c r="A989" s="107" t="s">
        <v>452</v>
      </c>
      <c r="B989" s="107" t="s">
        <v>4381</v>
      </c>
      <c r="C989" s="107">
        <v>2</v>
      </c>
      <c r="D989" s="242" t="s">
        <v>4382</v>
      </c>
      <c r="E989"/>
    </row>
    <row r="990" spans="1:5" x14ac:dyDescent="0.25">
      <c r="A990" s="107" t="s">
        <v>2134</v>
      </c>
      <c r="B990" s="107" t="s">
        <v>4383</v>
      </c>
      <c r="C990" s="107">
        <v>5</v>
      </c>
      <c r="D990" s="242">
        <v>97.19</v>
      </c>
      <c r="E990"/>
    </row>
    <row r="991" spans="1:5" x14ac:dyDescent="0.25">
      <c r="A991" s="107" t="s">
        <v>2357</v>
      </c>
      <c r="B991" s="107" t="s">
        <v>4384</v>
      </c>
      <c r="C991" s="107">
        <v>5</v>
      </c>
      <c r="D991" s="242" t="s">
        <v>4382</v>
      </c>
      <c r="E991"/>
    </row>
    <row r="992" spans="1:5" x14ac:dyDescent="0.25">
      <c r="A992" s="107" t="s">
        <v>410</v>
      </c>
      <c r="B992" s="107" t="s">
        <v>4385</v>
      </c>
      <c r="C992" s="107">
        <v>5</v>
      </c>
      <c r="D992" s="244">
        <v>184.09</v>
      </c>
      <c r="E992"/>
    </row>
    <row r="993" spans="1:5" x14ac:dyDescent="0.25">
      <c r="A993" s="107" t="s">
        <v>450</v>
      </c>
      <c r="B993" s="107" t="s">
        <v>3369</v>
      </c>
      <c r="C993" s="107">
        <v>7</v>
      </c>
      <c r="D993" s="242" t="s">
        <v>4382</v>
      </c>
      <c r="E993"/>
    </row>
    <row r="994" spans="1:5" x14ac:dyDescent="0.25">
      <c r="A994" s="107" t="s">
        <v>108</v>
      </c>
      <c r="B994" s="107" t="s">
        <v>4386</v>
      </c>
      <c r="C994" s="107">
        <v>5</v>
      </c>
      <c r="D994" s="242" t="s">
        <v>4382</v>
      </c>
      <c r="E994"/>
    </row>
    <row r="995" spans="1:5" x14ac:dyDescent="0.25">
      <c r="A995" s="107" t="s">
        <v>451</v>
      </c>
      <c r="B995" s="107" t="s">
        <v>4387</v>
      </c>
      <c r="C995" s="107">
        <v>3</v>
      </c>
      <c r="D995" s="242" t="s">
        <v>4382</v>
      </c>
      <c r="E995"/>
    </row>
    <row r="996" spans="1:5" x14ac:dyDescent="0.25">
      <c r="A996" s="107" t="s">
        <v>103</v>
      </c>
      <c r="B996" s="107" t="s">
        <v>3370</v>
      </c>
      <c r="C996" s="107">
        <v>30</v>
      </c>
      <c r="D996" s="242" t="s">
        <v>4382</v>
      </c>
      <c r="E996"/>
    </row>
    <row r="997" spans="1:5" x14ac:dyDescent="0.25">
      <c r="A997" s="107" t="s">
        <v>4388</v>
      </c>
      <c r="B997" s="107" t="s">
        <v>4389</v>
      </c>
      <c r="C997" s="107">
        <v>1</v>
      </c>
      <c r="D997" s="242" t="s">
        <v>4382</v>
      </c>
      <c r="E997"/>
    </row>
    <row r="998" spans="1:5" x14ac:dyDescent="0.25">
      <c r="A998" s="107" t="s">
        <v>2326</v>
      </c>
      <c r="B998" s="107" t="s">
        <v>4390</v>
      </c>
      <c r="C998" s="107">
        <v>4</v>
      </c>
      <c r="D998" s="242" t="s">
        <v>4382</v>
      </c>
      <c r="E998"/>
    </row>
    <row r="999" spans="1:5" x14ac:dyDescent="0.25">
      <c r="A999" s="107" t="s">
        <v>102</v>
      </c>
      <c r="B999" s="107" t="s">
        <v>4391</v>
      </c>
      <c r="C999" s="107">
        <v>30</v>
      </c>
      <c r="D999" s="242" t="s">
        <v>4382</v>
      </c>
      <c r="E999"/>
    </row>
    <row r="1000" spans="1:5" x14ac:dyDescent="0.25">
      <c r="A1000" s="107" t="s">
        <v>454</v>
      </c>
      <c r="B1000" s="107" t="s">
        <v>3371</v>
      </c>
      <c r="C1000" s="107">
        <v>15</v>
      </c>
      <c r="D1000" s="242" t="s">
        <v>4382</v>
      </c>
      <c r="E1000"/>
    </row>
    <row r="1001" spans="1:5" x14ac:dyDescent="0.25">
      <c r="A1001" s="107" t="s">
        <v>2340</v>
      </c>
      <c r="B1001" s="107" t="s">
        <v>3372</v>
      </c>
      <c r="C1001" s="107">
        <v>10</v>
      </c>
      <c r="D1001" s="242" t="s">
        <v>4382</v>
      </c>
      <c r="E1001"/>
    </row>
    <row r="1002" spans="1:5" x14ac:dyDescent="0.25">
      <c r="A1002" s="107" t="s">
        <v>98</v>
      </c>
      <c r="B1002" s="107" t="s">
        <v>4392</v>
      </c>
      <c r="C1002" s="107">
        <v>15</v>
      </c>
      <c r="D1002" s="242" t="s">
        <v>4382</v>
      </c>
      <c r="E1002"/>
    </row>
    <row r="1003" spans="1:5" x14ac:dyDescent="0.25">
      <c r="A1003" s="107" t="s">
        <v>100</v>
      </c>
      <c r="B1003" s="107" t="s">
        <v>4393</v>
      </c>
      <c r="C1003" s="107">
        <v>50</v>
      </c>
      <c r="D1003" s="242" t="s">
        <v>4382</v>
      </c>
      <c r="E1003"/>
    </row>
    <row r="1004" spans="1:5" x14ac:dyDescent="0.25">
      <c r="A1004" s="107" t="s">
        <v>448</v>
      </c>
      <c r="B1004" s="107" t="s">
        <v>3374</v>
      </c>
      <c r="C1004" s="107">
        <v>30</v>
      </c>
      <c r="D1004" s="242" t="s">
        <v>4382</v>
      </c>
      <c r="E1004"/>
    </row>
    <row r="1005" spans="1:5" x14ac:dyDescent="0.25">
      <c r="A1005" s="107" t="s">
        <v>101</v>
      </c>
      <c r="B1005" s="107" t="s">
        <v>3375</v>
      </c>
      <c r="C1005" s="107">
        <v>10</v>
      </c>
      <c r="D1005" s="242" t="s">
        <v>4382</v>
      </c>
      <c r="E1005"/>
    </row>
    <row r="1006" spans="1:5" x14ac:dyDescent="0.25">
      <c r="A1006" s="107" t="s">
        <v>291</v>
      </c>
      <c r="B1006" s="107" t="s">
        <v>4394</v>
      </c>
      <c r="C1006" s="107">
        <v>8</v>
      </c>
      <c r="D1006" s="242" t="s">
        <v>4395</v>
      </c>
      <c r="E1006"/>
    </row>
    <row r="1007" spans="1:5" x14ac:dyDescent="0.25">
      <c r="A1007" s="107" t="s">
        <v>2134</v>
      </c>
      <c r="B1007" s="107" t="s">
        <v>4383</v>
      </c>
      <c r="C1007" s="107">
        <v>5</v>
      </c>
      <c r="D1007" s="242" t="s">
        <v>4395</v>
      </c>
      <c r="E1007"/>
    </row>
    <row r="1008" spans="1:5" x14ac:dyDescent="0.25">
      <c r="A1008" s="107" t="s">
        <v>2127</v>
      </c>
      <c r="B1008" s="107" t="s">
        <v>4396</v>
      </c>
      <c r="C1008" s="107">
        <v>2</v>
      </c>
      <c r="D1008" s="242" t="s">
        <v>4395</v>
      </c>
      <c r="E1008"/>
    </row>
    <row r="1009" spans="1:5" x14ac:dyDescent="0.25">
      <c r="A1009" s="107" t="s">
        <v>4397</v>
      </c>
      <c r="B1009" s="107" t="s">
        <v>4398</v>
      </c>
      <c r="C1009" s="107">
        <v>15</v>
      </c>
      <c r="D1009" s="242" t="s">
        <v>4382</v>
      </c>
      <c r="E1009"/>
    </row>
    <row r="1010" spans="1:5" x14ac:dyDescent="0.25">
      <c r="A1010" s="107" t="s">
        <v>4399</v>
      </c>
      <c r="B1010" s="107" t="s">
        <v>4400</v>
      </c>
      <c r="C1010" s="107">
        <v>5</v>
      </c>
      <c r="D1010" s="242" t="s">
        <v>4382</v>
      </c>
      <c r="E1010"/>
    </row>
    <row r="1011" spans="1:5" x14ac:dyDescent="0.25">
      <c r="A1011" s="107" t="s">
        <v>4401</v>
      </c>
      <c r="B1011" s="107" t="s">
        <v>4402</v>
      </c>
      <c r="C1011" s="107">
        <v>10</v>
      </c>
      <c r="D1011" s="242" t="s">
        <v>4382</v>
      </c>
      <c r="E1011"/>
    </row>
    <row r="1012" spans="1:5" x14ac:dyDescent="0.25">
      <c r="A1012" s="107" t="s">
        <v>105</v>
      </c>
      <c r="B1012" s="107" t="s">
        <v>3376</v>
      </c>
      <c r="C1012" s="107">
        <v>30</v>
      </c>
      <c r="D1012" s="242" t="s">
        <v>4382</v>
      </c>
      <c r="E1012"/>
    </row>
    <row r="1013" spans="1:5" x14ac:dyDescent="0.25">
      <c r="A1013" s="107" t="s">
        <v>2357</v>
      </c>
      <c r="B1013" s="107" t="s">
        <v>4384</v>
      </c>
      <c r="C1013" s="107">
        <v>15</v>
      </c>
      <c r="D1013" s="242" t="s">
        <v>4382</v>
      </c>
      <c r="E1013"/>
    </row>
    <row r="1014" spans="1:5" x14ac:dyDescent="0.25">
      <c r="A1014" s="107" t="s">
        <v>104</v>
      </c>
      <c r="B1014" s="107" t="s">
        <v>4403</v>
      </c>
      <c r="C1014" s="107">
        <v>50</v>
      </c>
      <c r="D1014" s="242" t="s">
        <v>4382</v>
      </c>
      <c r="E1014"/>
    </row>
    <row r="1015" spans="1:5" x14ac:dyDescent="0.25">
      <c r="A1015" s="107" t="s">
        <v>107</v>
      </c>
      <c r="B1015" s="107" t="s">
        <v>4404</v>
      </c>
      <c r="C1015" s="107">
        <v>5</v>
      </c>
      <c r="D1015" s="242" t="s">
        <v>4405</v>
      </c>
      <c r="E1015"/>
    </row>
    <row r="1016" spans="1:5" x14ac:dyDescent="0.25">
      <c r="A1016" s="107" t="s">
        <v>94</v>
      </c>
      <c r="B1016" s="107" t="s">
        <v>3377</v>
      </c>
      <c r="C1016" s="107">
        <v>40</v>
      </c>
      <c r="D1016" s="242" t="s">
        <v>4405</v>
      </c>
      <c r="E1016"/>
    </row>
    <row r="1017" spans="1:5" x14ac:dyDescent="0.25">
      <c r="A1017" s="107" t="s">
        <v>95</v>
      </c>
      <c r="B1017" s="107" t="s">
        <v>4406</v>
      </c>
      <c r="C1017" s="107">
        <v>10</v>
      </c>
      <c r="D1017" s="242" t="s">
        <v>4405</v>
      </c>
      <c r="E1017"/>
    </row>
    <row r="1018" spans="1:5" x14ac:dyDescent="0.25">
      <c r="A1018" s="107" t="s">
        <v>4407</v>
      </c>
      <c r="B1018" s="107" t="s">
        <v>4408</v>
      </c>
      <c r="C1018" s="107">
        <v>5</v>
      </c>
      <c r="D1018" s="242" t="s">
        <v>4395</v>
      </c>
      <c r="E1018"/>
    </row>
    <row r="1019" spans="1:5" x14ac:dyDescent="0.25">
      <c r="A1019" s="107" t="s">
        <v>2101</v>
      </c>
      <c r="B1019" s="107" t="s">
        <v>2102</v>
      </c>
      <c r="C1019" s="107">
        <v>3</v>
      </c>
      <c r="D1019" s="244">
        <v>184.09</v>
      </c>
      <c r="E1019"/>
    </row>
    <row r="1020" spans="1:5" x14ac:dyDescent="0.25">
      <c r="A1020" s="107" t="s">
        <v>21</v>
      </c>
      <c r="B1020" s="107" t="s">
        <v>4409</v>
      </c>
      <c r="C1020" s="107">
        <v>10</v>
      </c>
      <c r="D1020" s="244">
        <v>184.09</v>
      </c>
      <c r="E1020"/>
    </row>
    <row r="1021" spans="1:5" x14ac:dyDescent="0.25">
      <c r="A1021" s="107" t="s">
        <v>24</v>
      </c>
      <c r="B1021" s="107" t="s">
        <v>4410</v>
      </c>
      <c r="C1021" s="107">
        <v>15</v>
      </c>
      <c r="D1021" s="244">
        <v>184.09</v>
      </c>
      <c r="E1021"/>
    </row>
    <row r="1022" spans="1:5" x14ac:dyDescent="0.25">
      <c r="A1022" s="107" t="s">
        <v>22</v>
      </c>
      <c r="B1022" s="107" t="s">
        <v>3368</v>
      </c>
      <c r="C1022" s="107">
        <v>45</v>
      </c>
      <c r="D1022" s="244">
        <v>184.09</v>
      </c>
      <c r="E1022"/>
    </row>
    <row r="1023" spans="1:5" x14ac:dyDescent="0.25">
      <c r="A1023" s="107" t="s">
        <v>410</v>
      </c>
      <c r="B1023" s="107" t="s">
        <v>4385</v>
      </c>
      <c r="C1023" s="107">
        <v>10</v>
      </c>
      <c r="D1023" s="244">
        <v>184.09</v>
      </c>
      <c r="E1023"/>
    </row>
    <row r="1024" spans="1:5" x14ac:dyDescent="0.25">
      <c r="A1024"/>
      <c r="B1024"/>
      <c r="C1024"/>
      <c r="D1024"/>
      <c r="E1024"/>
    </row>
    <row r="1025" spans="1:6" x14ac:dyDescent="0.25">
      <c r="A1025" s="20" t="s">
        <v>4437</v>
      </c>
      <c r="B1025" s="20" t="s">
        <v>2561</v>
      </c>
      <c r="C1025" s="20" t="s">
        <v>4438</v>
      </c>
      <c r="D1025" s="20" t="s">
        <v>4346</v>
      </c>
      <c r="E1025" s="20" t="s">
        <v>2443</v>
      </c>
      <c r="F1025" s="173" t="s">
        <v>4439</v>
      </c>
    </row>
    <row r="1026" spans="1:6" x14ac:dyDescent="0.25">
      <c r="A1026" s="107" t="s">
        <v>4418</v>
      </c>
      <c r="B1026" s="107" t="s">
        <v>4419</v>
      </c>
      <c r="C1026" s="107" t="s">
        <v>2649</v>
      </c>
      <c r="D1026" s="107">
        <v>50</v>
      </c>
      <c r="E1026" s="107" t="s">
        <v>4420</v>
      </c>
    </row>
    <row r="1027" spans="1:6" x14ac:dyDescent="0.25">
      <c r="A1027" s="107" t="s">
        <v>4421</v>
      </c>
      <c r="B1027" s="107" t="s">
        <v>4422</v>
      </c>
      <c r="C1027" s="107" t="s">
        <v>2649</v>
      </c>
      <c r="D1027" s="107">
        <v>50</v>
      </c>
      <c r="E1027" s="107" t="s">
        <v>4420</v>
      </c>
    </row>
    <row r="1028" spans="1:6" x14ac:dyDescent="0.25">
      <c r="A1028" s="107" t="s">
        <v>4423</v>
      </c>
      <c r="B1028" s="107" t="s">
        <v>4424</v>
      </c>
      <c r="C1028" s="107" t="s">
        <v>2649</v>
      </c>
      <c r="D1028" s="107">
        <v>20</v>
      </c>
      <c r="E1028" s="107" t="s">
        <v>4420</v>
      </c>
    </row>
    <row r="1029" spans="1:6" x14ac:dyDescent="0.25">
      <c r="A1029" s="107" t="s">
        <v>4425</v>
      </c>
      <c r="B1029" s="107" t="s">
        <v>4426</v>
      </c>
      <c r="C1029" s="107" t="s">
        <v>2649</v>
      </c>
      <c r="D1029" s="107">
        <v>110</v>
      </c>
      <c r="E1029" s="107" t="s">
        <v>4420</v>
      </c>
    </row>
    <row r="1030" spans="1:6" x14ac:dyDescent="0.25">
      <c r="A1030" s="107" t="s">
        <v>4427</v>
      </c>
      <c r="B1030" s="107" t="s">
        <v>4428</v>
      </c>
      <c r="C1030" s="107" t="s">
        <v>2649</v>
      </c>
      <c r="D1030" s="107">
        <v>21</v>
      </c>
      <c r="E1030" s="107" t="s">
        <v>4420</v>
      </c>
      <c r="F1030" s="164"/>
    </row>
    <row r="1031" spans="1:6" x14ac:dyDescent="0.25">
      <c r="A1031" s="107" t="s">
        <v>4429</v>
      </c>
      <c r="B1031" s="107" t="s">
        <v>4430</v>
      </c>
      <c r="C1031" s="107" t="s">
        <v>2649</v>
      </c>
      <c r="D1031" s="107">
        <v>30</v>
      </c>
      <c r="E1031" s="107" t="s">
        <v>4420</v>
      </c>
    </row>
    <row r="1032" spans="1:6" x14ac:dyDescent="0.25">
      <c r="A1032" s="107" t="s">
        <v>4431</v>
      </c>
      <c r="B1032" s="107" t="s">
        <v>4432</v>
      </c>
      <c r="C1032" s="107" t="s">
        <v>2649</v>
      </c>
      <c r="D1032" s="107">
        <v>5</v>
      </c>
      <c r="E1032" s="107" t="s">
        <v>4420</v>
      </c>
    </row>
    <row r="1033" spans="1:6" x14ac:dyDescent="0.25">
      <c r="A1033" s="107" t="s">
        <v>4433</v>
      </c>
      <c r="B1033" s="107" t="s">
        <v>4434</v>
      </c>
      <c r="C1033" s="107" t="s">
        <v>2649</v>
      </c>
      <c r="D1033" s="107">
        <v>37</v>
      </c>
      <c r="E1033" s="107" t="s">
        <v>4420</v>
      </c>
    </row>
    <row r="1034" spans="1:6" x14ac:dyDescent="0.25">
      <c r="A1034" s="107" t="s">
        <v>4435</v>
      </c>
      <c r="B1034" s="107" t="s">
        <v>4436</v>
      </c>
      <c r="C1034" s="107" t="s">
        <v>2649</v>
      </c>
      <c r="D1034" s="107">
        <v>10</v>
      </c>
      <c r="E1034" s="107" t="s">
        <v>4420</v>
      </c>
    </row>
    <row r="1035" spans="1:6" x14ac:dyDescent="0.25">
      <c r="A1035"/>
      <c r="B1035"/>
      <c r="C1035"/>
      <c r="D1035"/>
      <c r="E1035"/>
    </row>
    <row r="1036" spans="1:6" x14ac:dyDescent="0.25">
      <c r="A1036"/>
      <c r="B1036"/>
      <c r="C1036"/>
      <c r="D1036"/>
      <c r="E1036"/>
    </row>
    <row r="1037" spans="1:6" x14ac:dyDescent="0.25">
      <c r="A1037" s="107" t="s">
        <v>362</v>
      </c>
      <c r="B1037" s="107" t="s">
        <v>4440</v>
      </c>
      <c r="C1037" s="107">
        <v>50</v>
      </c>
      <c r="D1037" s="107" t="s">
        <v>3023</v>
      </c>
      <c r="E1037" s="107" t="s">
        <v>4441</v>
      </c>
      <c r="F1037" s="195" t="s">
        <v>4523</v>
      </c>
    </row>
    <row r="1038" spans="1:6" x14ac:dyDescent="0.25">
      <c r="A1038" s="107" t="s">
        <v>4442</v>
      </c>
      <c r="B1038" s="107" t="s">
        <v>4443</v>
      </c>
      <c r="C1038" s="107">
        <v>250</v>
      </c>
      <c r="D1038" s="107" t="s">
        <v>3023</v>
      </c>
      <c r="E1038" s="107" t="s">
        <v>4441</v>
      </c>
    </row>
    <row r="1039" spans="1:6" x14ac:dyDescent="0.25">
      <c r="A1039" s="231" t="s">
        <v>4444</v>
      </c>
      <c r="B1039" s="231" t="s">
        <v>4445</v>
      </c>
      <c r="C1039" s="231">
        <v>50</v>
      </c>
      <c r="D1039" s="231" t="s">
        <v>3023</v>
      </c>
      <c r="E1039" s="231" t="s">
        <v>4446</v>
      </c>
    </row>
    <row r="1040" spans="1:6" x14ac:dyDescent="0.25">
      <c r="A1040" s="231" t="s">
        <v>4447</v>
      </c>
      <c r="B1040" s="231" t="s">
        <v>4448</v>
      </c>
      <c r="C1040" s="231">
        <v>150</v>
      </c>
      <c r="D1040" s="231" t="s">
        <v>3023</v>
      </c>
      <c r="E1040" s="231" t="s">
        <v>4446</v>
      </c>
    </row>
    <row r="1041" spans="1:6" x14ac:dyDescent="0.25">
      <c r="A1041" s="231" t="s">
        <v>4449</v>
      </c>
      <c r="B1041" s="231" t="s">
        <v>4450</v>
      </c>
      <c r="C1041" s="231">
        <v>30</v>
      </c>
      <c r="D1041" s="231" t="s">
        <v>3023</v>
      </c>
      <c r="E1041" s="231" t="s">
        <v>4446</v>
      </c>
    </row>
    <row r="1042" spans="1:6" x14ac:dyDescent="0.25">
      <c r="A1042" s="107" t="s">
        <v>90</v>
      </c>
      <c r="B1042" s="107" t="s">
        <v>4451</v>
      </c>
      <c r="C1042" s="107">
        <v>70</v>
      </c>
      <c r="D1042" s="107" t="s">
        <v>3023</v>
      </c>
      <c r="E1042" s="107" t="s">
        <v>4452</v>
      </c>
    </row>
    <row r="1043" spans="1:6" x14ac:dyDescent="0.25">
      <c r="A1043" s="107" t="s">
        <v>4261</v>
      </c>
      <c r="B1043" s="107" t="s">
        <v>4453</v>
      </c>
      <c r="C1043" s="107">
        <v>50</v>
      </c>
      <c r="D1043" s="107" t="s">
        <v>3023</v>
      </c>
      <c r="E1043" s="107" t="s">
        <v>4454</v>
      </c>
      <c r="F1043" s="164"/>
    </row>
    <row r="1044" spans="1:6" x14ac:dyDescent="0.25">
      <c r="A1044" s="107" t="s">
        <v>3561</v>
      </c>
      <c r="B1044" s="107" t="s">
        <v>4455</v>
      </c>
      <c r="C1044" s="107">
        <v>150</v>
      </c>
      <c r="D1044" s="107" t="s">
        <v>3023</v>
      </c>
      <c r="E1044" s="107" t="s">
        <v>4454</v>
      </c>
      <c r="F1044" s="164"/>
    </row>
    <row r="1045" spans="1:6" x14ac:dyDescent="0.25">
      <c r="A1045" s="107" t="s">
        <v>4456</v>
      </c>
      <c r="B1045" s="107" t="s">
        <v>4457</v>
      </c>
      <c r="C1045" s="107">
        <v>30</v>
      </c>
      <c r="D1045" s="107" t="s">
        <v>3023</v>
      </c>
      <c r="E1045" s="107" t="s">
        <v>4454</v>
      </c>
    </row>
    <row r="1046" spans="1:6" x14ac:dyDescent="0.25">
      <c r="A1046" s="107" t="s">
        <v>4458</v>
      </c>
      <c r="B1046" s="107" t="s">
        <v>4459</v>
      </c>
      <c r="C1046" s="107">
        <v>20</v>
      </c>
      <c r="D1046" s="107" t="s">
        <v>3023</v>
      </c>
      <c r="E1046" s="107" t="s">
        <v>4454</v>
      </c>
    </row>
    <row r="1047" spans="1:6" x14ac:dyDescent="0.25">
      <c r="A1047" s="107" t="s">
        <v>3345</v>
      </c>
      <c r="B1047" s="107" t="s">
        <v>4460</v>
      </c>
      <c r="C1047" s="107">
        <v>1</v>
      </c>
      <c r="D1047" s="107" t="s">
        <v>3023</v>
      </c>
      <c r="E1047" s="109">
        <v>189.83</v>
      </c>
    </row>
    <row r="1048" spans="1:6" x14ac:dyDescent="0.25">
      <c r="A1048" s="107" t="s">
        <v>90</v>
      </c>
      <c r="B1048" s="107" t="s">
        <v>4451</v>
      </c>
      <c r="C1048" s="107">
        <v>30</v>
      </c>
      <c r="D1048" s="107" t="s">
        <v>3023</v>
      </c>
      <c r="E1048" s="107" t="s">
        <v>4461</v>
      </c>
    </row>
    <row r="1049" spans="1:6" x14ac:dyDescent="0.25">
      <c r="A1049" s="107" t="s">
        <v>400</v>
      </c>
      <c r="B1049" s="107" t="s">
        <v>4462</v>
      </c>
      <c r="C1049" s="107">
        <v>15</v>
      </c>
      <c r="D1049" s="107" t="s">
        <v>4463</v>
      </c>
      <c r="E1049" s="109">
        <v>249.7</v>
      </c>
      <c r="F1049" s="121"/>
    </row>
    <row r="1050" spans="1:6" x14ac:dyDescent="0.25">
      <c r="A1050" s="107" t="s">
        <v>860</v>
      </c>
      <c r="B1050" s="107" t="s">
        <v>4464</v>
      </c>
      <c r="C1050" s="107">
        <v>1</v>
      </c>
      <c r="D1050" s="107" t="s">
        <v>4463</v>
      </c>
      <c r="E1050" s="109">
        <v>249.7</v>
      </c>
    </row>
    <row r="1051" spans="1:6" x14ac:dyDescent="0.25">
      <c r="A1051" s="107" t="s">
        <v>861</v>
      </c>
      <c r="B1051" s="107" t="s">
        <v>4465</v>
      </c>
      <c r="C1051" s="107">
        <v>4</v>
      </c>
      <c r="D1051" s="107" t="s">
        <v>4463</v>
      </c>
      <c r="E1051" s="109">
        <v>249.7</v>
      </c>
    </row>
    <row r="1052" spans="1:6" x14ac:dyDescent="0.25">
      <c r="A1052" s="107" t="s">
        <v>4442</v>
      </c>
      <c r="B1052" s="107" t="s">
        <v>4443</v>
      </c>
      <c r="C1052" s="107">
        <v>200</v>
      </c>
      <c r="D1052" s="107" t="s">
        <v>3023</v>
      </c>
      <c r="E1052" s="107" t="s">
        <v>4466</v>
      </c>
    </row>
    <row r="1053" spans="1:6" x14ac:dyDescent="0.25">
      <c r="A1053" s="107" t="s">
        <v>4467</v>
      </c>
      <c r="B1053" s="107" t="s">
        <v>4468</v>
      </c>
      <c r="C1053" s="107">
        <v>5</v>
      </c>
      <c r="D1053" s="107" t="s">
        <v>3023</v>
      </c>
      <c r="E1053" s="109">
        <v>316.81</v>
      </c>
    </row>
    <row r="1054" spans="1:6" x14ac:dyDescent="0.25">
      <c r="A1054" s="107" t="s">
        <v>4469</v>
      </c>
      <c r="B1054" s="107" t="s">
        <v>4470</v>
      </c>
      <c r="C1054" s="107">
        <v>3</v>
      </c>
      <c r="D1054" s="107" t="s">
        <v>3023</v>
      </c>
      <c r="E1054" s="109">
        <v>343.09</v>
      </c>
    </row>
    <row r="1055" spans="1:6" x14ac:dyDescent="0.25">
      <c r="A1055" s="107" t="s">
        <v>827</v>
      </c>
      <c r="B1055" s="107" t="s">
        <v>4471</v>
      </c>
      <c r="C1055" s="107">
        <v>50</v>
      </c>
      <c r="D1055" s="107" t="s">
        <v>3023</v>
      </c>
      <c r="E1055" s="107" t="s">
        <v>4472</v>
      </c>
    </row>
    <row r="1056" spans="1:6" x14ac:dyDescent="0.25">
      <c r="A1056" s="107" t="s">
        <v>4473</v>
      </c>
      <c r="B1056" s="107" t="s">
        <v>4474</v>
      </c>
      <c r="C1056" s="107">
        <v>50</v>
      </c>
      <c r="D1056" s="107" t="s">
        <v>3023</v>
      </c>
      <c r="E1056" s="107" t="s">
        <v>4475</v>
      </c>
    </row>
    <row r="1057" spans="1:5" x14ac:dyDescent="0.25">
      <c r="A1057" s="107" t="s">
        <v>4476</v>
      </c>
      <c r="B1057" s="107" t="s">
        <v>4477</v>
      </c>
      <c r="C1057" s="107">
        <v>30</v>
      </c>
      <c r="D1057" s="107" t="s">
        <v>3023</v>
      </c>
      <c r="E1057" s="107" t="s">
        <v>4472</v>
      </c>
    </row>
    <row r="1058" spans="1:5" x14ac:dyDescent="0.25">
      <c r="A1058" s="107" t="s">
        <v>365</v>
      </c>
      <c r="B1058" s="107" t="s">
        <v>4478</v>
      </c>
      <c r="C1058" s="107">
        <v>300</v>
      </c>
      <c r="D1058" s="107" t="s">
        <v>3023</v>
      </c>
      <c r="E1058" s="107" t="s">
        <v>4479</v>
      </c>
    </row>
    <row r="1059" spans="1:5" x14ac:dyDescent="0.25">
      <c r="A1059" s="107" t="s">
        <v>475</v>
      </c>
      <c r="B1059" s="107" t="s">
        <v>4480</v>
      </c>
      <c r="C1059" s="107">
        <v>50</v>
      </c>
      <c r="D1059" s="107" t="s">
        <v>3023</v>
      </c>
      <c r="E1059" s="107" t="s">
        <v>4481</v>
      </c>
    </row>
    <row r="1060" spans="1:5" x14ac:dyDescent="0.25">
      <c r="A1060" s="107" t="s">
        <v>476</v>
      </c>
      <c r="B1060" s="107" t="s">
        <v>4482</v>
      </c>
      <c r="C1060" s="107">
        <v>200</v>
      </c>
      <c r="D1060" s="107" t="s">
        <v>3023</v>
      </c>
      <c r="E1060" s="107" t="s">
        <v>4483</v>
      </c>
    </row>
    <row r="1061" spans="1:5" x14ac:dyDescent="0.25">
      <c r="A1061" s="107" t="s">
        <v>4484</v>
      </c>
      <c r="B1061" s="107" t="s">
        <v>4485</v>
      </c>
      <c r="C1061" s="107">
        <v>70</v>
      </c>
      <c r="D1061" s="107" t="s">
        <v>3023</v>
      </c>
      <c r="E1061" s="107" t="s">
        <v>4486</v>
      </c>
    </row>
    <row r="1062" spans="1:5" x14ac:dyDescent="0.25">
      <c r="A1062" s="107" t="s">
        <v>4487</v>
      </c>
      <c r="B1062" s="107" t="s">
        <v>4488</v>
      </c>
      <c r="C1062" s="107">
        <v>10</v>
      </c>
      <c r="D1062" s="107" t="s">
        <v>3023</v>
      </c>
      <c r="E1062" s="107" t="s">
        <v>4486</v>
      </c>
    </row>
    <row r="1063" spans="1:5" x14ac:dyDescent="0.25">
      <c r="A1063" s="107" t="s">
        <v>4489</v>
      </c>
      <c r="B1063" s="107" t="s">
        <v>4490</v>
      </c>
      <c r="C1063" s="107">
        <v>30</v>
      </c>
      <c r="D1063" s="107" t="s">
        <v>3023</v>
      </c>
      <c r="E1063" s="107" t="s">
        <v>4491</v>
      </c>
    </row>
    <row r="1064" spans="1:5" x14ac:dyDescent="0.25">
      <c r="A1064" s="107" t="s">
        <v>4492</v>
      </c>
      <c r="B1064" s="107" t="s">
        <v>4493</v>
      </c>
      <c r="C1064" s="107">
        <v>10</v>
      </c>
      <c r="D1064" s="107" t="s">
        <v>4494</v>
      </c>
      <c r="E1064" s="109">
        <v>209.45</v>
      </c>
    </row>
    <row r="1065" spans="1:5" x14ac:dyDescent="0.25">
      <c r="A1065" s="107" t="s">
        <v>4495</v>
      </c>
      <c r="B1065" s="107" t="s">
        <v>4496</v>
      </c>
      <c r="C1065" s="107">
        <v>4</v>
      </c>
      <c r="D1065" s="107" t="s">
        <v>3023</v>
      </c>
      <c r="E1065" s="109">
        <v>209.45</v>
      </c>
    </row>
    <row r="1066" spans="1:5" x14ac:dyDescent="0.25">
      <c r="A1066" s="107" t="s">
        <v>4497</v>
      </c>
      <c r="B1066" s="107" t="s">
        <v>4498</v>
      </c>
      <c r="C1066" s="107">
        <v>10</v>
      </c>
      <c r="D1066" s="107" t="s">
        <v>3023</v>
      </c>
      <c r="E1066" s="107" t="s">
        <v>4499</v>
      </c>
    </row>
    <row r="1067" spans="1:5" x14ac:dyDescent="0.25">
      <c r="A1067" s="107" t="s">
        <v>4500</v>
      </c>
      <c r="B1067" s="107" t="s">
        <v>4501</v>
      </c>
      <c r="C1067" s="107">
        <v>9</v>
      </c>
      <c r="D1067" s="107" t="s">
        <v>3023</v>
      </c>
      <c r="E1067" s="107" t="s">
        <v>4502</v>
      </c>
    </row>
    <row r="1068" spans="1:5" x14ac:dyDescent="0.25">
      <c r="A1068" s="107" t="s">
        <v>4503</v>
      </c>
      <c r="B1068" s="107" t="s">
        <v>4504</v>
      </c>
      <c r="C1068" s="107">
        <v>10</v>
      </c>
      <c r="D1068" s="107" t="s">
        <v>3023</v>
      </c>
      <c r="E1068" s="107" t="s">
        <v>4502</v>
      </c>
    </row>
    <row r="1069" spans="1:5" x14ac:dyDescent="0.25">
      <c r="A1069" s="231" t="s">
        <v>4505</v>
      </c>
      <c r="B1069" s="231" t="s">
        <v>4506</v>
      </c>
      <c r="C1069" s="231">
        <v>50</v>
      </c>
      <c r="D1069" s="231" t="s">
        <v>3023</v>
      </c>
      <c r="E1069" s="231" t="s">
        <v>4507</v>
      </c>
    </row>
    <row r="1070" spans="1:5" x14ac:dyDescent="0.25">
      <c r="A1070" s="231" t="s">
        <v>4508</v>
      </c>
      <c r="B1070" s="231" t="s">
        <v>4509</v>
      </c>
      <c r="C1070" s="231">
        <v>100</v>
      </c>
      <c r="D1070" s="231" t="s">
        <v>3023</v>
      </c>
      <c r="E1070" s="231" t="s">
        <v>4507</v>
      </c>
    </row>
    <row r="1071" spans="1:5" x14ac:dyDescent="0.25">
      <c r="A1071" s="231" t="s">
        <v>4510</v>
      </c>
      <c r="B1071" s="231" t="s">
        <v>4511</v>
      </c>
      <c r="C1071" s="231">
        <v>80</v>
      </c>
      <c r="D1071" s="231" t="s">
        <v>3023</v>
      </c>
      <c r="E1071" s="231" t="s">
        <v>4507</v>
      </c>
    </row>
    <row r="1072" spans="1:5" x14ac:dyDescent="0.25">
      <c r="A1072" s="231" t="s">
        <v>4512</v>
      </c>
      <c r="B1072" s="231" t="s">
        <v>4513</v>
      </c>
      <c r="C1072" s="231">
        <v>30</v>
      </c>
      <c r="D1072" s="231" t="s">
        <v>3023</v>
      </c>
      <c r="E1072" s="231" t="s">
        <v>4507</v>
      </c>
    </row>
    <row r="1073" spans="1:5" x14ac:dyDescent="0.25">
      <c r="A1073" s="231" t="s">
        <v>4514</v>
      </c>
      <c r="B1073" s="231" t="s">
        <v>4515</v>
      </c>
      <c r="C1073" s="231">
        <v>70</v>
      </c>
      <c r="D1073" s="231" t="s">
        <v>3023</v>
      </c>
      <c r="E1073" s="231" t="s">
        <v>4516</v>
      </c>
    </row>
    <row r="1074" spans="1:5" x14ac:dyDescent="0.25">
      <c r="A1074" s="231" t="s">
        <v>4517</v>
      </c>
      <c r="B1074" s="231" t="s">
        <v>4518</v>
      </c>
      <c r="C1074" s="231">
        <v>200</v>
      </c>
      <c r="D1074" s="231" t="s">
        <v>3023</v>
      </c>
      <c r="E1074" s="231" t="s">
        <v>4516</v>
      </c>
    </row>
    <row r="1075" spans="1:5" x14ac:dyDescent="0.25">
      <c r="A1075" s="231" t="s">
        <v>4519</v>
      </c>
      <c r="B1075" s="231" t="s">
        <v>4520</v>
      </c>
      <c r="C1075" s="231">
        <v>100</v>
      </c>
      <c r="D1075" s="231" t="s">
        <v>3023</v>
      </c>
      <c r="E1075" s="231" t="s">
        <v>4516</v>
      </c>
    </row>
    <row r="1076" spans="1:5" x14ac:dyDescent="0.25">
      <c r="A1076" s="231" t="s">
        <v>4521</v>
      </c>
      <c r="B1076" s="231" t="s">
        <v>4522</v>
      </c>
      <c r="C1076" s="231">
        <v>51</v>
      </c>
      <c r="D1076" s="231" t="s">
        <v>3023</v>
      </c>
      <c r="E1076" s="231" t="s">
        <v>4516</v>
      </c>
    </row>
    <row r="1077" spans="1:5" x14ac:dyDescent="0.25">
      <c r="A1077"/>
      <c r="B1077"/>
      <c r="C1077"/>
      <c r="D1077"/>
      <c r="E1077"/>
    </row>
    <row r="1078" spans="1:5" x14ac:dyDescent="0.25">
      <c r="A1078"/>
      <c r="B1078"/>
      <c r="C1078"/>
      <c r="D1078"/>
      <c r="E1078"/>
    </row>
    <row r="1079" spans="1:5" x14ac:dyDescent="0.25">
      <c r="A1079"/>
      <c r="B1079"/>
      <c r="C1079"/>
      <c r="D1079"/>
      <c r="E1079"/>
    </row>
    <row r="1080" spans="1:5" x14ac:dyDescent="0.25">
      <c r="A1080" s="230" t="s">
        <v>4530</v>
      </c>
      <c r="B1080" s="230" t="s">
        <v>2442</v>
      </c>
      <c r="C1080" s="230" t="s">
        <v>4531</v>
      </c>
      <c r="D1080" s="230" t="s">
        <v>2443</v>
      </c>
      <c r="E1080" s="173" t="s">
        <v>4587</v>
      </c>
    </row>
    <row r="1081" spans="1:5" x14ac:dyDescent="0.25">
      <c r="A1081" s="107" t="s">
        <v>4532</v>
      </c>
      <c r="B1081" s="107" t="s">
        <v>4533</v>
      </c>
      <c r="C1081" s="107">
        <v>50</v>
      </c>
      <c r="D1081" s="107" t="s">
        <v>4534</v>
      </c>
      <c r="E1081"/>
    </row>
    <row r="1082" spans="1:5" x14ac:dyDescent="0.25">
      <c r="A1082" s="107" t="s">
        <v>4535</v>
      </c>
      <c r="B1082" s="107" t="s">
        <v>4536</v>
      </c>
      <c r="C1082" s="107">
        <v>144</v>
      </c>
      <c r="D1082" s="107" t="s">
        <v>4537</v>
      </c>
      <c r="E1082"/>
    </row>
    <row r="1083" spans="1:5" x14ac:dyDescent="0.25">
      <c r="A1083" s="107" t="s">
        <v>4538</v>
      </c>
      <c r="B1083" s="107" t="s">
        <v>4539</v>
      </c>
      <c r="C1083" s="107">
        <v>52</v>
      </c>
      <c r="D1083" s="107" t="s">
        <v>4540</v>
      </c>
      <c r="E1083"/>
    </row>
    <row r="1084" spans="1:5" x14ac:dyDescent="0.25">
      <c r="A1084" s="107" t="s">
        <v>4541</v>
      </c>
      <c r="B1084" s="107" t="s">
        <v>4542</v>
      </c>
      <c r="C1084" s="107">
        <v>13</v>
      </c>
      <c r="D1084" s="107" t="s">
        <v>4540</v>
      </c>
      <c r="E1084"/>
    </row>
    <row r="1085" spans="1:5" x14ac:dyDescent="0.25">
      <c r="A1085" s="107" t="s">
        <v>4543</v>
      </c>
      <c r="B1085" s="107" t="s">
        <v>4544</v>
      </c>
      <c r="C1085" s="107">
        <v>27</v>
      </c>
      <c r="D1085" s="107" t="s">
        <v>4545</v>
      </c>
      <c r="E1085"/>
    </row>
    <row r="1086" spans="1:5" x14ac:dyDescent="0.25">
      <c r="A1086" s="107" t="s">
        <v>4546</v>
      </c>
      <c r="B1086" s="107" t="s">
        <v>4547</v>
      </c>
      <c r="C1086" s="107">
        <v>99</v>
      </c>
      <c r="D1086" s="107" t="s">
        <v>4548</v>
      </c>
      <c r="E1086"/>
    </row>
    <row r="1087" spans="1:5" x14ac:dyDescent="0.25">
      <c r="A1087" s="107" t="s">
        <v>4549</v>
      </c>
      <c r="B1087" s="107" t="s">
        <v>4550</v>
      </c>
      <c r="C1087" s="107">
        <v>27</v>
      </c>
      <c r="D1087" s="107" t="s">
        <v>4548</v>
      </c>
      <c r="E1087"/>
    </row>
    <row r="1088" spans="1:5" x14ac:dyDescent="0.25">
      <c r="A1088" s="107" t="s">
        <v>4551</v>
      </c>
      <c r="B1088" s="107" t="s">
        <v>4552</v>
      </c>
      <c r="C1088" s="107">
        <v>72</v>
      </c>
      <c r="D1088" s="107" t="s">
        <v>4553</v>
      </c>
      <c r="E1088"/>
    </row>
    <row r="1089" spans="1:5" x14ac:dyDescent="0.25">
      <c r="A1089" s="107" t="s">
        <v>4554</v>
      </c>
      <c r="B1089" s="107" t="s">
        <v>4555</v>
      </c>
      <c r="C1089" s="107">
        <v>24</v>
      </c>
      <c r="D1089" s="107" t="s">
        <v>4553</v>
      </c>
      <c r="E1089"/>
    </row>
    <row r="1090" spans="1:5" x14ac:dyDescent="0.25">
      <c r="A1090" s="107" t="s">
        <v>4556</v>
      </c>
      <c r="B1090" s="107" t="s">
        <v>4557</v>
      </c>
      <c r="C1090" s="107">
        <v>301</v>
      </c>
      <c r="D1090" s="107" t="s">
        <v>4558</v>
      </c>
      <c r="E1090"/>
    </row>
    <row r="1091" spans="1:5" x14ac:dyDescent="0.25">
      <c r="A1091" s="109" t="s">
        <v>4559</v>
      </c>
      <c r="B1091" s="107" t="s">
        <v>4560</v>
      </c>
      <c r="C1091" s="107">
        <v>24</v>
      </c>
      <c r="D1091" s="107" t="s">
        <v>4561</v>
      </c>
      <c r="E1091"/>
    </row>
    <row r="1092" spans="1:5" x14ac:dyDescent="0.25">
      <c r="A1092" s="107" t="s">
        <v>4562</v>
      </c>
      <c r="B1092" s="107" t="s">
        <v>4563</v>
      </c>
      <c r="C1092" s="107">
        <v>48</v>
      </c>
      <c r="D1092" s="107" t="s">
        <v>4564</v>
      </c>
      <c r="E1092"/>
    </row>
    <row r="1093" spans="1:5" x14ac:dyDescent="0.25">
      <c r="A1093" s="107" t="s">
        <v>4565</v>
      </c>
      <c r="B1093" s="107" t="s">
        <v>4566</v>
      </c>
      <c r="C1093" s="107">
        <v>18</v>
      </c>
      <c r="D1093" s="107" t="s">
        <v>4567</v>
      </c>
      <c r="E1093"/>
    </row>
    <row r="1094" spans="1:5" x14ac:dyDescent="0.25">
      <c r="A1094" s="107" t="s">
        <v>4568</v>
      </c>
      <c r="B1094" s="107" t="s">
        <v>4566</v>
      </c>
      <c r="C1094" s="107">
        <v>18</v>
      </c>
      <c r="D1094" s="107" t="s">
        <v>4567</v>
      </c>
      <c r="E1094"/>
    </row>
    <row r="1095" spans="1:5" x14ac:dyDescent="0.25">
      <c r="A1095" s="107" t="s">
        <v>4569</v>
      </c>
      <c r="B1095" s="107" t="s">
        <v>4566</v>
      </c>
      <c r="C1095" s="107">
        <v>18</v>
      </c>
      <c r="D1095" s="107" t="s">
        <v>4567</v>
      </c>
      <c r="E1095"/>
    </row>
    <row r="1096" spans="1:5" x14ac:dyDescent="0.25">
      <c r="A1096" s="107" t="s">
        <v>4570</v>
      </c>
      <c r="B1096" s="107" t="s">
        <v>4566</v>
      </c>
      <c r="C1096" s="107">
        <v>18</v>
      </c>
      <c r="D1096" s="107" t="s">
        <v>4567</v>
      </c>
      <c r="E1096"/>
    </row>
    <row r="1097" spans="1:5" x14ac:dyDescent="0.25">
      <c r="A1097" s="107" t="s">
        <v>4571</v>
      </c>
      <c r="B1097" s="107" t="s">
        <v>4566</v>
      </c>
      <c r="C1097" s="107">
        <v>18</v>
      </c>
      <c r="D1097" s="107" t="s">
        <v>4567</v>
      </c>
      <c r="E1097"/>
    </row>
    <row r="1098" spans="1:5" x14ac:dyDescent="0.25">
      <c r="A1098" s="107" t="s">
        <v>4572</v>
      </c>
      <c r="B1098" s="107" t="s">
        <v>4566</v>
      </c>
      <c r="C1098" s="107">
        <v>18</v>
      </c>
      <c r="D1098" s="107" t="s">
        <v>4573</v>
      </c>
      <c r="E1098"/>
    </row>
    <row r="1099" spans="1:5" x14ac:dyDescent="0.25">
      <c r="A1099" s="107" t="s">
        <v>4574</v>
      </c>
      <c r="B1099" s="107" t="s">
        <v>4566</v>
      </c>
      <c r="C1099" s="107">
        <v>18</v>
      </c>
      <c r="D1099" s="107" t="s">
        <v>4567</v>
      </c>
      <c r="E1099"/>
    </row>
    <row r="1100" spans="1:5" x14ac:dyDescent="0.25">
      <c r="A1100" s="107" t="s">
        <v>4575</v>
      </c>
      <c r="B1100" s="107" t="s">
        <v>4566</v>
      </c>
      <c r="C1100" s="107">
        <v>18</v>
      </c>
      <c r="D1100" s="107" t="s">
        <v>4567</v>
      </c>
      <c r="E1100"/>
    </row>
    <row r="1101" spans="1:5" x14ac:dyDescent="0.25">
      <c r="A1101" s="109" t="s">
        <v>4576</v>
      </c>
      <c r="B1101" s="107" t="s">
        <v>4566</v>
      </c>
      <c r="C1101" s="107">
        <v>18</v>
      </c>
      <c r="D1101" s="107" t="s">
        <v>4567</v>
      </c>
      <c r="E1101"/>
    </row>
    <row r="1102" spans="1:5" x14ac:dyDescent="0.25">
      <c r="A1102" s="107" t="s">
        <v>4577</v>
      </c>
      <c r="B1102" s="107" t="s">
        <v>4566</v>
      </c>
      <c r="C1102" s="107">
        <v>18</v>
      </c>
      <c r="D1102" s="107" t="s">
        <v>4567</v>
      </c>
      <c r="E1102"/>
    </row>
    <row r="1103" spans="1:5" x14ac:dyDescent="0.25">
      <c r="A1103" s="107" t="s">
        <v>4578</v>
      </c>
      <c r="B1103" s="107" t="s">
        <v>4566</v>
      </c>
      <c r="C1103" s="107">
        <v>18</v>
      </c>
      <c r="D1103" s="107" t="s">
        <v>4567</v>
      </c>
      <c r="E1103"/>
    </row>
    <row r="1104" spans="1:5" x14ac:dyDescent="0.25">
      <c r="A1104" s="107" t="s">
        <v>4579</v>
      </c>
      <c r="B1104" s="107" t="s">
        <v>4566</v>
      </c>
      <c r="C1104" s="107">
        <v>18</v>
      </c>
      <c r="D1104" s="107" t="s">
        <v>4567</v>
      </c>
      <c r="E1104"/>
    </row>
    <row r="1105" spans="1:5" x14ac:dyDescent="0.25">
      <c r="A1105" s="107" t="s">
        <v>4580</v>
      </c>
      <c r="B1105" s="107" t="s">
        <v>4581</v>
      </c>
      <c r="C1105" s="107">
        <v>18</v>
      </c>
      <c r="D1105" s="107" t="s">
        <v>4567</v>
      </c>
      <c r="E1105"/>
    </row>
    <row r="1106" spans="1:5" x14ac:dyDescent="0.25">
      <c r="A1106" s="109" t="s">
        <v>4582</v>
      </c>
      <c r="B1106" s="107" t="s">
        <v>4566</v>
      </c>
      <c r="C1106" s="107">
        <v>18</v>
      </c>
      <c r="D1106" s="107" t="s">
        <v>4567</v>
      </c>
      <c r="E1106"/>
    </row>
    <row r="1107" spans="1:5" x14ac:dyDescent="0.25">
      <c r="A1107" s="107" t="s">
        <v>4583</v>
      </c>
      <c r="B1107" s="107" t="s">
        <v>4566</v>
      </c>
      <c r="C1107" s="107">
        <v>18</v>
      </c>
      <c r="D1107" s="107" t="s">
        <v>4567</v>
      </c>
      <c r="E1107"/>
    </row>
    <row r="1108" spans="1:5" x14ac:dyDescent="0.25">
      <c r="A1108" s="107" t="s">
        <v>4584</v>
      </c>
      <c r="B1108" s="107" t="s">
        <v>4566</v>
      </c>
      <c r="C1108" s="107">
        <v>18</v>
      </c>
      <c r="D1108" s="107" t="s">
        <v>4567</v>
      </c>
      <c r="E1108"/>
    </row>
    <row r="1109" spans="1:5" x14ac:dyDescent="0.25">
      <c r="A1109" s="107" t="s">
        <v>4585</v>
      </c>
      <c r="B1109" s="107" t="s">
        <v>4566</v>
      </c>
      <c r="C1109" s="107">
        <v>18</v>
      </c>
      <c r="D1109" s="107" t="s">
        <v>4567</v>
      </c>
      <c r="E1109"/>
    </row>
    <row r="1110" spans="1:5" x14ac:dyDescent="0.25">
      <c r="A1110" s="107" t="s">
        <v>4586</v>
      </c>
      <c r="B1110" s="107" t="s">
        <v>4566</v>
      </c>
      <c r="C1110" s="107">
        <v>18</v>
      </c>
      <c r="D1110" s="107" t="s">
        <v>4567</v>
      </c>
      <c r="E1110"/>
    </row>
    <row r="1111" spans="1:5" x14ac:dyDescent="0.25">
      <c r="A1111" s="109" t="s">
        <v>4527</v>
      </c>
      <c r="B1111" s="107" t="s">
        <v>4228</v>
      </c>
      <c r="C1111" s="107">
        <v>100</v>
      </c>
      <c r="D1111" s="107">
        <v>63.63</v>
      </c>
      <c r="E1111"/>
    </row>
    <row r="1112" spans="1:5" x14ac:dyDescent="0.25">
      <c r="A1112"/>
      <c r="B1112"/>
      <c r="C1112"/>
      <c r="D1112"/>
      <c r="E1112"/>
    </row>
    <row r="1113" spans="1:5" x14ac:dyDescent="0.25">
      <c r="A1113"/>
      <c r="B1113"/>
      <c r="C1113"/>
      <c r="D1113"/>
      <c r="E1113"/>
    </row>
    <row r="1114" spans="1:5" x14ac:dyDescent="0.25">
      <c r="A1114" s="230" t="s">
        <v>4530</v>
      </c>
      <c r="B1114" s="230" t="s">
        <v>2442</v>
      </c>
      <c r="C1114" s="230" t="s">
        <v>4531</v>
      </c>
      <c r="D1114" s="230" t="s">
        <v>2443</v>
      </c>
      <c r="E1114" t="s">
        <v>4607</v>
      </c>
    </row>
    <row r="1115" spans="1:5" x14ac:dyDescent="0.25">
      <c r="A1115" s="107" t="s">
        <v>4590</v>
      </c>
      <c r="B1115" s="107" t="s">
        <v>4591</v>
      </c>
      <c r="C1115" s="107">
        <v>39</v>
      </c>
      <c r="D1115" s="107" t="s">
        <v>4592</v>
      </c>
      <c r="E1115"/>
    </row>
    <row r="1116" spans="1:5" x14ac:dyDescent="0.25">
      <c r="A1116" s="107" t="s">
        <v>4593</v>
      </c>
      <c r="B1116" s="107" t="s">
        <v>4594</v>
      </c>
      <c r="C1116" s="107">
        <v>40</v>
      </c>
      <c r="D1116" s="107" t="s">
        <v>4592</v>
      </c>
      <c r="E1116"/>
    </row>
    <row r="1117" spans="1:5" x14ac:dyDescent="0.25">
      <c r="A1117" s="107" t="s">
        <v>4595</v>
      </c>
      <c r="B1117" s="107" t="s">
        <v>4596</v>
      </c>
      <c r="C1117" s="107">
        <v>20</v>
      </c>
      <c r="D1117" s="107" t="s">
        <v>4597</v>
      </c>
      <c r="E1117" s="164"/>
    </row>
    <row r="1118" spans="1:5" x14ac:dyDescent="0.25">
      <c r="A1118" s="107" t="s">
        <v>4598</v>
      </c>
      <c r="B1118" s="107" t="s">
        <v>4599</v>
      </c>
      <c r="C1118" s="107">
        <v>16</v>
      </c>
      <c r="D1118" s="107" t="s">
        <v>4600</v>
      </c>
      <c r="E1118"/>
    </row>
    <row r="1119" spans="1:5" x14ac:dyDescent="0.25">
      <c r="A1119" s="107" t="s">
        <v>4601</v>
      </c>
      <c r="B1119" s="107" t="s">
        <v>4602</v>
      </c>
      <c r="C1119" s="107">
        <v>32</v>
      </c>
      <c r="D1119" s="107" t="s">
        <v>4600</v>
      </c>
      <c r="E1119"/>
    </row>
    <row r="1120" spans="1:5" x14ac:dyDescent="0.25">
      <c r="A1120" s="107" t="s">
        <v>4603</v>
      </c>
      <c r="B1120" s="107" t="s">
        <v>4604</v>
      </c>
      <c r="C1120" s="107">
        <v>32</v>
      </c>
      <c r="D1120" s="107" t="s">
        <v>4600</v>
      </c>
      <c r="E1120"/>
    </row>
    <row r="1121" spans="1:6" x14ac:dyDescent="0.25">
      <c r="A1121" s="109" t="s">
        <v>4605</v>
      </c>
      <c r="B1121" s="107" t="s">
        <v>4606</v>
      </c>
      <c r="C1121" s="107">
        <v>120</v>
      </c>
      <c r="D1121" s="107" t="s">
        <v>4600</v>
      </c>
      <c r="E1121" s="121"/>
    </row>
    <row r="1122" spans="1:6" x14ac:dyDescent="0.25">
      <c r="A1122"/>
      <c r="B1122"/>
      <c r="C1122"/>
      <c r="D1122"/>
      <c r="E1122"/>
    </row>
    <row r="1123" spans="1:6" x14ac:dyDescent="0.25">
      <c r="A1123"/>
      <c r="B1123"/>
      <c r="C1123"/>
      <c r="D1123"/>
      <c r="E1123"/>
      <c r="F1123" s="183" t="s">
        <v>4614</v>
      </c>
    </row>
    <row r="1124" spans="1:6" x14ac:dyDescent="0.25">
      <c r="A1124" s="107" t="s">
        <v>395</v>
      </c>
      <c r="B1124" s="107" t="s">
        <v>3360</v>
      </c>
      <c r="C1124" s="107" t="s">
        <v>3023</v>
      </c>
      <c r="D1124" s="107">
        <v>20</v>
      </c>
      <c r="E1124" s="107" t="s">
        <v>4611</v>
      </c>
    </row>
    <row r="1125" spans="1:6" x14ac:dyDescent="0.25">
      <c r="A1125" s="107" t="s">
        <v>473</v>
      </c>
      <c r="B1125" s="107" t="s">
        <v>4612</v>
      </c>
      <c r="C1125" s="107" t="s">
        <v>3023</v>
      </c>
      <c r="D1125" s="107">
        <v>27</v>
      </c>
      <c r="E1125" s="107" t="s">
        <v>4613</v>
      </c>
    </row>
    <row r="1126" spans="1:6" x14ac:dyDescent="0.25">
      <c r="A1126" s="251"/>
      <c r="B1126"/>
      <c r="C1126"/>
      <c r="D1126"/>
      <c r="E1126"/>
    </row>
    <row r="1127" spans="1:6" x14ac:dyDescent="0.25">
      <c r="A1127" s="230" t="s">
        <v>4530</v>
      </c>
      <c r="B1127" s="230" t="s">
        <v>2442</v>
      </c>
      <c r="C1127" s="230" t="s">
        <v>2290</v>
      </c>
      <c r="D1127" s="230" t="s">
        <v>2443</v>
      </c>
      <c r="E1127" s="183" t="s">
        <v>4632</v>
      </c>
    </row>
    <row r="1128" spans="1:6" x14ac:dyDescent="0.25">
      <c r="A1128" s="107" t="s">
        <v>4615</v>
      </c>
      <c r="B1128" s="107" t="s">
        <v>4616</v>
      </c>
      <c r="C1128" s="107">
        <v>5</v>
      </c>
      <c r="D1128" s="107" t="s">
        <v>4617</v>
      </c>
      <c r="E1128"/>
    </row>
    <row r="1129" spans="1:6" x14ac:dyDescent="0.25">
      <c r="A1129" s="107" t="s">
        <v>4618</v>
      </c>
      <c r="B1129" s="107" t="s">
        <v>4619</v>
      </c>
      <c r="C1129" s="107">
        <v>58</v>
      </c>
      <c r="D1129" s="107" t="s">
        <v>4620</v>
      </c>
      <c r="E1129"/>
    </row>
    <row r="1130" spans="1:6" x14ac:dyDescent="0.25">
      <c r="A1130" s="107" t="s">
        <v>4621</v>
      </c>
      <c r="B1130" s="107" t="s">
        <v>4622</v>
      </c>
      <c r="C1130" s="107">
        <v>106</v>
      </c>
      <c r="D1130" s="107" t="s">
        <v>4617</v>
      </c>
      <c r="E1130"/>
    </row>
    <row r="1131" spans="1:6" x14ac:dyDescent="0.25">
      <c r="A1131" s="107" t="s">
        <v>4623</v>
      </c>
      <c r="B1131" s="107" t="s">
        <v>4624</v>
      </c>
      <c r="C1131" s="107">
        <v>147</v>
      </c>
      <c r="D1131" s="107" t="s">
        <v>4625</v>
      </c>
      <c r="E1131"/>
    </row>
    <row r="1132" spans="1:6" x14ac:dyDescent="0.25">
      <c r="A1132" s="107" t="s">
        <v>4626</v>
      </c>
      <c r="B1132" s="107" t="s">
        <v>4627</v>
      </c>
      <c r="C1132" s="107">
        <v>281</v>
      </c>
      <c r="D1132" s="107" t="s">
        <v>4628</v>
      </c>
      <c r="E1132"/>
    </row>
    <row r="1133" spans="1:6" x14ac:dyDescent="0.25">
      <c r="A1133" s="165" t="s">
        <v>4629</v>
      </c>
      <c r="B1133" s="165" t="s">
        <v>4630</v>
      </c>
      <c r="C1133" s="165">
        <v>741</v>
      </c>
      <c r="D1133" s="165" t="s">
        <v>4631</v>
      </c>
      <c r="E1133"/>
    </row>
    <row r="1134" spans="1:6" x14ac:dyDescent="0.25">
      <c r="A1134"/>
      <c r="B1134"/>
      <c r="C1134"/>
      <c r="D1134"/>
      <c r="E1134"/>
    </row>
    <row r="1135" spans="1:6" ht="15.75" thickBot="1" x14ac:dyDescent="0.3">
      <c r="A1135"/>
      <c r="B1135"/>
      <c r="C1135"/>
      <c r="D1135"/>
      <c r="E1135"/>
    </row>
    <row r="1136" spans="1:6" ht="16.5" thickBot="1" x14ac:dyDescent="0.3">
      <c r="A1136" s="138"/>
      <c r="B1136" s="260"/>
      <c r="C1136" s="133" t="s">
        <v>2443</v>
      </c>
      <c r="D1136" s="133" t="s">
        <v>2562</v>
      </c>
      <c r="E1136" s="133" t="s">
        <v>4633</v>
      </c>
      <c r="F1136" s="261" t="s">
        <v>4638</v>
      </c>
    </row>
    <row r="1137" spans="1:6" ht="15.75" thickBot="1" x14ac:dyDescent="0.3">
      <c r="A1137" s="117" t="s">
        <v>4634</v>
      </c>
      <c r="B1137" s="118" t="s">
        <v>4635</v>
      </c>
      <c r="C1137" s="262">
        <v>103.21</v>
      </c>
      <c r="D1137" s="119">
        <v>15</v>
      </c>
      <c r="E1137" s="263" t="s">
        <v>4636</v>
      </c>
      <c r="F1137" s="5"/>
    </row>
    <row r="1138" spans="1:6" ht="15.75" thickBot="1" x14ac:dyDescent="0.3">
      <c r="A1138" s="117" t="s">
        <v>89</v>
      </c>
      <c r="B1138" s="118" t="s">
        <v>2313</v>
      </c>
      <c r="C1138" s="262">
        <v>21.53</v>
      </c>
      <c r="D1138" s="119">
        <v>1650</v>
      </c>
      <c r="E1138" s="118" t="s">
        <v>4637</v>
      </c>
    </row>
    <row r="1139" spans="1:6" ht="15.75" thickBot="1" x14ac:dyDescent="0.3">
      <c r="A1139"/>
      <c r="B1139"/>
      <c r="C1139"/>
      <c r="D1139"/>
      <c r="E1139"/>
      <c r="F1139" s="257"/>
    </row>
    <row r="1140" spans="1:6" ht="16.5" thickBot="1" x14ac:dyDescent="0.3">
      <c r="A1140" s="259"/>
      <c r="B1140" s="138" t="s">
        <v>20</v>
      </c>
      <c r="C1140" s="260" t="s">
        <v>2562</v>
      </c>
      <c r="D1140" s="150"/>
      <c r="E1140" t="s">
        <v>4638</v>
      </c>
    </row>
    <row r="1141" spans="1:6" ht="15.75" thickBot="1" x14ac:dyDescent="0.3">
      <c r="A1141" s="130" t="s">
        <v>4639</v>
      </c>
      <c r="B1141" s="131" t="s">
        <v>4640</v>
      </c>
      <c r="C1141" s="264">
        <v>59.09</v>
      </c>
      <c r="D1141" s="127">
        <v>20</v>
      </c>
      <c r="E1141"/>
    </row>
    <row r="1142" spans="1:6" x14ac:dyDescent="0.25">
      <c r="A1142"/>
      <c r="B1142"/>
      <c r="C1142"/>
      <c r="D1142"/>
      <c r="E1142"/>
    </row>
    <row r="1143" spans="1:6" x14ac:dyDescent="0.25">
      <c r="A1143"/>
      <c r="B1143"/>
      <c r="C1143"/>
      <c r="D1143"/>
      <c r="E1143"/>
    </row>
    <row r="1144" spans="1:6" ht="15.75" thickBot="1" x14ac:dyDescent="0.3">
      <c r="A1144"/>
      <c r="B1144"/>
      <c r="C1144"/>
      <c r="D1144"/>
      <c r="E1144"/>
    </row>
    <row r="1145" spans="1:6" ht="16.5" thickBot="1" x14ac:dyDescent="0.3">
      <c r="A1145" s="132" t="s">
        <v>2871</v>
      </c>
      <c r="B1145" s="133" t="s">
        <v>2561</v>
      </c>
      <c r="C1145" s="133" t="s">
        <v>2562</v>
      </c>
      <c r="D1145" s="133" t="s">
        <v>2443</v>
      </c>
      <c r="E1145" s="183" t="s">
        <v>4638</v>
      </c>
    </row>
    <row r="1146" spans="1:6" ht="15.75" thickBot="1" x14ac:dyDescent="0.3">
      <c r="A1146" s="117" t="s">
        <v>452</v>
      </c>
      <c r="B1146" s="118" t="s">
        <v>4381</v>
      </c>
      <c r="C1146" s="127">
        <v>1</v>
      </c>
      <c r="D1146" s="262">
        <v>57.78</v>
      </c>
      <c r="E1146"/>
    </row>
    <row r="1147" spans="1:6" ht="15.75" thickBot="1" x14ac:dyDescent="0.3">
      <c r="A1147" s="117" t="s">
        <v>97</v>
      </c>
      <c r="B1147" s="118" t="s">
        <v>4641</v>
      </c>
      <c r="C1147" s="127">
        <v>5</v>
      </c>
      <c r="D1147" s="262">
        <v>57.78</v>
      </c>
      <c r="E1147"/>
    </row>
    <row r="1148" spans="1:6" ht="15.75" thickBot="1" x14ac:dyDescent="0.3">
      <c r="A1148" s="117" t="s">
        <v>103</v>
      </c>
      <c r="B1148" s="118" t="s">
        <v>3370</v>
      </c>
      <c r="C1148" s="127">
        <v>80</v>
      </c>
      <c r="D1148" s="262">
        <v>57.78</v>
      </c>
      <c r="E1148"/>
    </row>
    <row r="1149" spans="1:6" ht="15.75" thickBot="1" x14ac:dyDescent="0.3">
      <c r="A1149" s="117" t="s">
        <v>4388</v>
      </c>
      <c r="B1149" s="118" t="s">
        <v>4389</v>
      </c>
      <c r="C1149" s="127">
        <v>9</v>
      </c>
      <c r="D1149" s="262">
        <v>57.78</v>
      </c>
      <c r="E1149"/>
    </row>
    <row r="1150" spans="1:6" ht="15.75" thickBot="1" x14ac:dyDescent="0.3">
      <c r="A1150" s="117" t="s">
        <v>102</v>
      </c>
      <c r="B1150" s="118" t="s">
        <v>4391</v>
      </c>
      <c r="C1150" s="127">
        <v>170</v>
      </c>
      <c r="D1150" s="262">
        <v>57.78</v>
      </c>
      <c r="E1150" s="121" t="s">
        <v>2538</v>
      </c>
    </row>
    <row r="1151" spans="1:6" ht="15.75" thickBot="1" x14ac:dyDescent="0.3">
      <c r="A1151" s="117" t="s">
        <v>454</v>
      </c>
      <c r="B1151" s="118" t="s">
        <v>3371</v>
      </c>
      <c r="C1151" s="127">
        <v>20</v>
      </c>
      <c r="D1151" s="262">
        <v>57.78</v>
      </c>
      <c r="E1151"/>
    </row>
    <row r="1152" spans="1:6" ht="15.75" thickBot="1" x14ac:dyDescent="0.3">
      <c r="A1152" s="117" t="s">
        <v>98</v>
      </c>
      <c r="B1152" s="118" t="s">
        <v>4392</v>
      </c>
      <c r="C1152" s="127">
        <v>15</v>
      </c>
      <c r="D1152" s="262">
        <v>57.78</v>
      </c>
      <c r="E1152"/>
    </row>
    <row r="1153" spans="1:5" ht="15.75" thickBot="1" x14ac:dyDescent="0.3">
      <c r="A1153" s="117" t="s">
        <v>99</v>
      </c>
      <c r="B1153" s="118" t="s">
        <v>4642</v>
      </c>
      <c r="C1153" s="127">
        <v>35</v>
      </c>
      <c r="D1153" s="262">
        <v>57.78</v>
      </c>
      <c r="E1153"/>
    </row>
    <row r="1154" spans="1:5" ht="15.75" thickBot="1" x14ac:dyDescent="0.3">
      <c r="A1154" s="117" t="s">
        <v>100</v>
      </c>
      <c r="B1154" s="118" t="s">
        <v>4393</v>
      </c>
      <c r="C1154" s="127">
        <v>150</v>
      </c>
      <c r="D1154" s="262">
        <v>57.78</v>
      </c>
      <c r="E1154"/>
    </row>
    <row r="1155" spans="1:5" ht="15.75" thickBot="1" x14ac:dyDescent="0.3">
      <c r="A1155" s="117" t="s">
        <v>111</v>
      </c>
      <c r="B1155" s="118" t="s">
        <v>3364</v>
      </c>
      <c r="C1155" s="127">
        <v>3</v>
      </c>
      <c r="D1155" s="262">
        <v>57.78</v>
      </c>
      <c r="E1155"/>
    </row>
    <row r="1156" spans="1:5" ht="15.75" thickBot="1" x14ac:dyDescent="0.3">
      <c r="A1156" s="117" t="s">
        <v>448</v>
      </c>
      <c r="B1156" s="118" t="s">
        <v>3374</v>
      </c>
      <c r="C1156" s="127">
        <v>20</v>
      </c>
      <c r="D1156" s="262">
        <v>57.78</v>
      </c>
      <c r="E1156"/>
    </row>
    <row r="1157" spans="1:5" ht="15.75" thickBot="1" x14ac:dyDescent="0.3">
      <c r="A1157" s="117" t="s">
        <v>447</v>
      </c>
      <c r="B1157" s="118" t="s">
        <v>4643</v>
      </c>
      <c r="C1157" s="127">
        <v>15</v>
      </c>
      <c r="D1157" s="262">
        <v>57.78</v>
      </c>
      <c r="E1157"/>
    </row>
    <row r="1158" spans="1:5" ht="15.75" thickBot="1" x14ac:dyDescent="0.3">
      <c r="A1158" s="117" t="s">
        <v>101</v>
      </c>
      <c r="B1158" s="118" t="s">
        <v>3375</v>
      </c>
      <c r="C1158" s="127">
        <v>5</v>
      </c>
      <c r="D1158" s="262">
        <v>57.78</v>
      </c>
      <c r="E1158"/>
    </row>
    <row r="1159" spans="1:5" ht="15.75" thickBot="1" x14ac:dyDescent="0.3">
      <c r="A1159" s="117" t="s">
        <v>105</v>
      </c>
      <c r="B1159" s="118" t="s">
        <v>3376</v>
      </c>
      <c r="C1159" s="127">
        <v>20</v>
      </c>
      <c r="D1159" s="262">
        <v>57.78</v>
      </c>
      <c r="E1159"/>
    </row>
    <row r="1160" spans="1:5" ht="15.75" thickBot="1" x14ac:dyDescent="0.3">
      <c r="A1160" s="117" t="s">
        <v>2357</v>
      </c>
      <c r="B1160" s="118" t="s">
        <v>4384</v>
      </c>
      <c r="C1160" s="127">
        <v>10</v>
      </c>
      <c r="D1160" s="262">
        <v>57.78</v>
      </c>
      <c r="E1160"/>
    </row>
    <row r="1161" spans="1:5" ht="15.75" thickBot="1" x14ac:dyDescent="0.3">
      <c r="A1161" s="117" t="s">
        <v>644</v>
      </c>
      <c r="B1161" s="118" t="s">
        <v>3365</v>
      </c>
      <c r="C1161" s="127">
        <v>23</v>
      </c>
      <c r="D1161" s="262">
        <v>97.2</v>
      </c>
      <c r="E1161"/>
    </row>
    <row r="1162" spans="1:5" ht="15.75" thickBot="1" x14ac:dyDescent="0.3">
      <c r="A1162" s="117" t="s">
        <v>449</v>
      </c>
      <c r="B1162" s="118" t="s">
        <v>4644</v>
      </c>
      <c r="C1162" s="127">
        <v>5</v>
      </c>
      <c r="D1162" s="262">
        <v>64.3</v>
      </c>
      <c r="E1162"/>
    </row>
    <row r="1163" spans="1:5" ht="15.75" thickBot="1" x14ac:dyDescent="0.3">
      <c r="A1163" s="117" t="s">
        <v>94</v>
      </c>
      <c r="B1163" s="118" t="s">
        <v>3377</v>
      </c>
      <c r="C1163" s="127">
        <v>10</v>
      </c>
      <c r="D1163" s="262">
        <v>64.3</v>
      </c>
      <c r="E1163"/>
    </row>
    <row r="1164" spans="1:5" ht="15.75" thickBot="1" x14ac:dyDescent="0.3">
      <c r="A1164" s="117" t="s">
        <v>95</v>
      </c>
      <c r="B1164" s="118" t="s">
        <v>4406</v>
      </c>
      <c r="C1164" s="127">
        <v>10</v>
      </c>
      <c r="D1164" s="262">
        <v>64.3</v>
      </c>
      <c r="E1164"/>
    </row>
    <row r="1165" spans="1:5" ht="15.75" thickBot="1" x14ac:dyDescent="0.3">
      <c r="A1165" s="117" t="s">
        <v>4407</v>
      </c>
      <c r="B1165" s="118" t="s">
        <v>4408</v>
      </c>
      <c r="C1165" s="127">
        <v>5</v>
      </c>
      <c r="D1165" s="262">
        <v>97.2</v>
      </c>
      <c r="E1165" s="121"/>
    </row>
    <row r="1166" spans="1:5" ht="15.75" thickBot="1" x14ac:dyDescent="0.3">
      <c r="A1166" s="117" t="s">
        <v>2384</v>
      </c>
      <c r="B1166" s="118" t="s">
        <v>4645</v>
      </c>
      <c r="C1166" s="127">
        <v>5</v>
      </c>
      <c r="D1166" s="262">
        <v>97.2</v>
      </c>
      <c r="E1166"/>
    </row>
    <row r="1167" spans="1:5" ht="15.75" thickBot="1" x14ac:dyDescent="0.3">
      <c r="A1167" s="117" t="s">
        <v>23</v>
      </c>
      <c r="B1167" s="118" t="s">
        <v>4646</v>
      </c>
      <c r="C1167" s="127">
        <v>3</v>
      </c>
      <c r="D1167" s="262">
        <v>184.1</v>
      </c>
      <c r="E1167"/>
    </row>
    <row r="1168" spans="1:5" ht="15.75" thickBot="1" x14ac:dyDescent="0.3">
      <c r="A1168" s="117" t="s">
        <v>21</v>
      </c>
      <c r="B1168" s="118" t="s">
        <v>4409</v>
      </c>
      <c r="C1168" s="127">
        <v>5</v>
      </c>
      <c r="D1168" s="262">
        <v>184.1</v>
      </c>
      <c r="E1168"/>
    </row>
    <row r="1169" spans="1:5" ht="15.75" thickBot="1" x14ac:dyDescent="0.3">
      <c r="A1169" s="117" t="s">
        <v>22</v>
      </c>
      <c r="B1169" s="118" t="s">
        <v>3368</v>
      </c>
      <c r="C1169" s="127">
        <v>25</v>
      </c>
      <c r="D1169" s="262">
        <v>184.1</v>
      </c>
      <c r="E1169"/>
    </row>
    <row r="1170" spans="1:5" ht="15.75" thickBot="1" x14ac:dyDescent="0.3">
      <c r="A1170" s="265"/>
      <c r="B1170"/>
      <c r="C1170"/>
      <c r="D1170"/>
      <c r="E1170"/>
    </row>
    <row r="1171" spans="1:5" ht="16.5" thickBot="1" x14ac:dyDescent="0.3">
      <c r="A1171" s="259"/>
      <c r="B1171" s="138" t="s">
        <v>4657</v>
      </c>
      <c r="C1171" s="260" t="s">
        <v>2443</v>
      </c>
      <c r="D1171" s="150"/>
      <c r="E1171" s="183" t="s">
        <v>4638</v>
      </c>
    </row>
    <row r="1172" spans="1:5" ht="15.75" thickBot="1" x14ac:dyDescent="0.3">
      <c r="A1172" s="130" t="s">
        <v>4647</v>
      </c>
      <c r="B1172" s="131" t="s">
        <v>4648</v>
      </c>
      <c r="C1172" s="119">
        <v>9</v>
      </c>
      <c r="D1172" s="262">
        <v>62</v>
      </c>
      <c r="E1172"/>
    </row>
    <row r="1173" spans="1:5" ht="15.75" thickBot="1" x14ac:dyDescent="0.3">
      <c r="A1173" s="117" t="s">
        <v>3571</v>
      </c>
      <c r="B1173" s="118" t="s">
        <v>4649</v>
      </c>
      <c r="C1173" s="119">
        <v>91</v>
      </c>
      <c r="D1173" s="262">
        <v>62.06</v>
      </c>
      <c r="E1173"/>
    </row>
    <row r="1174" spans="1:5" ht="15.75" thickBot="1" x14ac:dyDescent="0.3">
      <c r="A1174" s="117" t="s">
        <v>3569</v>
      </c>
      <c r="B1174" s="118" t="s">
        <v>4650</v>
      </c>
      <c r="C1174" s="119">
        <v>61</v>
      </c>
      <c r="D1174" s="262">
        <v>66.2</v>
      </c>
      <c r="E1174"/>
    </row>
    <row r="1175" spans="1:5" ht="15.75" thickBot="1" x14ac:dyDescent="0.3">
      <c r="A1175" s="117" t="s">
        <v>3582</v>
      </c>
      <c r="B1175" s="118" t="s">
        <v>4651</v>
      </c>
      <c r="C1175" s="119">
        <v>100</v>
      </c>
      <c r="D1175" s="262">
        <v>14.23</v>
      </c>
      <c r="E1175"/>
    </row>
    <row r="1176" spans="1:5" ht="15.75" thickBot="1" x14ac:dyDescent="0.3">
      <c r="A1176" s="117" t="s">
        <v>3579</v>
      </c>
      <c r="B1176" s="118" t="s">
        <v>4652</v>
      </c>
      <c r="C1176" s="119">
        <v>5</v>
      </c>
      <c r="D1176" s="262">
        <v>14.23</v>
      </c>
      <c r="E1176"/>
    </row>
    <row r="1177" spans="1:5" ht="15.75" thickBot="1" x14ac:dyDescent="0.3">
      <c r="A1177" s="117" t="s">
        <v>3573</v>
      </c>
      <c r="B1177" s="118" t="s">
        <v>4653</v>
      </c>
      <c r="C1177" s="119">
        <v>22</v>
      </c>
      <c r="D1177" s="262">
        <v>14.23</v>
      </c>
      <c r="E1177"/>
    </row>
    <row r="1178" spans="1:5" ht="15.75" thickBot="1" x14ac:dyDescent="0.3">
      <c r="A1178" s="117" t="s">
        <v>4654</v>
      </c>
      <c r="B1178" s="118" t="s">
        <v>4655</v>
      </c>
      <c r="C1178" s="119">
        <v>40</v>
      </c>
      <c r="D1178" s="262">
        <v>23.38</v>
      </c>
      <c r="E1178"/>
    </row>
    <row r="1179" spans="1:5" ht="15.75" thickBot="1" x14ac:dyDescent="0.3">
      <c r="A1179" s="117" t="s">
        <v>3576</v>
      </c>
      <c r="B1179" s="118" t="s">
        <v>4656</v>
      </c>
      <c r="C1179" s="119">
        <v>50</v>
      </c>
      <c r="D1179" s="262">
        <v>91.54</v>
      </c>
      <c r="E1179" s="121" t="s">
        <v>2538</v>
      </c>
    </row>
    <row r="1180" spans="1:5" x14ac:dyDescent="0.25">
      <c r="A1180" s="151"/>
      <c r="B1180"/>
      <c r="C1180"/>
      <c r="D1180"/>
      <c r="E1180"/>
    </row>
    <row r="1181" spans="1:5" x14ac:dyDescent="0.25">
      <c r="A1181"/>
      <c r="B1181"/>
      <c r="C1181"/>
      <c r="D1181"/>
      <c r="E1181"/>
    </row>
    <row r="1182" spans="1:5" x14ac:dyDescent="0.25">
      <c r="A1182"/>
      <c r="B1182"/>
      <c r="C1182"/>
      <c r="D1182"/>
      <c r="E1182"/>
    </row>
    <row r="1183" spans="1:5" x14ac:dyDescent="0.25">
      <c r="A1183"/>
      <c r="B1183"/>
      <c r="C1183"/>
      <c r="D1183"/>
      <c r="E1183"/>
    </row>
    <row r="1184" spans="1:5" x14ac:dyDescent="0.25">
      <c r="A1184" s="39" t="s">
        <v>4662</v>
      </c>
      <c r="B1184" s="39"/>
      <c r="C1184" s="266" t="s">
        <v>4669</v>
      </c>
      <c r="D1184"/>
      <c r="E1184"/>
    </row>
    <row r="1185" spans="1:5" x14ac:dyDescent="0.25">
      <c r="A1185" t="s">
        <v>4663</v>
      </c>
      <c r="B1185"/>
      <c r="C1185"/>
      <c r="D1185"/>
      <c r="E1185"/>
    </row>
    <row r="1186" spans="1:5" x14ac:dyDescent="0.25">
      <c r="A1186" s="39" t="s">
        <v>4664</v>
      </c>
      <c r="B1186" s="39"/>
      <c r="C1186" s="258"/>
      <c r="D1186"/>
      <c r="E1186"/>
    </row>
    <row r="1187" spans="1:5" x14ac:dyDescent="0.25">
      <c r="A1187" t="s">
        <v>4665</v>
      </c>
      <c r="B1187"/>
      <c r="C1187"/>
      <c r="D1187"/>
      <c r="E1187"/>
    </row>
    <row r="1188" spans="1:5" x14ac:dyDescent="0.25">
      <c r="A1188" s="39" t="s">
        <v>4666</v>
      </c>
      <c r="B1188" s="39"/>
      <c r="C1188"/>
      <c r="D1188"/>
      <c r="E1188"/>
    </row>
    <row r="1189" spans="1:5" x14ac:dyDescent="0.25">
      <c r="A1189" t="s">
        <v>4665</v>
      </c>
      <c r="B1189"/>
      <c r="C1189"/>
      <c r="D1189"/>
      <c r="E1189"/>
    </row>
    <row r="1190" spans="1:5" x14ac:dyDescent="0.25">
      <c r="A1190" s="39" t="s">
        <v>4667</v>
      </c>
      <c r="B1190" s="39"/>
      <c r="C1190"/>
      <c r="D1190"/>
      <c r="E1190"/>
    </row>
    <row r="1191" spans="1:5" x14ac:dyDescent="0.25">
      <c r="A1191" t="s">
        <v>4668</v>
      </c>
      <c r="B1191"/>
      <c r="C1191"/>
      <c r="D1191"/>
      <c r="E1191"/>
    </row>
    <row r="1192" spans="1:5" x14ac:dyDescent="0.25">
      <c r="A1192"/>
      <c r="B1192"/>
      <c r="C1192"/>
      <c r="D1192"/>
      <c r="E1192"/>
    </row>
    <row r="1193" spans="1:5" x14ac:dyDescent="0.25">
      <c r="A1193"/>
      <c r="B1193"/>
      <c r="C1193"/>
      <c r="D1193"/>
      <c r="E1193"/>
    </row>
    <row r="1194" spans="1:5" x14ac:dyDescent="0.25">
      <c r="A1194" s="39" t="s">
        <v>4674</v>
      </c>
      <c r="B1194" s="39" t="s">
        <v>4675</v>
      </c>
      <c r="C1194" s="266">
        <v>22.47</v>
      </c>
      <c r="D1194" t="s">
        <v>4676</v>
      </c>
      <c r="E1194"/>
    </row>
    <row r="1195" spans="1:5" x14ac:dyDescent="0.25">
      <c r="A1195"/>
      <c r="B1195"/>
      <c r="C1195"/>
      <c r="D1195"/>
      <c r="E1195"/>
    </row>
    <row r="1196" spans="1:5" x14ac:dyDescent="0.25">
      <c r="A1196"/>
      <c r="B1196"/>
      <c r="C1196"/>
      <c r="D1196"/>
      <c r="E1196"/>
    </row>
    <row r="1197" spans="1:5" ht="15.75" thickBot="1" x14ac:dyDescent="0.3">
      <c r="A1197"/>
      <c r="B1197"/>
      <c r="C1197"/>
      <c r="D1197"/>
      <c r="E1197" t="s">
        <v>4712</v>
      </c>
    </row>
    <row r="1198" spans="1:5" ht="15.75" thickBot="1" x14ac:dyDescent="0.3">
      <c r="A1198" s="130" t="s">
        <v>222</v>
      </c>
      <c r="B1198" s="269" t="s">
        <v>4677</v>
      </c>
      <c r="C1198" s="268">
        <v>80</v>
      </c>
      <c r="D1198" s="118" t="s">
        <v>4678</v>
      </c>
      <c r="E1198" s="121"/>
    </row>
    <row r="1199" spans="1:5" ht="15.75" thickBot="1" x14ac:dyDescent="0.3">
      <c r="A1199" s="117" t="s">
        <v>219</v>
      </c>
      <c r="B1199" s="267" t="s">
        <v>4679</v>
      </c>
      <c r="C1199" s="268">
        <v>4</v>
      </c>
      <c r="D1199" s="118" t="s">
        <v>4680</v>
      </c>
      <c r="E1199"/>
    </row>
    <row r="1200" spans="1:5" ht="15.75" thickBot="1" x14ac:dyDescent="0.3">
      <c r="A1200" s="117" t="s">
        <v>223</v>
      </c>
      <c r="B1200" s="267" t="s">
        <v>4681</v>
      </c>
      <c r="C1200" s="268">
        <v>13</v>
      </c>
      <c r="D1200" s="118" t="s">
        <v>4682</v>
      </c>
      <c r="E1200"/>
    </row>
    <row r="1201" spans="1:5" ht="15.75" thickBot="1" x14ac:dyDescent="0.3">
      <c r="A1201" s="117" t="s">
        <v>224</v>
      </c>
      <c r="B1201" s="267" t="s">
        <v>4683</v>
      </c>
      <c r="C1201" s="268">
        <v>250</v>
      </c>
      <c r="D1201" s="118" t="s">
        <v>4684</v>
      </c>
      <c r="E1201"/>
    </row>
    <row r="1202" spans="1:5" ht="15.75" thickBot="1" x14ac:dyDescent="0.3">
      <c r="A1202" s="117" t="s">
        <v>225</v>
      </c>
      <c r="B1202" s="267" t="s">
        <v>4685</v>
      </c>
      <c r="C1202" s="268">
        <v>53</v>
      </c>
      <c r="D1202" s="118" t="s">
        <v>4684</v>
      </c>
      <c r="E1202"/>
    </row>
    <row r="1203" spans="1:5" ht="15.75" thickBot="1" x14ac:dyDescent="0.3">
      <c r="A1203" s="117" t="s">
        <v>595</v>
      </c>
      <c r="B1203" s="267" t="s">
        <v>4686</v>
      </c>
      <c r="C1203" s="268">
        <v>200</v>
      </c>
      <c r="D1203" s="118" t="s">
        <v>4684</v>
      </c>
      <c r="E1203"/>
    </row>
    <row r="1204" spans="1:5" ht="15.75" thickBot="1" x14ac:dyDescent="0.3">
      <c r="A1204" s="117" t="s">
        <v>596</v>
      </c>
      <c r="B1204" s="267" t="s">
        <v>4687</v>
      </c>
      <c r="C1204" s="268">
        <v>69</v>
      </c>
      <c r="D1204" s="118" t="s">
        <v>4684</v>
      </c>
      <c r="E1204"/>
    </row>
    <row r="1205" spans="1:5" ht="15.75" thickBot="1" x14ac:dyDescent="0.3">
      <c r="A1205" s="117" t="s">
        <v>220</v>
      </c>
      <c r="B1205" s="267" t="s">
        <v>2664</v>
      </c>
      <c r="C1205" s="268">
        <v>211</v>
      </c>
      <c r="D1205" s="118" t="s">
        <v>4688</v>
      </c>
      <c r="E1205" s="121"/>
    </row>
    <row r="1206" spans="1:5" ht="15.75" thickBot="1" x14ac:dyDescent="0.3">
      <c r="A1206" s="117" t="s">
        <v>215</v>
      </c>
      <c r="B1206" s="267" t="s">
        <v>4689</v>
      </c>
      <c r="C1206" s="268">
        <v>40</v>
      </c>
      <c r="D1206" s="118" t="s">
        <v>4690</v>
      </c>
      <c r="E1206"/>
    </row>
    <row r="1207" spans="1:5" ht="15.75" thickBot="1" x14ac:dyDescent="0.3">
      <c r="A1207" s="117" t="s">
        <v>2108</v>
      </c>
      <c r="B1207" s="267" t="s">
        <v>4691</v>
      </c>
      <c r="C1207" s="268">
        <v>19</v>
      </c>
      <c r="D1207" s="118" t="s">
        <v>4692</v>
      </c>
      <c r="E1207"/>
    </row>
    <row r="1208" spans="1:5" ht="15.75" thickBot="1" x14ac:dyDescent="0.3">
      <c r="A1208" s="117" t="s">
        <v>183</v>
      </c>
      <c r="B1208" s="267" t="s">
        <v>4693</v>
      </c>
      <c r="C1208" s="268">
        <v>30</v>
      </c>
      <c r="D1208" s="118" t="s">
        <v>4694</v>
      </c>
      <c r="E1208"/>
    </row>
    <row r="1209" spans="1:5" ht="15.75" thickBot="1" x14ac:dyDescent="0.3">
      <c r="A1209" s="117" t="s">
        <v>532</v>
      </c>
      <c r="B1209" s="267" t="s">
        <v>4695</v>
      </c>
      <c r="C1209" s="268">
        <v>80</v>
      </c>
      <c r="D1209" s="118" t="s">
        <v>4694</v>
      </c>
      <c r="E1209"/>
    </row>
    <row r="1210" spans="1:5" ht="15.75" thickBot="1" x14ac:dyDescent="0.3">
      <c r="A1210" s="117" t="s">
        <v>533</v>
      </c>
      <c r="B1210" s="267" t="s">
        <v>4696</v>
      </c>
      <c r="C1210" s="268">
        <v>21</v>
      </c>
      <c r="D1210" s="118" t="s">
        <v>4694</v>
      </c>
      <c r="E1210" s="153"/>
    </row>
    <row r="1211" spans="1:5" ht="15.75" thickBot="1" x14ac:dyDescent="0.3">
      <c r="A1211" s="117" t="s">
        <v>221</v>
      </c>
      <c r="B1211" s="267" t="s">
        <v>4697</v>
      </c>
      <c r="C1211" s="268">
        <v>40</v>
      </c>
      <c r="D1211" s="118" t="s">
        <v>4698</v>
      </c>
      <c r="E1211"/>
    </row>
    <row r="1212" spans="1:5" ht="15.75" thickBot="1" x14ac:dyDescent="0.3">
      <c r="A1212" s="117" t="s">
        <v>227</v>
      </c>
      <c r="B1212" s="267" t="s">
        <v>4699</v>
      </c>
      <c r="C1212" s="268">
        <v>5</v>
      </c>
      <c r="D1212" s="118" t="s">
        <v>4700</v>
      </c>
      <c r="E1212"/>
    </row>
    <row r="1213" spans="1:5" ht="15.75" thickBot="1" x14ac:dyDescent="0.3">
      <c r="A1213" s="117" t="s">
        <v>579</v>
      </c>
      <c r="B1213" s="267" t="s">
        <v>2672</v>
      </c>
      <c r="C1213" s="268">
        <v>5</v>
      </c>
      <c r="D1213" s="118" t="s">
        <v>4701</v>
      </c>
      <c r="E1213"/>
    </row>
    <row r="1214" spans="1:5" ht="15.75" thickBot="1" x14ac:dyDescent="0.3">
      <c r="A1214" s="117" t="s">
        <v>580</v>
      </c>
      <c r="B1214" s="267" t="s">
        <v>4702</v>
      </c>
      <c r="C1214" s="268">
        <v>10</v>
      </c>
      <c r="D1214" s="118" t="s">
        <v>4701</v>
      </c>
      <c r="E1214"/>
    </row>
    <row r="1215" spans="1:5" ht="15.75" thickBot="1" x14ac:dyDescent="0.3">
      <c r="A1215" s="117" t="s">
        <v>581</v>
      </c>
      <c r="B1215" s="267" t="s">
        <v>4703</v>
      </c>
      <c r="C1215" s="268">
        <v>80</v>
      </c>
      <c r="D1215" s="118" t="s">
        <v>4701</v>
      </c>
      <c r="E1215"/>
    </row>
    <row r="1216" spans="1:5" ht="15.75" thickBot="1" x14ac:dyDescent="0.3">
      <c r="A1216" s="117" t="s">
        <v>582</v>
      </c>
      <c r="B1216" s="267" t="s">
        <v>2668</v>
      </c>
      <c r="C1216" s="268">
        <v>100</v>
      </c>
      <c r="D1216" s="118" t="s">
        <v>4701</v>
      </c>
      <c r="E1216"/>
    </row>
    <row r="1217" spans="1:6" ht="15.75" thickBot="1" x14ac:dyDescent="0.3">
      <c r="A1217" s="117" t="s">
        <v>583</v>
      </c>
      <c r="B1217" s="267" t="s">
        <v>4704</v>
      </c>
      <c r="C1217" s="268">
        <v>6</v>
      </c>
      <c r="D1217" s="118" t="s">
        <v>4701</v>
      </c>
      <c r="E1217"/>
    </row>
    <row r="1218" spans="1:6" ht="15.75" thickBot="1" x14ac:dyDescent="0.3">
      <c r="A1218" s="117" t="s">
        <v>209</v>
      </c>
      <c r="B1218" s="267" t="s">
        <v>4705</v>
      </c>
      <c r="C1218" s="268">
        <v>3</v>
      </c>
      <c r="D1218" s="118" t="s">
        <v>4701</v>
      </c>
      <c r="E1218"/>
    </row>
    <row r="1219" spans="1:6" ht="15.75" thickBot="1" x14ac:dyDescent="0.3">
      <c r="A1219" s="117" t="s">
        <v>584</v>
      </c>
      <c r="B1219" s="267" t="s">
        <v>4706</v>
      </c>
      <c r="C1219" s="268">
        <v>30</v>
      </c>
      <c r="D1219" s="118" t="s">
        <v>4701</v>
      </c>
      <c r="E1219"/>
    </row>
    <row r="1220" spans="1:6" ht="15.75" thickBot="1" x14ac:dyDescent="0.3">
      <c r="A1220" s="117" t="s">
        <v>585</v>
      </c>
      <c r="B1220" s="267" t="s">
        <v>2674</v>
      </c>
      <c r="C1220" s="268">
        <v>17</v>
      </c>
      <c r="D1220" s="118" t="s">
        <v>4707</v>
      </c>
      <c r="E1220"/>
    </row>
    <row r="1221" spans="1:6" ht="15.75" thickBot="1" x14ac:dyDescent="0.3">
      <c r="A1221" s="117" t="s">
        <v>210</v>
      </c>
      <c r="B1221" s="267" t="s">
        <v>2670</v>
      </c>
      <c r="C1221" s="268">
        <v>3</v>
      </c>
      <c r="D1221" s="118" t="s">
        <v>4701</v>
      </c>
      <c r="E1221"/>
    </row>
    <row r="1222" spans="1:6" ht="15.75" thickBot="1" x14ac:dyDescent="0.3">
      <c r="A1222" s="117" t="s">
        <v>211</v>
      </c>
      <c r="B1222" s="267" t="s">
        <v>4708</v>
      </c>
      <c r="C1222" s="268">
        <v>33</v>
      </c>
      <c r="D1222" s="118" t="s">
        <v>4709</v>
      </c>
      <c r="E1222"/>
    </row>
    <row r="1223" spans="1:6" ht="15.75" thickBot="1" x14ac:dyDescent="0.3">
      <c r="A1223" s="117" t="s">
        <v>212</v>
      </c>
      <c r="B1223" s="267" t="s">
        <v>4710</v>
      </c>
      <c r="C1223" s="268">
        <v>14</v>
      </c>
      <c r="D1223" s="118" t="s">
        <v>4709</v>
      </c>
      <c r="E1223"/>
    </row>
    <row r="1224" spans="1:6" ht="15.75" thickBot="1" x14ac:dyDescent="0.3">
      <c r="A1224" s="117" t="s">
        <v>586</v>
      </c>
      <c r="B1224" s="267" t="s">
        <v>4711</v>
      </c>
      <c r="C1224" s="268">
        <v>20</v>
      </c>
      <c r="D1224" s="118" t="s">
        <v>4701</v>
      </c>
      <c r="E1224"/>
    </row>
    <row r="1225" spans="1:6" x14ac:dyDescent="0.25">
      <c r="A1225"/>
      <c r="B1225"/>
      <c r="C1225"/>
      <c r="D1225"/>
      <c r="E1225"/>
    </row>
    <row r="1226" spans="1:6" ht="15.75" thickBot="1" x14ac:dyDescent="0.3">
      <c r="A1226"/>
      <c r="B1226"/>
      <c r="C1226"/>
      <c r="D1226"/>
      <c r="E1226"/>
    </row>
    <row r="1227" spans="1:6" ht="16.5" thickBot="1" x14ac:dyDescent="0.3">
      <c r="A1227" s="114" t="s">
        <v>2327</v>
      </c>
      <c r="B1227" s="115" t="s">
        <v>877</v>
      </c>
      <c r="C1227" s="133" t="s">
        <v>4713</v>
      </c>
      <c r="D1227" s="115" t="s">
        <v>4714</v>
      </c>
      <c r="E1227" s="115" t="s">
        <v>2443</v>
      </c>
      <c r="F1227" t="s">
        <v>4737</v>
      </c>
    </row>
    <row r="1228" spans="1:6" ht="15.75" thickBot="1" x14ac:dyDescent="0.3">
      <c r="A1228" s="268">
        <v>7542</v>
      </c>
      <c r="B1228" s="118" t="s">
        <v>2651</v>
      </c>
      <c r="C1228" s="118" t="s">
        <v>4715</v>
      </c>
      <c r="D1228" s="119">
        <v>20</v>
      </c>
      <c r="E1228" s="118" t="s">
        <v>4716</v>
      </c>
    </row>
    <row r="1229" spans="1:6" ht="15.75" thickBot="1" x14ac:dyDescent="0.3">
      <c r="A1229" s="268">
        <v>56849</v>
      </c>
      <c r="B1229" s="118" t="s">
        <v>2457</v>
      </c>
      <c r="C1229" s="118" t="s">
        <v>4717</v>
      </c>
      <c r="D1229" s="119">
        <v>3</v>
      </c>
      <c r="E1229" s="118" t="s">
        <v>4718</v>
      </c>
    </row>
    <row r="1230" spans="1:6" ht="15.75" thickBot="1" x14ac:dyDescent="0.3">
      <c r="A1230" s="268">
        <v>56849</v>
      </c>
      <c r="B1230" s="118" t="s">
        <v>2457</v>
      </c>
      <c r="C1230" s="118" t="s">
        <v>4719</v>
      </c>
      <c r="D1230" s="119">
        <v>20</v>
      </c>
      <c r="E1230" s="118" t="s">
        <v>4718</v>
      </c>
    </row>
    <row r="1231" spans="1:6" ht="15.75" thickBot="1" x14ac:dyDescent="0.3">
      <c r="A1231" s="268">
        <v>56890</v>
      </c>
      <c r="B1231" s="118" t="s">
        <v>2501</v>
      </c>
      <c r="C1231" s="118" t="s">
        <v>4717</v>
      </c>
      <c r="D1231" s="119">
        <v>3</v>
      </c>
      <c r="E1231" s="118" t="s">
        <v>4720</v>
      </c>
    </row>
    <row r="1232" spans="1:6" ht="15.75" thickBot="1" x14ac:dyDescent="0.3">
      <c r="A1232" s="268">
        <v>56890</v>
      </c>
      <c r="B1232" s="118" t="s">
        <v>2501</v>
      </c>
      <c r="C1232" s="118" t="s">
        <v>4721</v>
      </c>
      <c r="D1232" s="119">
        <v>47</v>
      </c>
      <c r="E1232" s="118" t="s">
        <v>4720</v>
      </c>
    </row>
    <row r="1233" spans="1:6" ht="15.75" thickBot="1" x14ac:dyDescent="0.3">
      <c r="A1233" s="268">
        <v>12637</v>
      </c>
      <c r="B1233" s="118" t="s">
        <v>2481</v>
      </c>
      <c r="C1233" s="118" t="s">
        <v>4722</v>
      </c>
      <c r="D1233" s="119">
        <v>2</v>
      </c>
      <c r="E1233" s="118" t="s">
        <v>4723</v>
      </c>
    </row>
    <row r="1234" spans="1:6" ht="15.75" thickBot="1" x14ac:dyDescent="0.3">
      <c r="A1234" s="268">
        <v>12637</v>
      </c>
      <c r="B1234" s="118" t="s">
        <v>2481</v>
      </c>
      <c r="C1234" s="118" t="s">
        <v>4724</v>
      </c>
      <c r="D1234" s="119">
        <v>280</v>
      </c>
      <c r="E1234" s="118" t="s">
        <v>4723</v>
      </c>
    </row>
    <row r="1235" spans="1:6" ht="15.75" thickBot="1" x14ac:dyDescent="0.3">
      <c r="A1235" s="268">
        <v>12637</v>
      </c>
      <c r="B1235" s="118" t="s">
        <v>2481</v>
      </c>
      <c r="C1235" s="118" t="s">
        <v>4725</v>
      </c>
      <c r="D1235" s="119">
        <v>18</v>
      </c>
      <c r="E1235" s="118" t="s">
        <v>4723</v>
      </c>
    </row>
    <row r="1236" spans="1:6" ht="15.75" thickBot="1" x14ac:dyDescent="0.3">
      <c r="A1236" s="268">
        <v>56848</v>
      </c>
      <c r="B1236" s="118" t="s">
        <v>2536</v>
      </c>
      <c r="C1236" s="118" t="s">
        <v>4719</v>
      </c>
      <c r="D1236" s="119">
        <v>85</v>
      </c>
      <c r="E1236" s="118" t="s">
        <v>4726</v>
      </c>
    </row>
    <row r="1237" spans="1:6" ht="15.75" thickBot="1" x14ac:dyDescent="0.3">
      <c r="A1237" s="268">
        <v>56846</v>
      </c>
      <c r="B1237" s="118" t="s">
        <v>2512</v>
      </c>
      <c r="C1237" s="118" t="s">
        <v>4719</v>
      </c>
      <c r="D1237" s="119">
        <v>75</v>
      </c>
      <c r="E1237" s="118" t="s">
        <v>4726</v>
      </c>
    </row>
    <row r="1238" spans="1:6" ht="15.75" thickBot="1" x14ac:dyDescent="0.3">
      <c r="A1238" s="278">
        <v>3505</v>
      </c>
      <c r="B1238" s="279" t="s">
        <v>2272</v>
      </c>
      <c r="C1238" s="279" t="s">
        <v>4722</v>
      </c>
      <c r="D1238" s="280">
        <v>9</v>
      </c>
      <c r="E1238" s="279" t="s">
        <v>4727</v>
      </c>
      <c r="F1238" s="270" t="s">
        <v>4739</v>
      </c>
    </row>
    <row r="1239" spans="1:6" ht="15.75" thickBot="1" x14ac:dyDescent="0.3">
      <c r="A1239" s="278">
        <v>3505</v>
      </c>
      <c r="B1239" s="279" t="s">
        <v>2272</v>
      </c>
      <c r="C1239" s="279" t="s">
        <v>4725</v>
      </c>
      <c r="D1239" s="280">
        <v>91</v>
      </c>
      <c r="E1239" s="279" t="s">
        <v>4727</v>
      </c>
      <c r="F1239" s="270" t="s">
        <v>4739</v>
      </c>
    </row>
    <row r="1240" spans="1:6" ht="15.75" thickBot="1" x14ac:dyDescent="0.3">
      <c r="A1240" s="268">
        <v>2535</v>
      </c>
      <c r="B1240" s="118" t="s">
        <v>4728</v>
      </c>
      <c r="C1240" s="118" t="s">
        <v>4725</v>
      </c>
      <c r="D1240" s="119">
        <v>70</v>
      </c>
      <c r="E1240" s="118" t="s">
        <v>4729</v>
      </c>
    </row>
    <row r="1241" spans="1:6" ht="15.75" thickBot="1" x14ac:dyDescent="0.3">
      <c r="A1241" s="268">
        <v>2536</v>
      </c>
      <c r="B1241" s="118" t="s">
        <v>4730</v>
      </c>
      <c r="C1241" s="118" t="s">
        <v>4725</v>
      </c>
      <c r="D1241" s="119">
        <v>30</v>
      </c>
      <c r="E1241" s="118" t="s">
        <v>4729</v>
      </c>
    </row>
    <row r="1242" spans="1:6" ht="15.75" thickBot="1" x14ac:dyDescent="0.3">
      <c r="A1242" s="268">
        <v>2537</v>
      </c>
      <c r="B1242" s="118" t="s">
        <v>4731</v>
      </c>
      <c r="C1242" s="118" t="s">
        <v>4719</v>
      </c>
      <c r="D1242" s="119">
        <v>10</v>
      </c>
      <c r="E1242" s="118" t="s">
        <v>4729</v>
      </c>
    </row>
    <row r="1243" spans="1:6" ht="15.75" thickBot="1" x14ac:dyDescent="0.3">
      <c r="A1243" s="268">
        <v>11942</v>
      </c>
      <c r="B1243" s="118" t="s">
        <v>4732</v>
      </c>
      <c r="C1243" s="118" t="s">
        <v>4719</v>
      </c>
      <c r="D1243" s="119">
        <v>34</v>
      </c>
      <c r="E1243" s="118" t="s">
        <v>4733</v>
      </c>
    </row>
    <row r="1244" spans="1:6" ht="15.75" thickBot="1" x14ac:dyDescent="0.3">
      <c r="A1244" s="268">
        <v>11942</v>
      </c>
      <c r="B1244" s="118" t="s">
        <v>4732</v>
      </c>
      <c r="C1244" s="118" t="s">
        <v>4724</v>
      </c>
      <c r="D1244" s="119">
        <v>16</v>
      </c>
      <c r="E1244" s="118" t="s">
        <v>4733</v>
      </c>
    </row>
    <row r="1245" spans="1:6" ht="15.75" thickBot="1" x14ac:dyDescent="0.3">
      <c r="A1245" s="268">
        <v>136</v>
      </c>
      <c r="B1245" s="118" t="s">
        <v>4734</v>
      </c>
      <c r="C1245" s="118" t="s">
        <v>4715</v>
      </c>
      <c r="D1245" s="119">
        <v>2</v>
      </c>
      <c r="E1245" s="118" t="s">
        <v>4735</v>
      </c>
    </row>
    <row r="1246" spans="1:6" x14ac:dyDescent="0.25">
      <c r="A1246"/>
      <c r="B1246"/>
      <c r="C1246"/>
      <c r="D1246"/>
      <c r="E1246"/>
    </row>
    <row r="1247" spans="1:6" x14ac:dyDescent="0.25">
      <c r="A1247"/>
      <c r="B1247"/>
      <c r="C1247"/>
      <c r="D1247"/>
      <c r="E1247"/>
    </row>
    <row r="1248" spans="1:6" x14ac:dyDescent="0.25">
      <c r="A1248"/>
      <c r="B1248"/>
      <c r="C1248"/>
      <c r="D1248"/>
      <c r="E1248"/>
    </row>
    <row r="1249" spans="1:9" x14ac:dyDescent="0.25">
      <c r="A1249" s="39" t="s">
        <v>4745</v>
      </c>
      <c r="B1249" s="39"/>
      <c r="C1249" t="s">
        <v>4746</v>
      </c>
      <c r="D1249"/>
      <c r="E1249"/>
    </row>
    <row r="1250" spans="1:9" x14ac:dyDescent="0.25">
      <c r="A1250"/>
      <c r="B1250"/>
      <c r="C1250"/>
      <c r="D1250"/>
      <c r="E1250"/>
    </row>
    <row r="1251" spans="1:9" x14ac:dyDescent="0.25">
      <c r="A1251"/>
      <c r="B1251"/>
      <c r="C1251"/>
      <c r="D1251"/>
      <c r="E1251"/>
    </row>
    <row r="1252" spans="1:9" ht="15.75" x14ac:dyDescent="0.25">
      <c r="A1252" s="405" t="s">
        <v>4749</v>
      </c>
      <c r="B1252" s="405"/>
      <c r="C1252" s="405"/>
      <c r="D1252" s="405"/>
      <c r="E1252" s="405"/>
      <c r="F1252" s="405"/>
      <c r="G1252" s="405"/>
      <c r="H1252" s="266" t="s">
        <v>4822</v>
      </c>
    </row>
    <row r="1253" spans="1:9" x14ac:dyDescent="0.25">
      <c r="A1253" s="271" t="s">
        <v>2871</v>
      </c>
      <c r="B1253" s="271" t="s">
        <v>2561</v>
      </c>
      <c r="C1253" s="271" t="s">
        <v>2258</v>
      </c>
      <c r="D1253" s="271" t="s">
        <v>4750</v>
      </c>
      <c r="E1253" s="271" t="s">
        <v>4751</v>
      </c>
      <c r="F1253" s="271" t="s">
        <v>4752</v>
      </c>
      <c r="G1253" s="271" t="s">
        <v>4753</v>
      </c>
    </row>
    <row r="1254" spans="1:9" x14ac:dyDescent="0.25">
      <c r="A1254" s="107" t="s">
        <v>2463</v>
      </c>
      <c r="B1254" s="107" t="s">
        <v>4754</v>
      </c>
      <c r="C1254" s="102">
        <v>80</v>
      </c>
      <c r="D1254" s="272">
        <v>56.89</v>
      </c>
      <c r="E1254" s="272">
        <f>D1254*C1254</f>
        <v>4551.2</v>
      </c>
      <c r="F1254" s="273">
        <f>D1254*1.13</f>
        <v>64.285699999999991</v>
      </c>
      <c r="G1254" s="273">
        <f>F1254*1.07</f>
        <v>68.785698999999994</v>
      </c>
      <c r="I1254" t="s">
        <v>4823</v>
      </c>
    </row>
    <row r="1255" spans="1:9" x14ac:dyDescent="0.25">
      <c r="A1255" s="107" t="s">
        <v>2466</v>
      </c>
      <c r="B1255" s="274" t="s">
        <v>4755</v>
      </c>
      <c r="C1255" s="102">
        <v>150</v>
      </c>
      <c r="D1255" s="272">
        <v>56.89</v>
      </c>
      <c r="E1255" s="272">
        <f t="shared" ref="E1255:E1306" si="0">D1255*C1255</f>
        <v>8533.5</v>
      </c>
      <c r="F1255" s="273">
        <f t="shared" ref="F1255:F1306" si="1">D1255*1.13</f>
        <v>64.285699999999991</v>
      </c>
      <c r="G1255" s="273">
        <f t="shared" ref="G1255:G1306" si="2">F1255*1.07</f>
        <v>68.785698999999994</v>
      </c>
      <c r="I1255" s="266" t="s">
        <v>4823</v>
      </c>
    </row>
    <row r="1256" spans="1:9" x14ac:dyDescent="0.25">
      <c r="A1256" s="107" t="s">
        <v>2480</v>
      </c>
      <c r="B1256" s="107" t="s">
        <v>4756</v>
      </c>
      <c r="C1256" s="102">
        <v>300</v>
      </c>
      <c r="D1256" s="272">
        <v>9.4700000000000006</v>
      </c>
      <c r="E1256" s="272">
        <f t="shared" si="0"/>
        <v>2841</v>
      </c>
      <c r="F1256" s="273">
        <f t="shared" si="1"/>
        <v>10.7011</v>
      </c>
      <c r="G1256" s="273">
        <f t="shared" si="2"/>
        <v>11.450177000000002</v>
      </c>
    </row>
    <row r="1257" spans="1:9" x14ac:dyDescent="0.25">
      <c r="A1257" s="107" t="s">
        <v>733</v>
      </c>
      <c r="B1257" s="107" t="s">
        <v>893</v>
      </c>
      <c r="C1257" s="102">
        <v>80</v>
      </c>
      <c r="D1257" s="272">
        <v>136.59</v>
      </c>
      <c r="E1257" s="272">
        <f t="shared" si="0"/>
        <v>10927.2</v>
      </c>
      <c r="F1257" s="273">
        <f t="shared" si="1"/>
        <v>154.3467</v>
      </c>
      <c r="G1257" s="273">
        <f t="shared" si="2"/>
        <v>165.150969</v>
      </c>
    </row>
    <row r="1258" spans="1:9" x14ac:dyDescent="0.25">
      <c r="A1258" s="107" t="s">
        <v>732</v>
      </c>
      <c r="B1258" s="107" t="s">
        <v>894</v>
      </c>
      <c r="C1258" s="102">
        <v>300</v>
      </c>
      <c r="D1258" s="272">
        <v>59.54</v>
      </c>
      <c r="E1258" s="272">
        <f t="shared" si="0"/>
        <v>17862</v>
      </c>
      <c r="F1258" s="273">
        <f t="shared" si="1"/>
        <v>67.280199999999994</v>
      </c>
      <c r="G1258" s="273">
        <f t="shared" si="2"/>
        <v>71.989813999999996</v>
      </c>
    </row>
    <row r="1259" spans="1:9" x14ac:dyDescent="0.25">
      <c r="A1259" s="107" t="s">
        <v>2645</v>
      </c>
      <c r="B1259" s="107" t="s">
        <v>4757</v>
      </c>
      <c r="C1259" s="102">
        <v>15</v>
      </c>
      <c r="D1259" s="272">
        <v>139.18733</v>
      </c>
      <c r="E1259" s="272">
        <f t="shared" si="0"/>
        <v>2087.8099499999998</v>
      </c>
      <c r="F1259" s="273">
        <f t="shared" si="1"/>
        <v>157.28168289999999</v>
      </c>
      <c r="G1259" s="273">
        <f t="shared" si="2"/>
        <v>168.29140070299999</v>
      </c>
    </row>
    <row r="1260" spans="1:9" x14ac:dyDescent="0.25">
      <c r="A1260" s="107" t="s">
        <v>2525</v>
      </c>
      <c r="B1260" s="107" t="s">
        <v>4758</v>
      </c>
      <c r="C1260" s="102">
        <v>300</v>
      </c>
      <c r="D1260" s="272">
        <v>57.08</v>
      </c>
      <c r="E1260" s="272">
        <f t="shared" si="0"/>
        <v>17124</v>
      </c>
      <c r="F1260" s="273">
        <f t="shared" si="1"/>
        <v>64.500399999999999</v>
      </c>
      <c r="G1260" s="273">
        <f t="shared" si="2"/>
        <v>69.015428</v>
      </c>
    </row>
    <row r="1261" spans="1:9" x14ac:dyDescent="0.25">
      <c r="A1261" s="107" t="s">
        <v>2511</v>
      </c>
      <c r="B1261" s="107" t="s">
        <v>4759</v>
      </c>
      <c r="C1261" s="102">
        <v>75</v>
      </c>
      <c r="D1261" s="272">
        <v>67.140370000000004</v>
      </c>
      <c r="E1261" s="272">
        <f t="shared" si="0"/>
        <v>5035.5277500000002</v>
      </c>
      <c r="F1261" s="273">
        <f t="shared" si="1"/>
        <v>75.868618099999992</v>
      </c>
      <c r="G1261" s="273">
        <f t="shared" si="2"/>
        <v>81.179421366999989</v>
      </c>
    </row>
    <row r="1262" spans="1:9" x14ac:dyDescent="0.25">
      <c r="A1262" s="107" t="s">
        <v>2535</v>
      </c>
      <c r="B1262" s="107" t="s">
        <v>4760</v>
      </c>
      <c r="C1262" s="102">
        <v>85</v>
      </c>
      <c r="D1262" s="272">
        <v>67.140370000000004</v>
      </c>
      <c r="E1262" s="272">
        <f t="shared" si="0"/>
        <v>5706.93145</v>
      </c>
      <c r="F1262" s="273">
        <f t="shared" si="1"/>
        <v>75.868618099999992</v>
      </c>
      <c r="G1262" s="273">
        <f t="shared" si="2"/>
        <v>81.179421366999989</v>
      </c>
    </row>
    <row r="1263" spans="1:9" x14ac:dyDescent="0.25">
      <c r="A1263" s="107" t="s">
        <v>2456</v>
      </c>
      <c r="B1263" s="107" t="s">
        <v>2457</v>
      </c>
      <c r="C1263" s="102">
        <v>23</v>
      </c>
      <c r="D1263" s="272">
        <v>154.78</v>
      </c>
      <c r="E1263" s="272">
        <f t="shared" si="0"/>
        <v>3559.94</v>
      </c>
      <c r="F1263" s="273">
        <f t="shared" si="1"/>
        <v>174.9014</v>
      </c>
      <c r="G1263" s="273">
        <f t="shared" si="2"/>
        <v>187.144498</v>
      </c>
    </row>
    <row r="1264" spans="1:9" x14ac:dyDescent="0.25">
      <c r="A1264" s="107" t="s">
        <v>2500</v>
      </c>
      <c r="B1264" s="107" t="s">
        <v>4761</v>
      </c>
      <c r="C1264" s="102">
        <v>50</v>
      </c>
      <c r="D1264" s="272">
        <v>98.635400000000004</v>
      </c>
      <c r="E1264" s="272">
        <f t="shared" si="0"/>
        <v>4931.7700000000004</v>
      </c>
      <c r="F1264" s="273">
        <f t="shared" si="1"/>
        <v>111.45800199999999</v>
      </c>
      <c r="G1264" s="273">
        <f t="shared" si="2"/>
        <v>119.26006214</v>
      </c>
    </row>
    <row r="1265" spans="1:7" x14ac:dyDescent="0.25">
      <c r="A1265" s="107" t="s">
        <v>2486</v>
      </c>
      <c r="B1265" s="107" t="s">
        <v>4762</v>
      </c>
      <c r="C1265" s="102">
        <v>100</v>
      </c>
      <c r="D1265" s="272">
        <v>38</v>
      </c>
      <c r="E1265" s="272">
        <f t="shared" si="0"/>
        <v>3800</v>
      </c>
      <c r="F1265" s="273">
        <f t="shared" si="1"/>
        <v>42.94</v>
      </c>
      <c r="G1265" s="273">
        <f t="shared" si="2"/>
        <v>45.945799999999998</v>
      </c>
    </row>
    <row r="1266" spans="1:7" x14ac:dyDescent="0.25">
      <c r="A1266" s="107" t="s">
        <v>151</v>
      </c>
      <c r="B1266" s="107" t="s">
        <v>943</v>
      </c>
      <c r="C1266" s="102">
        <v>30</v>
      </c>
      <c r="D1266" s="272">
        <v>40.89</v>
      </c>
      <c r="E1266" s="272">
        <f t="shared" si="0"/>
        <v>1226.7</v>
      </c>
      <c r="F1266" s="273">
        <f t="shared" si="1"/>
        <v>46.205699999999993</v>
      </c>
      <c r="G1266" s="273">
        <f t="shared" si="2"/>
        <v>49.440098999999996</v>
      </c>
    </row>
    <row r="1267" spans="1:7" x14ac:dyDescent="0.25">
      <c r="A1267" s="107" t="s">
        <v>152</v>
      </c>
      <c r="B1267" s="107" t="s">
        <v>944</v>
      </c>
      <c r="C1267" s="102">
        <v>120</v>
      </c>
      <c r="D1267" s="272">
        <v>40.89</v>
      </c>
      <c r="E1267" s="272">
        <f t="shared" si="0"/>
        <v>4906.8</v>
      </c>
      <c r="F1267" s="273">
        <f t="shared" si="1"/>
        <v>46.205699999999993</v>
      </c>
      <c r="G1267" s="273">
        <f t="shared" si="2"/>
        <v>49.440098999999996</v>
      </c>
    </row>
    <row r="1268" spans="1:7" x14ac:dyDescent="0.25">
      <c r="A1268" s="107" t="s">
        <v>153</v>
      </c>
      <c r="B1268" s="107" t="s">
        <v>946</v>
      </c>
      <c r="C1268" s="102">
        <v>50</v>
      </c>
      <c r="D1268" s="272">
        <v>40.89</v>
      </c>
      <c r="E1268" s="272">
        <f t="shared" si="0"/>
        <v>2044.5</v>
      </c>
      <c r="F1268" s="273">
        <f t="shared" si="1"/>
        <v>46.205699999999993</v>
      </c>
      <c r="G1268" s="273">
        <f t="shared" si="2"/>
        <v>49.440098999999996</v>
      </c>
    </row>
    <row r="1269" spans="1:7" x14ac:dyDescent="0.25">
      <c r="A1269" s="107" t="s">
        <v>2497</v>
      </c>
      <c r="B1269" s="107" t="s">
        <v>4763</v>
      </c>
      <c r="C1269" s="102">
        <v>80</v>
      </c>
      <c r="D1269" s="272">
        <v>47.06</v>
      </c>
      <c r="E1269" s="272">
        <f t="shared" si="0"/>
        <v>3764.8</v>
      </c>
      <c r="F1269" s="273">
        <f t="shared" si="1"/>
        <v>53.177799999999998</v>
      </c>
      <c r="G1269" s="273">
        <f t="shared" si="2"/>
        <v>56.900246000000003</v>
      </c>
    </row>
    <row r="1270" spans="1:7" x14ac:dyDescent="0.25">
      <c r="A1270" s="107" t="s">
        <v>466</v>
      </c>
      <c r="B1270" s="107" t="s">
        <v>960</v>
      </c>
      <c r="C1270" s="102">
        <v>150</v>
      </c>
      <c r="D1270" s="272">
        <v>130.91</v>
      </c>
      <c r="E1270" s="272">
        <f t="shared" si="0"/>
        <v>19636.5</v>
      </c>
      <c r="F1270" s="273">
        <f t="shared" si="1"/>
        <v>147.92829999999998</v>
      </c>
      <c r="G1270" s="273">
        <f t="shared" si="2"/>
        <v>158.28328099999999</v>
      </c>
    </row>
    <row r="1271" spans="1:7" x14ac:dyDescent="0.25">
      <c r="A1271" s="231" t="s">
        <v>4764</v>
      </c>
      <c r="B1271" s="231" t="s">
        <v>896</v>
      </c>
      <c r="C1271" s="275">
        <v>100</v>
      </c>
      <c r="D1271" s="276">
        <v>73.770499999999998</v>
      </c>
      <c r="E1271" s="276">
        <f t="shared" si="0"/>
        <v>7377.05</v>
      </c>
      <c r="F1271" s="277">
        <f t="shared" si="1"/>
        <v>83.360664999999997</v>
      </c>
      <c r="G1271" s="277">
        <f t="shared" si="2"/>
        <v>89.195911550000005</v>
      </c>
    </row>
    <row r="1272" spans="1:7" x14ac:dyDescent="0.25">
      <c r="A1272" s="107" t="s">
        <v>4736</v>
      </c>
      <c r="B1272" s="107" t="s">
        <v>4765</v>
      </c>
      <c r="C1272" s="102">
        <v>40</v>
      </c>
      <c r="D1272" s="272">
        <v>86.22</v>
      </c>
      <c r="E1272" s="272">
        <f t="shared" si="0"/>
        <v>3448.8</v>
      </c>
      <c r="F1272" s="273">
        <f t="shared" si="1"/>
        <v>97.428599999999989</v>
      </c>
      <c r="G1272" s="273">
        <f t="shared" si="2"/>
        <v>104.24860199999999</v>
      </c>
    </row>
    <row r="1273" spans="1:7" x14ac:dyDescent="0.25">
      <c r="A1273" s="107" t="s">
        <v>4766</v>
      </c>
      <c r="B1273" s="107" t="s">
        <v>4767</v>
      </c>
      <c r="C1273" s="102">
        <v>57</v>
      </c>
      <c r="D1273" s="272">
        <v>86.22</v>
      </c>
      <c r="E1273" s="272">
        <f t="shared" si="0"/>
        <v>4914.54</v>
      </c>
      <c r="F1273" s="273">
        <f t="shared" si="1"/>
        <v>97.428599999999989</v>
      </c>
      <c r="G1273" s="273">
        <f t="shared" si="2"/>
        <v>104.24860199999999</v>
      </c>
    </row>
    <row r="1274" spans="1:7" x14ac:dyDescent="0.25">
      <c r="A1274" s="107" t="s">
        <v>3270</v>
      </c>
      <c r="B1274" s="107" t="s">
        <v>4768</v>
      </c>
      <c r="C1274" s="102">
        <v>598</v>
      </c>
      <c r="D1274" s="272">
        <v>44.193600000000004</v>
      </c>
      <c r="E1274" s="272">
        <f t="shared" si="0"/>
        <v>26427.772800000002</v>
      </c>
      <c r="F1274" s="273">
        <f t="shared" si="1"/>
        <v>49.938767999999996</v>
      </c>
      <c r="G1274" s="273">
        <f t="shared" si="2"/>
        <v>53.434481759999997</v>
      </c>
    </row>
    <row r="1275" spans="1:7" x14ac:dyDescent="0.25">
      <c r="A1275" s="107" t="s">
        <v>3260</v>
      </c>
      <c r="B1275" s="107" t="s">
        <v>4769</v>
      </c>
      <c r="C1275" s="102">
        <v>40</v>
      </c>
      <c r="D1275" s="272">
        <v>14.64</v>
      </c>
      <c r="E1275" s="272">
        <f t="shared" si="0"/>
        <v>585.6</v>
      </c>
      <c r="F1275" s="273">
        <f t="shared" si="1"/>
        <v>16.543199999999999</v>
      </c>
      <c r="G1275" s="273">
        <f t="shared" si="2"/>
        <v>17.701224</v>
      </c>
    </row>
    <row r="1276" spans="1:7" x14ac:dyDescent="0.25">
      <c r="A1276" s="107" t="s">
        <v>4770</v>
      </c>
      <c r="B1276" s="107" t="s">
        <v>4771</v>
      </c>
      <c r="C1276" s="102">
        <v>20</v>
      </c>
      <c r="D1276" s="272">
        <v>37.3752</v>
      </c>
      <c r="E1276" s="272">
        <f t="shared" si="0"/>
        <v>747.50400000000002</v>
      </c>
      <c r="F1276" s="273">
        <f t="shared" si="1"/>
        <v>42.233975999999998</v>
      </c>
      <c r="G1276" s="273">
        <f t="shared" si="2"/>
        <v>45.190354320000004</v>
      </c>
    </row>
    <row r="1277" spans="1:7" x14ac:dyDescent="0.25">
      <c r="A1277" s="107" t="s">
        <v>4744</v>
      </c>
      <c r="B1277" s="107" t="s">
        <v>4772</v>
      </c>
      <c r="C1277" s="102">
        <v>70</v>
      </c>
      <c r="D1277" s="272">
        <v>61.79</v>
      </c>
      <c r="E1277" s="272">
        <f t="shared" si="0"/>
        <v>4325.3</v>
      </c>
      <c r="F1277" s="273">
        <f t="shared" si="1"/>
        <v>69.822699999999998</v>
      </c>
      <c r="G1277" s="273">
        <f t="shared" si="2"/>
        <v>74.710289000000003</v>
      </c>
    </row>
    <row r="1278" spans="1:7" x14ac:dyDescent="0.25">
      <c r="A1278" s="107" t="s">
        <v>4741</v>
      </c>
      <c r="B1278" s="107" t="s">
        <v>4773</v>
      </c>
      <c r="C1278" s="102">
        <v>70</v>
      </c>
      <c r="D1278" s="272">
        <v>89.76</v>
      </c>
      <c r="E1278" s="272">
        <f t="shared" si="0"/>
        <v>6283.2000000000007</v>
      </c>
      <c r="F1278" s="273">
        <f t="shared" si="1"/>
        <v>101.4288</v>
      </c>
      <c r="G1278" s="273">
        <f t="shared" si="2"/>
        <v>108.52881600000001</v>
      </c>
    </row>
    <row r="1279" spans="1:7" x14ac:dyDescent="0.25">
      <c r="A1279" s="107" t="s">
        <v>4740</v>
      </c>
      <c r="B1279" s="107" t="s">
        <v>4774</v>
      </c>
      <c r="C1279" s="102">
        <v>30</v>
      </c>
      <c r="D1279" s="272">
        <v>89.76</v>
      </c>
      <c r="E1279" s="272">
        <f t="shared" si="0"/>
        <v>2692.8</v>
      </c>
      <c r="F1279" s="273">
        <f t="shared" si="1"/>
        <v>101.4288</v>
      </c>
      <c r="G1279" s="273">
        <f t="shared" si="2"/>
        <v>108.52881600000001</v>
      </c>
    </row>
    <row r="1280" spans="1:7" x14ac:dyDescent="0.25">
      <c r="A1280" s="107" t="s">
        <v>4742</v>
      </c>
      <c r="B1280" s="107" t="s">
        <v>4775</v>
      </c>
      <c r="C1280" s="102">
        <v>10</v>
      </c>
      <c r="D1280" s="272">
        <v>89.76</v>
      </c>
      <c r="E1280" s="272">
        <f t="shared" si="0"/>
        <v>897.6</v>
      </c>
      <c r="F1280" s="273">
        <f t="shared" si="1"/>
        <v>101.4288</v>
      </c>
      <c r="G1280" s="273">
        <f t="shared" si="2"/>
        <v>108.52881600000001</v>
      </c>
    </row>
    <row r="1281" spans="1:7" x14ac:dyDescent="0.25">
      <c r="A1281" s="107" t="s">
        <v>4776</v>
      </c>
      <c r="B1281" s="107" t="s">
        <v>4777</v>
      </c>
      <c r="C1281" s="102">
        <v>40</v>
      </c>
      <c r="D1281" s="272">
        <v>91.16</v>
      </c>
      <c r="E1281" s="272">
        <f t="shared" si="0"/>
        <v>3646.3999999999996</v>
      </c>
      <c r="F1281" s="273">
        <f t="shared" si="1"/>
        <v>103.01079999999999</v>
      </c>
      <c r="G1281" s="273">
        <f t="shared" si="2"/>
        <v>110.22155599999999</v>
      </c>
    </row>
    <row r="1282" spans="1:7" x14ac:dyDescent="0.25">
      <c r="A1282" s="107" t="s">
        <v>4778</v>
      </c>
      <c r="B1282" s="107" t="s">
        <v>4779</v>
      </c>
      <c r="C1282" s="102">
        <v>50</v>
      </c>
      <c r="D1282" s="272">
        <v>15.54</v>
      </c>
      <c r="E1282" s="272">
        <f t="shared" si="0"/>
        <v>777</v>
      </c>
      <c r="F1282" s="273">
        <f t="shared" si="1"/>
        <v>17.560199999999998</v>
      </c>
      <c r="G1282" s="273">
        <f t="shared" si="2"/>
        <v>18.789414000000001</v>
      </c>
    </row>
    <row r="1283" spans="1:7" x14ac:dyDescent="0.25">
      <c r="A1283" s="107" t="s">
        <v>4780</v>
      </c>
      <c r="B1283" s="107" t="s">
        <v>4781</v>
      </c>
      <c r="C1283" s="102">
        <v>20</v>
      </c>
      <c r="D1283" s="272">
        <v>35.369999999999997</v>
      </c>
      <c r="E1283" s="272">
        <f t="shared" si="0"/>
        <v>707.4</v>
      </c>
      <c r="F1283" s="273">
        <f t="shared" si="1"/>
        <v>39.968099999999993</v>
      </c>
      <c r="G1283" s="273">
        <f t="shared" si="2"/>
        <v>42.765866999999993</v>
      </c>
    </row>
    <row r="1284" spans="1:7" x14ac:dyDescent="0.25">
      <c r="A1284" s="107" t="s">
        <v>4782</v>
      </c>
      <c r="B1284" s="107" t="s">
        <v>4783</v>
      </c>
      <c r="C1284" s="102">
        <v>30</v>
      </c>
      <c r="D1284" s="272">
        <v>42.16</v>
      </c>
      <c r="E1284" s="272">
        <f t="shared" si="0"/>
        <v>1264.8</v>
      </c>
      <c r="F1284" s="273">
        <f t="shared" si="1"/>
        <v>47.640799999999992</v>
      </c>
      <c r="G1284" s="273">
        <f t="shared" si="2"/>
        <v>50.975655999999994</v>
      </c>
    </row>
    <row r="1285" spans="1:7" x14ac:dyDescent="0.25">
      <c r="A1285" s="107" t="s">
        <v>4743</v>
      </c>
      <c r="B1285" s="107" t="s">
        <v>4784</v>
      </c>
      <c r="C1285" s="102">
        <v>50</v>
      </c>
      <c r="D1285" s="272">
        <v>56.38</v>
      </c>
      <c r="E1285" s="272">
        <f t="shared" si="0"/>
        <v>2819</v>
      </c>
      <c r="F1285" s="273">
        <f t="shared" si="1"/>
        <v>63.709399999999995</v>
      </c>
      <c r="G1285" s="273">
        <f t="shared" si="2"/>
        <v>68.169057999999993</v>
      </c>
    </row>
    <row r="1286" spans="1:7" x14ac:dyDescent="0.25">
      <c r="A1286" s="107" t="s">
        <v>4785</v>
      </c>
      <c r="B1286" s="107" t="s">
        <v>4786</v>
      </c>
      <c r="C1286" s="102">
        <v>70</v>
      </c>
      <c r="D1286" s="272">
        <v>35.700000000000003</v>
      </c>
      <c r="E1286" s="272">
        <f t="shared" si="0"/>
        <v>2499</v>
      </c>
      <c r="F1286" s="273">
        <f t="shared" si="1"/>
        <v>40.341000000000001</v>
      </c>
      <c r="G1286" s="273">
        <f t="shared" si="2"/>
        <v>43.164870000000001</v>
      </c>
    </row>
    <row r="1287" spans="1:7" x14ac:dyDescent="0.25">
      <c r="A1287" s="107" t="s">
        <v>4787</v>
      </c>
      <c r="B1287" s="107" t="s">
        <v>4788</v>
      </c>
      <c r="C1287" s="102">
        <v>30</v>
      </c>
      <c r="D1287" s="272">
        <v>35.700000000000003</v>
      </c>
      <c r="E1287" s="272">
        <f t="shared" si="0"/>
        <v>1071</v>
      </c>
      <c r="F1287" s="273">
        <f t="shared" si="1"/>
        <v>40.341000000000001</v>
      </c>
      <c r="G1287" s="273">
        <f t="shared" si="2"/>
        <v>43.164870000000001</v>
      </c>
    </row>
    <row r="1288" spans="1:7" x14ac:dyDescent="0.25">
      <c r="A1288" s="107" t="s">
        <v>4789</v>
      </c>
      <c r="B1288" s="107" t="s">
        <v>4790</v>
      </c>
      <c r="C1288" s="102">
        <v>10</v>
      </c>
      <c r="D1288" s="272">
        <v>35.700000000000003</v>
      </c>
      <c r="E1288" s="272">
        <f t="shared" si="0"/>
        <v>357</v>
      </c>
      <c r="F1288" s="273">
        <f t="shared" si="1"/>
        <v>40.341000000000001</v>
      </c>
      <c r="G1288" s="273">
        <f t="shared" si="2"/>
        <v>43.164870000000001</v>
      </c>
    </row>
    <row r="1289" spans="1:7" x14ac:dyDescent="0.25">
      <c r="A1289" s="107" t="s">
        <v>4791</v>
      </c>
      <c r="B1289" s="107" t="s">
        <v>4792</v>
      </c>
      <c r="C1289" s="102">
        <v>40</v>
      </c>
      <c r="D1289" s="272">
        <v>37.76</v>
      </c>
      <c r="E1289" s="272">
        <f t="shared" si="0"/>
        <v>1510.3999999999999</v>
      </c>
      <c r="F1289" s="273">
        <f t="shared" si="1"/>
        <v>42.66879999999999</v>
      </c>
      <c r="G1289" s="273">
        <f t="shared" si="2"/>
        <v>45.655615999999995</v>
      </c>
    </row>
    <row r="1290" spans="1:7" x14ac:dyDescent="0.25">
      <c r="A1290" s="107" t="s">
        <v>4793</v>
      </c>
      <c r="B1290" s="107" t="s">
        <v>4794</v>
      </c>
      <c r="C1290" s="102">
        <v>1</v>
      </c>
      <c r="D1290" s="272">
        <v>45.43</v>
      </c>
      <c r="E1290" s="272">
        <f t="shared" si="0"/>
        <v>45.43</v>
      </c>
      <c r="F1290" s="273">
        <f t="shared" si="1"/>
        <v>51.335899999999995</v>
      </c>
      <c r="G1290" s="273">
        <f t="shared" si="2"/>
        <v>54.929412999999997</v>
      </c>
    </row>
    <row r="1291" spans="1:7" x14ac:dyDescent="0.25">
      <c r="A1291" s="107" t="s">
        <v>4795</v>
      </c>
      <c r="B1291" s="107" t="s">
        <v>4796</v>
      </c>
      <c r="C1291" s="102">
        <v>100</v>
      </c>
      <c r="D1291" s="272">
        <v>16.017199999999999</v>
      </c>
      <c r="E1291" s="272">
        <f t="shared" si="0"/>
        <v>1601.7199999999998</v>
      </c>
      <c r="F1291" s="273">
        <f t="shared" si="1"/>
        <v>18.099435999999997</v>
      </c>
      <c r="G1291" s="273">
        <f t="shared" si="2"/>
        <v>19.366396519999999</v>
      </c>
    </row>
    <row r="1292" spans="1:7" x14ac:dyDescent="0.25">
      <c r="A1292" s="107" t="s">
        <v>4797</v>
      </c>
      <c r="B1292" s="107" t="s">
        <v>4798</v>
      </c>
      <c r="C1292" s="102">
        <v>30</v>
      </c>
      <c r="D1292" s="272">
        <v>6.0903299999999998</v>
      </c>
      <c r="E1292" s="272">
        <f t="shared" si="0"/>
        <v>182.7099</v>
      </c>
      <c r="F1292" s="273">
        <f t="shared" si="1"/>
        <v>6.8820728999999989</v>
      </c>
      <c r="G1292" s="273">
        <f t="shared" si="2"/>
        <v>7.3638180029999996</v>
      </c>
    </row>
    <row r="1293" spans="1:7" x14ac:dyDescent="0.25">
      <c r="A1293" s="107" t="s">
        <v>4799</v>
      </c>
      <c r="B1293" s="107" t="s">
        <v>4800</v>
      </c>
      <c r="C1293" s="102">
        <v>100</v>
      </c>
      <c r="D1293" s="272">
        <v>19.991599999999998</v>
      </c>
      <c r="E1293" s="272">
        <f t="shared" si="0"/>
        <v>1999.1599999999999</v>
      </c>
      <c r="F1293" s="273">
        <f t="shared" si="1"/>
        <v>22.590507999999996</v>
      </c>
      <c r="G1293" s="273">
        <f t="shared" si="2"/>
        <v>24.171843559999996</v>
      </c>
    </row>
    <row r="1294" spans="1:7" x14ac:dyDescent="0.25">
      <c r="A1294" s="107" t="s">
        <v>4801</v>
      </c>
      <c r="B1294" s="107" t="s">
        <v>4802</v>
      </c>
      <c r="C1294" s="102">
        <v>150</v>
      </c>
      <c r="D1294" s="272">
        <v>19.991599999999998</v>
      </c>
      <c r="E1294" s="272">
        <f t="shared" si="0"/>
        <v>2998.74</v>
      </c>
      <c r="F1294" s="273">
        <f t="shared" si="1"/>
        <v>22.590507999999996</v>
      </c>
      <c r="G1294" s="273">
        <f t="shared" si="2"/>
        <v>24.171843559999996</v>
      </c>
    </row>
    <row r="1295" spans="1:7" x14ac:dyDescent="0.25">
      <c r="A1295" s="107" t="s">
        <v>4803</v>
      </c>
      <c r="B1295" s="107" t="s">
        <v>4804</v>
      </c>
      <c r="C1295" s="102">
        <v>200</v>
      </c>
      <c r="D1295" s="272">
        <v>4.8575999999999997</v>
      </c>
      <c r="E1295" s="272">
        <f t="shared" si="0"/>
        <v>971.52</v>
      </c>
      <c r="F1295" s="273">
        <f t="shared" si="1"/>
        <v>5.4890879999999989</v>
      </c>
      <c r="G1295" s="273">
        <f t="shared" si="2"/>
        <v>5.8733241599999992</v>
      </c>
    </row>
    <row r="1296" spans="1:7" x14ac:dyDescent="0.25">
      <c r="A1296" s="107" t="s">
        <v>4805</v>
      </c>
      <c r="B1296" s="107" t="s">
        <v>4806</v>
      </c>
      <c r="C1296" s="102">
        <v>40</v>
      </c>
      <c r="D1296" s="272">
        <v>13.422750000000001</v>
      </c>
      <c r="E1296" s="272">
        <f t="shared" si="0"/>
        <v>536.91000000000008</v>
      </c>
      <c r="F1296" s="273">
        <f t="shared" si="1"/>
        <v>15.167707499999999</v>
      </c>
      <c r="G1296" s="273">
        <f t="shared" si="2"/>
        <v>16.229447024999999</v>
      </c>
    </row>
    <row r="1297" spans="1:8" x14ac:dyDescent="0.25">
      <c r="A1297" s="107" t="s">
        <v>4807</v>
      </c>
      <c r="B1297" s="107" t="s">
        <v>4808</v>
      </c>
      <c r="C1297" s="102">
        <v>200</v>
      </c>
      <c r="D1297" s="272">
        <v>4.8575999999999997</v>
      </c>
      <c r="E1297" s="272">
        <f t="shared" si="0"/>
        <v>971.52</v>
      </c>
      <c r="F1297" s="273">
        <f t="shared" si="1"/>
        <v>5.4890879999999989</v>
      </c>
      <c r="G1297" s="273">
        <f t="shared" si="2"/>
        <v>5.8733241599999992</v>
      </c>
    </row>
    <row r="1298" spans="1:8" x14ac:dyDescent="0.25">
      <c r="A1298" s="107" t="s">
        <v>4809</v>
      </c>
      <c r="B1298" s="107" t="s">
        <v>4810</v>
      </c>
      <c r="C1298" s="102">
        <v>150</v>
      </c>
      <c r="D1298" s="272">
        <v>19.991599999999998</v>
      </c>
      <c r="E1298" s="272">
        <f t="shared" si="0"/>
        <v>2998.74</v>
      </c>
      <c r="F1298" s="273">
        <f t="shared" si="1"/>
        <v>22.590507999999996</v>
      </c>
      <c r="G1298" s="273">
        <f t="shared" si="2"/>
        <v>24.171843559999996</v>
      </c>
    </row>
    <row r="1299" spans="1:8" x14ac:dyDescent="0.25">
      <c r="A1299" s="107" t="s">
        <v>4811</v>
      </c>
      <c r="B1299" s="107" t="s">
        <v>4812</v>
      </c>
      <c r="C1299" s="102">
        <v>100</v>
      </c>
      <c r="D1299" s="272">
        <v>8.7492000000000001</v>
      </c>
      <c r="E1299" s="272">
        <f t="shared" si="0"/>
        <v>874.92</v>
      </c>
      <c r="F1299" s="273">
        <f t="shared" si="1"/>
        <v>9.8865959999999991</v>
      </c>
      <c r="G1299" s="273">
        <f t="shared" si="2"/>
        <v>10.578657719999999</v>
      </c>
    </row>
    <row r="1300" spans="1:8" x14ac:dyDescent="0.25">
      <c r="A1300" s="107" t="s">
        <v>4813</v>
      </c>
      <c r="B1300" s="107" t="s">
        <v>4814</v>
      </c>
      <c r="C1300" s="102">
        <v>20</v>
      </c>
      <c r="D1300" s="272">
        <v>8.7490000000000006</v>
      </c>
      <c r="E1300" s="272">
        <f t="shared" si="0"/>
        <v>174.98000000000002</v>
      </c>
      <c r="F1300" s="273">
        <f t="shared" si="1"/>
        <v>9.8863699999999994</v>
      </c>
      <c r="G1300" s="273">
        <f t="shared" si="2"/>
        <v>10.5784159</v>
      </c>
    </row>
    <row r="1301" spans="1:8" x14ac:dyDescent="0.25">
      <c r="A1301" s="107" t="s">
        <v>4815</v>
      </c>
      <c r="B1301" s="107" t="s">
        <v>4816</v>
      </c>
      <c r="C1301" s="102">
        <v>200</v>
      </c>
      <c r="D1301" s="272">
        <v>4.8575999999999997</v>
      </c>
      <c r="E1301" s="272">
        <f t="shared" si="0"/>
        <v>971.52</v>
      </c>
      <c r="F1301" s="273">
        <f t="shared" si="1"/>
        <v>5.4890879999999989</v>
      </c>
      <c r="G1301" s="273">
        <f t="shared" si="2"/>
        <v>5.8733241599999992</v>
      </c>
    </row>
    <row r="1302" spans="1:8" x14ac:dyDescent="0.25">
      <c r="A1302" s="107" t="s">
        <v>3312</v>
      </c>
      <c r="B1302" s="107" t="s">
        <v>4817</v>
      </c>
      <c r="C1302" s="102">
        <v>195</v>
      </c>
      <c r="D1302" s="272">
        <v>23.05</v>
      </c>
      <c r="E1302" s="272">
        <f t="shared" si="0"/>
        <v>4494.75</v>
      </c>
      <c r="F1302" s="273">
        <f t="shared" si="1"/>
        <v>26.046499999999998</v>
      </c>
      <c r="G1302" s="273">
        <f t="shared" si="2"/>
        <v>27.869755000000001</v>
      </c>
    </row>
    <row r="1303" spans="1:8" x14ac:dyDescent="0.25">
      <c r="A1303" s="107" t="s">
        <v>3314</v>
      </c>
      <c r="B1303" s="107" t="s">
        <v>4818</v>
      </c>
      <c r="C1303" s="102">
        <v>300</v>
      </c>
      <c r="D1303" s="272">
        <v>23.05</v>
      </c>
      <c r="E1303" s="272">
        <f t="shared" si="0"/>
        <v>6915</v>
      </c>
      <c r="F1303" s="273">
        <f t="shared" si="1"/>
        <v>26.046499999999998</v>
      </c>
      <c r="G1303" s="273">
        <f t="shared" si="2"/>
        <v>27.869755000000001</v>
      </c>
      <c r="H1303" s="121"/>
    </row>
    <row r="1304" spans="1:8" x14ac:dyDescent="0.25">
      <c r="A1304" s="107" t="s">
        <v>3310</v>
      </c>
      <c r="B1304" s="107" t="s">
        <v>4819</v>
      </c>
      <c r="C1304" s="102">
        <v>200</v>
      </c>
      <c r="D1304" s="272">
        <v>23.05</v>
      </c>
      <c r="E1304" s="272">
        <f t="shared" si="0"/>
        <v>4610</v>
      </c>
      <c r="F1304" s="273">
        <f t="shared" si="1"/>
        <v>26.046499999999998</v>
      </c>
      <c r="G1304" s="273">
        <f t="shared" si="2"/>
        <v>27.869755000000001</v>
      </c>
    </row>
    <row r="1305" spans="1:8" x14ac:dyDescent="0.25">
      <c r="A1305" s="107" t="s">
        <v>4820</v>
      </c>
      <c r="B1305" s="107" t="s">
        <v>1287</v>
      </c>
      <c r="C1305" s="102">
        <v>300</v>
      </c>
      <c r="D1305" s="272">
        <v>32.5</v>
      </c>
      <c r="E1305" s="272">
        <f t="shared" si="0"/>
        <v>9750</v>
      </c>
      <c r="F1305" s="273">
        <f t="shared" si="1"/>
        <v>36.724999999999994</v>
      </c>
      <c r="G1305" s="273">
        <f t="shared" si="2"/>
        <v>39.295749999999998</v>
      </c>
    </row>
    <row r="1306" spans="1:8" x14ac:dyDescent="0.25">
      <c r="A1306" s="107" t="s">
        <v>4821</v>
      </c>
      <c r="B1306" s="107" t="s">
        <v>1291</v>
      </c>
      <c r="C1306" s="102">
        <v>400</v>
      </c>
      <c r="D1306" s="272">
        <v>30</v>
      </c>
      <c r="E1306" s="272">
        <f t="shared" si="0"/>
        <v>12000</v>
      </c>
      <c r="F1306" s="273">
        <f t="shared" si="1"/>
        <v>33.9</v>
      </c>
      <c r="G1306" s="273">
        <f t="shared" si="2"/>
        <v>36.273000000000003</v>
      </c>
    </row>
    <row r="1307" spans="1:8" x14ac:dyDescent="0.25">
      <c r="A1307"/>
      <c r="B1307"/>
      <c r="C1307"/>
      <c r="D1307"/>
      <c r="E1307"/>
    </row>
    <row r="1308" spans="1:8" x14ac:dyDescent="0.25">
      <c r="A1308" s="39" t="s">
        <v>432</v>
      </c>
      <c r="B1308" s="39" t="s">
        <v>2445</v>
      </c>
      <c r="C1308" s="39" t="s">
        <v>2649</v>
      </c>
      <c r="D1308" s="39">
        <v>144</v>
      </c>
      <c r="E1308" s="39">
        <v>20.51558</v>
      </c>
      <c r="F1308" s="266" t="s">
        <v>4822</v>
      </c>
    </row>
    <row r="1309" spans="1:8" x14ac:dyDescent="0.25">
      <c r="A1309" s="39" t="s">
        <v>433</v>
      </c>
      <c r="B1309" s="39" t="s">
        <v>4824</v>
      </c>
      <c r="C1309" s="39" t="s">
        <v>2649</v>
      </c>
      <c r="D1309" s="39">
        <v>36</v>
      </c>
      <c r="E1309" s="39">
        <v>20.51558</v>
      </c>
    </row>
    <row r="1310" spans="1:8" x14ac:dyDescent="0.25">
      <c r="A1310" s="39" t="s">
        <v>868</v>
      </c>
      <c r="B1310" s="39" t="s">
        <v>2447</v>
      </c>
      <c r="C1310" s="39" t="s">
        <v>2649</v>
      </c>
      <c r="D1310" s="39">
        <v>60</v>
      </c>
      <c r="E1310" s="39">
        <v>47.118693329999999</v>
      </c>
    </row>
    <row r="1311" spans="1:8" x14ac:dyDescent="0.25">
      <c r="A1311" s="39" t="s">
        <v>866</v>
      </c>
      <c r="B1311" s="39" t="s">
        <v>4825</v>
      </c>
      <c r="C1311" s="39" t="s">
        <v>2649</v>
      </c>
      <c r="D1311" s="39">
        <v>84</v>
      </c>
      <c r="E1311" s="39">
        <v>21.38087333</v>
      </c>
    </row>
    <row r="1312" spans="1:8" x14ac:dyDescent="0.25">
      <c r="A1312" s="39" t="s">
        <v>867</v>
      </c>
      <c r="B1312" s="39" t="s">
        <v>2449</v>
      </c>
      <c r="C1312" s="39" t="s">
        <v>2649</v>
      </c>
      <c r="D1312" s="39">
        <v>36</v>
      </c>
      <c r="E1312" s="39">
        <v>21.38087333</v>
      </c>
    </row>
    <row r="1313" spans="1:6" x14ac:dyDescent="0.25">
      <c r="A1313" s="39" t="s">
        <v>609</v>
      </c>
      <c r="B1313" s="39" t="s">
        <v>4826</v>
      </c>
      <c r="C1313" s="39" t="s">
        <v>2649</v>
      </c>
      <c r="D1313" s="39">
        <v>154</v>
      </c>
      <c r="E1313" s="39">
        <v>24.028400000000001</v>
      </c>
    </row>
    <row r="1314" spans="1:6" x14ac:dyDescent="0.25">
      <c r="A1314" s="39" t="s">
        <v>4827</v>
      </c>
      <c r="B1314" s="39" t="s">
        <v>4828</v>
      </c>
      <c r="C1314" s="39" t="s">
        <v>2649</v>
      </c>
      <c r="D1314" s="39">
        <v>5</v>
      </c>
      <c r="E1314" s="39">
        <v>182.34152</v>
      </c>
    </row>
    <row r="1315" spans="1:6" x14ac:dyDescent="0.25">
      <c r="A1315" s="39" t="s">
        <v>2095</v>
      </c>
      <c r="B1315" s="39" t="s">
        <v>4829</v>
      </c>
      <c r="C1315" s="39" t="s">
        <v>2649</v>
      </c>
      <c r="D1315" s="39">
        <v>25</v>
      </c>
      <c r="E1315" s="39">
        <v>17.038319999999999</v>
      </c>
    </row>
    <row r="1316" spans="1:6" x14ac:dyDescent="0.25">
      <c r="A1316" s="39" t="s">
        <v>4830</v>
      </c>
      <c r="B1316" s="39" t="s">
        <v>4831</v>
      </c>
      <c r="C1316" s="39" t="s">
        <v>2649</v>
      </c>
      <c r="D1316" s="39">
        <v>4</v>
      </c>
      <c r="E1316" s="39">
        <v>130.74904000000001</v>
      </c>
    </row>
    <row r="1317" spans="1:6" x14ac:dyDescent="0.25">
      <c r="A1317" s="39" t="s">
        <v>4832</v>
      </c>
      <c r="B1317" s="39" t="s">
        <v>4833</v>
      </c>
      <c r="C1317" s="39" t="s">
        <v>2649</v>
      </c>
      <c r="D1317" s="39">
        <v>10</v>
      </c>
      <c r="E1317" s="39">
        <v>32.44088</v>
      </c>
    </row>
    <row r="1318" spans="1:6" x14ac:dyDescent="0.25">
      <c r="A1318" s="45" t="s">
        <v>4834</v>
      </c>
      <c r="B1318" s="45" t="s">
        <v>4835</v>
      </c>
      <c r="C1318" s="45" t="s">
        <v>2649</v>
      </c>
      <c r="D1318" s="45">
        <v>12</v>
      </c>
      <c r="E1318" s="45">
        <v>224.66808</v>
      </c>
      <c r="F1318" s="45" t="s">
        <v>4849</v>
      </c>
    </row>
    <row r="1319" spans="1:6" x14ac:dyDescent="0.25">
      <c r="A1319" s="45" t="s">
        <v>4836</v>
      </c>
      <c r="B1319" s="45" t="s">
        <v>4837</v>
      </c>
      <c r="C1319" s="45" t="s">
        <v>2649</v>
      </c>
      <c r="D1319" s="45">
        <v>1</v>
      </c>
      <c r="E1319" s="45">
        <v>30.530799999999999</v>
      </c>
      <c r="F1319" s="45" t="s">
        <v>4849</v>
      </c>
    </row>
    <row r="1320" spans="1:6" x14ac:dyDescent="0.25">
      <c r="A1320" s="45" t="s">
        <v>4838</v>
      </c>
      <c r="B1320" s="45" t="s">
        <v>4839</v>
      </c>
      <c r="C1320" s="45" t="s">
        <v>2649</v>
      </c>
      <c r="D1320" s="45">
        <v>1</v>
      </c>
      <c r="E1320" s="45">
        <v>30.530799999999999</v>
      </c>
      <c r="F1320" s="45" t="s">
        <v>4849</v>
      </c>
    </row>
    <row r="1321" spans="1:6" x14ac:dyDescent="0.25">
      <c r="A1321" s="45" t="s">
        <v>4840</v>
      </c>
      <c r="B1321" s="45" t="s">
        <v>4841</v>
      </c>
      <c r="C1321" s="45" t="s">
        <v>2649</v>
      </c>
      <c r="D1321" s="45">
        <v>1</v>
      </c>
      <c r="E1321" s="45">
        <v>88.158320000000003</v>
      </c>
      <c r="F1321" s="45" t="s">
        <v>4849</v>
      </c>
    </row>
    <row r="1322" spans="1:6" x14ac:dyDescent="0.25">
      <c r="A1322" s="45" t="s">
        <v>4842</v>
      </c>
      <c r="B1322" s="45" t="s">
        <v>4843</v>
      </c>
      <c r="C1322" s="45" t="s">
        <v>2649</v>
      </c>
      <c r="D1322" s="45">
        <v>1</v>
      </c>
      <c r="E1322" s="45">
        <v>43.18</v>
      </c>
      <c r="F1322" s="45" t="s">
        <v>4849</v>
      </c>
    </row>
    <row r="1323" spans="1:6" x14ac:dyDescent="0.25">
      <c r="A1323" s="39" t="s">
        <v>4844</v>
      </c>
      <c r="B1323" s="39" t="s">
        <v>4845</v>
      </c>
      <c r="C1323" s="39" t="s">
        <v>2649</v>
      </c>
      <c r="D1323" s="39">
        <v>5</v>
      </c>
      <c r="E1323" s="39">
        <v>101.13263999999999</v>
      </c>
    </row>
    <row r="1324" spans="1:6" x14ac:dyDescent="0.25">
      <c r="A1324" s="39" t="s">
        <v>196</v>
      </c>
      <c r="B1324" s="39" t="s">
        <v>4846</v>
      </c>
      <c r="C1324" s="39" t="s">
        <v>2649</v>
      </c>
      <c r="D1324" s="39">
        <v>15</v>
      </c>
      <c r="E1324" s="39">
        <v>48.950879999999998</v>
      </c>
    </row>
    <row r="1325" spans="1:6" x14ac:dyDescent="0.25">
      <c r="A1325" s="39" t="s">
        <v>610</v>
      </c>
      <c r="B1325" s="39" t="s">
        <v>4847</v>
      </c>
      <c r="C1325" s="39" t="s">
        <v>2649</v>
      </c>
      <c r="D1325" s="39">
        <v>85</v>
      </c>
      <c r="E1325" s="39">
        <v>24.028400000000001</v>
      </c>
    </row>
    <row r="1326" spans="1:6" x14ac:dyDescent="0.25">
      <c r="A1326" s="39" t="s">
        <v>239</v>
      </c>
      <c r="B1326" s="39" t="s">
        <v>4848</v>
      </c>
      <c r="C1326" s="39" t="s">
        <v>2649</v>
      </c>
      <c r="D1326" s="39">
        <v>158</v>
      </c>
      <c r="E1326" s="39">
        <v>23.96744</v>
      </c>
    </row>
    <row r="1327" spans="1:6" x14ac:dyDescent="0.25">
      <c r="A1327"/>
      <c r="B1327"/>
      <c r="C1327"/>
      <c r="D1327"/>
      <c r="E1327"/>
    </row>
    <row r="1328" spans="1:6" ht="15.75" thickBot="1" x14ac:dyDescent="0.3">
      <c r="A1328"/>
      <c r="B1328"/>
      <c r="C1328"/>
      <c r="D1328"/>
      <c r="E1328"/>
    </row>
    <row r="1329" spans="1:6" ht="15.75" thickBot="1" x14ac:dyDescent="0.3">
      <c r="A1329" s="130" t="s">
        <v>4850</v>
      </c>
      <c r="B1329" s="131" t="s">
        <v>4851</v>
      </c>
      <c r="C1329" s="131" t="s">
        <v>2649</v>
      </c>
      <c r="D1329" s="281">
        <v>50</v>
      </c>
      <c r="E1329" s="281">
        <v>29.353750000000002</v>
      </c>
      <c r="F1329" s="266" t="s">
        <v>4822</v>
      </c>
    </row>
    <row r="1330" spans="1:6" ht="15.75" thickBot="1" x14ac:dyDescent="0.3">
      <c r="A1330" s="117" t="s">
        <v>4852</v>
      </c>
      <c r="B1330" s="118" t="s">
        <v>4853</v>
      </c>
      <c r="C1330" s="118" t="s">
        <v>2649</v>
      </c>
      <c r="D1330" s="127">
        <v>8</v>
      </c>
      <c r="E1330" s="127">
        <v>29.353750000000002</v>
      </c>
    </row>
    <row r="1331" spans="1:6" ht="15.75" thickBot="1" x14ac:dyDescent="0.3">
      <c r="A1331" s="117" t="s">
        <v>4854</v>
      </c>
      <c r="B1331" s="118" t="s">
        <v>4855</v>
      </c>
      <c r="C1331" s="118" t="s">
        <v>2649</v>
      </c>
      <c r="D1331" s="127">
        <v>10</v>
      </c>
      <c r="E1331" s="127">
        <v>33.417999999999999</v>
      </c>
    </row>
    <row r="1332" spans="1:6" ht="15.75" thickBot="1" x14ac:dyDescent="0.3">
      <c r="A1332" s="117" t="s">
        <v>4856</v>
      </c>
      <c r="B1332" s="118" t="s">
        <v>3071</v>
      </c>
      <c r="C1332" s="118" t="s">
        <v>2649</v>
      </c>
      <c r="D1332" s="127">
        <v>70</v>
      </c>
      <c r="E1332" s="127">
        <v>33.417428569999998</v>
      </c>
    </row>
    <row r="1333" spans="1:6" ht="15.75" thickBot="1" x14ac:dyDescent="0.3">
      <c r="A1333" s="117" t="s">
        <v>4857</v>
      </c>
      <c r="B1333" s="118" t="s">
        <v>3073</v>
      </c>
      <c r="C1333" s="118" t="s">
        <v>2649</v>
      </c>
      <c r="D1333" s="127">
        <v>36</v>
      </c>
      <c r="E1333" s="127">
        <v>33.417777780000002</v>
      </c>
    </row>
    <row r="1334" spans="1:6" ht="15.75" thickBot="1" x14ac:dyDescent="0.3">
      <c r="A1334" s="117" t="s">
        <v>4858</v>
      </c>
      <c r="B1334" s="118" t="s">
        <v>3075</v>
      </c>
      <c r="C1334" s="118" t="s">
        <v>2649</v>
      </c>
      <c r="D1334" s="127">
        <v>24</v>
      </c>
      <c r="E1334" s="127">
        <v>30.875</v>
      </c>
    </row>
    <row r="1335" spans="1:6" ht="15.75" thickBot="1" x14ac:dyDescent="0.3">
      <c r="A1335" s="117" t="s">
        <v>4859</v>
      </c>
      <c r="B1335" s="118" t="s">
        <v>3077</v>
      </c>
      <c r="C1335" s="118" t="s">
        <v>2649</v>
      </c>
      <c r="D1335" s="127">
        <v>120</v>
      </c>
      <c r="E1335" s="127">
        <v>30.874916670000001</v>
      </c>
    </row>
    <row r="1336" spans="1:6" ht="15.75" thickBot="1" x14ac:dyDescent="0.3">
      <c r="A1336" s="117" t="s">
        <v>4860</v>
      </c>
      <c r="B1336" s="118" t="s">
        <v>3079</v>
      </c>
      <c r="C1336" s="118" t="s">
        <v>2649</v>
      </c>
      <c r="D1336" s="127">
        <v>30</v>
      </c>
      <c r="E1336" s="127">
        <v>30.87533333</v>
      </c>
    </row>
    <row r="1337" spans="1:6" ht="15.75" thickBot="1" x14ac:dyDescent="0.3">
      <c r="A1337" s="117" t="s">
        <v>4861</v>
      </c>
      <c r="B1337" s="118" t="s">
        <v>3087</v>
      </c>
      <c r="C1337" s="118" t="s">
        <v>2649</v>
      </c>
      <c r="D1337" s="127">
        <v>13</v>
      </c>
      <c r="E1337" s="127">
        <v>143.6938462</v>
      </c>
    </row>
    <row r="1338" spans="1:6" ht="15.75" thickBot="1" x14ac:dyDescent="0.3">
      <c r="A1338" s="117" t="s">
        <v>4862</v>
      </c>
      <c r="B1338" s="118" t="s">
        <v>3089</v>
      </c>
      <c r="C1338" s="118" t="s">
        <v>2649</v>
      </c>
      <c r="D1338" s="127">
        <v>10</v>
      </c>
      <c r="E1338" s="127">
        <v>143.69300000000001</v>
      </c>
    </row>
    <row r="1339" spans="1:6" x14ac:dyDescent="0.25">
      <c r="A1339" s="266"/>
      <c r="B1339"/>
      <c r="C1339"/>
      <c r="D1339"/>
      <c r="E1339"/>
    </row>
    <row r="1340" spans="1:6" x14ac:dyDescent="0.25">
      <c r="A1340" s="107" t="s">
        <v>4296</v>
      </c>
      <c r="B1340" s="107" t="s">
        <v>4297</v>
      </c>
      <c r="C1340" s="107" t="s">
        <v>4863</v>
      </c>
      <c r="D1340" s="107" t="s">
        <v>4864</v>
      </c>
      <c r="E1340" s="282"/>
      <c r="F1340" t="s">
        <v>4822</v>
      </c>
    </row>
    <row r="1341" spans="1:6" x14ac:dyDescent="0.25">
      <c r="A1341" s="107" t="s">
        <v>4294</v>
      </c>
      <c r="B1341" s="107" t="s">
        <v>4295</v>
      </c>
      <c r="C1341" s="107" t="s">
        <v>4863</v>
      </c>
      <c r="D1341" s="107" t="s">
        <v>4865</v>
      </c>
      <c r="E1341"/>
    </row>
    <row r="1342" spans="1:6" x14ac:dyDescent="0.25">
      <c r="A1342" s="107" t="s">
        <v>4300</v>
      </c>
      <c r="B1342" s="107" t="s">
        <v>4301</v>
      </c>
      <c r="C1342" s="107" t="s">
        <v>4866</v>
      </c>
      <c r="D1342" s="107" t="s">
        <v>4867</v>
      </c>
      <c r="E1342"/>
    </row>
    <row r="1343" spans="1:6" x14ac:dyDescent="0.25">
      <c r="A1343" s="107" t="s">
        <v>4298</v>
      </c>
      <c r="B1343" s="107" t="s">
        <v>4299</v>
      </c>
      <c r="C1343" s="107" t="s">
        <v>4863</v>
      </c>
      <c r="D1343" s="107" t="s">
        <v>4867</v>
      </c>
      <c r="E1343"/>
    </row>
    <row r="1344" spans="1:6" x14ac:dyDescent="0.25">
      <c r="A1344" s="266"/>
      <c r="B1344"/>
      <c r="C1344"/>
      <c r="D1344"/>
      <c r="E1344"/>
    </row>
    <row r="1345" spans="1:6" x14ac:dyDescent="0.25">
      <c r="A1345" s="230" t="s">
        <v>4530</v>
      </c>
      <c r="B1345" s="230" t="s">
        <v>2442</v>
      </c>
      <c r="C1345" s="230" t="s">
        <v>4917</v>
      </c>
      <c r="D1345" s="230" t="s">
        <v>4918</v>
      </c>
      <c r="E1345" s="230" t="s">
        <v>4919</v>
      </c>
      <c r="F1345" t="s">
        <v>5001</v>
      </c>
    </row>
    <row r="1346" spans="1:6" x14ac:dyDescent="0.25">
      <c r="A1346" s="107" t="s">
        <v>2974</v>
      </c>
      <c r="B1346" s="107" t="s">
        <v>2975</v>
      </c>
      <c r="C1346" s="107">
        <v>5</v>
      </c>
      <c r="D1346" s="107" t="s">
        <v>4920</v>
      </c>
      <c r="E1346" s="107" t="s">
        <v>2649</v>
      </c>
    </row>
    <row r="1347" spans="1:6" x14ac:dyDescent="0.25">
      <c r="A1347" s="107" t="s">
        <v>4921</v>
      </c>
      <c r="B1347" s="107" t="s">
        <v>4922</v>
      </c>
      <c r="C1347" s="107">
        <v>30</v>
      </c>
      <c r="D1347" s="107" t="s">
        <v>4923</v>
      </c>
      <c r="E1347" s="107" t="s">
        <v>2649</v>
      </c>
    </row>
    <row r="1348" spans="1:6" x14ac:dyDescent="0.25">
      <c r="A1348" s="107" t="s">
        <v>4338</v>
      </c>
      <c r="B1348" s="107" t="s">
        <v>4339</v>
      </c>
      <c r="C1348" s="107">
        <v>50</v>
      </c>
      <c r="D1348" s="107" t="s">
        <v>4924</v>
      </c>
      <c r="E1348" s="107" t="s">
        <v>2649</v>
      </c>
    </row>
    <row r="1349" spans="1:6" x14ac:dyDescent="0.25">
      <c r="A1349" s="107" t="s">
        <v>4925</v>
      </c>
      <c r="B1349" s="107" t="s">
        <v>4926</v>
      </c>
      <c r="C1349" s="107">
        <v>30</v>
      </c>
      <c r="D1349" s="107" t="s">
        <v>4927</v>
      </c>
      <c r="E1349" s="107" t="s">
        <v>4928</v>
      </c>
    </row>
    <row r="1350" spans="1:6" x14ac:dyDescent="0.25">
      <c r="A1350" s="230" t="s">
        <v>4929</v>
      </c>
      <c r="B1350" s="230" t="s">
        <v>4930</v>
      </c>
      <c r="C1350" s="230">
        <v>20</v>
      </c>
      <c r="D1350" s="230" t="s">
        <v>4931</v>
      </c>
      <c r="E1350" s="230" t="s">
        <v>2649</v>
      </c>
    </row>
    <row r="1351" spans="1:6" x14ac:dyDescent="0.25">
      <c r="A1351" s="107" t="s">
        <v>2991</v>
      </c>
      <c r="B1351" s="107" t="s">
        <v>4932</v>
      </c>
      <c r="C1351" s="107">
        <v>100</v>
      </c>
      <c r="D1351" s="107" t="s">
        <v>4933</v>
      </c>
      <c r="E1351" s="107" t="s">
        <v>2649</v>
      </c>
    </row>
    <row r="1352" spans="1:6" x14ac:dyDescent="0.25">
      <c r="A1352" s="107" t="s">
        <v>4934</v>
      </c>
      <c r="B1352" s="107" t="s">
        <v>2977</v>
      </c>
      <c r="C1352" s="107">
        <v>20</v>
      </c>
      <c r="D1352" s="107" t="s">
        <v>4935</v>
      </c>
      <c r="E1352" s="107" t="s">
        <v>2649</v>
      </c>
    </row>
    <row r="1353" spans="1:6" x14ac:dyDescent="0.25">
      <c r="A1353" s="107" t="s">
        <v>4936</v>
      </c>
      <c r="B1353" s="107" t="s">
        <v>4937</v>
      </c>
      <c r="C1353" s="107">
        <v>10</v>
      </c>
      <c r="D1353" s="107" t="s">
        <v>4938</v>
      </c>
      <c r="E1353" s="107" t="s">
        <v>4939</v>
      </c>
    </row>
    <row r="1354" spans="1:6" x14ac:dyDescent="0.25">
      <c r="A1354" s="107" t="s">
        <v>4940</v>
      </c>
      <c r="B1354" s="107" t="s">
        <v>4941</v>
      </c>
      <c r="C1354" s="107">
        <v>50</v>
      </c>
      <c r="D1354" s="107" t="s">
        <v>4942</v>
      </c>
      <c r="E1354" s="107" t="s">
        <v>4943</v>
      </c>
    </row>
    <row r="1355" spans="1:6" x14ac:dyDescent="0.25">
      <c r="A1355" s="266"/>
      <c r="B1355" s="266"/>
      <c r="C1355" s="266"/>
      <c r="D1355" s="266"/>
      <c r="E1355" s="266"/>
    </row>
    <row r="1356" spans="1:6" x14ac:dyDescent="0.25">
      <c r="A1356" s="266"/>
      <c r="B1356"/>
      <c r="C1356"/>
      <c r="D1356"/>
      <c r="E1356"/>
    </row>
    <row r="1357" spans="1:6" x14ac:dyDescent="0.25">
      <c r="A1357" s="230" t="s">
        <v>4944</v>
      </c>
      <c r="B1357" s="230" t="s">
        <v>4945</v>
      </c>
      <c r="C1357" s="230" t="s">
        <v>2717</v>
      </c>
      <c r="D1357" s="230" t="s">
        <v>4946</v>
      </c>
      <c r="E1357" s="230" t="s">
        <v>2443</v>
      </c>
      <c r="F1357" s="283" t="s">
        <v>5002</v>
      </c>
    </row>
    <row r="1358" spans="1:6" x14ac:dyDescent="0.25">
      <c r="A1358" s="107" t="s">
        <v>4947</v>
      </c>
      <c r="B1358" s="107" t="s">
        <v>4948</v>
      </c>
      <c r="C1358" s="107" t="s">
        <v>4949</v>
      </c>
      <c r="D1358" s="285">
        <v>25</v>
      </c>
      <c r="E1358" s="286">
        <v>10.39</v>
      </c>
    </row>
    <row r="1359" spans="1:6" x14ac:dyDescent="0.25">
      <c r="A1359" s="107" t="s">
        <v>4950</v>
      </c>
      <c r="B1359" s="107" t="s">
        <v>4872</v>
      </c>
      <c r="C1359" s="107" t="s">
        <v>4949</v>
      </c>
      <c r="D1359" s="285">
        <v>6</v>
      </c>
      <c r="E1359" s="286">
        <v>6.75</v>
      </c>
    </row>
    <row r="1360" spans="1:6" x14ac:dyDescent="0.25">
      <c r="A1360" s="107" t="s">
        <v>4951</v>
      </c>
      <c r="B1360" s="107" t="s">
        <v>4873</v>
      </c>
      <c r="C1360" s="107" t="s">
        <v>4949</v>
      </c>
      <c r="D1360" s="285">
        <v>11</v>
      </c>
      <c r="E1360" s="286">
        <v>6.75</v>
      </c>
    </row>
    <row r="1361" spans="1:5" x14ac:dyDescent="0.25">
      <c r="A1361" s="77" t="s">
        <v>4952</v>
      </c>
      <c r="B1361" s="77" t="s">
        <v>4953</v>
      </c>
      <c r="C1361" s="77" t="s">
        <v>4949</v>
      </c>
      <c r="D1361" s="287">
        <v>1</v>
      </c>
      <c r="E1361" s="288">
        <v>3.12</v>
      </c>
    </row>
    <row r="1362" spans="1:5" x14ac:dyDescent="0.25">
      <c r="A1362" s="107" t="s">
        <v>4954</v>
      </c>
      <c r="B1362" s="107" t="s">
        <v>4955</v>
      </c>
      <c r="C1362" s="107" t="s">
        <v>4949</v>
      </c>
      <c r="D1362" s="285">
        <v>95</v>
      </c>
      <c r="E1362" s="286">
        <v>2.8</v>
      </c>
    </row>
    <row r="1363" spans="1:5" x14ac:dyDescent="0.25">
      <c r="A1363" s="107" t="s">
        <v>4956</v>
      </c>
      <c r="B1363" s="107" t="s">
        <v>4957</v>
      </c>
      <c r="C1363" s="107" t="s">
        <v>4949</v>
      </c>
      <c r="D1363" s="285">
        <v>30</v>
      </c>
      <c r="E1363" s="286">
        <v>2.8</v>
      </c>
    </row>
    <row r="1364" spans="1:5" x14ac:dyDescent="0.25">
      <c r="A1364" s="107" t="s">
        <v>4958</v>
      </c>
      <c r="B1364" s="107" t="s">
        <v>4959</v>
      </c>
      <c r="C1364" s="107" t="s">
        <v>4949</v>
      </c>
      <c r="D1364" s="285">
        <v>20</v>
      </c>
      <c r="E1364" s="286">
        <v>2.8</v>
      </c>
    </row>
    <row r="1365" spans="1:5" x14ac:dyDescent="0.25">
      <c r="A1365" s="107" t="s">
        <v>4960</v>
      </c>
      <c r="B1365" s="107" t="s">
        <v>4870</v>
      </c>
      <c r="C1365" s="107" t="s">
        <v>4949</v>
      </c>
      <c r="D1365" s="285">
        <v>2</v>
      </c>
      <c r="E1365" s="286">
        <v>10.39</v>
      </c>
    </row>
    <row r="1366" spans="1:5" x14ac:dyDescent="0.25">
      <c r="A1366" s="107" t="s">
        <v>4961</v>
      </c>
      <c r="B1366" s="107" t="s">
        <v>4962</v>
      </c>
      <c r="C1366" s="107" t="s">
        <v>4949</v>
      </c>
      <c r="D1366" s="285">
        <v>27</v>
      </c>
      <c r="E1366" s="286">
        <v>7.27</v>
      </c>
    </row>
    <row r="1367" spans="1:5" x14ac:dyDescent="0.25">
      <c r="A1367" s="107" t="s">
        <v>4963</v>
      </c>
      <c r="B1367" s="107" t="s">
        <v>4964</v>
      </c>
      <c r="C1367" s="107" t="s">
        <v>4949</v>
      </c>
      <c r="D1367" s="285">
        <v>75</v>
      </c>
      <c r="E1367" s="286">
        <v>9.35</v>
      </c>
    </row>
    <row r="1368" spans="1:5" x14ac:dyDescent="0.25">
      <c r="A1368" s="107" t="s">
        <v>4965</v>
      </c>
      <c r="B1368" s="107" t="s">
        <v>4966</v>
      </c>
      <c r="C1368" s="107" t="s">
        <v>4949</v>
      </c>
      <c r="D1368" s="285">
        <v>1</v>
      </c>
      <c r="E1368" s="286">
        <v>34.979999999999997</v>
      </c>
    </row>
    <row r="1369" spans="1:5" x14ac:dyDescent="0.25">
      <c r="A1369" s="107" t="s">
        <v>4967</v>
      </c>
      <c r="B1369" s="107" t="s">
        <v>4968</v>
      </c>
      <c r="C1369" s="107" t="s">
        <v>4949</v>
      </c>
      <c r="D1369" s="285">
        <v>68</v>
      </c>
      <c r="E1369" s="286">
        <v>5.19</v>
      </c>
    </row>
    <row r="1370" spans="1:5" x14ac:dyDescent="0.25">
      <c r="A1370" s="77" t="s">
        <v>4969</v>
      </c>
      <c r="B1370" s="77" t="s">
        <v>4970</v>
      </c>
      <c r="C1370" s="77" t="s">
        <v>4949</v>
      </c>
      <c r="D1370" s="287">
        <v>1</v>
      </c>
      <c r="E1370" s="288">
        <v>7.27</v>
      </c>
    </row>
    <row r="1371" spans="1:5" x14ac:dyDescent="0.25">
      <c r="A1371" s="107" t="s">
        <v>4971</v>
      </c>
      <c r="B1371" s="107" t="s">
        <v>4972</v>
      </c>
      <c r="C1371" s="107" t="s">
        <v>4949</v>
      </c>
      <c r="D1371" s="285">
        <v>26</v>
      </c>
      <c r="E1371" s="286">
        <v>7.79</v>
      </c>
    </row>
    <row r="1372" spans="1:5" x14ac:dyDescent="0.25">
      <c r="A1372" s="107" t="s">
        <v>4973</v>
      </c>
      <c r="B1372" s="107" t="s">
        <v>4874</v>
      </c>
      <c r="C1372" s="107" t="s">
        <v>4949</v>
      </c>
      <c r="D1372" s="285">
        <v>46</v>
      </c>
      <c r="E1372" s="286">
        <v>3.64</v>
      </c>
    </row>
    <row r="1373" spans="1:5" x14ac:dyDescent="0.25">
      <c r="A1373" s="107" t="s">
        <v>4974</v>
      </c>
      <c r="B1373" s="107" t="s">
        <v>4975</v>
      </c>
      <c r="C1373" s="107" t="s">
        <v>4949</v>
      </c>
      <c r="D1373" s="285">
        <v>46</v>
      </c>
      <c r="E1373" s="286">
        <v>3.63</v>
      </c>
    </row>
    <row r="1374" spans="1:5" x14ac:dyDescent="0.25">
      <c r="A1374" s="107" t="s">
        <v>4976</v>
      </c>
      <c r="B1374" s="107" t="s">
        <v>4977</v>
      </c>
      <c r="C1374" s="107" t="s">
        <v>4949</v>
      </c>
      <c r="D1374" s="285">
        <v>50</v>
      </c>
      <c r="E1374" s="286">
        <v>3.64</v>
      </c>
    </row>
    <row r="1375" spans="1:5" x14ac:dyDescent="0.25">
      <c r="A1375" s="107" t="s">
        <v>4978</v>
      </c>
      <c r="B1375" s="107" t="s">
        <v>4979</v>
      </c>
      <c r="C1375" s="107" t="s">
        <v>4949</v>
      </c>
      <c r="D1375" s="285">
        <v>27</v>
      </c>
      <c r="E1375" s="286">
        <v>3.63</v>
      </c>
    </row>
    <row r="1376" spans="1:5" x14ac:dyDescent="0.25">
      <c r="A1376" s="107" t="s">
        <v>4980</v>
      </c>
      <c r="B1376" s="107" t="s">
        <v>4981</v>
      </c>
      <c r="C1376" s="107" t="s">
        <v>4949</v>
      </c>
      <c r="D1376" s="285">
        <v>38</v>
      </c>
      <c r="E1376" s="286">
        <v>3.63</v>
      </c>
    </row>
    <row r="1377" spans="1:5" x14ac:dyDescent="0.25">
      <c r="A1377" s="107" t="s">
        <v>4982</v>
      </c>
      <c r="B1377" s="107" t="s">
        <v>4983</v>
      </c>
      <c r="C1377" s="107" t="s">
        <v>4949</v>
      </c>
      <c r="D1377" s="285">
        <v>37</v>
      </c>
      <c r="E1377" s="286">
        <v>3.63</v>
      </c>
    </row>
    <row r="1378" spans="1:5" x14ac:dyDescent="0.25">
      <c r="A1378" s="107" t="s">
        <v>4984</v>
      </c>
      <c r="B1378" s="107" t="s">
        <v>4985</v>
      </c>
      <c r="C1378" s="107" t="s">
        <v>4949</v>
      </c>
      <c r="D1378" s="285">
        <v>61</v>
      </c>
      <c r="E1378" s="286">
        <v>3.63</v>
      </c>
    </row>
    <row r="1379" spans="1:5" x14ac:dyDescent="0.25">
      <c r="A1379" s="107" t="s">
        <v>4986</v>
      </c>
      <c r="B1379" s="107" t="s">
        <v>4987</v>
      </c>
      <c r="C1379" s="107" t="s">
        <v>4949</v>
      </c>
      <c r="D1379" s="285">
        <v>39</v>
      </c>
      <c r="E1379" s="286">
        <v>3.64</v>
      </c>
    </row>
    <row r="1380" spans="1:5" x14ac:dyDescent="0.25">
      <c r="A1380" s="107" t="s">
        <v>4988</v>
      </c>
      <c r="B1380" s="107" t="s">
        <v>4989</v>
      </c>
      <c r="C1380" s="107" t="s">
        <v>4949</v>
      </c>
      <c r="D1380" s="285">
        <v>52</v>
      </c>
      <c r="E1380" s="286">
        <v>3.64</v>
      </c>
    </row>
    <row r="1381" spans="1:5" x14ac:dyDescent="0.25">
      <c r="A1381" s="107" t="s">
        <v>4990</v>
      </c>
      <c r="B1381" s="107" t="s">
        <v>4991</v>
      </c>
      <c r="C1381" s="107" t="s">
        <v>4949</v>
      </c>
      <c r="D1381" s="285">
        <v>2</v>
      </c>
      <c r="E1381" s="286">
        <v>7.27</v>
      </c>
    </row>
    <row r="1382" spans="1:5" x14ac:dyDescent="0.25">
      <c r="A1382" s="107" t="s">
        <v>4992</v>
      </c>
      <c r="B1382" s="107" t="s">
        <v>4993</v>
      </c>
      <c r="C1382" s="107" t="s">
        <v>4949</v>
      </c>
      <c r="D1382" s="285">
        <v>2</v>
      </c>
      <c r="E1382" s="286">
        <v>8.31</v>
      </c>
    </row>
    <row r="1383" spans="1:5" x14ac:dyDescent="0.25">
      <c r="A1383" s="107" t="s">
        <v>4994</v>
      </c>
      <c r="B1383" s="107" t="s">
        <v>4995</v>
      </c>
      <c r="C1383" s="107" t="s">
        <v>4949</v>
      </c>
      <c r="D1383" s="285">
        <v>2</v>
      </c>
      <c r="E1383" s="286">
        <v>20.77</v>
      </c>
    </row>
    <row r="1384" spans="1:5" x14ac:dyDescent="0.25">
      <c r="A1384" s="107" t="s">
        <v>4996</v>
      </c>
      <c r="B1384" s="107" t="s">
        <v>4997</v>
      </c>
      <c r="C1384" s="107" t="s">
        <v>4949</v>
      </c>
      <c r="D1384" s="285">
        <v>2</v>
      </c>
      <c r="E1384" s="286">
        <v>15.58</v>
      </c>
    </row>
    <row r="1385" spans="1:5" x14ac:dyDescent="0.25">
      <c r="A1385" s="107" t="s">
        <v>4998</v>
      </c>
      <c r="B1385" s="107" t="s">
        <v>4871</v>
      </c>
      <c r="C1385" s="107" t="s">
        <v>4949</v>
      </c>
      <c r="D1385" s="285">
        <v>25</v>
      </c>
      <c r="E1385" s="286">
        <v>20.77</v>
      </c>
    </row>
    <row r="1386" spans="1:5" x14ac:dyDescent="0.25">
      <c r="A1386" s="107" t="s">
        <v>4999</v>
      </c>
      <c r="B1386" s="107" t="s">
        <v>5000</v>
      </c>
      <c r="C1386" s="107" t="s">
        <v>4949</v>
      </c>
      <c r="D1386" s="285">
        <v>4</v>
      </c>
      <c r="E1386" s="286">
        <v>20.77</v>
      </c>
    </row>
    <row r="1387" spans="1:5" x14ac:dyDescent="0.25">
      <c r="A1387"/>
      <c r="B1387"/>
      <c r="C1387"/>
      <c r="D1387"/>
      <c r="E1387"/>
    </row>
    <row r="1388" spans="1:5" x14ac:dyDescent="0.25">
      <c r="A1388" s="230" t="s">
        <v>4530</v>
      </c>
      <c r="B1388" s="230" t="s">
        <v>2442</v>
      </c>
      <c r="C1388" s="230" t="s">
        <v>4917</v>
      </c>
      <c r="D1388" s="230" t="s">
        <v>2443</v>
      </c>
      <c r="E1388"/>
    </row>
    <row r="1389" spans="1:5" x14ac:dyDescent="0.25">
      <c r="A1389" s="107" t="s">
        <v>4535</v>
      </c>
      <c r="B1389" s="107" t="s">
        <v>5003</v>
      </c>
      <c r="C1389" s="107">
        <v>204</v>
      </c>
      <c r="D1389" s="107" t="s">
        <v>5004</v>
      </c>
      <c r="E1389"/>
    </row>
    <row r="1390" spans="1:5" x14ac:dyDescent="0.25">
      <c r="A1390" s="107" t="s">
        <v>5005</v>
      </c>
      <c r="B1390" s="107" t="s">
        <v>5006</v>
      </c>
      <c r="C1390" s="107">
        <v>497</v>
      </c>
      <c r="D1390" s="107" t="s">
        <v>5007</v>
      </c>
      <c r="E1390"/>
    </row>
    <row r="1391" spans="1:5" x14ac:dyDescent="0.25">
      <c r="A1391" s="107" t="s">
        <v>4538</v>
      </c>
      <c r="B1391" s="107" t="s">
        <v>5008</v>
      </c>
      <c r="C1391" s="107">
        <v>65</v>
      </c>
      <c r="D1391" s="107" t="s">
        <v>5009</v>
      </c>
      <c r="E1391"/>
    </row>
    <row r="1392" spans="1:5" x14ac:dyDescent="0.25">
      <c r="A1392" s="107" t="s">
        <v>4541</v>
      </c>
      <c r="B1392" s="107" t="s">
        <v>4542</v>
      </c>
      <c r="C1392" s="107">
        <v>13</v>
      </c>
      <c r="D1392" s="107" t="s">
        <v>5009</v>
      </c>
      <c r="E1392"/>
    </row>
    <row r="1393" spans="1:6" x14ac:dyDescent="0.25">
      <c r="A1393" s="107" t="s">
        <v>4543</v>
      </c>
      <c r="B1393" s="107" t="s">
        <v>5010</v>
      </c>
      <c r="C1393" s="107">
        <v>38</v>
      </c>
      <c r="D1393" s="107" t="s">
        <v>5011</v>
      </c>
      <c r="E1393"/>
    </row>
    <row r="1394" spans="1:6" x14ac:dyDescent="0.25">
      <c r="A1394" s="77" t="s">
        <v>5012</v>
      </c>
      <c r="B1394" s="77" t="s">
        <v>5013</v>
      </c>
      <c r="C1394" s="77">
        <v>196</v>
      </c>
      <c r="D1394" s="77" t="s">
        <v>5014</v>
      </c>
      <c r="E1394" s="289" t="s">
        <v>5022</v>
      </c>
    </row>
    <row r="1395" spans="1:6" x14ac:dyDescent="0.25">
      <c r="A1395" s="107" t="s">
        <v>4556</v>
      </c>
      <c r="B1395" s="107" t="s">
        <v>4557</v>
      </c>
      <c r="C1395" s="107">
        <v>105</v>
      </c>
      <c r="D1395" s="107" t="s">
        <v>5015</v>
      </c>
      <c r="E1395"/>
    </row>
    <row r="1396" spans="1:6" x14ac:dyDescent="0.25">
      <c r="A1396" s="107" t="s">
        <v>4559</v>
      </c>
      <c r="B1396" s="107" t="s">
        <v>4560</v>
      </c>
      <c r="C1396" s="107">
        <v>36</v>
      </c>
      <c r="D1396" s="107" t="s">
        <v>5016</v>
      </c>
      <c r="E1396"/>
    </row>
    <row r="1397" spans="1:6" x14ac:dyDescent="0.25">
      <c r="A1397" s="107" t="s">
        <v>5017</v>
      </c>
      <c r="B1397" s="107" t="s">
        <v>4566</v>
      </c>
      <c r="C1397" s="107">
        <v>18</v>
      </c>
      <c r="D1397" s="107" t="s">
        <v>5018</v>
      </c>
      <c r="E1397"/>
    </row>
    <row r="1398" spans="1:6" x14ac:dyDescent="0.25">
      <c r="A1398" s="107" t="s">
        <v>5019</v>
      </c>
      <c r="B1398" s="107" t="s">
        <v>4566</v>
      </c>
      <c r="C1398" s="107">
        <v>18</v>
      </c>
      <c r="D1398" s="107" t="s">
        <v>5018</v>
      </c>
      <c r="E1398"/>
    </row>
    <row r="1399" spans="1:6" x14ac:dyDescent="0.25">
      <c r="A1399" s="107" t="s">
        <v>5020</v>
      </c>
      <c r="B1399" s="107" t="s">
        <v>4566</v>
      </c>
      <c r="C1399" s="107">
        <v>18</v>
      </c>
      <c r="D1399" s="107" t="s">
        <v>5018</v>
      </c>
      <c r="E1399"/>
    </row>
    <row r="1400" spans="1:6" x14ac:dyDescent="0.25">
      <c r="A1400" s="107" t="s">
        <v>5021</v>
      </c>
      <c r="B1400" s="107" t="s">
        <v>4566</v>
      </c>
      <c r="C1400" s="107">
        <v>18</v>
      </c>
      <c r="D1400" s="107" t="s">
        <v>5018</v>
      </c>
      <c r="E1400"/>
    </row>
    <row r="1401" spans="1:6" x14ac:dyDescent="0.25">
      <c r="A1401" s="283"/>
      <c r="B1401"/>
      <c r="C1401"/>
      <c r="D1401"/>
      <c r="E1401"/>
    </row>
    <row r="1402" spans="1:6" x14ac:dyDescent="0.25">
      <c r="A1402" s="39" t="s">
        <v>5023</v>
      </c>
      <c r="B1402">
        <v>300</v>
      </c>
      <c r="C1402" t="s">
        <v>5024</v>
      </c>
      <c r="D1402"/>
      <c r="E1402"/>
    </row>
    <row r="1403" spans="1:6" x14ac:dyDescent="0.25">
      <c r="A1403" s="283"/>
      <c r="B1403"/>
      <c r="C1403"/>
      <c r="D1403"/>
      <c r="E1403"/>
    </row>
    <row r="1404" spans="1:6" x14ac:dyDescent="0.25">
      <c r="A1404" s="283"/>
      <c r="B1404"/>
      <c r="C1404"/>
      <c r="D1404"/>
      <c r="E1404"/>
    </row>
    <row r="1405" spans="1:6" x14ac:dyDescent="0.25">
      <c r="A1405" s="230" t="s">
        <v>4944</v>
      </c>
      <c r="B1405" s="230" t="s">
        <v>4945</v>
      </c>
      <c r="C1405" s="230" t="s">
        <v>2717</v>
      </c>
      <c r="D1405" s="230" t="s">
        <v>4946</v>
      </c>
      <c r="E1405" s="230" t="s">
        <v>2443</v>
      </c>
      <c r="F1405" t="s">
        <v>5045</v>
      </c>
    </row>
    <row r="1406" spans="1:6" x14ac:dyDescent="0.25">
      <c r="A1406" s="107" t="s">
        <v>5025</v>
      </c>
      <c r="B1406" s="107" t="s">
        <v>5026</v>
      </c>
      <c r="C1406" s="107" t="s">
        <v>2649</v>
      </c>
      <c r="D1406" s="107">
        <v>60</v>
      </c>
      <c r="E1406" s="107">
        <v>121.6755</v>
      </c>
    </row>
    <row r="1407" spans="1:6" x14ac:dyDescent="0.25">
      <c r="A1407" s="107" t="s">
        <v>5027</v>
      </c>
      <c r="B1407" s="107" t="s">
        <v>5028</v>
      </c>
      <c r="C1407" s="107" t="s">
        <v>2649</v>
      </c>
      <c r="D1407" s="107">
        <v>115</v>
      </c>
      <c r="E1407" s="107">
        <v>103.3466</v>
      </c>
    </row>
    <row r="1408" spans="1:6" x14ac:dyDescent="0.25">
      <c r="A1408" s="107" t="s">
        <v>5029</v>
      </c>
      <c r="B1408" s="107" t="s">
        <v>5030</v>
      </c>
      <c r="C1408" s="107" t="s">
        <v>2649</v>
      </c>
      <c r="D1408" s="107">
        <v>30</v>
      </c>
      <c r="E1408" s="107">
        <v>82.491330000000005</v>
      </c>
    </row>
    <row r="1409" spans="1:5" x14ac:dyDescent="0.25">
      <c r="A1409" s="107" t="s">
        <v>5031</v>
      </c>
      <c r="B1409" s="107" t="s">
        <v>5032</v>
      </c>
      <c r="C1409" s="107" t="s">
        <v>2649</v>
      </c>
      <c r="D1409" s="107">
        <v>100</v>
      </c>
      <c r="E1409" s="107">
        <v>40.0595</v>
      </c>
    </row>
    <row r="1410" spans="1:5" x14ac:dyDescent="0.25">
      <c r="A1410" s="107" t="s">
        <v>4431</v>
      </c>
      <c r="B1410" s="107" t="s">
        <v>4432</v>
      </c>
      <c r="C1410" s="107" t="s">
        <v>2649</v>
      </c>
      <c r="D1410" s="107">
        <v>10</v>
      </c>
      <c r="E1410" s="107">
        <v>2.8980489999999999</v>
      </c>
    </row>
    <row r="1411" spans="1:5" x14ac:dyDescent="0.25">
      <c r="A1411" s="107" t="s">
        <v>5033</v>
      </c>
      <c r="B1411" s="107" t="s">
        <v>5034</v>
      </c>
      <c r="C1411" s="107" t="s">
        <v>2649</v>
      </c>
      <c r="D1411" s="107">
        <v>15</v>
      </c>
      <c r="E1411" s="107">
        <v>2.8980489999999999</v>
      </c>
    </row>
    <row r="1412" spans="1:5" x14ac:dyDescent="0.25">
      <c r="A1412" s="77" t="s">
        <v>5035</v>
      </c>
      <c r="B1412" s="77" t="s">
        <v>5036</v>
      </c>
      <c r="C1412" s="77" t="s">
        <v>2649</v>
      </c>
      <c r="D1412" s="77">
        <v>1</v>
      </c>
      <c r="E1412" s="77">
        <v>33.93</v>
      </c>
    </row>
    <row r="1413" spans="1:5" x14ac:dyDescent="0.25">
      <c r="A1413" s="107" t="s">
        <v>5037</v>
      </c>
      <c r="B1413" s="107" t="s">
        <v>5038</v>
      </c>
      <c r="C1413" s="107" t="s">
        <v>2649</v>
      </c>
      <c r="D1413" s="107">
        <v>12</v>
      </c>
      <c r="E1413" s="107">
        <v>24.537210000000002</v>
      </c>
    </row>
    <row r="1414" spans="1:5" x14ac:dyDescent="0.25">
      <c r="A1414" s="107" t="s">
        <v>5039</v>
      </c>
      <c r="B1414" s="107" t="s">
        <v>5040</v>
      </c>
      <c r="C1414" s="107" t="s">
        <v>2649</v>
      </c>
      <c r="D1414" s="107">
        <v>15</v>
      </c>
      <c r="E1414" s="107">
        <v>3.217333</v>
      </c>
    </row>
    <row r="1415" spans="1:5" x14ac:dyDescent="0.25">
      <c r="A1415" s="107" t="s">
        <v>4950</v>
      </c>
      <c r="B1415" s="107" t="s">
        <v>5041</v>
      </c>
      <c r="C1415" s="107" t="s">
        <v>2649</v>
      </c>
      <c r="D1415" s="107">
        <v>6</v>
      </c>
      <c r="E1415" s="107">
        <v>6.7693329999999996</v>
      </c>
    </row>
    <row r="1416" spans="1:5" x14ac:dyDescent="0.25">
      <c r="A1416" s="107" t="s">
        <v>4951</v>
      </c>
      <c r="B1416" s="107" t="s">
        <v>5042</v>
      </c>
      <c r="C1416" s="107" t="s">
        <v>2649</v>
      </c>
      <c r="D1416" s="107">
        <v>11</v>
      </c>
      <c r="E1416" s="107">
        <v>6.7693329999999996</v>
      </c>
    </row>
    <row r="1417" spans="1:5" x14ac:dyDescent="0.25">
      <c r="A1417" s="107" t="s">
        <v>5043</v>
      </c>
      <c r="B1417" s="107" t="s">
        <v>4566</v>
      </c>
      <c r="C1417" s="107" t="s">
        <v>2649</v>
      </c>
      <c r="D1417" s="107">
        <v>18</v>
      </c>
      <c r="E1417" s="107">
        <v>9.9872219999999992</v>
      </c>
    </row>
    <row r="1418" spans="1:5" x14ac:dyDescent="0.25">
      <c r="A1418" s="107" t="s">
        <v>5020</v>
      </c>
      <c r="B1418" s="107" t="s">
        <v>4566</v>
      </c>
      <c r="C1418" s="107" t="s">
        <v>2649</v>
      </c>
      <c r="D1418" s="107">
        <v>18</v>
      </c>
      <c r="E1418" s="107">
        <v>9.9872219999999992</v>
      </c>
    </row>
    <row r="1419" spans="1:5" x14ac:dyDescent="0.25">
      <c r="A1419" s="107" t="s">
        <v>5044</v>
      </c>
      <c r="B1419" s="107" t="s">
        <v>4566</v>
      </c>
      <c r="C1419" s="107" t="s">
        <v>2649</v>
      </c>
      <c r="D1419" s="107">
        <v>18</v>
      </c>
      <c r="E1419" s="107">
        <v>9.9872219999999992</v>
      </c>
    </row>
    <row r="1420" spans="1:5" x14ac:dyDescent="0.25">
      <c r="A1420" s="107" t="s">
        <v>5017</v>
      </c>
      <c r="B1420" s="107" t="s">
        <v>4566</v>
      </c>
      <c r="C1420" s="107" t="s">
        <v>2649</v>
      </c>
      <c r="D1420" s="107">
        <v>18</v>
      </c>
      <c r="E1420" s="107">
        <v>9.9872219999999992</v>
      </c>
    </row>
    <row r="1421" spans="1:5" x14ac:dyDescent="0.25">
      <c r="A1421" s="283"/>
      <c r="B1421"/>
      <c r="C1421"/>
      <c r="D1421"/>
      <c r="E1421"/>
    </row>
    <row r="1422" spans="1:5" x14ac:dyDescent="0.25">
      <c r="A1422" s="283"/>
      <c r="B1422"/>
      <c r="C1422"/>
      <c r="D1422"/>
      <c r="E1422"/>
    </row>
    <row r="1423" spans="1:5" x14ac:dyDescent="0.25">
      <c r="A1423" s="283" t="s">
        <v>4530</v>
      </c>
      <c r="B1423" s="283" t="s">
        <v>2442</v>
      </c>
      <c r="C1423" s="283" t="s">
        <v>4531</v>
      </c>
      <c r="D1423" s="283" t="s">
        <v>2717</v>
      </c>
      <c r="E1423" s="283" t="s">
        <v>2443</v>
      </c>
    </row>
    <row r="1424" spans="1:5" x14ac:dyDescent="0.25">
      <c r="A1424" s="39" t="s">
        <v>5056</v>
      </c>
      <c r="B1424" s="39" t="s">
        <v>5057</v>
      </c>
      <c r="C1424" s="39">
        <v>450</v>
      </c>
      <c r="D1424" s="39" t="s">
        <v>3023</v>
      </c>
      <c r="E1424" s="39" t="s">
        <v>5058</v>
      </c>
    </row>
    <row r="1425" spans="1:6" x14ac:dyDescent="0.25">
      <c r="A1425" s="39" t="s">
        <v>5059</v>
      </c>
      <c r="B1425" s="39" t="s">
        <v>5060</v>
      </c>
      <c r="C1425" s="39">
        <v>5</v>
      </c>
      <c r="D1425" s="39" t="s">
        <v>5061</v>
      </c>
      <c r="E1425" s="39" t="s">
        <v>5062</v>
      </c>
    </row>
    <row r="1426" spans="1:6" x14ac:dyDescent="0.25">
      <c r="A1426" s="39" t="s">
        <v>5063</v>
      </c>
      <c r="B1426" s="39" t="s">
        <v>5064</v>
      </c>
      <c r="C1426" s="39">
        <v>50</v>
      </c>
      <c r="D1426" s="39" t="s">
        <v>3023</v>
      </c>
      <c r="E1426" s="39" t="s">
        <v>5065</v>
      </c>
    </row>
    <row r="1427" spans="1:6" x14ac:dyDescent="0.25">
      <c r="A1427" s="39" t="s">
        <v>5066</v>
      </c>
      <c r="B1427" s="39" t="s">
        <v>5067</v>
      </c>
      <c r="C1427" s="39">
        <v>100</v>
      </c>
      <c r="D1427" s="39" t="s">
        <v>3023</v>
      </c>
      <c r="E1427" s="39" t="s">
        <v>5065</v>
      </c>
    </row>
    <row r="1428" spans="1:6" x14ac:dyDescent="0.25">
      <c r="A1428" s="39" t="s">
        <v>5068</v>
      </c>
      <c r="B1428" s="39" t="s">
        <v>5069</v>
      </c>
      <c r="C1428" s="39">
        <v>30</v>
      </c>
      <c r="D1428" s="39" t="s">
        <v>3023</v>
      </c>
      <c r="E1428" s="39" t="s">
        <v>5070</v>
      </c>
    </row>
    <row r="1429" spans="1:6" x14ac:dyDescent="0.25">
      <c r="A1429" s="39" t="s">
        <v>5071</v>
      </c>
      <c r="B1429" s="39" t="s">
        <v>5072</v>
      </c>
      <c r="C1429" s="39">
        <v>15</v>
      </c>
      <c r="D1429" s="39" t="s">
        <v>4463</v>
      </c>
      <c r="E1429" s="39" t="s">
        <v>5073</v>
      </c>
    </row>
    <row r="1430" spans="1:6" x14ac:dyDescent="0.25">
      <c r="A1430" s="39" t="s">
        <v>5074</v>
      </c>
      <c r="B1430" s="39" t="s">
        <v>5075</v>
      </c>
      <c r="C1430" s="39">
        <v>2</v>
      </c>
      <c r="D1430" s="39" t="s">
        <v>4463</v>
      </c>
      <c r="E1430" s="39" t="s">
        <v>5073</v>
      </c>
    </row>
    <row r="1431" spans="1:6" x14ac:dyDescent="0.25">
      <c r="A1431" s="39" t="s">
        <v>5076</v>
      </c>
      <c r="B1431" s="39" t="s">
        <v>5077</v>
      </c>
      <c r="C1431" s="39">
        <v>30</v>
      </c>
      <c r="D1431" s="39" t="s">
        <v>3023</v>
      </c>
      <c r="E1431" s="39" t="s">
        <v>5078</v>
      </c>
    </row>
    <row r="1432" spans="1:6" x14ac:dyDescent="0.25">
      <c r="A1432" s="39" t="s">
        <v>5079</v>
      </c>
      <c r="B1432" s="39" t="s">
        <v>5080</v>
      </c>
      <c r="C1432" s="39">
        <v>10</v>
      </c>
      <c r="D1432" s="39" t="s">
        <v>3023</v>
      </c>
      <c r="E1432" s="39" t="s">
        <v>5081</v>
      </c>
    </row>
    <row r="1433" spans="1:6" x14ac:dyDescent="0.25">
      <c r="A1433" s="39" t="s">
        <v>5082</v>
      </c>
      <c r="B1433" s="39" t="s">
        <v>5083</v>
      </c>
      <c r="C1433" s="39">
        <v>400</v>
      </c>
      <c r="D1433" s="39" t="s">
        <v>3023</v>
      </c>
      <c r="E1433" s="39" t="s">
        <v>5084</v>
      </c>
    </row>
    <row r="1434" spans="1:6" x14ac:dyDescent="0.25">
      <c r="A1434" s="39" t="s">
        <v>5085</v>
      </c>
      <c r="B1434" s="39" t="s">
        <v>5086</v>
      </c>
      <c r="C1434" s="39">
        <v>800</v>
      </c>
      <c r="D1434" s="39" t="s">
        <v>3023</v>
      </c>
      <c r="E1434" s="39" t="s">
        <v>5087</v>
      </c>
    </row>
    <row r="1435" spans="1:6" x14ac:dyDescent="0.25">
      <c r="A1435" s="39" t="s">
        <v>5088</v>
      </c>
      <c r="B1435" s="39" t="s">
        <v>5089</v>
      </c>
      <c r="C1435" s="39">
        <v>369</v>
      </c>
      <c r="D1435" s="39" t="s">
        <v>3023</v>
      </c>
      <c r="E1435" s="39" t="s">
        <v>5090</v>
      </c>
      <c r="F1435" s="121"/>
    </row>
    <row r="1436" spans="1:6" x14ac:dyDescent="0.25">
      <c r="A1436" s="39" t="s">
        <v>5091</v>
      </c>
      <c r="B1436" s="39" t="s">
        <v>5092</v>
      </c>
      <c r="C1436" s="39">
        <v>21</v>
      </c>
      <c r="D1436" s="39" t="s">
        <v>3023</v>
      </c>
      <c r="E1436" s="39" t="s">
        <v>5093</v>
      </c>
    </row>
    <row r="1437" spans="1:6" x14ac:dyDescent="0.25">
      <c r="A1437" s="39" t="s">
        <v>5094</v>
      </c>
      <c r="B1437" s="39" t="s">
        <v>5095</v>
      </c>
      <c r="C1437" s="39">
        <v>20</v>
      </c>
      <c r="D1437" s="39" t="s">
        <v>3023</v>
      </c>
      <c r="E1437" s="39" t="s">
        <v>5093</v>
      </c>
    </row>
    <row r="1438" spans="1:6" x14ac:dyDescent="0.25">
      <c r="A1438" s="283"/>
      <c r="B1438"/>
      <c r="C1438"/>
      <c r="D1438"/>
      <c r="E1438"/>
    </row>
    <row r="1439" spans="1:6" x14ac:dyDescent="0.25">
      <c r="A1439" s="283" t="s">
        <v>4530</v>
      </c>
      <c r="B1439" s="283" t="s">
        <v>2442</v>
      </c>
      <c r="C1439" s="283" t="s">
        <v>4531</v>
      </c>
      <c r="D1439" s="283" t="s">
        <v>2443</v>
      </c>
      <c r="E1439"/>
    </row>
    <row r="1440" spans="1:6" x14ac:dyDescent="0.25">
      <c r="A1440" s="39" t="s">
        <v>5097</v>
      </c>
      <c r="B1440" s="39" t="s">
        <v>5098</v>
      </c>
      <c r="C1440" s="39">
        <v>7</v>
      </c>
      <c r="D1440" s="39" t="s">
        <v>5099</v>
      </c>
      <c r="E1440"/>
    </row>
    <row r="1441" spans="1:5" x14ac:dyDescent="0.25">
      <c r="A1441" s="39" t="s">
        <v>5100</v>
      </c>
      <c r="B1441" s="39" t="s">
        <v>5101</v>
      </c>
      <c r="C1441" s="39">
        <v>10</v>
      </c>
      <c r="D1441" s="39" t="s">
        <v>5099</v>
      </c>
      <c r="E1441"/>
    </row>
    <row r="1442" spans="1:5" x14ac:dyDescent="0.25">
      <c r="A1442" s="39" t="s">
        <v>5102</v>
      </c>
      <c r="B1442" s="39" t="s">
        <v>5103</v>
      </c>
      <c r="C1442" s="39">
        <v>10</v>
      </c>
      <c r="D1442" s="39" t="s">
        <v>5099</v>
      </c>
      <c r="E1442"/>
    </row>
    <row r="1443" spans="1:5" x14ac:dyDescent="0.25">
      <c r="A1443" s="39" t="s">
        <v>5104</v>
      </c>
      <c r="B1443" s="39" t="s">
        <v>5105</v>
      </c>
      <c r="C1443" s="39">
        <v>4</v>
      </c>
      <c r="D1443" s="39" t="s">
        <v>5099</v>
      </c>
      <c r="E1443"/>
    </row>
    <row r="1444" spans="1:5" x14ac:dyDescent="0.25">
      <c r="A1444" s="39" t="s">
        <v>5106</v>
      </c>
      <c r="B1444" s="39" t="s">
        <v>5107</v>
      </c>
      <c r="C1444" s="39">
        <v>7</v>
      </c>
      <c r="D1444" s="39" t="s">
        <v>5099</v>
      </c>
      <c r="E1444"/>
    </row>
    <row r="1445" spans="1:5" x14ac:dyDescent="0.25">
      <c r="A1445" s="39" t="s">
        <v>5108</v>
      </c>
      <c r="B1445" s="39" t="s">
        <v>5109</v>
      </c>
      <c r="C1445" s="39">
        <v>10</v>
      </c>
      <c r="D1445" s="39" t="s">
        <v>5099</v>
      </c>
      <c r="E1445"/>
    </row>
    <row r="1446" spans="1:5" x14ac:dyDescent="0.25">
      <c r="A1446" s="39" t="s">
        <v>5110</v>
      </c>
      <c r="B1446" s="39" t="s">
        <v>5111</v>
      </c>
      <c r="C1446" s="39">
        <v>50</v>
      </c>
      <c r="D1446" s="39" t="s">
        <v>5099</v>
      </c>
      <c r="E1446"/>
    </row>
    <row r="1447" spans="1:5" x14ac:dyDescent="0.25">
      <c r="A1447" s="39" t="s">
        <v>5112</v>
      </c>
      <c r="B1447" s="39" t="s">
        <v>5113</v>
      </c>
      <c r="C1447" s="39">
        <v>4</v>
      </c>
      <c r="D1447" s="39" t="s">
        <v>5099</v>
      </c>
      <c r="E1447"/>
    </row>
    <row r="1448" spans="1:5" x14ac:dyDescent="0.25">
      <c r="A1448" s="39" t="s">
        <v>5114</v>
      </c>
      <c r="B1448" s="39" t="s">
        <v>5115</v>
      </c>
      <c r="C1448" s="39">
        <v>15</v>
      </c>
      <c r="D1448" s="39" t="s">
        <v>5099</v>
      </c>
      <c r="E1448"/>
    </row>
    <row r="1449" spans="1:5" x14ac:dyDescent="0.25">
      <c r="A1449" s="39" t="s">
        <v>5116</v>
      </c>
      <c r="B1449" s="39" t="s">
        <v>5117</v>
      </c>
      <c r="C1449" s="39">
        <v>100</v>
      </c>
      <c r="D1449" s="39" t="s">
        <v>5099</v>
      </c>
      <c r="E1449"/>
    </row>
    <row r="1450" spans="1:5" x14ac:dyDescent="0.25">
      <c r="A1450" s="39" t="s">
        <v>5118</v>
      </c>
      <c r="B1450" s="39" t="s">
        <v>5119</v>
      </c>
      <c r="C1450" s="39">
        <v>10</v>
      </c>
      <c r="D1450" s="39" t="s">
        <v>5099</v>
      </c>
      <c r="E1450"/>
    </row>
    <row r="1451" spans="1:5" x14ac:dyDescent="0.25">
      <c r="A1451" s="39" t="s">
        <v>5120</v>
      </c>
      <c r="B1451" s="39" t="s">
        <v>5121</v>
      </c>
      <c r="C1451" s="39">
        <v>10</v>
      </c>
      <c r="D1451" s="39" t="s">
        <v>5122</v>
      </c>
      <c r="E1451" s="121"/>
    </row>
    <row r="1452" spans="1:5" x14ac:dyDescent="0.25">
      <c r="A1452" s="39" t="s">
        <v>5120</v>
      </c>
      <c r="B1452" s="39" t="s">
        <v>5121</v>
      </c>
      <c r="C1452" s="39">
        <v>20</v>
      </c>
      <c r="D1452" s="39" t="s">
        <v>5122</v>
      </c>
      <c r="E1452" s="121"/>
    </row>
    <row r="1453" spans="1:5" x14ac:dyDescent="0.25">
      <c r="A1453" s="39" t="s">
        <v>5123</v>
      </c>
      <c r="B1453" s="39" t="s">
        <v>5124</v>
      </c>
      <c r="C1453" s="39">
        <v>5</v>
      </c>
      <c r="D1453" s="39" t="s">
        <v>5122</v>
      </c>
      <c r="E1453"/>
    </row>
    <row r="1454" spans="1:5" x14ac:dyDescent="0.25">
      <c r="A1454" s="39" t="s">
        <v>5125</v>
      </c>
      <c r="B1454" s="39" t="s">
        <v>5126</v>
      </c>
      <c r="C1454" s="39">
        <v>10</v>
      </c>
      <c r="D1454" s="39" t="s">
        <v>5127</v>
      </c>
      <c r="E1454"/>
    </row>
    <row r="1455" spans="1:5" x14ac:dyDescent="0.25">
      <c r="A1455" s="39" t="s">
        <v>5128</v>
      </c>
      <c r="B1455" s="39" t="s">
        <v>5129</v>
      </c>
      <c r="C1455" s="39">
        <v>1</v>
      </c>
      <c r="D1455" s="39" t="s">
        <v>5127</v>
      </c>
      <c r="E1455"/>
    </row>
    <row r="1456" spans="1:5" x14ac:dyDescent="0.25">
      <c r="A1456" s="39" t="s">
        <v>5128</v>
      </c>
      <c r="B1456" s="39" t="s">
        <v>5130</v>
      </c>
      <c r="C1456" s="39">
        <v>5</v>
      </c>
      <c r="D1456" s="39" t="s">
        <v>5127</v>
      </c>
      <c r="E1456"/>
    </row>
    <row r="1457" spans="1:5" x14ac:dyDescent="0.25">
      <c r="A1457" s="39" t="s">
        <v>5131</v>
      </c>
      <c r="B1457" s="39" t="s">
        <v>5132</v>
      </c>
      <c r="C1457" s="39">
        <v>20</v>
      </c>
      <c r="D1457" s="39" t="s">
        <v>5133</v>
      </c>
      <c r="E1457"/>
    </row>
    <row r="1458" spans="1:5" x14ac:dyDescent="0.25">
      <c r="A1458" s="39" t="s">
        <v>5134</v>
      </c>
      <c r="B1458" s="39" t="s">
        <v>5135</v>
      </c>
      <c r="C1458" s="39">
        <v>10</v>
      </c>
      <c r="D1458" s="39" t="s">
        <v>5127</v>
      </c>
      <c r="E1458"/>
    </row>
    <row r="1459" spans="1:5" x14ac:dyDescent="0.25">
      <c r="A1459" s="39" t="s">
        <v>5136</v>
      </c>
      <c r="B1459" s="39" t="s">
        <v>5137</v>
      </c>
      <c r="C1459" s="39">
        <v>5</v>
      </c>
      <c r="D1459" s="39" t="s">
        <v>5122</v>
      </c>
      <c r="E1459"/>
    </row>
    <row r="1460" spans="1:5" x14ac:dyDescent="0.25">
      <c r="A1460" s="39" t="s">
        <v>5138</v>
      </c>
      <c r="B1460" s="39" t="s">
        <v>5139</v>
      </c>
      <c r="C1460" s="39">
        <v>2</v>
      </c>
      <c r="D1460" s="39" t="s">
        <v>5122</v>
      </c>
      <c r="E1460"/>
    </row>
    <row r="1461" spans="1:5" x14ac:dyDescent="0.25">
      <c r="A1461" s="39" t="s">
        <v>5140</v>
      </c>
      <c r="B1461" s="39" t="s">
        <v>5141</v>
      </c>
      <c r="C1461" s="39">
        <v>3</v>
      </c>
      <c r="D1461" s="39" t="s">
        <v>5142</v>
      </c>
      <c r="E1461"/>
    </row>
    <row r="1462" spans="1:5" x14ac:dyDescent="0.25">
      <c r="A1462" s="39" t="s">
        <v>5143</v>
      </c>
      <c r="B1462" s="39" t="s">
        <v>5144</v>
      </c>
      <c r="C1462" s="39">
        <v>5</v>
      </c>
      <c r="D1462" s="39" t="s">
        <v>5142</v>
      </c>
      <c r="E1462"/>
    </row>
    <row r="1463" spans="1:5" x14ac:dyDescent="0.25">
      <c r="A1463" s="283"/>
      <c r="B1463"/>
      <c r="C1463"/>
      <c r="D1463"/>
      <c r="E1463"/>
    </row>
    <row r="1464" spans="1:5" x14ac:dyDescent="0.25">
      <c r="A1464" s="283"/>
      <c r="B1464"/>
      <c r="C1464"/>
      <c r="D1464"/>
      <c r="E1464"/>
    </row>
    <row r="1465" spans="1:5" x14ac:dyDescent="0.25">
      <c r="A1465" s="283" t="s">
        <v>4530</v>
      </c>
      <c r="B1465" s="283" t="s">
        <v>2442</v>
      </c>
      <c r="C1465" s="283" t="s">
        <v>4531</v>
      </c>
      <c r="D1465" s="283" t="s">
        <v>2443</v>
      </c>
      <c r="E1465"/>
    </row>
    <row r="1466" spans="1:5" x14ac:dyDescent="0.25">
      <c r="A1466" s="39" t="s">
        <v>5056</v>
      </c>
      <c r="B1466" s="39" t="s">
        <v>5145</v>
      </c>
      <c r="C1466" s="39">
        <v>100</v>
      </c>
      <c r="D1466" s="39" t="s">
        <v>5146</v>
      </c>
      <c r="E1466"/>
    </row>
    <row r="1467" spans="1:5" x14ac:dyDescent="0.25">
      <c r="A1467" s="39" t="s">
        <v>5147</v>
      </c>
      <c r="B1467" s="39" t="s">
        <v>5148</v>
      </c>
      <c r="C1467" s="39">
        <v>1</v>
      </c>
      <c r="D1467" s="39" t="s">
        <v>5149</v>
      </c>
      <c r="E1467"/>
    </row>
    <row r="1468" spans="1:5" x14ac:dyDescent="0.25">
      <c r="A1468" s="39" t="s">
        <v>5059</v>
      </c>
      <c r="B1468" s="39" t="s">
        <v>5060</v>
      </c>
      <c r="C1468" s="39">
        <v>1</v>
      </c>
      <c r="D1468" s="39" t="s">
        <v>5149</v>
      </c>
      <c r="E1468"/>
    </row>
    <row r="1469" spans="1:5" x14ac:dyDescent="0.25">
      <c r="A1469" s="39" t="s">
        <v>5150</v>
      </c>
      <c r="B1469" s="39" t="s">
        <v>5151</v>
      </c>
      <c r="C1469" s="39">
        <v>50</v>
      </c>
      <c r="D1469" s="39" t="s">
        <v>5146</v>
      </c>
      <c r="E1469"/>
    </row>
    <row r="1470" spans="1:5" x14ac:dyDescent="0.25">
      <c r="A1470" s="39" t="s">
        <v>5152</v>
      </c>
      <c r="B1470" s="39" t="s">
        <v>5153</v>
      </c>
      <c r="C1470" s="39">
        <v>20</v>
      </c>
      <c r="D1470" s="39" t="s">
        <v>5154</v>
      </c>
      <c r="E1470"/>
    </row>
    <row r="1471" spans="1:5" x14ac:dyDescent="0.25">
      <c r="A1471" s="39" t="s">
        <v>5155</v>
      </c>
      <c r="B1471" s="39" t="s">
        <v>5156</v>
      </c>
      <c r="C1471" s="39">
        <v>15</v>
      </c>
      <c r="D1471" s="39" t="s">
        <v>5154</v>
      </c>
      <c r="E1471"/>
    </row>
    <row r="1472" spans="1:5" x14ac:dyDescent="0.25">
      <c r="A1472" s="283"/>
      <c r="B1472"/>
      <c r="C1472"/>
      <c r="D1472"/>
      <c r="E1472"/>
    </row>
    <row r="1473" spans="1:5" x14ac:dyDescent="0.25">
      <c r="A1473" s="283" t="s">
        <v>4530</v>
      </c>
      <c r="B1473" s="283" t="s">
        <v>2442</v>
      </c>
      <c r="C1473" s="283" t="s">
        <v>4531</v>
      </c>
      <c r="D1473" s="283" t="s">
        <v>2443</v>
      </c>
      <c r="E1473"/>
    </row>
    <row r="1474" spans="1:5" x14ac:dyDescent="0.25">
      <c r="A1474" s="39" t="s">
        <v>5158</v>
      </c>
      <c r="B1474" s="39" t="s">
        <v>5159</v>
      </c>
      <c r="C1474" s="39">
        <v>150</v>
      </c>
      <c r="D1474" s="39" t="s">
        <v>5160</v>
      </c>
      <c r="E1474"/>
    </row>
    <row r="1475" spans="1:5" x14ac:dyDescent="0.25">
      <c r="A1475" s="39" t="s">
        <v>5161</v>
      </c>
      <c r="B1475" s="39" t="s">
        <v>5162</v>
      </c>
      <c r="C1475" s="39">
        <v>20</v>
      </c>
      <c r="D1475" s="39" t="s">
        <v>5163</v>
      </c>
      <c r="E1475"/>
    </row>
    <row r="1476" spans="1:5" x14ac:dyDescent="0.25">
      <c r="A1476" s="40" t="s">
        <v>5164</v>
      </c>
      <c r="B1476" s="40" t="s">
        <v>5165</v>
      </c>
      <c r="C1476" s="40">
        <v>30</v>
      </c>
      <c r="D1476" s="40" t="s">
        <v>5166</v>
      </c>
      <c r="E1476"/>
    </row>
    <row r="1477" spans="1:5" x14ac:dyDescent="0.25">
      <c r="A1477" s="40" t="s">
        <v>5167</v>
      </c>
      <c r="B1477" s="40" t="s">
        <v>5168</v>
      </c>
      <c r="C1477" s="40">
        <v>30</v>
      </c>
      <c r="D1477" s="40" t="s">
        <v>5166</v>
      </c>
      <c r="E1477"/>
    </row>
    <row r="1478" spans="1:5" x14ac:dyDescent="0.25">
      <c r="A1478" s="39" t="s">
        <v>5169</v>
      </c>
      <c r="B1478" s="39" t="s">
        <v>5170</v>
      </c>
      <c r="C1478" s="39">
        <v>120</v>
      </c>
      <c r="D1478" s="39" t="s">
        <v>5171</v>
      </c>
      <c r="E1478"/>
    </row>
    <row r="1479" spans="1:5" x14ac:dyDescent="0.25">
      <c r="A1479" s="39" t="s">
        <v>5172</v>
      </c>
      <c r="B1479" s="39" t="s">
        <v>5173</v>
      </c>
      <c r="C1479" s="39">
        <v>130</v>
      </c>
      <c r="D1479" s="39" t="s">
        <v>5174</v>
      </c>
      <c r="E1479"/>
    </row>
    <row r="1480" spans="1:5" x14ac:dyDescent="0.25">
      <c r="A1480" s="39" t="s">
        <v>5175</v>
      </c>
      <c r="B1480" s="39" t="s">
        <v>5176</v>
      </c>
      <c r="C1480" s="39">
        <v>110</v>
      </c>
      <c r="D1480" s="39" t="s">
        <v>5171</v>
      </c>
      <c r="E1480"/>
    </row>
    <row r="1481" spans="1:5" x14ac:dyDescent="0.25">
      <c r="A1481" s="39" t="s">
        <v>5177</v>
      </c>
      <c r="B1481" s="39" t="s">
        <v>5178</v>
      </c>
      <c r="C1481" s="39">
        <v>130</v>
      </c>
      <c r="D1481" s="39" t="s">
        <v>5179</v>
      </c>
      <c r="E1481"/>
    </row>
    <row r="1482" spans="1:5" x14ac:dyDescent="0.25">
      <c r="A1482" s="39" t="s">
        <v>5180</v>
      </c>
      <c r="B1482" s="39" t="s">
        <v>5181</v>
      </c>
      <c r="C1482" s="39">
        <v>70</v>
      </c>
      <c r="D1482" s="39" t="s">
        <v>5182</v>
      </c>
      <c r="E1482"/>
    </row>
    <row r="1483" spans="1:5" x14ac:dyDescent="0.25">
      <c r="A1483" s="283"/>
      <c r="B1483"/>
      <c r="C1483"/>
      <c r="D1483"/>
      <c r="E1483"/>
    </row>
    <row r="1484" spans="1:5" x14ac:dyDescent="0.25">
      <c r="A1484" s="283" t="s">
        <v>4530</v>
      </c>
      <c r="B1484" s="283" t="s">
        <v>2442</v>
      </c>
      <c r="C1484" s="283" t="s">
        <v>4531</v>
      </c>
      <c r="D1484" s="283" t="s">
        <v>2443</v>
      </c>
      <c r="E1484"/>
    </row>
    <row r="1485" spans="1:5" x14ac:dyDescent="0.25">
      <c r="A1485" s="39" t="s">
        <v>5183</v>
      </c>
      <c r="B1485" s="39" t="s">
        <v>5184</v>
      </c>
      <c r="C1485" s="39">
        <v>8</v>
      </c>
      <c r="D1485" s="39" t="s">
        <v>5185</v>
      </c>
      <c r="E1485"/>
    </row>
    <row r="1486" spans="1:5" x14ac:dyDescent="0.25">
      <c r="A1486" s="39" t="s">
        <v>5186</v>
      </c>
      <c r="B1486" s="39" t="s">
        <v>5187</v>
      </c>
      <c r="C1486" s="39">
        <v>10</v>
      </c>
      <c r="D1486" s="39" t="s">
        <v>5188</v>
      </c>
      <c r="E1486"/>
    </row>
    <row r="1487" spans="1:5" x14ac:dyDescent="0.25">
      <c r="A1487" s="39" t="s">
        <v>5189</v>
      </c>
      <c r="B1487" s="39" t="s">
        <v>5190</v>
      </c>
      <c r="C1487" s="39">
        <v>60</v>
      </c>
      <c r="D1487" s="39" t="s">
        <v>5191</v>
      </c>
      <c r="E1487"/>
    </row>
    <row r="1488" spans="1:5" x14ac:dyDescent="0.25">
      <c r="A1488" s="39" t="s">
        <v>5192</v>
      </c>
      <c r="B1488" s="39" t="s">
        <v>5193</v>
      </c>
      <c r="C1488" s="39">
        <v>25</v>
      </c>
      <c r="D1488" s="39" t="s">
        <v>5194</v>
      </c>
      <c r="E1488"/>
    </row>
    <row r="1489" spans="1:5" x14ac:dyDescent="0.25">
      <c r="A1489" s="39" t="s">
        <v>5195</v>
      </c>
      <c r="B1489" s="39" t="s">
        <v>5196</v>
      </c>
      <c r="C1489" s="39">
        <v>30</v>
      </c>
      <c r="D1489" s="39" t="s">
        <v>5197</v>
      </c>
      <c r="E1489"/>
    </row>
    <row r="1490" spans="1:5" x14ac:dyDescent="0.25">
      <c r="A1490" s="39" t="s">
        <v>5198</v>
      </c>
      <c r="B1490" s="39" t="s">
        <v>5199</v>
      </c>
      <c r="C1490" s="39">
        <v>42</v>
      </c>
      <c r="D1490" s="39" t="s">
        <v>5200</v>
      </c>
      <c r="E1490"/>
    </row>
    <row r="1491" spans="1:5" x14ac:dyDescent="0.25">
      <c r="A1491"/>
      <c r="B1491"/>
      <c r="C1491"/>
      <c r="D1491"/>
      <c r="E1491"/>
    </row>
    <row r="1492" spans="1:5" x14ac:dyDescent="0.25">
      <c r="A1492"/>
      <c r="B1492"/>
      <c r="C1492"/>
      <c r="D1492"/>
      <c r="E1492"/>
    </row>
    <row r="1493" spans="1:5" x14ac:dyDescent="0.25">
      <c r="A1493" s="283"/>
      <c r="B1493" s="283"/>
      <c r="C1493" s="283" t="s">
        <v>5201</v>
      </c>
      <c r="D1493" s="283" t="s">
        <v>5202</v>
      </c>
      <c r="E1493"/>
    </row>
    <row r="1494" spans="1:5" x14ac:dyDescent="0.25">
      <c r="A1494" s="39" t="s">
        <v>174</v>
      </c>
      <c r="B1494" s="39" t="s">
        <v>5203</v>
      </c>
      <c r="C1494" s="39">
        <v>40</v>
      </c>
      <c r="D1494" s="39" t="s">
        <v>5204</v>
      </c>
      <c r="E1494"/>
    </row>
    <row r="1495" spans="1:5" x14ac:dyDescent="0.25">
      <c r="A1495" s="39" t="s">
        <v>175</v>
      </c>
      <c r="B1495" s="39" t="s">
        <v>5205</v>
      </c>
      <c r="C1495" s="39">
        <v>150</v>
      </c>
      <c r="D1495" s="39" t="s">
        <v>5204</v>
      </c>
      <c r="E1495"/>
    </row>
    <row r="1496" spans="1:5" x14ac:dyDescent="0.25">
      <c r="A1496" s="39" t="s">
        <v>176</v>
      </c>
      <c r="B1496" s="39" t="s">
        <v>5206</v>
      </c>
      <c r="C1496" s="39">
        <v>80</v>
      </c>
      <c r="D1496" s="39" t="s">
        <v>5204</v>
      </c>
      <c r="E1496"/>
    </row>
    <row r="1497" spans="1:5" x14ac:dyDescent="0.25">
      <c r="A1497" s="39" t="s">
        <v>527</v>
      </c>
      <c r="B1497" s="39" t="s">
        <v>5207</v>
      </c>
      <c r="C1497" s="39">
        <v>25</v>
      </c>
      <c r="D1497" s="39" t="s">
        <v>5204</v>
      </c>
      <c r="E1497"/>
    </row>
    <row r="1498" spans="1:5" x14ac:dyDescent="0.25">
      <c r="A1498"/>
      <c r="B1498"/>
      <c r="C1498"/>
      <c r="D1498"/>
      <c r="E1498"/>
    </row>
    <row r="1499" spans="1:5" x14ac:dyDescent="0.25">
      <c r="A1499"/>
      <c r="B1499"/>
      <c r="C1499"/>
      <c r="D1499"/>
      <c r="E1499"/>
    </row>
    <row r="1500" spans="1:5" x14ac:dyDescent="0.25">
      <c r="A1500" s="283" t="s">
        <v>4530</v>
      </c>
      <c r="B1500" s="283" t="s">
        <v>2442</v>
      </c>
      <c r="C1500" s="283" t="s">
        <v>4917</v>
      </c>
      <c r="D1500" s="283" t="s">
        <v>2443</v>
      </c>
      <c r="E1500"/>
    </row>
    <row r="1501" spans="1:5" x14ac:dyDescent="0.25">
      <c r="A1501" s="39" t="s">
        <v>5210</v>
      </c>
      <c r="B1501" s="39" t="s">
        <v>5211</v>
      </c>
      <c r="C1501" s="39">
        <v>32</v>
      </c>
      <c r="D1501" s="39" t="s">
        <v>5212</v>
      </c>
      <c r="E1501"/>
    </row>
    <row r="1502" spans="1:5" x14ac:dyDescent="0.25">
      <c r="A1502" s="39" t="s">
        <v>5213</v>
      </c>
      <c r="B1502" s="39" t="s">
        <v>5214</v>
      </c>
      <c r="C1502" s="39">
        <v>185</v>
      </c>
      <c r="D1502" s="39" t="s">
        <v>5215</v>
      </c>
      <c r="E1502"/>
    </row>
    <row r="1503" spans="1:5" x14ac:dyDescent="0.25">
      <c r="A1503" s="39" t="s">
        <v>5216</v>
      </c>
      <c r="B1503" s="39" t="s">
        <v>5217</v>
      </c>
      <c r="C1503" s="39">
        <v>38</v>
      </c>
      <c r="D1503" s="39" t="s">
        <v>5218</v>
      </c>
      <c r="E1503"/>
    </row>
    <row r="1504" spans="1:5" x14ac:dyDescent="0.25">
      <c r="A1504" s="39" t="s">
        <v>5219</v>
      </c>
      <c r="B1504" s="39" t="s">
        <v>5220</v>
      </c>
      <c r="C1504" s="39">
        <v>4</v>
      </c>
      <c r="D1504" s="39" t="s">
        <v>5221</v>
      </c>
      <c r="E1504"/>
    </row>
    <row r="1505" spans="1:5" x14ac:dyDescent="0.25">
      <c r="A1505" s="39" t="s">
        <v>5222</v>
      </c>
      <c r="B1505" s="39" t="s">
        <v>5223</v>
      </c>
      <c r="C1505" s="39">
        <v>133</v>
      </c>
      <c r="D1505" s="39" t="s">
        <v>5224</v>
      </c>
      <c r="E1505"/>
    </row>
    <row r="1506" spans="1:5" x14ac:dyDescent="0.25">
      <c r="A1506" s="39" t="s">
        <v>5225</v>
      </c>
      <c r="B1506" s="39" t="s">
        <v>5226</v>
      </c>
      <c r="C1506" s="39">
        <v>69</v>
      </c>
      <c r="D1506" s="39" t="s">
        <v>5227</v>
      </c>
      <c r="E1506"/>
    </row>
    <row r="1507" spans="1:5" x14ac:dyDescent="0.25">
      <c r="A1507" s="39" t="s">
        <v>5228</v>
      </c>
      <c r="B1507" s="39" t="s">
        <v>5229</v>
      </c>
      <c r="C1507" s="39">
        <v>23</v>
      </c>
      <c r="D1507" s="39" t="s">
        <v>5230</v>
      </c>
      <c r="E1507"/>
    </row>
    <row r="1508" spans="1:5" x14ac:dyDescent="0.25">
      <c r="A1508" s="39" t="s">
        <v>5231</v>
      </c>
      <c r="B1508" s="39" t="s">
        <v>5232</v>
      </c>
      <c r="C1508" s="39">
        <v>11</v>
      </c>
      <c r="D1508" s="39" t="s">
        <v>5233</v>
      </c>
      <c r="E1508"/>
    </row>
    <row r="1509" spans="1:5" x14ac:dyDescent="0.25">
      <c r="A1509" s="39" t="s">
        <v>5234</v>
      </c>
      <c r="B1509" s="39" t="s">
        <v>5235</v>
      </c>
      <c r="C1509" s="39">
        <v>367</v>
      </c>
      <c r="D1509" s="39" t="s">
        <v>5236</v>
      </c>
      <c r="E1509"/>
    </row>
    <row r="1510" spans="1:5" x14ac:dyDescent="0.25">
      <c r="A1510" s="39" t="s">
        <v>5237</v>
      </c>
      <c r="B1510" s="39" t="s">
        <v>4868</v>
      </c>
      <c r="C1510" s="39">
        <v>42</v>
      </c>
      <c r="D1510" s="39" t="s">
        <v>5238</v>
      </c>
      <c r="E1510"/>
    </row>
    <row r="1511" spans="1:5" x14ac:dyDescent="0.25">
      <c r="A1511" s="39" t="s">
        <v>5239</v>
      </c>
      <c r="B1511" s="39" t="s">
        <v>5240</v>
      </c>
      <c r="C1511" s="39">
        <v>7</v>
      </c>
      <c r="D1511" s="39" t="s">
        <v>5241</v>
      </c>
      <c r="E1511"/>
    </row>
    <row r="1512" spans="1:5" x14ac:dyDescent="0.25">
      <c r="A1512" s="39" t="s">
        <v>5242</v>
      </c>
      <c r="B1512" s="39" t="s">
        <v>2090</v>
      </c>
      <c r="C1512" s="39">
        <v>416</v>
      </c>
      <c r="D1512" s="39" t="s">
        <v>5243</v>
      </c>
      <c r="E1512"/>
    </row>
    <row r="1513" spans="1:5" x14ac:dyDescent="0.25">
      <c r="A1513"/>
      <c r="B1513"/>
      <c r="C1513"/>
      <c r="D1513"/>
      <c r="E1513"/>
    </row>
    <row r="1514" spans="1:5" x14ac:dyDescent="0.25">
      <c r="A1514" s="283" t="s">
        <v>4530</v>
      </c>
      <c r="B1514" s="283" t="s">
        <v>2442</v>
      </c>
      <c r="C1514" s="283" t="s">
        <v>4531</v>
      </c>
      <c r="D1514" s="283" t="s">
        <v>2443</v>
      </c>
      <c r="E1514"/>
    </row>
    <row r="1515" spans="1:5" x14ac:dyDescent="0.25">
      <c r="A1515" s="40" t="s">
        <v>5167</v>
      </c>
      <c r="B1515" s="40" t="s">
        <v>5168</v>
      </c>
      <c r="C1515" s="40">
        <v>149</v>
      </c>
      <c r="D1515" s="40" t="s">
        <v>5244</v>
      </c>
      <c r="E1515"/>
    </row>
    <row r="1516" spans="1:5" x14ac:dyDescent="0.25">
      <c r="A1516" s="40" t="s">
        <v>5245</v>
      </c>
      <c r="B1516" s="40" t="s">
        <v>5246</v>
      </c>
      <c r="C1516" s="40">
        <v>25</v>
      </c>
      <c r="D1516" s="40" t="s">
        <v>5247</v>
      </c>
      <c r="E1516"/>
    </row>
    <row r="1517" spans="1:5" x14ac:dyDescent="0.25">
      <c r="A1517" s="39" t="s">
        <v>5248</v>
      </c>
      <c r="B1517" s="39" t="s">
        <v>5249</v>
      </c>
      <c r="C1517" s="39">
        <v>35</v>
      </c>
      <c r="D1517" s="39" t="s">
        <v>5250</v>
      </c>
      <c r="E1517"/>
    </row>
    <row r="1518" spans="1:5" x14ac:dyDescent="0.25">
      <c r="A1518" s="188" t="s">
        <v>5251</v>
      </c>
      <c r="B1518" s="188" t="s">
        <v>5252</v>
      </c>
      <c r="C1518" s="188">
        <v>9</v>
      </c>
      <c r="D1518" s="188" t="s">
        <v>5253</v>
      </c>
      <c r="E1518" s="121"/>
    </row>
    <row r="1519" spans="1:5" x14ac:dyDescent="0.25">
      <c r="A1519" s="39" t="s">
        <v>5254</v>
      </c>
      <c r="B1519" s="39" t="s">
        <v>5255</v>
      </c>
      <c r="C1519" s="39">
        <v>45</v>
      </c>
      <c r="D1519" s="39" t="s">
        <v>5256</v>
      </c>
      <c r="E1519"/>
    </row>
    <row r="1520" spans="1:5" x14ac:dyDescent="0.25">
      <c r="A1520" s="39" t="s">
        <v>5180</v>
      </c>
      <c r="B1520" s="39" t="s">
        <v>5181</v>
      </c>
      <c r="C1520" s="39">
        <v>50</v>
      </c>
      <c r="D1520" s="39" t="s">
        <v>5256</v>
      </c>
      <c r="E1520"/>
    </row>
    <row r="1521" spans="1:5" x14ac:dyDescent="0.25">
      <c r="A1521" s="39" t="s">
        <v>5257</v>
      </c>
      <c r="B1521" s="39" t="s">
        <v>5258</v>
      </c>
      <c r="C1521" s="39">
        <v>74</v>
      </c>
      <c r="D1521" s="39" t="s">
        <v>5259</v>
      </c>
      <c r="E1521"/>
    </row>
    <row r="1522" spans="1:5" x14ac:dyDescent="0.25">
      <c r="A1522"/>
      <c r="B1522"/>
      <c r="C1522"/>
      <c r="D1522"/>
      <c r="E1522"/>
    </row>
    <row r="1523" spans="1:5" x14ac:dyDescent="0.25">
      <c r="A1523"/>
      <c r="B1523"/>
      <c r="C1523"/>
      <c r="D1523"/>
      <c r="E1523"/>
    </row>
    <row r="1524" spans="1:5" x14ac:dyDescent="0.25">
      <c r="A1524" s="230" t="s">
        <v>4530</v>
      </c>
      <c r="B1524" s="230" t="s">
        <v>2442</v>
      </c>
      <c r="C1524" s="230" t="s">
        <v>2290</v>
      </c>
      <c r="D1524" s="230" t="s">
        <v>2443</v>
      </c>
      <c r="E1524"/>
    </row>
    <row r="1525" spans="1:5" x14ac:dyDescent="0.25">
      <c r="A1525" s="107" t="s">
        <v>5260</v>
      </c>
      <c r="B1525" s="107" t="s">
        <v>5261</v>
      </c>
      <c r="C1525" s="107">
        <v>34</v>
      </c>
      <c r="D1525" s="107" t="s">
        <v>5262</v>
      </c>
      <c r="E1525"/>
    </row>
    <row r="1526" spans="1:5" x14ac:dyDescent="0.25">
      <c r="A1526" s="107" t="s">
        <v>5263</v>
      </c>
      <c r="B1526" s="107" t="s">
        <v>5264</v>
      </c>
      <c r="C1526" s="107">
        <v>100</v>
      </c>
      <c r="D1526" s="107" t="s">
        <v>5265</v>
      </c>
      <c r="E1526" s="173"/>
    </row>
    <row r="1527" spans="1:5" x14ac:dyDescent="0.25">
      <c r="A1527" s="107" t="s">
        <v>5266</v>
      </c>
      <c r="B1527" s="107" t="s">
        <v>5267</v>
      </c>
      <c r="C1527" s="107">
        <v>353</v>
      </c>
      <c r="D1527" s="107" t="s">
        <v>5268</v>
      </c>
      <c r="E1527"/>
    </row>
    <row r="1528" spans="1:5" x14ac:dyDescent="0.25">
      <c r="A1528" s="107" t="s">
        <v>5269</v>
      </c>
      <c r="B1528" s="107" t="s">
        <v>5270</v>
      </c>
      <c r="C1528" s="107">
        <v>141</v>
      </c>
      <c r="D1528" s="107" t="s">
        <v>5268</v>
      </c>
      <c r="E1528"/>
    </row>
    <row r="1529" spans="1:5" x14ac:dyDescent="0.25">
      <c r="A1529" s="107" t="s">
        <v>5271</v>
      </c>
      <c r="B1529" s="107" t="s">
        <v>5272</v>
      </c>
      <c r="C1529" s="107">
        <v>119</v>
      </c>
      <c r="D1529" s="107" t="s">
        <v>5268</v>
      </c>
      <c r="E1529"/>
    </row>
    <row r="1530" spans="1:5" x14ac:dyDescent="0.25">
      <c r="A1530" s="107" t="s">
        <v>5273</v>
      </c>
      <c r="B1530" s="107" t="s">
        <v>5274</v>
      </c>
      <c r="C1530" s="107">
        <v>70</v>
      </c>
      <c r="D1530" s="107" t="s">
        <v>5268</v>
      </c>
      <c r="E1530"/>
    </row>
    <row r="1531" spans="1:5" x14ac:dyDescent="0.25">
      <c r="A1531" s="107" t="s">
        <v>5275</v>
      </c>
      <c r="B1531" s="107" t="s">
        <v>5276</v>
      </c>
      <c r="C1531" s="107">
        <v>500</v>
      </c>
      <c r="D1531" s="107" t="s">
        <v>5268</v>
      </c>
      <c r="E1531"/>
    </row>
    <row r="1532" spans="1:5" x14ac:dyDescent="0.25">
      <c r="A1532" s="107" t="s">
        <v>5277</v>
      </c>
      <c r="B1532" s="107" t="s">
        <v>5278</v>
      </c>
      <c r="C1532" s="107">
        <v>194</v>
      </c>
      <c r="D1532" s="107" t="s">
        <v>5268</v>
      </c>
      <c r="E1532"/>
    </row>
    <row r="1533" spans="1:5" x14ac:dyDescent="0.25">
      <c r="A1533" s="107" t="s">
        <v>5279</v>
      </c>
      <c r="B1533" s="107" t="s">
        <v>5280</v>
      </c>
      <c r="C1533" s="107">
        <v>97</v>
      </c>
      <c r="D1533" s="107" t="s">
        <v>5268</v>
      </c>
      <c r="E1533"/>
    </row>
    <row r="1534" spans="1:5" x14ac:dyDescent="0.25">
      <c r="A1534" s="107" t="s">
        <v>5281</v>
      </c>
      <c r="B1534" s="107" t="s">
        <v>5282</v>
      </c>
      <c r="C1534" s="107">
        <v>100</v>
      </c>
      <c r="D1534" s="107" t="s">
        <v>5268</v>
      </c>
      <c r="E1534"/>
    </row>
    <row r="1535" spans="1:5" x14ac:dyDescent="0.25">
      <c r="A1535" s="107" t="s">
        <v>5283</v>
      </c>
      <c r="B1535" s="107" t="s">
        <v>5284</v>
      </c>
      <c r="C1535" s="107">
        <v>30</v>
      </c>
      <c r="D1535" s="107" t="s">
        <v>5268</v>
      </c>
      <c r="E1535" s="164"/>
    </row>
    <row r="1536" spans="1:5" x14ac:dyDescent="0.25">
      <c r="A1536" s="107" t="s">
        <v>5285</v>
      </c>
      <c r="B1536" s="107" t="s">
        <v>5286</v>
      </c>
      <c r="C1536" s="107">
        <v>26</v>
      </c>
      <c r="D1536" s="107" t="s">
        <v>5268</v>
      </c>
      <c r="E1536"/>
    </row>
    <row r="1537" spans="1:5" x14ac:dyDescent="0.25">
      <c r="A1537" s="107" t="s">
        <v>5287</v>
      </c>
      <c r="B1537" s="107" t="s">
        <v>5288</v>
      </c>
      <c r="C1537" s="107">
        <v>130</v>
      </c>
      <c r="D1537" s="107" t="s">
        <v>5268</v>
      </c>
      <c r="E1537"/>
    </row>
    <row r="1538" spans="1:5" x14ac:dyDescent="0.25">
      <c r="A1538" s="107" t="s">
        <v>5289</v>
      </c>
      <c r="B1538" s="107" t="s">
        <v>5290</v>
      </c>
      <c r="C1538" s="107">
        <v>50</v>
      </c>
      <c r="D1538" s="107" t="s">
        <v>5268</v>
      </c>
      <c r="E1538"/>
    </row>
    <row r="1539" spans="1:5" x14ac:dyDescent="0.25">
      <c r="A1539" s="107" t="s">
        <v>5291</v>
      </c>
      <c r="B1539" s="107" t="s">
        <v>5292</v>
      </c>
      <c r="C1539" s="107">
        <v>200</v>
      </c>
      <c r="D1539" s="107" t="s">
        <v>5268</v>
      </c>
      <c r="E1539"/>
    </row>
    <row r="1540" spans="1:5" x14ac:dyDescent="0.25">
      <c r="A1540" s="107" t="s">
        <v>5293</v>
      </c>
      <c r="B1540" s="107" t="s">
        <v>5294</v>
      </c>
      <c r="C1540" s="107">
        <v>300</v>
      </c>
      <c r="D1540" s="107" t="s">
        <v>5268</v>
      </c>
      <c r="E1540"/>
    </row>
    <row r="1541" spans="1:5" x14ac:dyDescent="0.25">
      <c r="A1541" s="107" t="s">
        <v>5295</v>
      </c>
      <c r="B1541" s="107" t="s">
        <v>5296</v>
      </c>
      <c r="C1541" s="107">
        <v>49</v>
      </c>
      <c r="D1541" s="107" t="s">
        <v>5268</v>
      </c>
      <c r="E1541"/>
    </row>
    <row r="1542" spans="1:5" x14ac:dyDescent="0.25">
      <c r="A1542" s="107" t="s">
        <v>5297</v>
      </c>
      <c r="B1542" s="107" t="s">
        <v>5298</v>
      </c>
      <c r="C1542" s="107">
        <v>80</v>
      </c>
      <c r="D1542" s="107" t="s">
        <v>5268</v>
      </c>
      <c r="E1542"/>
    </row>
    <row r="1543" spans="1:5" x14ac:dyDescent="0.25">
      <c r="A1543" s="107" t="s">
        <v>5299</v>
      </c>
      <c r="B1543" s="107" t="s">
        <v>5300</v>
      </c>
      <c r="C1543" s="107">
        <v>130</v>
      </c>
      <c r="D1543" s="107" t="s">
        <v>5268</v>
      </c>
      <c r="E1543"/>
    </row>
    <row r="1544" spans="1:5" x14ac:dyDescent="0.25">
      <c r="A1544" s="107" t="s">
        <v>5301</v>
      </c>
      <c r="B1544" s="107" t="s">
        <v>5302</v>
      </c>
      <c r="C1544" s="107">
        <v>70</v>
      </c>
      <c r="D1544" s="107" t="s">
        <v>5268</v>
      </c>
      <c r="E1544"/>
    </row>
    <row r="1545" spans="1:5" x14ac:dyDescent="0.25">
      <c r="A1545" s="107" t="s">
        <v>5303</v>
      </c>
      <c r="B1545" s="107" t="s">
        <v>5304</v>
      </c>
      <c r="C1545" s="107">
        <v>37</v>
      </c>
      <c r="D1545" s="107" t="s">
        <v>5268</v>
      </c>
      <c r="E1545"/>
    </row>
    <row r="1546" spans="1:5" x14ac:dyDescent="0.25">
      <c r="A1546" s="107" t="s">
        <v>5305</v>
      </c>
      <c r="B1546" s="107" t="s">
        <v>5306</v>
      </c>
      <c r="C1546" s="107">
        <v>24</v>
      </c>
      <c r="D1546" s="107" t="s">
        <v>5268</v>
      </c>
      <c r="E1546"/>
    </row>
    <row r="1547" spans="1:5" x14ac:dyDescent="0.25">
      <c r="A1547" s="107" t="s">
        <v>5307</v>
      </c>
      <c r="B1547" s="107" t="s">
        <v>5308</v>
      </c>
      <c r="C1547" s="107">
        <v>25</v>
      </c>
      <c r="D1547" s="107" t="s">
        <v>5268</v>
      </c>
      <c r="E1547"/>
    </row>
    <row r="1548" spans="1:5" x14ac:dyDescent="0.25">
      <c r="A1548" s="107" t="s">
        <v>5309</v>
      </c>
      <c r="B1548" s="107" t="s">
        <v>5310</v>
      </c>
      <c r="C1548" s="107">
        <v>25</v>
      </c>
      <c r="D1548" s="107" t="s">
        <v>5268</v>
      </c>
      <c r="E1548"/>
    </row>
    <row r="1549" spans="1:5" x14ac:dyDescent="0.25">
      <c r="A1549" s="107" t="s">
        <v>5311</v>
      </c>
      <c r="B1549" s="107" t="s">
        <v>5312</v>
      </c>
      <c r="C1549" s="107">
        <v>40</v>
      </c>
      <c r="D1549" s="107" t="s">
        <v>5268</v>
      </c>
      <c r="E1549"/>
    </row>
    <row r="1550" spans="1:5" x14ac:dyDescent="0.25">
      <c r="A1550" s="107" t="s">
        <v>5313</v>
      </c>
      <c r="B1550" s="107" t="s">
        <v>5314</v>
      </c>
      <c r="C1550" s="107">
        <v>30</v>
      </c>
      <c r="D1550" s="107" t="s">
        <v>5268</v>
      </c>
      <c r="E1550"/>
    </row>
    <row r="1551" spans="1:5" x14ac:dyDescent="0.25">
      <c r="A1551" s="107" t="s">
        <v>5315</v>
      </c>
      <c r="B1551" s="107" t="s">
        <v>5316</v>
      </c>
      <c r="C1551" s="107">
        <v>30</v>
      </c>
      <c r="D1551" s="107" t="s">
        <v>5268</v>
      </c>
      <c r="E1551"/>
    </row>
    <row r="1552" spans="1:5" x14ac:dyDescent="0.25">
      <c r="A1552" s="107" t="s">
        <v>5317</v>
      </c>
      <c r="B1552" s="107" t="s">
        <v>5318</v>
      </c>
      <c r="C1552" s="107">
        <v>11</v>
      </c>
      <c r="D1552" s="107" t="s">
        <v>5268</v>
      </c>
      <c r="E1552"/>
    </row>
    <row r="1553" spans="1:6" x14ac:dyDescent="0.25">
      <c r="A1553" s="107" t="s">
        <v>5319</v>
      </c>
      <c r="B1553" s="107" t="s">
        <v>5320</v>
      </c>
      <c r="C1553" s="107">
        <v>30</v>
      </c>
      <c r="D1553" s="107" t="s">
        <v>5268</v>
      </c>
      <c r="E1553"/>
    </row>
    <row r="1554" spans="1:6" x14ac:dyDescent="0.25">
      <c r="A1554" s="107" t="s">
        <v>5321</v>
      </c>
      <c r="B1554" s="107" t="s">
        <v>5322</v>
      </c>
      <c r="C1554" s="107">
        <v>40</v>
      </c>
      <c r="D1554" s="107" t="s">
        <v>5268</v>
      </c>
      <c r="E1554"/>
    </row>
    <row r="1555" spans="1:6" x14ac:dyDescent="0.25">
      <c r="A1555" s="107" t="s">
        <v>5323</v>
      </c>
      <c r="B1555" s="107" t="s">
        <v>5324</v>
      </c>
      <c r="C1555" s="107">
        <v>59</v>
      </c>
      <c r="D1555" s="107" t="s">
        <v>5268</v>
      </c>
      <c r="E1555"/>
    </row>
    <row r="1556" spans="1:6" x14ac:dyDescent="0.25">
      <c r="A1556" s="107" t="s">
        <v>5325</v>
      </c>
      <c r="B1556" s="107" t="s">
        <v>5326</v>
      </c>
      <c r="C1556" s="107">
        <v>47</v>
      </c>
      <c r="D1556" s="107" t="s">
        <v>5268</v>
      </c>
      <c r="E1556"/>
    </row>
    <row r="1557" spans="1:6" x14ac:dyDescent="0.25">
      <c r="A1557" s="107" t="s">
        <v>5327</v>
      </c>
      <c r="B1557" s="107" t="s">
        <v>5328</v>
      </c>
      <c r="C1557" s="107">
        <v>9</v>
      </c>
      <c r="D1557" s="107" t="s">
        <v>5329</v>
      </c>
      <c r="E1557"/>
    </row>
    <row r="1558" spans="1:6" x14ac:dyDescent="0.25">
      <c r="A1558" s="107" t="s">
        <v>5330</v>
      </c>
      <c r="B1558" s="107" t="s">
        <v>5331</v>
      </c>
      <c r="C1558" s="107">
        <v>93</v>
      </c>
      <c r="D1558" s="107" t="s">
        <v>5268</v>
      </c>
      <c r="E1558"/>
    </row>
    <row r="1559" spans="1:6" x14ac:dyDescent="0.25">
      <c r="A1559" s="107" t="s">
        <v>5332</v>
      </c>
      <c r="B1559" s="107" t="s">
        <v>5333</v>
      </c>
      <c r="C1559" s="107">
        <v>50</v>
      </c>
      <c r="D1559" s="107" t="s">
        <v>5334</v>
      </c>
      <c r="E1559"/>
    </row>
    <row r="1560" spans="1:6" x14ac:dyDescent="0.25">
      <c r="A1560" s="107" t="s">
        <v>5335</v>
      </c>
      <c r="B1560" s="107" t="s">
        <v>5336</v>
      </c>
      <c r="C1560" s="107">
        <v>40</v>
      </c>
      <c r="D1560" s="107" t="s">
        <v>5337</v>
      </c>
      <c r="E1560"/>
    </row>
    <row r="1561" spans="1:6" x14ac:dyDescent="0.25">
      <c r="A1561"/>
      <c r="B1561"/>
      <c r="C1561"/>
      <c r="D1561"/>
      <c r="E1561"/>
    </row>
    <row r="1562" spans="1:6" x14ac:dyDescent="0.25">
      <c r="A1562"/>
      <c r="B1562"/>
      <c r="C1562"/>
      <c r="D1562"/>
      <c r="E1562"/>
    </row>
    <row r="1563" spans="1:6" x14ac:dyDescent="0.25">
      <c r="A1563" s="93" t="s">
        <v>2839</v>
      </c>
      <c r="B1563" s="93" t="s">
        <v>5338</v>
      </c>
      <c r="C1563" s="93" t="s">
        <v>2443</v>
      </c>
      <c r="D1563" s="128" t="s">
        <v>5354</v>
      </c>
      <c r="E1563"/>
      <c r="F1563" s="302" t="s">
        <v>5356</v>
      </c>
    </row>
    <row r="1564" spans="1:6" x14ac:dyDescent="0.25">
      <c r="A1564" s="102" t="s">
        <v>856</v>
      </c>
      <c r="B1564" s="102">
        <v>64</v>
      </c>
      <c r="C1564" s="300">
        <v>54.08</v>
      </c>
      <c r="D1564"/>
      <c r="E1564"/>
    </row>
    <row r="1565" spans="1:6" x14ac:dyDescent="0.25">
      <c r="A1565" s="102" t="s">
        <v>5339</v>
      </c>
      <c r="B1565" s="102">
        <v>82</v>
      </c>
      <c r="C1565" s="300">
        <v>55.04</v>
      </c>
      <c r="D1565"/>
      <c r="E1565"/>
    </row>
    <row r="1566" spans="1:6" x14ac:dyDescent="0.25">
      <c r="A1566" s="102" t="s">
        <v>5340</v>
      </c>
      <c r="B1566" s="102">
        <v>94</v>
      </c>
      <c r="C1566" s="300">
        <v>8.0399999999999991</v>
      </c>
      <c r="D1566"/>
      <c r="E1566"/>
    </row>
    <row r="1567" spans="1:6" x14ac:dyDescent="0.25">
      <c r="A1567" s="102" t="s">
        <v>5341</v>
      </c>
      <c r="B1567" s="102">
        <v>50</v>
      </c>
      <c r="C1567" s="300">
        <v>8.2200000000000006</v>
      </c>
      <c r="D1567"/>
      <c r="E1567"/>
    </row>
    <row r="1568" spans="1:6" x14ac:dyDescent="0.25">
      <c r="A1568" s="102" t="s">
        <v>4881</v>
      </c>
      <c r="B1568" s="102">
        <v>292</v>
      </c>
      <c r="C1568" s="300">
        <v>105.29</v>
      </c>
      <c r="D1568"/>
      <c r="E1568" t="s">
        <v>5355</v>
      </c>
    </row>
    <row r="1569" spans="1:6" x14ac:dyDescent="0.25">
      <c r="A1569" s="102" t="s">
        <v>4527</v>
      </c>
      <c r="B1569" s="102">
        <v>301</v>
      </c>
      <c r="C1569" s="300">
        <v>70</v>
      </c>
      <c r="D1569" s="301">
        <f>C1569*0.07</f>
        <v>4.9000000000000004</v>
      </c>
      <c r="E1569" s="301">
        <v>74.900000000000006</v>
      </c>
    </row>
    <row r="1570" spans="1:6" x14ac:dyDescent="0.25">
      <c r="A1570" s="102" t="s">
        <v>5342</v>
      </c>
      <c r="B1570" s="102">
        <v>1</v>
      </c>
      <c r="C1570" s="300">
        <v>30.61</v>
      </c>
      <c r="D1570" s="301">
        <f t="shared" ref="D1570:D1581" si="3">C1570*0.07</f>
        <v>2.1427</v>
      </c>
      <c r="E1570" s="301">
        <v>32.752699999999997</v>
      </c>
    </row>
    <row r="1571" spans="1:6" x14ac:dyDescent="0.25">
      <c r="A1571" s="102" t="s">
        <v>5343</v>
      </c>
      <c r="B1571" s="102">
        <v>96</v>
      </c>
      <c r="C1571" s="300">
        <v>5.01</v>
      </c>
      <c r="D1571" s="301">
        <f t="shared" si="3"/>
        <v>0.35070000000000001</v>
      </c>
      <c r="E1571" s="301">
        <v>5.3606999999999996</v>
      </c>
    </row>
    <row r="1572" spans="1:6" x14ac:dyDescent="0.25">
      <c r="A1572" s="102" t="s">
        <v>5344</v>
      </c>
      <c r="B1572" s="102">
        <v>18</v>
      </c>
      <c r="C1572" s="300">
        <v>51.8</v>
      </c>
      <c r="D1572" s="301">
        <f t="shared" si="3"/>
        <v>3.6260000000000003</v>
      </c>
      <c r="E1572" s="301">
        <v>55.425999999999995</v>
      </c>
    </row>
    <row r="1573" spans="1:6" x14ac:dyDescent="0.25">
      <c r="A1573" s="102" t="s">
        <v>5345</v>
      </c>
      <c r="B1573" s="102">
        <v>153</v>
      </c>
      <c r="C1573" s="300">
        <v>38.75</v>
      </c>
      <c r="D1573" s="301">
        <f t="shared" si="3"/>
        <v>2.7125000000000004</v>
      </c>
      <c r="E1573" s="301">
        <v>41.462499999999999</v>
      </c>
    </row>
    <row r="1574" spans="1:6" x14ac:dyDescent="0.25">
      <c r="A1574" s="102" t="s">
        <v>5346</v>
      </c>
      <c r="B1574" s="102">
        <v>54</v>
      </c>
      <c r="C1574" s="300">
        <v>38.75</v>
      </c>
      <c r="D1574" s="301">
        <f t="shared" si="3"/>
        <v>2.7125000000000004</v>
      </c>
      <c r="E1574" s="301">
        <v>41.462499999999999</v>
      </c>
    </row>
    <row r="1575" spans="1:6" x14ac:dyDescent="0.25">
      <c r="A1575" s="102" t="s">
        <v>5347</v>
      </c>
      <c r="B1575" s="102">
        <v>180</v>
      </c>
      <c r="C1575" s="303">
        <v>35</v>
      </c>
      <c r="D1575" s="301">
        <f t="shared" si="3"/>
        <v>2.4500000000000002</v>
      </c>
      <c r="E1575" s="301">
        <v>37.450000000000003</v>
      </c>
    </row>
    <row r="1576" spans="1:6" x14ac:dyDescent="0.25">
      <c r="A1576" s="102" t="s">
        <v>5348</v>
      </c>
      <c r="B1576" s="102">
        <v>137</v>
      </c>
      <c r="C1576" s="300">
        <v>12</v>
      </c>
      <c r="D1576" s="301">
        <f t="shared" si="3"/>
        <v>0.84000000000000008</v>
      </c>
      <c r="E1576" s="301">
        <v>12.84</v>
      </c>
    </row>
    <row r="1577" spans="1:6" x14ac:dyDescent="0.25">
      <c r="A1577" s="102" t="s">
        <v>5349</v>
      </c>
      <c r="B1577" s="102">
        <v>72</v>
      </c>
      <c r="C1577" s="300">
        <v>10.26</v>
      </c>
      <c r="D1577" s="301">
        <f t="shared" si="3"/>
        <v>0.71820000000000006</v>
      </c>
      <c r="E1577" s="301">
        <v>10.978199999999999</v>
      </c>
    </row>
    <row r="1578" spans="1:6" x14ac:dyDescent="0.25">
      <c r="A1578" s="102" t="s">
        <v>5350</v>
      </c>
      <c r="B1578" s="102">
        <v>24</v>
      </c>
      <c r="C1578" s="300">
        <v>10.26</v>
      </c>
      <c r="D1578" s="301">
        <f t="shared" si="3"/>
        <v>0.71820000000000006</v>
      </c>
      <c r="E1578" s="301">
        <v>10.978199999999999</v>
      </c>
    </row>
    <row r="1579" spans="1:6" x14ac:dyDescent="0.25">
      <c r="A1579" s="102" t="s">
        <v>5351</v>
      </c>
      <c r="B1579" s="102">
        <v>365</v>
      </c>
      <c r="C1579" s="300">
        <v>5.25</v>
      </c>
      <c r="D1579" s="301">
        <f t="shared" si="3"/>
        <v>0.36750000000000005</v>
      </c>
      <c r="E1579" s="301">
        <v>5.6174999999999997</v>
      </c>
    </row>
    <row r="1580" spans="1:6" x14ac:dyDescent="0.25">
      <c r="A1580" s="102" t="s">
        <v>5352</v>
      </c>
      <c r="B1580" s="102">
        <v>25</v>
      </c>
      <c r="C1580" s="300">
        <v>54.25</v>
      </c>
      <c r="D1580" s="301">
        <f t="shared" si="3"/>
        <v>3.7975000000000003</v>
      </c>
      <c r="E1580" s="301">
        <v>58.047499999999999</v>
      </c>
    </row>
    <row r="1581" spans="1:6" x14ac:dyDescent="0.25">
      <c r="A1581" s="102" t="s">
        <v>5353</v>
      </c>
      <c r="B1581" s="102">
        <v>350</v>
      </c>
      <c r="C1581" s="300">
        <v>86.86</v>
      </c>
      <c r="D1581" s="301">
        <f t="shared" si="3"/>
        <v>6.0802000000000005</v>
      </c>
      <c r="E1581" s="301">
        <v>92.940200000000004</v>
      </c>
    </row>
    <row r="1582" spans="1:6" x14ac:dyDescent="0.25">
      <c r="A1582"/>
      <c r="B1582"/>
      <c r="C1582"/>
      <c r="D1582"/>
      <c r="E1582"/>
    </row>
    <row r="1583" spans="1:6" x14ac:dyDescent="0.25">
      <c r="A1583"/>
      <c r="B1583"/>
      <c r="C1583"/>
      <c r="D1583"/>
      <c r="E1583"/>
    </row>
    <row r="1584" spans="1:6" x14ac:dyDescent="0.25">
      <c r="A1584" s="107" t="s">
        <v>5357</v>
      </c>
      <c r="B1584" s="107" t="s">
        <v>5358</v>
      </c>
      <c r="C1584" s="107" t="s">
        <v>2649</v>
      </c>
      <c r="D1584" s="107">
        <v>96</v>
      </c>
      <c r="E1584" s="107" t="s">
        <v>5359</v>
      </c>
      <c r="F1584" t="s">
        <v>5405</v>
      </c>
    </row>
    <row r="1585" spans="1:6" x14ac:dyDescent="0.25">
      <c r="A1585" s="107" t="s">
        <v>5360</v>
      </c>
      <c r="B1585" s="107" t="s">
        <v>5361</v>
      </c>
      <c r="C1585" s="107" t="s">
        <v>5362</v>
      </c>
      <c r="D1585" s="107">
        <v>25</v>
      </c>
      <c r="E1585" s="107" t="s">
        <v>5363</v>
      </c>
    </row>
    <row r="1586" spans="1:6" x14ac:dyDescent="0.25">
      <c r="A1586" s="107" t="s">
        <v>5364</v>
      </c>
      <c r="B1586" s="107" t="s">
        <v>5365</v>
      </c>
      <c r="C1586" s="107" t="s">
        <v>2649</v>
      </c>
      <c r="D1586" s="107">
        <v>301</v>
      </c>
      <c r="E1586" s="107" t="s">
        <v>5366</v>
      </c>
    </row>
    <row r="1587" spans="1:6" x14ac:dyDescent="0.25">
      <c r="A1587" s="107" t="s">
        <v>4549</v>
      </c>
      <c r="B1587" s="107" t="s">
        <v>4550</v>
      </c>
      <c r="C1587" s="107" t="s">
        <v>2649</v>
      </c>
      <c r="D1587" s="107">
        <v>54</v>
      </c>
      <c r="E1587" s="107" t="s">
        <v>5367</v>
      </c>
    </row>
    <row r="1588" spans="1:6" x14ac:dyDescent="0.25">
      <c r="A1588" s="107" t="s">
        <v>4546</v>
      </c>
      <c r="B1588" s="107" t="s">
        <v>4547</v>
      </c>
      <c r="C1588" s="107" t="s">
        <v>2649</v>
      </c>
      <c r="D1588" s="107">
        <v>153</v>
      </c>
      <c r="E1588" s="107" t="s">
        <v>5367</v>
      </c>
    </row>
    <row r="1589" spans="1:6" x14ac:dyDescent="0.25">
      <c r="A1589" s="165" t="s">
        <v>5012</v>
      </c>
      <c r="B1589" s="165" t="s">
        <v>5013</v>
      </c>
      <c r="C1589" s="165" t="s">
        <v>2649</v>
      </c>
      <c r="D1589" s="165">
        <v>146</v>
      </c>
      <c r="E1589" s="165" t="s">
        <v>5368</v>
      </c>
      <c r="F1589" s="164"/>
    </row>
    <row r="1590" spans="1:6" x14ac:dyDescent="0.25">
      <c r="A1590" s="107" t="s">
        <v>5369</v>
      </c>
      <c r="B1590" s="107" t="s">
        <v>5370</v>
      </c>
      <c r="C1590" s="107" t="s">
        <v>2649</v>
      </c>
      <c r="D1590" s="107">
        <v>72</v>
      </c>
      <c r="E1590" s="107" t="s">
        <v>5371</v>
      </c>
    </row>
    <row r="1591" spans="1:6" x14ac:dyDescent="0.25">
      <c r="A1591" s="107" t="s">
        <v>4554</v>
      </c>
      <c r="B1591" s="107" t="s">
        <v>5372</v>
      </c>
      <c r="C1591" s="107" t="s">
        <v>2649</v>
      </c>
      <c r="D1591" s="107">
        <v>24</v>
      </c>
      <c r="E1591" s="107" t="s">
        <v>5371</v>
      </c>
    </row>
    <row r="1592" spans="1:6" x14ac:dyDescent="0.25">
      <c r="A1592" s="107" t="s">
        <v>5373</v>
      </c>
      <c r="B1592" s="107" t="s">
        <v>5374</v>
      </c>
      <c r="C1592" s="107" t="s">
        <v>2649</v>
      </c>
      <c r="D1592" s="107">
        <v>64</v>
      </c>
      <c r="E1592" s="107" t="s">
        <v>5375</v>
      </c>
    </row>
    <row r="1593" spans="1:6" x14ac:dyDescent="0.25">
      <c r="A1593" s="107" t="s">
        <v>5376</v>
      </c>
      <c r="B1593" s="107" t="s">
        <v>5377</v>
      </c>
      <c r="C1593" s="107" t="s">
        <v>2649</v>
      </c>
      <c r="D1593" s="107">
        <v>100</v>
      </c>
      <c r="E1593" s="107" t="s">
        <v>5378</v>
      </c>
    </row>
    <row r="1594" spans="1:6" x14ac:dyDescent="0.25">
      <c r="A1594" s="107" t="s">
        <v>5379</v>
      </c>
      <c r="B1594" s="107" t="s">
        <v>5380</v>
      </c>
      <c r="C1594" s="107" t="s">
        <v>2649</v>
      </c>
      <c r="D1594" s="107">
        <v>50</v>
      </c>
      <c r="E1594" s="107" t="s">
        <v>5381</v>
      </c>
    </row>
    <row r="1595" spans="1:6" x14ac:dyDescent="0.25">
      <c r="A1595" s="107" t="s">
        <v>5382</v>
      </c>
      <c r="B1595" s="107" t="s">
        <v>5383</v>
      </c>
      <c r="C1595" s="107" t="s">
        <v>2649</v>
      </c>
      <c r="D1595" s="107">
        <v>50</v>
      </c>
      <c r="E1595" s="107" t="s">
        <v>5384</v>
      </c>
    </row>
    <row r="1596" spans="1:6" x14ac:dyDescent="0.25">
      <c r="A1596" s="107" t="s">
        <v>4929</v>
      </c>
      <c r="B1596" s="107" t="s">
        <v>4930</v>
      </c>
      <c r="C1596" s="107" t="s">
        <v>2649</v>
      </c>
      <c r="D1596" s="107">
        <v>10</v>
      </c>
      <c r="E1596" s="107" t="s">
        <v>5385</v>
      </c>
    </row>
    <row r="1597" spans="1:6" x14ac:dyDescent="0.25">
      <c r="A1597" s="107" t="s">
        <v>5386</v>
      </c>
      <c r="B1597" s="107" t="s">
        <v>5387</v>
      </c>
      <c r="C1597" s="107" t="s">
        <v>2649</v>
      </c>
      <c r="D1597" s="107">
        <v>50</v>
      </c>
      <c r="E1597" s="107" t="s">
        <v>5388</v>
      </c>
    </row>
    <row r="1598" spans="1:6" x14ac:dyDescent="0.25">
      <c r="A1598" s="107" t="s">
        <v>2593</v>
      </c>
      <c r="B1598" s="107" t="s">
        <v>5389</v>
      </c>
      <c r="C1598" s="107" t="s">
        <v>2649</v>
      </c>
      <c r="D1598" s="107">
        <v>20</v>
      </c>
      <c r="E1598" s="107" t="s">
        <v>5390</v>
      </c>
    </row>
    <row r="1599" spans="1:6" x14ac:dyDescent="0.25">
      <c r="A1599" s="107" t="s">
        <v>5391</v>
      </c>
      <c r="B1599" s="107" t="s">
        <v>5392</v>
      </c>
      <c r="C1599" s="107" t="s">
        <v>2649</v>
      </c>
      <c r="D1599" s="107">
        <v>20</v>
      </c>
      <c r="E1599" s="107" t="s">
        <v>5393</v>
      </c>
    </row>
    <row r="1600" spans="1:6" x14ac:dyDescent="0.25">
      <c r="A1600" s="107" t="s">
        <v>2636</v>
      </c>
      <c r="B1600" s="107" t="s">
        <v>5394</v>
      </c>
      <c r="C1600" s="107" t="s">
        <v>2649</v>
      </c>
      <c r="D1600" s="107">
        <v>21</v>
      </c>
      <c r="E1600" s="107" t="s">
        <v>5395</v>
      </c>
    </row>
    <row r="1601" spans="1:5" x14ac:dyDescent="0.25">
      <c r="A1601" s="107" t="s">
        <v>2624</v>
      </c>
      <c r="B1601" s="107" t="s">
        <v>5396</v>
      </c>
      <c r="C1601" s="107" t="s">
        <v>2649</v>
      </c>
      <c r="D1601" s="107">
        <v>40</v>
      </c>
      <c r="E1601" s="107" t="s">
        <v>5397</v>
      </c>
    </row>
    <row r="1602" spans="1:5" x14ac:dyDescent="0.25">
      <c r="A1602" s="107" t="s">
        <v>2628</v>
      </c>
      <c r="B1602" s="107" t="s">
        <v>5398</v>
      </c>
      <c r="C1602" s="107" t="s">
        <v>2649</v>
      </c>
      <c r="D1602" s="107">
        <v>40</v>
      </c>
      <c r="E1602" s="107" t="s">
        <v>5399</v>
      </c>
    </row>
    <row r="1603" spans="1:5" x14ac:dyDescent="0.25">
      <c r="A1603" s="107" t="s">
        <v>2631</v>
      </c>
      <c r="B1603" s="107" t="s">
        <v>5400</v>
      </c>
      <c r="C1603" s="107" t="s">
        <v>2649</v>
      </c>
      <c r="D1603" s="107">
        <v>100</v>
      </c>
      <c r="E1603" s="107" t="s">
        <v>5399</v>
      </c>
    </row>
    <row r="1604" spans="1:5" x14ac:dyDescent="0.25">
      <c r="A1604" s="107" t="s">
        <v>2634</v>
      </c>
      <c r="B1604" s="107" t="s">
        <v>5401</v>
      </c>
      <c r="C1604" s="107" t="s">
        <v>2649</v>
      </c>
      <c r="D1604" s="107">
        <v>50</v>
      </c>
      <c r="E1604" s="107" t="s">
        <v>5399</v>
      </c>
    </row>
    <row r="1605" spans="1:5" x14ac:dyDescent="0.25">
      <c r="A1605" s="107" t="s">
        <v>5402</v>
      </c>
      <c r="B1605" s="107" t="s">
        <v>5403</v>
      </c>
      <c r="C1605" s="107" t="s">
        <v>2649</v>
      </c>
      <c r="D1605" s="107">
        <v>350</v>
      </c>
      <c r="E1605" s="107" t="s">
        <v>5404</v>
      </c>
    </row>
    <row r="1606" spans="1:5" x14ac:dyDescent="0.25">
      <c r="A1606" s="283"/>
      <c r="B1606" s="283"/>
      <c r="C1606" s="283"/>
      <c r="D1606" s="283"/>
      <c r="E1606" s="283"/>
    </row>
    <row r="1607" spans="1:5" x14ac:dyDescent="0.25">
      <c r="A1607"/>
      <c r="B1607"/>
      <c r="C1607"/>
      <c r="D1607"/>
      <c r="E1607"/>
    </row>
    <row r="1608" spans="1:5" x14ac:dyDescent="0.25">
      <c r="A1608"/>
      <c r="B1608"/>
      <c r="C1608"/>
      <c r="D1608"/>
      <c r="E1608"/>
    </row>
    <row r="1609" spans="1:5" x14ac:dyDescent="0.25">
      <c r="A1609" s="93" t="s">
        <v>2839</v>
      </c>
      <c r="B1609" s="93" t="s">
        <v>5410</v>
      </c>
      <c r="C1609" s="93" t="s">
        <v>2443</v>
      </c>
      <c r="D1609" s="93" t="s">
        <v>4352</v>
      </c>
      <c r="E1609"/>
    </row>
    <row r="1610" spans="1:5" x14ac:dyDescent="0.25">
      <c r="A1610" s="102" t="s">
        <v>431</v>
      </c>
      <c r="B1610" s="102" t="s">
        <v>5411</v>
      </c>
      <c r="C1610" s="300">
        <f>(13.46+166.56+7322.5)/250</f>
        <v>30.010080000000002</v>
      </c>
      <c r="D1610" s="102">
        <v>250</v>
      </c>
      <c r="E1610"/>
    </row>
    <row r="1611" spans="1:5" x14ac:dyDescent="0.25">
      <c r="A1611" s="102" t="s">
        <v>423</v>
      </c>
      <c r="B1611" s="102" t="s">
        <v>1445</v>
      </c>
      <c r="C1611" s="300">
        <f>(2.28+28.3+1244)/80</f>
        <v>15.93225</v>
      </c>
      <c r="D1611" s="102">
        <v>80</v>
      </c>
      <c r="E1611"/>
    </row>
    <row r="1612" spans="1:5" x14ac:dyDescent="0.25">
      <c r="A1612" s="102" t="s">
        <v>2820</v>
      </c>
      <c r="B1612" s="102" t="s">
        <v>4877</v>
      </c>
      <c r="C1612" s="300">
        <f>(1.65+20.48+900.4)/5</f>
        <v>184.506</v>
      </c>
      <c r="D1612" s="102">
        <v>5</v>
      </c>
      <c r="E1612"/>
    </row>
    <row r="1613" spans="1:5" x14ac:dyDescent="0.25">
      <c r="A1613" s="102" t="s">
        <v>3465</v>
      </c>
      <c r="B1613" s="102" t="s">
        <v>4878</v>
      </c>
      <c r="C1613" s="300">
        <f>(0.75+9.16+402.66)/3</f>
        <v>137.52333333333334</v>
      </c>
      <c r="D1613" s="102">
        <v>3</v>
      </c>
      <c r="E1613"/>
    </row>
    <row r="1614" spans="1:5" x14ac:dyDescent="0.25">
      <c r="A1614" s="102" t="s">
        <v>2821</v>
      </c>
      <c r="B1614" s="102" t="s">
        <v>4879</v>
      </c>
      <c r="C1614" s="300">
        <f>(5.23+64.72+2845.1)/10</f>
        <v>291.505</v>
      </c>
      <c r="D1614" s="102">
        <v>10</v>
      </c>
      <c r="E1614"/>
    </row>
    <row r="1615" spans="1:5" x14ac:dyDescent="0.25">
      <c r="A1615" s="102" t="s">
        <v>3468</v>
      </c>
      <c r="B1615" s="102" t="s">
        <v>4875</v>
      </c>
      <c r="C1615" s="300">
        <f>(2.23+27.61+1213.7)/10</f>
        <v>124.354</v>
      </c>
      <c r="D1615" s="102">
        <v>10</v>
      </c>
      <c r="E1615"/>
    </row>
    <row r="1616" spans="1:5" x14ac:dyDescent="0.25">
      <c r="A1616" s="102" t="s">
        <v>3470</v>
      </c>
      <c r="B1616" s="102" t="s">
        <v>4876</v>
      </c>
      <c r="C1616" s="300">
        <f>(1.11+13.8+606.85)/5</f>
        <v>124.352</v>
      </c>
      <c r="D1616" s="102">
        <v>5</v>
      </c>
      <c r="E1616"/>
    </row>
    <row r="1617" spans="1:5" x14ac:dyDescent="0.25">
      <c r="A1617"/>
      <c r="B1617"/>
      <c r="C1617"/>
      <c r="D1617"/>
      <c r="E1617"/>
    </row>
    <row r="1618" spans="1:5" x14ac:dyDescent="0.25">
      <c r="A1618"/>
      <c r="B1618"/>
      <c r="C1618"/>
      <c r="D1618"/>
      <c r="E1618"/>
    </row>
    <row r="1619" spans="1:5" x14ac:dyDescent="0.25">
      <c r="A1619"/>
      <c r="B1619"/>
      <c r="C1619"/>
      <c r="D1619" t="s">
        <v>5493</v>
      </c>
      <c r="E1619" t="s">
        <v>5492</v>
      </c>
    </row>
    <row r="1620" spans="1:5" x14ac:dyDescent="0.25">
      <c r="A1620" s="39" t="s">
        <v>5487</v>
      </c>
      <c r="B1620" s="39" t="s">
        <v>5488</v>
      </c>
      <c r="C1620" s="39">
        <v>1100</v>
      </c>
      <c r="D1620" s="306">
        <v>34.306469999999997</v>
      </c>
      <c r="E1620" s="39">
        <v>34</v>
      </c>
    </row>
    <row r="1621" spans="1:5" x14ac:dyDescent="0.25">
      <c r="A1621" s="39" t="s">
        <v>2694</v>
      </c>
      <c r="B1621" s="39" t="s">
        <v>5489</v>
      </c>
      <c r="C1621" s="39">
        <v>100</v>
      </c>
      <c r="D1621" s="306">
        <v>156.19730000000001</v>
      </c>
      <c r="E1621" s="39">
        <v>154.79</v>
      </c>
    </row>
    <row r="1622" spans="1:5" x14ac:dyDescent="0.25">
      <c r="A1622" s="39" t="s">
        <v>2691</v>
      </c>
      <c r="B1622" s="39" t="s">
        <v>5490</v>
      </c>
      <c r="C1622" s="39">
        <v>50</v>
      </c>
      <c r="D1622" s="306">
        <v>156.19749999999999</v>
      </c>
      <c r="E1622" s="39">
        <v>154.79</v>
      </c>
    </row>
    <row r="1623" spans="1:5" x14ac:dyDescent="0.25">
      <c r="A1623" s="39" t="s">
        <v>5491</v>
      </c>
      <c r="B1623" s="39" t="s">
        <v>2509</v>
      </c>
      <c r="C1623" s="39">
        <v>10</v>
      </c>
      <c r="D1623" s="306">
        <v>77.292699999999996</v>
      </c>
      <c r="E1623" s="39">
        <v>76.599999999999994</v>
      </c>
    </row>
    <row r="1624" spans="1:5" x14ac:dyDescent="0.25">
      <c r="A1624" s="39" t="s">
        <v>5477</v>
      </c>
      <c r="B1624" s="39" t="s">
        <v>5478</v>
      </c>
      <c r="C1624" s="39">
        <v>19</v>
      </c>
      <c r="D1624" s="306">
        <v>51.950569999999999</v>
      </c>
      <c r="E1624" s="39">
        <v>51.48</v>
      </c>
    </row>
    <row r="1625" spans="1:5" x14ac:dyDescent="0.25">
      <c r="A1625" s="283" t="s">
        <v>5479</v>
      </c>
      <c r="B1625" s="283" t="s">
        <v>5480</v>
      </c>
      <c r="C1625" s="283">
        <v>50</v>
      </c>
      <c r="D1625" s="3">
        <v>46.485300000000002</v>
      </c>
      <c r="E1625">
        <v>46.07</v>
      </c>
    </row>
    <row r="1626" spans="1:5" x14ac:dyDescent="0.25">
      <c r="A1626" s="283" t="s">
        <v>5481</v>
      </c>
      <c r="B1626" s="283" t="s">
        <v>5482</v>
      </c>
      <c r="C1626" s="283">
        <v>50</v>
      </c>
      <c r="D1626" s="3">
        <v>28.474399999999999</v>
      </c>
      <c r="E1626">
        <v>28.22</v>
      </c>
    </row>
    <row r="1627" spans="1:5" x14ac:dyDescent="0.25">
      <c r="A1627" s="283" t="s">
        <v>5483</v>
      </c>
      <c r="B1627" s="283" t="s">
        <v>5484</v>
      </c>
      <c r="C1627" s="283">
        <v>50</v>
      </c>
      <c r="D1627" s="3">
        <v>46.553100000000001</v>
      </c>
      <c r="E1627">
        <v>46.07</v>
      </c>
    </row>
    <row r="1628" spans="1:5" x14ac:dyDescent="0.25">
      <c r="A1628" s="39" t="s">
        <v>5485</v>
      </c>
      <c r="B1628" s="39" t="s">
        <v>5486</v>
      </c>
      <c r="C1628" s="39">
        <v>83</v>
      </c>
      <c r="D1628" s="306">
        <v>26.358789999999999</v>
      </c>
      <c r="E1628" s="39">
        <v>26.12</v>
      </c>
    </row>
    <row r="1629" spans="1:5" x14ac:dyDescent="0.25">
      <c r="A1629" s="283"/>
      <c r="B1629" s="283"/>
      <c r="C1629" s="283"/>
      <c r="D1629" s="283"/>
      <c r="E1629"/>
    </row>
    <row r="1630" spans="1:5" x14ac:dyDescent="0.25">
      <c r="A1630" s="283"/>
      <c r="B1630" s="283"/>
      <c r="C1630" s="283"/>
      <c r="D1630" s="283"/>
      <c r="E1630"/>
    </row>
    <row r="1631" spans="1:5" x14ac:dyDescent="0.25">
      <c r="A1631" s="283" t="s">
        <v>4253</v>
      </c>
      <c r="B1631" s="283" t="s">
        <v>2561</v>
      </c>
      <c r="C1631" s="283"/>
      <c r="D1631" s="283" t="s">
        <v>5497</v>
      </c>
      <c r="E1631"/>
    </row>
    <row r="1632" spans="1:5" x14ac:dyDescent="0.25">
      <c r="A1632" s="39" t="s">
        <v>5498</v>
      </c>
      <c r="B1632" s="39" t="s">
        <v>5499</v>
      </c>
      <c r="C1632" s="39">
        <v>5</v>
      </c>
      <c r="D1632" s="178">
        <v>108.15</v>
      </c>
      <c r="E1632"/>
    </row>
    <row r="1633" spans="1:5" x14ac:dyDescent="0.25">
      <c r="A1633" s="39" t="s">
        <v>5500</v>
      </c>
      <c r="B1633" s="39" t="s">
        <v>5501</v>
      </c>
      <c r="C1633" s="39">
        <v>30</v>
      </c>
      <c r="D1633" s="178">
        <v>22.66</v>
      </c>
      <c r="E1633"/>
    </row>
    <row r="1634" spans="1:5" x14ac:dyDescent="0.25">
      <c r="A1634" s="39" t="s">
        <v>5502</v>
      </c>
      <c r="B1634" s="39" t="s">
        <v>5503</v>
      </c>
      <c r="C1634" s="39">
        <v>60</v>
      </c>
      <c r="D1634" s="178">
        <v>51.5</v>
      </c>
      <c r="E1634"/>
    </row>
    <row r="1635" spans="1:5" x14ac:dyDescent="0.25">
      <c r="A1635" s="39" t="s">
        <v>5504</v>
      </c>
      <c r="B1635" s="39" t="s">
        <v>5505</v>
      </c>
      <c r="C1635" s="39">
        <v>15</v>
      </c>
      <c r="D1635" s="178">
        <v>19.57</v>
      </c>
      <c r="E1635"/>
    </row>
    <row r="1636" spans="1:5" x14ac:dyDescent="0.25">
      <c r="A1636" s="39" t="s">
        <v>5506</v>
      </c>
      <c r="B1636" s="39" t="s">
        <v>5507</v>
      </c>
      <c r="C1636" s="39">
        <v>46</v>
      </c>
      <c r="D1636" s="178">
        <v>19.57</v>
      </c>
      <c r="E1636"/>
    </row>
    <row r="1637" spans="1:5" x14ac:dyDescent="0.25">
      <c r="A1637" s="39" t="s">
        <v>5508</v>
      </c>
      <c r="B1637" s="39" t="s">
        <v>5509</v>
      </c>
      <c r="C1637" s="39">
        <v>10</v>
      </c>
      <c r="D1637" s="178">
        <v>18.54</v>
      </c>
      <c r="E1637"/>
    </row>
    <row r="1638" spans="1:5" x14ac:dyDescent="0.25">
      <c r="A1638" s="39" t="s">
        <v>5510</v>
      </c>
      <c r="B1638" s="39" t="s">
        <v>5511</v>
      </c>
      <c r="C1638" s="39">
        <v>20</v>
      </c>
      <c r="D1638" s="178">
        <v>53.56</v>
      </c>
      <c r="E1638"/>
    </row>
    <row r="1639" spans="1:5" x14ac:dyDescent="0.25">
      <c r="A1639" s="39" t="s">
        <v>5512</v>
      </c>
      <c r="B1639" s="39" t="s">
        <v>5513</v>
      </c>
      <c r="C1639" s="39">
        <v>15</v>
      </c>
      <c r="D1639" s="178">
        <v>53.56</v>
      </c>
      <c r="E1639"/>
    </row>
    <row r="1640" spans="1:5" x14ac:dyDescent="0.25">
      <c r="A1640" s="39" t="s">
        <v>5514</v>
      </c>
      <c r="B1640" s="39" t="s">
        <v>5515</v>
      </c>
      <c r="C1640" s="39">
        <v>20</v>
      </c>
      <c r="D1640" s="178">
        <v>53.56</v>
      </c>
      <c r="E1640"/>
    </row>
    <row r="1641" spans="1:5" x14ac:dyDescent="0.25">
      <c r="A1641" s="39" t="s">
        <v>5516</v>
      </c>
      <c r="B1641" s="39" t="s">
        <v>5517</v>
      </c>
      <c r="C1641" s="39">
        <v>14</v>
      </c>
      <c r="D1641" s="178">
        <v>107.64</v>
      </c>
      <c r="E1641"/>
    </row>
    <row r="1642" spans="1:5" x14ac:dyDescent="0.25">
      <c r="A1642" s="39" t="s">
        <v>5518</v>
      </c>
      <c r="B1642" s="39" t="s">
        <v>5519</v>
      </c>
      <c r="C1642" s="39">
        <v>100</v>
      </c>
      <c r="D1642" s="178">
        <v>18.649999999999999</v>
      </c>
      <c r="E1642"/>
    </row>
    <row r="1643" spans="1:5" x14ac:dyDescent="0.25">
      <c r="A1643"/>
      <c r="B1643"/>
      <c r="C1643"/>
      <c r="D1643"/>
      <c r="E1643"/>
    </row>
    <row r="1644" spans="1:5" x14ac:dyDescent="0.25">
      <c r="A1644"/>
      <c r="B1644"/>
      <c r="C1644"/>
      <c r="D1644"/>
      <c r="E1644"/>
    </row>
    <row r="1645" spans="1:5" x14ac:dyDescent="0.25">
      <c r="A1645" s="311" t="s">
        <v>2839</v>
      </c>
      <c r="B1645" s="312" t="s">
        <v>5410</v>
      </c>
      <c r="C1645" s="312" t="s">
        <v>4352</v>
      </c>
      <c r="D1645" s="312" t="s">
        <v>2443</v>
      </c>
      <c r="E1645"/>
    </row>
    <row r="1646" spans="1:5" x14ac:dyDescent="0.25">
      <c r="A1646" s="107" t="s">
        <v>4311</v>
      </c>
      <c r="B1646" s="83" t="s">
        <v>5523</v>
      </c>
      <c r="C1646" s="83">
        <v>30</v>
      </c>
      <c r="D1646" s="310">
        <v>75.108999999999995</v>
      </c>
      <c r="E1646"/>
    </row>
    <row r="1647" spans="1:5" x14ac:dyDescent="0.25">
      <c r="A1647" s="107" t="s">
        <v>4312</v>
      </c>
      <c r="B1647" s="83" t="s">
        <v>5524</v>
      </c>
      <c r="C1647" s="83">
        <v>50</v>
      </c>
      <c r="D1647" s="310">
        <v>75.108999999999995</v>
      </c>
      <c r="E1647"/>
    </row>
    <row r="1648" spans="1:5" x14ac:dyDescent="0.25">
      <c r="A1648" s="107" t="s">
        <v>4313</v>
      </c>
      <c r="B1648" s="83" t="s">
        <v>5525</v>
      </c>
      <c r="C1648" s="83">
        <v>17</v>
      </c>
      <c r="D1648" s="310">
        <v>75.108823529411765</v>
      </c>
      <c r="E1648"/>
    </row>
    <row r="1649" spans="1:5" x14ac:dyDescent="0.25">
      <c r="A1649" s="107" t="s">
        <v>4314</v>
      </c>
      <c r="B1649" s="83" t="s">
        <v>5526</v>
      </c>
      <c r="C1649" s="83">
        <v>45</v>
      </c>
      <c r="D1649" s="310">
        <v>75.108888888888885</v>
      </c>
      <c r="E1649"/>
    </row>
    <row r="1650" spans="1:5" x14ac:dyDescent="0.25">
      <c r="A1650" s="107" t="s">
        <v>4315</v>
      </c>
      <c r="B1650" s="83" t="s">
        <v>5527</v>
      </c>
      <c r="C1650" s="83">
        <v>18</v>
      </c>
      <c r="D1650" s="310">
        <v>180.26111111111109</v>
      </c>
      <c r="E1650"/>
    </row>
    <row r="1651" spans="1:5" x14ac:dyDescent="0.25">
      <c r="A1651" s="107" t="s">
        <v>4316</v>
      </c>
      <c r="B1651" s="83" t="s">
        <v>5528</v>
      </c>
      <c r="C1651" s="83">
        <v>18</v>
      </c>
      <c r="D1651" s="310">
        <v>180.26166666666666</v>
      </c>
      <c r="E1651"/>
    </row>
    <row r="1652" spans="1:5" x14ac:dyDescent="0.25">
      <c r="A1652" s="107" t="s">
        <v>4318</v>
      </c>
      <c r="B1652" s="83" t="s">
        <v>5529</v>
      </c>
      <c r="C1652" s="83">
        <v>7</v>
      </c>
      <c r="D1652" s="310">
        <v>180.26142857142855</v>
      </c>
      <c r="E1652"/>
    </row>
    <row r="1653" spans="1:5" x14ac:dyDescent="0.25">
      <c r="A1653"/>
      <c r="B1653"/>
      <c r="C1653"/>
      <c r="D1653"/>
      <c r="E1653"/>
    </row>
    <row r="1654" spans="1:5" x14ac:dyDescent="0.25">
      <c r="A1654"/>
      <c r="B1654"/>
      <c r="C1654"/>
      <c r="D1654"/>
      <c r="E1654"/>
    </row>
    <row r="1655" spans="1:5" x14ac:dyDescent="0.25">
      <c r="A1655" s="313" t="s">
        <v>5532</v>
      </c>
      <c r="B1655" s="39" t="s">
        <v>5552</v>
      </c>
      <c r="C1655" t="s">
        <v>5561</v>
      </c>
      <c r="D1655"/>
      <c r="E1655"/>
    </row>
    <row r="1656" spans="1:5" x14ac:dyDescent="0.25">
      <c r="A1656" s="313" t="s">
        <v>5533</v>
      </c>
      <c r="B1656" s="39" t="s">
        <v>5553</v>
      </c>
      <c r="C1656" s="283" t="s">
        <v>5562</v>
      </c>
      <c r="D1656"/>
      <c r="E1656"/>
    </row>
    <row r="1657" spans="1:5" x14ac:dyDescent="0.25">
      <c r="A1657" s="313" t="s">
        <v>5534</v>
      </c>
      <c r="B1657" s="39" t="s">
        <v>5554</v>
      </c>
      <c r="C1657" s="283" t="s">
        <v>5563</v>
      </c>
      <c r="D1657"/>
      <c r="E1657"/>
    </row>
    <row r="1658" spans="1:5" x14ac:dyDescent="0.25">
      <c r="A1658" s="313" t="s">
        <v>5535</v>
      </c>
      <c r="B1658" s="39" t="s">
        <v>5535</v>
      </c>
      <c r="C1658"/>
      <c r="D1658"/>
      <c r="E1658"/>
    </row>
    <row r="1659" spans="1:5" x14ac:dyDescent="0.25">
      <c r="A1659" s="313" t="s">
        <v>5536</v>
      </c>
      <c r="B1659" s="39" t="s">
        <v>5536</v>
      </c>
      <c r="C1659"/>
      <c r="D1659"/>
      <c r="E1659"/>
    </row>
    <row r="1660" spans="1:5" x14ac:dyDescent="0.25">
      <c r="A1660" s="313" t="s">
        <v>5537</v>
      </c>
      <c r="B1660" s="39" t="s">
        <v>5537</v>
      </c>
      <c r="C1660"/>
      <c r="D1660"/>
      <c r="E1660"/>
    </row>
    <row r="1661" spans="1:5" x14ac:dyDescent="0.25">
      <c r="A1661" s="313" t="s">
        <v>5538</v>
      </c>
      <c r="B1661" s="39" t="s">
        <v>5538</v>
      </c>
      <c r="C1661"/>
      <c r="D1661"/>
      <c r="E1661"/>
    </row>
    <row r="1662" spans="1:5" x14ac:dyDescent="0.25">
      <c r="A1662" s="313" t="s">
        <v>5539</v>
      </c>
      <c r="B1662" s="39" t="s">
        <v>5555</v>
      </c>
      <c r="C1662"/>
      <c r="D1662"/>
      <c r="E1662"/>
    </row>
    <row r="1663" spans="1:5" x14ac:dyDescent="0.25">
      <c r="A1663" s="313" t="s">
        <v>5540</v>
      </c>
      <c r="B1663" s="39" t="s">
        <v>5556</v>
      </c>
      <c r="C1663"/>
      <c r="D1663"/>
      <c r="E1663"/>
    </row>
    <row r="1664" spans="1:5" x14ac:dyDescent="0.25">
      <c r="A1664" s="313" t="s">
        <v>5541</v>
      </c>
      <c r="B1664" s="39" t="s">
        <v>5557</v>
      </c>
      <c r="C1664"/>
      <c r="D1664"/>
      <c r="E1664"/>
    </row>
    <row r="1665" spans="1:6" x14ac:dyDescent="0.25">
      <c r="A1665" s="313" t="s">
        <v>5542</v>
      </c>
      <c r="B1665" s="39" t="s">
        <v>5558</v>
      </c>
      <c r="C1665"/>
      <c r="D1665"/>
      <c r="E1665"/>
    </row>
    <row r="1666" spans="1:6" x14ac:dyDescent="0.25">
      <c r="A1666" s="313" t="s">
        <v>5543</v>
      </c>
      <c r="B1666" s="39" t="s">
        <v>5559</v>
      </c>
      <c r="C1666"/>
      <c r="D1666"/>
      <c r="E1666"/>
    </row>
    <row r="1667" spans="1:6" x14ac:dyDescent="0.25">
      <c r="A1667" s="313" t="s">
        <v>5544</v>
      </c>
      <c r="B1667" s="39" t="s">
        <v>5522</v>
      </c>
      <c r="C1667"/>
      <c r="D1667"/>
      <c r="E1667"/>
    </row>
    <row r="1668" spans="1:6" x14ac:dyDescent="0.25">
      <c r="A1668" s="313" t="s">
        <v>5545</v>
      </c>
      <c r="B1668" s="39" t="s">
        <v>5560</v>
      </c>
      <c r="C1668"/>
      <c r="D1668"/>
      <c r="E1668"/>
    </row>
    <row r="1669" spans="1:6" x14ac:dyDescent="0.25">
      <c r="A1669" s="313" t="s">
        <v>5546</v>
      </c>
      <c r="B1669" s="39" t="s">
        <v>5546</v>
      </c>
      <c r="C1669"/>
      <c r="D1669"/>
      <c r="E1669"/>
    </row>
    <row r="1670" spans="1:6" x14ac:dyDescent="0.25">
      <c r="A1670" s="313" t="s">
        <v>5547</v>
      </c>
      <c r="B1670" s="39" t="s">
        <v>5547</v>
      </c>
      <c r="C1670"/>
      <c r="D1670"/>
      <c r="E1670"/>
    </row>
    <row r="1671" spans="1:6" x14ac:dyDescent="0.25">
      <c r="A1671" s="313" t="s">
        <v>5548</v>
      </c>
      <c r="B1671" s="39" t="s">
        <v>5548</v>
      </c>
      <c r="C1671"/>
      <c r="D1671"/>
      <c r="E1671"/>
    </row>
    <row r="1672" spans="1:6" x14ac:dyDescent="0.25">
      <c r="A1672" s="313" t="s">
        <v>5549</v>
      </c>
      <c r="B1672" s="39" t="s">
        <v>5549</v>
      </c>
      <c r="C1672"/>
      <c r="D1672"/>
      <c r="E1672"/>
    </row>
    <row r="1673" spans="1:6" x14ac:dyDescent="0.25">
      <c r="A1673" s="313" t="s">
        <v>5550</v>
      </c>
      <c r="B1673" s="39" t="s">
        <v>5550</v>
      </c>
      <c r="C1673"/>
      <c r="D1673"/>
      <c r="E1673"/>
    </row>
    <row r="1674" spans="1:6" x14ac:dyDescent="0.25">
      <c r="A1674" s="313" t="s">
        <v>5551</v>
      </c>
      <c r="B1674" s="39" t="s">
        <v>5551</v>
      </c>
      <c r="C1674"/>
      <c r="D1674"/>
      <c r="E1674"/>
    </row>
    <row r="1675" spans="1:6" x14ac:dyDescent="0.25">
      <c r="A1675"/>
      <c r="B1675"/>
      <c r="C1675"/>
      <c r="D1675"/>
      <c r="E1675"/>
    </row>
    <row r="1676" spans="1:6" x14ac:dyDescent="0.25">
      <c r="A1676"/>
      <c r="B1676"/>
      <c r="C1676"/>
      <c r="D1676"/>
      <c r="E1676"/>
    </row>
    <row r="1677" spans="1:6" x14ac:dyDescent="0.25">
      <c r="A1677" s="230" t="s">
        <v>2327</v>
      </c>
      <c r="B1677" s="230" t="s">
        <v>877</v>
      </c>
      <c r="C1677" s="230" t="s">
        <v>2717</v>
      </c>
      <c r="D1677" s="230" t="s">
        <v>2562</v>
      </c>
      <c r="E1677" s="230" t="s">
        <v>2443</v>
      </c>
    </row>
    <row r="1678" spans="1:6" x14ac:dyDescent="0.25">
      <c r="A1678" s="107" t="s">
        <v>5572</v>
      </c>
      <c r="B1678" s="107" t="s">
        <v>5151</v>
      </c>
      <c r="C1678" s="107" t="s">
        <v>4949</v>
      </c>
      <c r="D1678" s="107">
        <v>75</v>
      </c>
      <c r="E1678" s="107" t="s">
        <v>5573</v>
      </c>
      <c r="F1678" s="164"/>
    </row>
    <row r="1679" spans="1:6" x14ac:dyDescent="0.25">
      <c r="A1679" s="107" t="s">
        <v>5574</v>
      </c>
      <c r="B1679" s="107" t="s">
        <v>5575</v>
      </c>
      <c r="C1679" s="107" t="s">
        <v>4949</v>
      </c>
      <c r="D1679" s="107">
        <v>15</v>
      </c>
      <c r="E1679" s="107" t="s">
        <v>5576</v>
      </c>
    </row>
    <row r="1680" spans="1:6" x14ac:dyDescent="0.25">
      <c r="A1680" s="107" t="s">
        <v>5577</v>
      </c>
      <c r="B1680" s="107" t="s">
        <v>5578</v>
      </c>
      <c r="C1680" s="107" t="s">
        <v>4949</v>
      </c>
      <c r="D1680" s="107">
        <v>5</v>
      </c>
      <c r="E1680" s="107" t="s">
        <v>5579</v>
      </c>
    </row>
    <row r="1681" spans="1:5" x14ac:dyDescent="0.25">
      <c r="A1681"/>
      <c r="B1681"/>
      <c r="C1681"/>
      <c r="D1681"/>
      <c r="E1681"/>
    </row>
    <row r="1682" spans="1:5" x14ac:dyDescent="0.25">
      <c r="A1682"/>
      <c r="B1682"/>
      <c r="C1682"/>
      <c r="D1682"/>
      <c r="E1682"/>
    </row>
    <row r="1683" spans="1:5" ht="15.75" x14ac:dyDescent="0.25">
      <c r="A1683" s="318" t="s">
        <v>5580</v>
      </c>
      <c r="B1683" s="318" t="s">
        <v>2561</v>
      </c>
      <c r="C1683" s="319" t="s">
        <v>5202</v>
      </c>
      <c r="D1683" s="318" t="s">
        <v>4352</v>
      </c>
      <c r="E1683"/>
    </row>
    <row r="1684" spans="1:5" ht="15.75" x14ac:dyDescent="0.25">
      <c r="A1684" s="320" t="s">
        <v>402</v>
      </c>
      <c r="B1684" s="320" t="s">
        <v>1622</v>
      </c>
      <c r="C1684" s="321">
        <f>(64.98+3.47+1669.54)/36</f>
        <v>48.277500000000003</v>
      </c>
      <c r="D1684" s="322">
        <v>74</v>
      </c>
      <c r="E1684"/>
    </row>
    <row r="1685" spans="1:5" ht="15.75" x14ac:dyDescent="0.25">
      <c r="A1685" s="320" t="s">
        <v>568</v>
      </c>
      <c r="B1685" s="320" t="s">
        <v>1604</v>
      </c>
      <c r="C1685" s="321">
        <f>(154.97+8.28+3982.1+387.44+20.7+9955.25)/280</f>
        <v>51.816928571428569</v>
      </c>
      <c r="D1685" s="322">
        <v>280</v>
      </c>
      <c r="E1685"/>
    </row>
    <row r="1686" spans="1:5" ht="15.75" x14ac:dyDescent="0.25">
      <c r="A1686" s="320" t="s">
        <v>866</v>
      </c>
      <c r="B1686" s="320" t="s">
        <v>1618</v>
      </c>
      <c r="C1686" s="321">
        <f>(68.8+3.68+1767.68)/84</f>
        <v>21.906666666666666</v>
      </c>
      <c r="D1686" s="322">
        <v>84</v>
      </c>
      <c r="E1686"/>
    </row>
    <row r="1687" spans="1:5" ht="15.75" x14ac:dyDescent="0.25">
      <c r="A1687" s="320" t="s">
        <v>867</v>
      </c>
      <c r="B1687" s="320" t="s">
        <v>1619</v>
      </c>
      <c r="C1687" s="321">
        <f>(19.65+1.05+505.05)/24</f>
        <v>21.90625</v>
      </c>
      <c r="D1687" s="322">
        <v>24</v>
      </c>
      <c r="E1687"/>
    </row>
    <row r="1688" spans="1:5" ht="15.75" x14ac:dyDescent="0.25">
      <c r="A1688" s="320" t="s">
        <v>432</v>
      </c>
      <c r="B1688" s="320" t="s">
        <v>1620</v>
      </c>
      <c r="C1688" s="321">
        <f>(47.16+2.52+1211.52)/60</f>
        <v>21.02</v>
      </c>
      <c r="D1688" s="322">
        <v>60</v>
      </c>
      <c r="E1688" s="121"/>
    </row>
    <row r="1689" spans="1:5" x14ac:dyDescent="0.25">
      <c r="A1689"/>
      <c r="B1689"/>
      <c r="C1689"/>
      <c r="D1689"/>
      <c r="E1689"/>
    </row>
    <row r="1690" spans="1:5" x14ac:dyDescent="0.25">
      <c r="A1690"/>
      <c r="B1690"/>
      <c r="C1690"/>
      <c r="D1690"/>
      <c r="E1690"/>
    </row>
    <row r="1691" spans="1:5" x14ac:dyDescent="0.25">
      <c r="A1691"/>
      <c r="B1691"/>
      <c r="C1691"/>
      <c r="D1691"/>
      <c r="E1691"/>
    </row>
    <row r="1692" spans="1:5" x14ac:dyDescent="0.25">
      <c r="A1692"/>
      <c r="B1692"/>
      <c r="C1692"/>
      <c r="D1692"/>
      <c r="E1692"/>
    </row>
    <row r="1693" spans="1:5" x14ac:dyDescent="0.25">
      <c r="A1693" s="16" t="s">
        <v>4944</v>
      </c>
      <c r="B1693" s="16" t="s">
        <v>4945</v>
      </c>
      <c r="C1693" s="16" t="s">
        <v>2443</v>
      </c>
      <c r="D1693" s="16" t="s">
        <v>4946</v>
      </c>
      <c r="E1693"/>
    </row>
    <row r="1694" spans="1:5" x14ac:dyDescent="0.25">
      <c r="A1694" s="39" t="s">
        <v>5582</v>
      </c>
      <c r="B1694" s="39" t="s">
        <v>966</v>
      </c>
      <c r="C1694" s="39">
        <v>58.96</v>
      </c>
      <c r="D1694" s="39">
        <v>9</v>
      </c>
      <c r="E1694"/>
    </row>
    <row r="1695" spans="1:5" x14ac:dyDescent="0.25">
      <c r="A1695" s="39" t="s">
        <v>5583</v>
      </c>
      <c r="B1695" s="39" t="s">
        <v>967</v>
      </c>
      <c r="C1695" s="39">
        <v>58.96</v>
      </c>
      <c r="D1695" s="39">
        <v>5</v>
      </c>
      <c r="E1695"/>
    </row>
    <row r="1696" spans="1:5" x14ac:dyDescent="0.25">
      <c r="A1696" s="39" t="s">
        <v>5584</v>
      </c>
      <c r="B1696" s="39" t="s">
        <v>5585</v>
      </c>
      <c r="C1696" s="39">
        <v>58.96</v>
      </c>
      <c r="D1696" s="39">
        <v>7</v>
      </c>
      <c r="E1696"/>
    </row>
    <row r="1697" spans="1:5" x14ac:dyDescent="0.25">
      <c r="A1697" s="39" t="s">
        <v>5586</v>
      </c>
      <c r="B1697" s="39" t="s">
        <v>5587</v>
      </c>
      <c r="C1697" s="39">
        <v>58.96</v>
      </c>
      <c r="D1697" s="39">
        <v>12</v>
      </c>
      <c r="E1697"/>
    </row>
    <row r="1698" spans="1:5" x14ac:dyDescent="0.25">
      <c r="A1698" s="39" t="s">
        <v>5588</v>
      </c>
      <c r="B1698" s="39" t="s">
        <v>968</v>
      </c>
      <c r="C1698" s="39">
        <v>58.96</v>
      </c>
      <c r="D1698" s="39">
        <v>5</v>
      </c>
      <c r="E1698"/>
    </row>
    <row r="1699" spans="1:5" x14ac:dyDescent="0.25">
      <c r="A1699" s="39" t="s">
        <v>5589</v>
      </c>
      <c r="B1699" s="39" t="s">
        <v>969</v>
      </c>
      <c r="C1699" s="39">
        <v>58.96</v>
      </c>
      <c r="D1699" s="39">
        <v>10</v>
      </c>
      <c r="E1699"/>
    </row>
    <row r="1700" spans="1:5" x14ac:dyDescent="0.25">
      <c r="A1700" s="39" t="s">
        <v>5590</v>
      </c>
      <c r="B1700" s="39" t="s">
        <v>970</v>
      </c>
      <c r="C1700" s="39">
        <v>58.96</v>
      </c>
      <c r="D1700" s="39">
        <v>10</v>
      </c>
      <c r="E1700"/>
    </row>
    <row r="1701" spans="1:5" x14ac:dyDescent="0.25">
      <c r="A1701" s="39" t="s">
        <v>5591</v>
      </c>
      <c r="B1701" s="39" t="s">
        <v>971</v>
      </c>
      <c r="C1701" s="39">
        <v>58.96</v>
      </c>
      <c r="D1701" s="39">
        <v>40</v>
      </c>
      <c r="E1701"/>
    </row>
    <row r="1702" spans="1:5" x14ac:dyDescent="0.25">
      <c r="A1702" s="39" t="s">
        <v>5592</v>
      </c>
      <c r="B1702" s="39" t="s">
        <v>5593</v>
      </c>
      <c r="C1702" s="39">
        <v>58.96</v>
      </c>
      <c r="D1702" s="39">
        <v>17</v>
      </c>
      <c r="E1702"/>
    </row>
    <row r="1703" spans="1:5" x14ac:dyDescent="0.25">
      <c r="A1703" s="39" t="s">
        <v>5594</v>
      </c>
      <c r="B1703" s="39" t="s">
        <v>5595</v>
      </c>
      <c r="C1703" s="39">
        <v>58.96</v>
      </c>
      <c r="D1703" s="39">
        <v>5</v>
      </c>
      <c r="E1703"/>
    </row>
    <row r="1704" spans="1:5" x14ac:dyDescent="0.25">
      <c r="A1704" s="39" t="s">
        <v>5596</v>
      </c>
      <c r="B1704" s="39" t="s">
        <v>972</v>
      </c>
      <c r="C1704" s="39">
        <v>58.96</v>
      </c>
      <c r="D1704" s="39">
        <v>230</v>
      </c>
      <c r="E1704"/>
    </row>
    <row r="1705" spans="1:5" x14ac:dyDescent="0.25">
      <c r="A1705" s="39" t="s">
        <v>5597</v>
      </c>
      <c r="B1705" s="39" t="s">
        <v>973</v>
      </c>
      <c r="C1705" s="39">
        <v>58.96</v>
      </c>
      <c r="D1705" s="39">
        <v>4</v>
      </c>
      <c r="E1705"/>
    </row>
    <row r="1706" spans="1:5" x14ac:dyDescent="0.25">
      <c r="A1706" s="39" t="s">
        <v>5598</v>
      </c>
      <c r="B1706" s="39" t="s">
        <v>974</v>
      </c>
      <c r="C1706" s="39">
        <v>58.96</v>
      </c>
      <c r="D1706" s="39">
        <v>5</v>
      </c>
      <c r="E1706"/>
    </row>
    <row r="1707" spans="1:5" x14ac:dyDescent="0.25">
      <c r="A1707" s="39" t="s">
        <v>5599</v>
      </c>
      <c r="B1707" s="39" t="s">
        <v>975</v>
      </c>
      <c r="C1707" s="39">
        <v>58.96</v>
      </c>
      <c r="D1707" s="39">
        <v>36</v>
      </c>
      <c r="E1707"/>
    </row>
    <row r="1708" spans="1:5" x14ac:dyDescent="0.25">
      <c r="A1708" s="39" t="s">
        <v>5600</v>
      </c>
      <c r="B1708" s="39" t="s">
        <v>976</v>
      </c>
      <c r="C1708" s="39">
        <v>58.96</v>
      </c>
      <c r="D1708" s="39">
        <v>110</v>
      </c>
      <c r="E1708"/>
    </row>
    <row r="1709" spans="1:5" x14ac:dyDescent="0.25">
      <c r="A1709" s="39" t="s">
        <v>5601</v>
      </c>
      <c r="B1709" s="39" t="s">
        <v>977</v>
      </c>
      <c r="C1709" s="39">
        <v>58.96</v>
      </c>
      <c r="D1709" s="39">
        <v>296</v>
      </c>
      <c r="E1709"/>
    </row>
    <row r="1710" spans="1:5" x14ac:dyDescent="0.25">
      <c r="A1710" s="39" t="s">
        <v>5602</v>
      </c>
      <c r="B1710" s="39" t="s">
        <v>978</v>
      </c>
      <c r="C1710" s="39">
        <v>58.96</v>
      </c>
      <c r="D1710" s="39">
        <v>1</v>
      </c>
      <c r="E1710"/>
    </row>
    <row r="1711" spans="1:5" x14ac:dyDescent="0.25">
      <c r="A1711" s="39" t="s">
        <v>5603</v>
      </c>
      <c r="B1711" s="39" t="s">
        <v>979</v>
      </c>
      <c r="C1711" s="39">
        <v>58.96</v>
      </c>
      <c r="D1711" s="39">
        <v>32</v>
      </c>
      <c r="E1711"/>
    </row>
    <row r="1712" spans="1:5" x14ac:dyDescent="0.25">
      <c r="A1712" s="39" t="s">
        <v>5604</v>
      </c>
      <c r="B1712" s="39" t="s">
        <v>980</v>
      </c>
      <c r="C1712" s="39">
        <v>58.96</v>
      </c>
      <c r="D1712" s="39">
        <v>11</v>
      </c>
      <c r="E1712"/>
    </row>
    <row r="1713" spans="1:5" x14ac:dyDescent="0.25">
      <c r="A1713" s="39" t="s">
        <v>5605</v>
      </c>
      <c r="B1713" s="39" t="s">
        <v>982</v>
      </c>
      <c r="C1713" s="39">
        <v>58.96</v>
      </c>
      <c r="D1713" s="39">
        <v>5</v>
      </c>
      <c r="E1713"/>
    </row>
    <row r="1714" spans="1:5" x14ac:dyDescent="0.25">
      <c r="A1714" s="39" t="s">
        <v>5606</v>
      </c>
      <c r="B1714" s="39" t="s">
        <v>983</v>
      </c>
      <c r="C1714" s="39">
        <v>58.96</v>
      </c>
      <c r="D1714" s="39">
        <v>3</v>
      </c>
      <c r="E1714"/>
    </row>
    <row r="1715" spans="1:5" x14ac:dyDescent="0.25">
      <c r="A1715" s="39" t="s">
        <v>5607</v>
      </c>
      <c r="B1715" s="39" t="s">
        <v>984</v>
      </c>
      <c r="C1715" s="39">
        <v>99.2</v>
      </c>
      <c r="D1715" s="39">
        <v>23</v>
      </c>
      <c r="E1715"/>
    </row>
    <row r="1716" spans="1:5" x14ac:dyDescent="0.25">
      <c r="A1716" s="39" t="s">
        <v>5608</v>
      </c>
      <c r="B1716" s="39" t="s">
        <v>985</v>
      </c>
      <c r="C1716" s="39">
        <v>99.2</v>
      </c>
      <c r="D1716" s="39">
        <v>5</v>
      </c>
      <c r="E1716"/>
    </row>
    <row r="1717" spans="1:5" x14ac:dyDescent="0.25">
      <c r="A1717" s="39" t="s">
        <v>5609</v>
      </c>
      <c r="B1717" s="39" t="s">
        <v>5610</v>
      </c>
      <c r="C1717" s="39">
        <v>99.2</v>
      </c>
      <c r="D1717" s="39">
        <v>1</v>
      </c>
      <c r="E1717"/>
    </row>
    <row r="1718" spans="1:5" x14ac:dyDescent="0.25">
      <c r="A1718" s="39" t="s">
        <v>5611</v>
      </c>
      <c r="B1718" s="39" t="s">
        <v>5612</v>
      </c>
      <c r="C1718" s="39">
        <v>58.96</v>
      </c>
      <c r="D1718" s="39">
        <v>7</v>
      </c>
      <c r="E1718"/>
    </row>
    <row r="1719" spans="1:5" x14ac:dyDescent="0.25">
      <c r="A1719" s="39" t="s">
        <v>5613</v>
      </c>
      <c r="B1719" s="39" t="s">
        <v>986</v>
      </c>
      <c r="C1719" s="39">
        <v>58.96</v>
      </c>
      <c r="D1719" s="39">
        <v>21</v>
      </c>
      <c r="E1719"/>
    </row>
    <row r="1720" spans="1:5" x14ac:dyDescent="0.25">
      <c r="A1720" s="39" t="s">
        <v>5614</v>
      </c>
      <c r="B1720" s="39" t="s">
        <v>5615</v>
      </c>
      <c r="C1720" s="39">
        <v>58.96</v>
      </c>
      <c r="D1720" s="39">
        <v>19</v>
      </c>
      <c r="E1720"/>
    </row>
    <row r="1721" spans="1:5" x14ac:dyDescent="0.25">
      <c r="A1721" s="39" t="s">
        <v>5616</v>
      </c>
      <c r="B1721" s="39" t="s">
        <v>5617</v>
      </c>
      <c r="C1721" s="39">
        <v>58.96</v>
      </c>
      <c r="D1721" s="39">
        <v>23</v>
      </c>
      <c r="E1721"/>
    </row>
    <row r="1722" spans="1:5" x14ac:dyDescent="0.25">
      <c r="A1722" s="39" t="s">
        <v>5618</v>
      </c>
      <c r="B1722" s="39" t="s">
        <v>987</v>
      </c>
      <c r="C1722" s="39">
        <v>58.96</v>
      </c>
      <c r="D1722" s="39">
        <v>31</v>
      </c>
      <c r="E1722"/>
    </row>
    <row r="1723" spans="1:5" x14ac:dyDescent="0.25">
      <c r="A1723" s="39" t="s">
        <v>5619</v>
      </c>
      <c r="B1723" s="39" t="s">
        <v>5620</v>
      </c>
      <c r="C1723" s="39">
        <v>65.290000000000006</v>
      </c>
      <c r="D1723" s="39">
        <v>3</v>
      </c>
      <c r="E1723"/>
    </row>
    <row r="1724" spans="1:5" x14ac:dyDescent="0.25">
      <c r="A1724" s="39" t="s">
        <v>5621</v>
      </c>
      <c r="B1724" s="39" t="s">
        <v>988</v>
      </c>
      <c r="C1724" s="39">
        <v>65.290000000000006</v>
      </c>
      <c r="D1724" s="39">
        <v>20</v>
      </c>
      <c r="E1724"/>
    </row>
    <row r="1725" spans="1:5" x14ac:dyDescent="0.25">
      <c r="A1725" s="39" t="s">
        <v>5622</v>
      </c>
      <c r="B1725" s="39" t="s">
        <v>990</v>
      </c>
      <c r="C1725" s="39">
        <v>65.290000000000006</v>
      </c>
      <c r="D1725" s="39">
        <v>52</v>
      </c>
      <c r="E1725"/>
    </row>
    <row r="1726" spans="1:5" x14ac:dyDescent="0.25">
      <c r="A1726" s="39" t="s">
        <v>5623</v>
      </c>
      <c r="B1726" s="39" t="s">
        <v>991</v>
      </c>
      <c r="C1726" s="39">
        <v>65.290000000000006</v>
      </c>
      <c r="D1726" s="39">
        <v>3</v>
      </c>
      <c r="E1726"/>
    </row>
    <row r="1727" spans="1:5" x14ac:dyDescent="0.25">
      <c r="A1727" s="39" t="s">
        <v>5624</v>
      </c>
      <c r="B1727" s="39" t="s">
        <v>992</v>
      </c>
      <c r="C1727" s="39">
        <v>65.290000000000006</v>
      </c>
      <c r="D1727" s="39">
        <v>22</v>
      </c>
      <c r="E1727"/>
    </row>
    <row r="1728" spans="1:5" x14ac:dyDescent="0.25">
      <c r="A1728" s="39" t="s">
        <v>5625</v>
      </c>
      <c r="B1728" s="39" t="s">
        <v>993</v>
      </c>
      <c r="C1728" s="39">
        <v>65.290000000000006</v>
      </c>
      <c r="D1728" s="39">
        <v>10</v>
      </c>
      <c r="E1728"/>
    </row>
    <row r="1729" spans="1:5" x14ac:dyDescent="0.25">
      <c r="A1729" s="39" t="s">
        <v>5626</v>
      </c>
      <c r="B1729" s="39" t="s">
        <v>5627</v>
      </c>
      <c r="C1729" s="39">
        <v>97.2</v>
      </c>
      <c r="D1729" s="39">
        <v>5</v>
      </c>
      <c r="E1729"/>
    </row>
    <row r="1730" spans="1:5" x14ac:dyDescent="0.25">
      <c r="A1730" s="39" t="s">
        <v>5628</v>
      </c>
      <c r="B1730" s="39" t="s">
        <v>5629</v>
      </c>
      <c r="C1730" s="39">
        <v>97.2</v>
      </c>
      <c r="D1730" s="39">
        <v>4</v>
      </c>
      <c r="E1730"/>
    </row>
    <row r="1731" spans="1:5" x14ac:dyDescent="0.25">
      <c r="A1731" s="39" t="s">
        <v>5630</v>
      </c>
      <c r="B1731" s="39" t="s">
        <v>5631</v>
      </c>
      <c r="C1731" s="39">
        <v>97.2</v>
      </c>
      <c r="D1731" s="39">
        <v>3</v>
      </c>
      <c r="E1731"/>
    </row>
    <row r="1732" spans="1:5" x14ac:dyDescent="0.25">
      <c r="A1732" s="39" t="s">
        <v>5632</v>
      </c>
      <c r="B1732" s="39" t="s">
        <v>5633</v>
      </c>
      <c r="C1732" s="39">
        <v>97.2</v>
      </c>
      <c r="D1732" s="39">
        <v>2</v>
      </c>
      <c r="E1732"/>
    </row>
    <row r="1733" spans="1:5" x14ac:dyDescent="0.25">
      <c r="A1733" s="39" t="s">
        <v>5634</v>
      </c>
      <c r="B1733" s="39" t="s">
        <v>5635</v>
      </c>
      <c r="C1733" s="39">
        <v>187.89</v>
      </c>
      <c r="D1733" s="39">
        <v>5</v>
      </c>
      <c r="E1733"/>
    </row>
    <row r="1734" spans="1:5" x14ac:dyDescent="0.25">
      <c r="A1734" s="39" t="s">
        <v>5636</v>
      </c>
      <c r="B1734" s="39" t="s">
        <v>5637</v>
      </c>
      <c r="C1734" s="39">
        <v>187.89</v>
      </c>
      <c r="D1734" s="39">
        <v>7</v>
      </c>
      <c r="E1734"/>
    </row>
    <row r="1735" spans="1:5" x14ac:dyDescent="0.25">
      <c r="A1735" s="39" t="s">
        <v>5638</v>
      </c>
      <c r="B1735" s="39" t="s">
        <v>994</v>
      </c>
      <c r="C1735" s="39">
        <v>187.89</v>
      </c>
      <c r="D1735" s="39">
        <v>7</v>
      </c>
      <c r="E1735"/>
    </row>
    <row r="1736" spans="1:5" x14ac:dyDescent="0.25">
      <c r="A1736" s="39" t="s">
        <v>5639</v>
      </c>
      <c r="B1736" s="39" t="s">
        <v>5640</v>
      </c>
      <c r="C1736" s="39">
        <v>187.89</v>
      </c>
      <c r="D1736" s="39">
        <v>3</v>
      </c>
      <c r="E1736"/>
    </row>
    <row r="1737" spans="1:5" x14ac:dyDescent="0.25">
      <c r="A1737" s="39" t="s">
        <v>5641</v>
      </c>
      <c r="B1737" s="39" t="s">
        <v>995</v>
      </c>
      <c r="C1737" s="39">
        <v>187.89</v>
      </c>
      <c r="D1737" s="39">
        <v>11</v>
      </c>
      <c r="E1737"/>
    </row>
    <row r="1738" spans="1:5" x14ac:dyDescent="0.25">
      <c r="A1738" s="39" t="s">
        <v>5642</v>
      </c>
      <c r="B1738" s="39" t="s">
        <v>996</v>
      </c>
      <c r="C1738" s="39">
        <v>187.89</v>
      </c>
      <c r="D1738" s="39">
        <v>8</v>
      </c>
      <c r="E1738"/>
    </row>
    <row r="1739" spans="1:5" x14ac:dyDescent="0.25">
      <c r="A1739" s="39" t="s">
        <v>5643</v>
      </c>
      <c r="B1739" s="39" t="s">
        <v>997</v>
      </c>
      <c r="C1739" s="39">
        <v>187.89</v>
      </c>
      <c r="D1739" s="39">
        <v>5</v>
      </c>
      <c r="E1739"/>
    </row>
    <row r="1740" spans="1:5" x14ac:dyDescent="0.25">
      <c r="A1740" s="39" t="s">
        <v>5644</v>
      </c>
      <c r="B1740" s="39" t="s">
        <v>998</v>
      </c>
      <c r="C1740" s="39">
        <v>187.89</v>
      </c>
      <c r="D1740" s="39">
        <v>68</v>
      </c>
      <c r="E1740"/>
    </row>
    <row r="1741" spans="1:5" x14ac:dyDescent="0.25">
      <c r="A1741" s="39" t="s">
        <v>5645</v>
      </c>
      <c r="B1741" s="39" t="s">
        <v>999</v>
      </c>
      <c r="C1741" s="39">
        <v>187.89</v>
      </c>
      <c r="D1741" s="39">
        <v>17</v>
      </c>
      <c r="E1741"/>
    </row>
    <row r="1742" spans="1:5" x14ac:dyDescent="0.25">
      <c r="A1742"/>
      <c r="B1742"/>
      <c r="C1742"/>
      <c r="D1742"/>
      <c r="E1742"/>
    </row>
    <row r="1743" spans="1:5" x14ac:dyDescent="0.25">
      <c r="A1743"/>
      <c r="B1743"/>
      <c r="C1743"/>
      <c r="D1743"/>
      <c r="E1743"/>
    </row>
    <row r="1744" spans="1:5" ht="18.75" x14ac:dyDescent="0.25">
      <c r="A1744" s="324" t="s">
        <v>5646</v>
      </c>
      <c r="B1744" s="324" t="s">
        <v>2561</v>
      </c>
      <c r="C1744" s="325" t="s">
        <v>2443</v>
      </c>
      <c r="D1744" s="324" t="s">
        <v>4352</v>
      </c>
      <c r="E1744"/>
    </row>
    <row r="1745" spans="1:5" ht="18.75" x14ac:dyDescent="0.3">
      <c r="A1745" s="326" t="s">
        <v>140</v>
      </c>
      <c r="B1745" s="327" t="s">
        <v>910</v>
      </c>
      <c r="C1745" s="328">
        <f>(40.26+3000)/200</f>
        <v>15.201300000000002</v>
      </c>
      <c r="D1745" s="329">
        <v>200</v>
      </c>
      <c r="E1745" s="121" t="s">
        <v>2538</v>
      </c>
    </row>
    <row r="1746" spans="1:5" ht="18.75" x14ac:dyDescent="0.3">
      <c r="A1746" s="334" t="s">
        <v>139</v>
      </c>
      <c r="B1746" s="335" t="s">
        <v>5647</v>
      </c>
      <c r="C1746" s="336">
        <f>(81.59+6080)/152</f>
        <v>40.536776315789474</v>
      </c>
      <c r="D1746" s="337">
        <v>159</v>
      </c>
      <c r="E1746"/>
    </row>
    <row r="1747" spans="1:5" ht="18.75" x14ac:dyDescent="0.3">
      <c r="A1747" s="334" t="s">
        <v>2043</v>
      </c>
      <c r="B1747" s="335" t="s">
        <v>2853</v>
      </c>
      <c r="C1747" s="336">
        <f>(91.86+6846)/163</f>
        <v>42.563558282208589</v>
      </c>
      <c r="D1747" s="337">
        <v>348</v>
      </c>
      <c r="E1747"/>
    </row>
    <row r="1748" spans="1:5" ht="18.75" x14ac:dyDescent="0.3">
      <c r="A1748" s="334" t="s">
        <v>492</v>
      </c>
      <c r="B1748" s="335" t="s">
        <v>931</v>
      </c>
      <c r="C1748" s="336">
        <f>(6.76+504)/36</f>
        <v>14.187777777777777</v>
      </c>
      <c r="D1748" s="337">
        <v>38</v>
      </c>
      <c r="E1748"/>
    </row>
    <row r="1749" spans="1:5" ht="18.75" x14ac:dyDescent="0.3">
      <c r="A1749" s="330" t="s">
        <v>493</v>
      </c>
      <c r="B1749" s="331" t="s">
        <v>5648</v>
      </c>
      <c r="C1749" s="332">
        <f>(2.63+196)/14</f>
        <v>14.187857142857142</v>
      </c>
      <c r="D1749" s="338">
        <v>0</v>
      </c>
      <c r="E1749"/>
    </row>
    <row r="1750" spans="1:5" ht="18.75" x14ac:dyDescent="0.3">
      <c r="A1750" s="334" t="s">
        <v>850</v>
      </c>
      <c r="B1750" s="335" t="s">
        <v>954</v>
      </c>
      <c r="C1750" s="336">
        <f>(93.95+7000)/200</f>
        <v>35.469749999999998</v>
      </c>
      <c r="D1750" s="337">
        <v>136</v>
      </c>
      <c r="E1750"/>
    </row>
    <row r="1751" spans="1:5" ht="18.75" x14ac:dyDescent="0.3">
      <c r="A1751" s="330" t="s">
        <v>145</v>
      </c>
      <c r="B1751" s="331" t="s">
        <v>3244</v>
      </c>
      <c r="C1751" s="332">
        <f>(23.49+1750)/50</f>
        <v>35.469799999999999</v>
      </c>
      <c r="D1751" s="333">
        <v>-18</v>
      </c>
      <c r="E1751"/>
    </row>
    <row r="1752" spans="1:5" ht="18.75" x14ac:dyDescent="0.3">
      <c r="A1752" s="334" t="s">
        <v>495</v>
      </c>
      <c r="B1752" s="335" t="s">
        <v>5649</v>
      </c>
      <c r="C1752" s="336">
        <f>(30.52+2275)/65</f>
        <v>35.469538461538463</v>
      </c>
      <c r="D1752" s="337">
        <v>45</v>
      </c>
      <c r="E1752"/>
    </row>
    <row r="1753" spans="1:5" ht="18.75" x14ac:dyDescent="0.3">
      <c r="A1753" s="334" t="s">
        <v>148</v>
      </c>
      <c r="B1753" s="335" t="s">
        <v>5650</v>
      </c>
      <c r="C1753" s="336">
        <f>(28.17+2100)/60</f>
        <v>35.469500000000004</v>
      </c>
      <c r="D1753" s="337">
        <v>23</v>
      </c>
      <c r="E1753"/>
    </row>
    <row r="1754" spans="1:5" ht="18.75" x14ac:dyDescent="0.3">
      <c r="A1754" s="334" t="s">
        <v>149</v>
      </c>
      <c r="B1754" s="335" t="s">
        <v>938</v>
      </c>
      <c r="C1754" s="336">
        <f>(37.58+2800)/80</f>
        <v>35.469749999999998</v>
      </c>
      <c r="D1754" s="337">
        <v>62</v>
      </c>
      <c r="E1754"/>
    </row>
    <row r="1755" spans="1:5" ht="18.75" x14ac:dyDescent="0.3">
      <c r="A1755" s="334" t="s">
        <v>150</v>
      </c>
      <c r="B1755" s="335" t="s">
        <v>5651</v>
      </c>
      <c r="C1755" s="336">
        <f>(21.13+1575)/45</f>
        <v>35.469555555555559</v>
      </c>
      <c r="D1755" s="337">
        <v>22</v>
      </c>
      <c r="E1755"/>
    </row>
    <row r="1756" spans="1:5" ht="18.75" x14ac:dyDescent="0.3">
      <c r="A1756" s="334" t="s">
        <v>2229</v>
      </c>
      <c r="B1756" s="335" t="s">
        <v>5652</v>
      </c>
      <c r="C1756" s="336">
        <f>(9.4+700)/20</f>
        <v>35.47</v>
      </c>
      <c r="D1756" s="337">
        <v>9</v>
      </c>
      <c r="E1756"/>
    </row>
    <row r="1757" spans="1:5" x14ac:dyDescent="0.25">
      <c r="A1757"/>
      <c r="B1757"/>
      <c r="C1757"/>
      <c r="D1757"/>
      <c r="E1757"/>
    </row>
    <row r="1758" spans="1:5" ht="15.75" x14ac:dyDescent="0.25">
      <c r="A1758" s="339" t="s">
        <v>5580</v>
      </c>
      <c r="B1758" s="340" t="s">
        <v>2561</v>
      </c>
      <c r="C1758" s="341" t="s">
        <v>2443</v>
      </c>
      <c r="D1758" s="340" t="s">
        <v>4352</v>
      </c>
      <c r="E1758"/>
    </row>
    <row r="1759" spans="1:5" ht="15.75" x14ac:dyDescent="0.25">
      <c r="A1759" s="342" t="s">
        <v>129</v>
      </c>
      <c r="B1759" s="343" t="s">
        <v>898</v>
      </c>
      <c r="C1759" s="344">
        <f>(272.15+10621.25)/145</f>
        <v>75.12689655172413</v>
      </c>
      <c r="D1759" s="343">
        <v>145</v>
      </c>
      <c r="E1759"/>
    </row>
    <row r="1760" spans="1:5" ht="15.75" x14ac:dyDescent="0.25">
      <c r="A1760" s="342" t="s">
        <v>411</v>
      </c>
      <c r="B1760" s="343" t="s">
        <v>2421</v>
      </c>
      <c r="C1760" s="344">
        <f>(435.59+17000)/250</f>
        <v>69.742360000000005</v>
      </c>
      <c r="D1760" s="343">
        <v>250</v>
      </c>
      <c r="E1760" s="121"/>
    </row>
    <row r="1761" spans="1:5" x14ac:dyDescent="0.25">
      <c r="A1761"/>
      <c r="B1761"/>
      <c r="C1761"/>
      <c r="D1761"/>
      <c r="E1761"/>
    </row>
    <row r="1762" spans="1:5" x14ac:dyDescent="0.25">
      <c r="A1762"/>
      <c r="B1762"/>
      <c r="C1762"/>
      <c r="D1762"/>
      <c r="E1762"/>
    </row>
    <row r="1763" spans="1:5" x14ac:dyDescent="0.25">
      <c r="A1763" s="230"/>
      <c r="B1763" s="230"/>
      <c r="C1763" s="230" t="s">
        <v>2420</v>
      </c>
      <c r="D1763" s="230" t="s">
        <v>2443</v>
      </c>
      <c r="E1763"/>
    </row>
    <row r="1764" spans="1:5" x14ac:dyDescent="0.25">
      <c r="A1764" s="345" t="s">
        <v>5658</v>
      </c>
      <c r="B1764" s="345" t="s">
        <v>5659</v>
      </c>
      <c r="C1764" s="346">
        <v>20</v>
      </c>
      <c r="D1764" s="347">
        <v>39.61</v>
      </c>
      <c r="E1764"/>
    </row>
    <row r="1765" spans="1:5" x14ac:dyDescent="0.25">
      <c r="A1765" s="345" t="s">
        <v>5660</v>
      </c>
      <c r="B1765" s="345" t="s">
        <v>1529</v>
      </c>
      <c r="C1765" s="346">
        <v>100</v>
      </c>
      <c r="D1765" s="347">
        <v>29.47</v>
      </c>
      <c r="E1765"/>
    </row>
    <row r="1766" spans="1:5" x14ac:dyDescent="0.25">
      <c r="A1766" s="345" t="s">
        <v>5661</v>
      </c>
      <c r="B1766" s="345" t="s">
        <v>1530</v>
      </c>
      <c r="C1766" s="346">
        <v>250</v>
      </c>
      <c r="D1766" s="347">
        <v>29.47</v>
      </c>
      <c r="E1766"/>
    </row>
    <row r="1767" spans="1:5" x14ac:dyDescent="0.25">
      <c r="A1767" s="345" t="s">
        <v>5662</v>
      </c>
      <c r="B1767" s="345" t="s">
        <v>1531</v>
      </c>
      <c r="C1767" s="346">
        <v>100</v>
      </c>
      <c r="D1767" s="347">
        <v>29.47</v>
      </c>
      <c r="E1767"/>
    </row>
    <row r="1768" spans="1:5" x14ac:dyDescent="0.25">
      <c r="A1768" s="345" t="s">
        <v>5663</v>
      </c>
      <c r="B1768" s="345" t="s">
        <v>1524</v>
      </c>
      <c r="C1768" s="346">
        <v>863</v>
      </c>
      <c r="D1768" s="347">
        <v>9.36</v>
      </c>
      <c r="E1768"/>
    </row>
    <row r="1769" spans="1:5" x14ac:dyDescent="0.25">
      <c r="A1769" s="345" t="s">
        <v>5664</v>
      </c>
      <c r="B1769" s="345" t="s">
        <v>1533</v>
      </c>
      <c r="C1769" s="346">
        <v>60</v>
      </c>
      <c r="D1769" s="347">
        <v>46.82</v>
      </c>
      <c r="E1769" s="121"/>
    </row>
    <row r="1770" spans="1:5" x14ac:dyDescent="0.25">
      <c r="A1770" s="345" t="s">
        <v>5665</v>
      </c>
      <c r="B1770" s="345" t="s">
        <v>1518</v>
      </c>
      <c r="C1770" s="346">
        <v>100</v>
      </c>
      <c r="D1770" s="347">
        <v>9</v>
      </c>
      <c r="E1770"/>
    </row>
    <row r="1771" spans="1:5" x14ac:dyDescent="0.25">
      <c r="A1771" s="345" t="s">
        <v>5666</v>
      </c>
      <c r="B1771" s="345" t="s">
        <v>1519</v>
      </c>
      <c r="C1771" s="346">
        <v>600</v>
      </c>
      <c r="D1771" s="347">
        <v>9</v>
      </c>
      <c r="E1771"/>
    </row>
    <row r="1772" spans="1:5" x14ac:dyDescent="0.25">
      <c r="A1772" s="345" t="s">
        <v>5667</v>
      </c>
      <c r="B1772" s="345" t="s">
        <v>1520</v>
      </c>
      <c r="C1772" s="346">
        <v>4</v>
      </c>
      <c r="D1772" s="347">
        <v>9</v>
      </c>
      <c r="E1772"/>
    </row>
    <row r="1773" spans="1:5" x14ac:dyDescent="0.25">
      <c r="A1773" s="345" t="s">
        <v>5668</v>
      </c>
      <c r="B1773" s="345" t="s">
        <v>1525</v>
      </c>
      <c r="C1773" s="346">
        <v>120</v>
      </c>
      <c r="D1773" s="347">
        <v>9.36</v>
      </c>
      <c r="E1773"/>
    </row>
    <row r="1774" spans="1:5" x14ac:dyDescent="0.25">
      <c r="A1774" s="345" t="s">
        <v>5669</v>
      </c>
      <c r="B1774" s="345" t="s">
        <v>1539</v>
      </c>
      <c r="C1774" s="346">
        <v>320</v>
      </c>
      <c r="D1774" s="347">
        <v>6.52</v>
      </c>
      <c r="E1774"/>
    </row>
    <row r="1775" spans="1:5" x14ac:dyDescent="0.25">
      <c r="A1775" s="345" t="s">
        <v>5670</v>
      </c>
      <c r="B1775" s="345" t="s">
        <v>1540</v>
      </c>
      <c r="C1775" s="346">
        <v>340</v>
      </c>
      <c r="D1775" s="347">
        <v>6.52</v>
      </c>
      <c r="E1775"/>
    </row>
    <row r="1776" spans="1:5" x14ac:dyDescent="0.25">
      <c r="A1776" s="345" t="s">
        <v>5671</v>
      </c>
      <c r="B1776" s="345" t="s">
        <v>1537</v>
      </c>
      <c r="C1776" s="346">
        <v>40</v>
      </c>
      <c r="D1776" s="347">
        <v>6.52</v>
      </c>
      <c r="E1776"/>
    </row>
    <row r="1777" spans="1:5" x14ac:dyDescent="0.25">
      <c r="A1777" s="345" t="s">
        <v>5672</v>
      </c>
      <c r="B1777" s="345" t="s">
        <v>1543</v>
      </c>
      <c r="C1777" s="346">
        <v>80</v>
      </c>
      <c r="D1777" s="347">
        <v>6.52</v>
      </c>
      <c r="E1777"/>
    </row>
    <row r="1778" spans="1:5" x14ac:dyDescent="0.25">
      <c r="A1778" s="345" t="s">
        <v>5673</v>
      </c>
      <c r="B1778" s="345" t="s">
        <v>1538</v>
      </c>
      <c r="C1778" s="346">
        <v>30</v>
      </c>
      <c r="D1778" s="347">
        <v>6.52</v>
      </c>
      <c r="E1778"/>
    </row>
    <row r="1779" spans="1:5" x14ac:dyDescent="0.25">
      <c r="A1779" s="345" t="s">
        <v>5674</v>
      </c>
      <c r="B1779" s="345" t="s">
        <v>1526</v>
      </c>
      <c r="C1779" s="346">
        <v>77</v>
      </c>
      <c r="D1779" s="347">
        <v>27.86</v>
      </c>
      <c r="E1779"/>
    </row>
    <row r="1780" spans="1:5" x14ac:dyDescent="0.25">
      <c r="A1780"/>
      <c r="B1780"/>
      <c r="C1780"/>
      <c r="D1780"/>
      <c r="E1780"/>
    </row>
    <row r="1781" spans="1:5" x14ac:dyDescent="0.25">
      <c r="A1781"/>
      <c r="B1781"/>
      <c r="C1781"/>
      <c r="D1781"/>
      <c r="E1781"/>
    </row>
    <row r="1782" spans="1:5" x14ac:dyDescent="0.25">
      <c r="A1782" s="93" t="s">
        <v>2257</v>
      </c>
      <c r="B1782" s="93" t="s">
        <v>877</v>
      </c>
      <c r="C1782" s="93" t="s">
        <v>2276</v>
      </c>
      <c r="D1782" s="93" t="s">
        <v>2717</v>
      </c>
      <c r="E1782" s="348" t="s">
        <v>2443</v>
      </c>
    </row>
    <row r="1783" spans="1:5" x14ac:dyDescent="0.25">
      <c r="A1783" s="107" t="s">
        <v>414</v>
      </c>
      <c r="B1783" s="107" t="s">
        <v>1263</v>
      </c>
      <c r="C1783" s="102">
        <v>120</v>
      </c>
      <c r="D1783" s="102" t="s">
        <v>4494</v>
      </c>
      <c r="E1783" s="323">
        <v>148.91</v>
      </c>
    </row>
    <row r="1784" spans="1:5" x14ac:dyDescent="0.25">
      <c r="A1784" s="107" t="s">
        <v>441</v>
      </c>
      <c r="B1784" s="107" t="s">
        <v>1273</v>
      </c>
      <c r="C1784" s="102">
        <v>150</v>
      </c>
      <c r="D1784" s="102" t="s">
        <v>3023</v>
      </c>
      <c r="E1784" s="323">
        <v>21.58</v>
      </c>
    </row>
    <row r="1785" spans="1:5" x14ac:dyDescent="0.25">
      <c r="A1785" s="107" t="s">
        <v>400</v>
      </c>
      <c r="B1785" s="107" t="s">
        <v>1221</v>
      </c>
      <c r="C1785" s="102">
        <v>40</v>
      </c>
      <c r="D1785" s="102" t="s">
        <v>4463</v>
      </c>
      <c r="E1785" s="323">
        <v>251.78</v>
      </c>
    </row>
    <row r="1786" spans="1:5" x14ac:dyDescent="0.25">
      <c r="A1786" s="107" t="s">
        <v>861</v>
      </c>
      <c r="B1786" s="107" t="s">
        <v>1223</v>
      </c>
      <c r="C1786" s="102">
        <v>80</v>
      </c>
      <c r="D1786" s="102" t="s">
        <v>4463</v>
      </c>
      <c r="E1786" s="323">
        <v>251.78</v>
      </c>
    </row>
    <row r="1787" spans="1:5" x14ac:dyDescent="0.25">
      <c r="A1787" s="107" t="s">
        <v>4473</v>
      </c>
      <c r="B1787" s="107" t="s">
        <v>5676</v>
      </c>
      <c r="C1787" s="102">
        <v>30</v>
      </c>
      <c r="D1787" s="102" t="s">
        <v>3023</v>
      </c>
      <c r="E1787" s="323">
        <v>20.94</v>
      </c>
    </row>
    <row r="1788" spans="1:5" x14ac:dyDescent="0.25">
      <c r="A1788" s="107" t="s">
        <v>476</v>
      </c>
      <c r="B1788" s="107" t="s">
        <v>1268</v>
      </c>
      <c r="C1788" s="102">
        <v>530</v>
      </c>
      <c r="D1788" s="102" t="s">
        <v>3023</v>
      </c>
      <c r="E1788" s="323">
        <v>30.83</v>
      </c>
    </row>
    <row r="1789" spans="1:5" x14ac:dyDescent="0.25">
      <c r="A1789" s="107" t="s">
        <v>3345</v>
      </c>
      <c r="B1789" s="107" t="s">
        <v>5677</v>
      </c>
      <c r="C1789" s="102">
        <v>7</v>
      </c>
      <c r="D1789" s="102" t="s">
        <v>5061</v>
      </c>
      <c r="E1789" s="323">
        <v>191.41</v>
      </c>
    </row>
    <row r="1790" spans="1:5" x14ac:dyDescent="0.25">
      <c r="A1790" s="107" t="s">
        <v>4447</v>
      </c>
      <c r="B1790" s="107" t="s">
        <v>5678</v>
      </c>
      <c r="C1790" s="102">
        <v>250</v>
      </c>
      <c r="D1790" s="102" t="s">
        <v>3023</v>
      </c>
      <c r="E1790" s="323">
        <v>18.5</v>
      </c>
    </row>
    <row r="1791" spans="1:5" x14ac:dyDescent="0.25">
      <c r="A1791" s="107" t="s">
        <v>4484</v>
      </c>
      <c r="B1791" s="107" t="s">
        <v>5679</v>
      </c>
      <c r="C1791" s="102">
        <v>70</v>
      </c>
      <c r="D1791" s="102" t="s">
        <v>3023</v>
      </c>
      <c r="E1791" s="323">
        <v>22.02</v>
      </c>
    </row>
    <row r="1792" spans="1:5" x14ac:dyDescent="0.25">
      <c r="A1792" s="107" t="s">
        <v>4489</v>
      </c>
      <c r="B1792" s="107" t="s">
        <v>5680</v>
      </c>
      <c r="C1792" s="102">
        <v>30</v>
      </c>
      <c r="D1792" s="102" t="s">
        <v>3023</v>
      </c>
      <c r="E1792" s="323">
        <v>22.02</v>
      </c>
    </row>
    <row r="1793" spans="1:6" x14ac:dyDescent="0.25">
      <c r="A1793" s="107" t="s">
        <v>4487</v>
      </c>
      <c r="B1793" s="107" t="s">
        <v>5681</v>
      </c>
      <c r="C1793" s="102">
        <v>15</v>
      </c>
      <c r="D1793" s="102" t="s">
        <v>3023</v>
      </c>
      <c r="E1793" s="323">
        <v>22.02</v>
      </c>
    </row>
    <row r="1794" spans="1:6" x14ac:dyDescent="0.25">
      <c r="A1794" s="107" t="s">
        <v>4495</v>
      </c>
      <c r="B1794" s="107" t="s">
        <v>4496</v>
      </c>
      <c r="C1794" s="102">
        <v>1</v>
      </c>
      <c r="D1794" s="102" t="s">
        <v>3023</v>
      </c>
      <c r="E1794" s="323">
        <v>211.19</v>
      </c>
    </row>
    <row r="1795" spans="1:6" x14ac:dyDescent="0.25">
      <c r="A1795" s="107" t="s">
        <v>827</v>
      </c>
      <c r="B1795" s="107" t="s">
        <v>1260</v>
      </c>
      <c r="C1795" s="102">
        <v>40</v>
      </c>
      <c r="D1795" s="102" t="s">
        <v>3023</v>
      </c>
      <c r="E1795" s="323">
        <v>22.61</v>
      </c>
    </row>
    <row r="1796" spans="1:6" x14ac:dyDescent="0.25">
      <c r="A1796" s="107" t="s">
        <v>4476</v>
      </c>
      <c r="B1796" s="107" t="s">
        <v>5682</v>
      </c>
      <c r="C1796" s="102">
        <v>50</v>
      </c>
      <c r="D1796" s="102" t="s">
        <v>3023</v>
      </c>
      <c r="E1796" s="323">
        <v>22.61</v>
      </c>
    </row>
    <row r="1797" spans="1:6" x14ac:dyDescent="0.25">
      <c r="A1797" s="107" t="s">
        <v>365</v>
      </c>
      <c r="B1797" s="107" t="s">
        <v>1266</v>
      </c>
      <c r="C1797" s="102">
        <v>200</v>
      </c>
      <c r="D1797" s="102" t="s">
        <v>3023</v>
      </c>
      <c r="E1797" s="323">
        <v>18.5</v>
      </c>
      <c r="F1797" s="121"/>
    </row>
    <row r="1798" spans="1:6" x14ac:dyDescent="0.25">
      <c r="A1798" s="107" t="s">
        <v>5683</v>
      </c>
      <c r="B1798" s="107" t="s">
        <v>5682</v>
      </c>
      <c r="C1798" s="102">
        <v>30</v>
      </c>
      <c r="D1798" s="102" t="s">
        <v>3023</v>
      </c>
      <c r="E1798" s="323">
        <v>22.61</v>
      </c>
    </row>
    <row r="1799" spans="1:6" x14ac:dyDescent="0.25">
      <c r="A1799" s="107" t="s">
        <v>363</v>
      </c>
      <c r="B1799" s="107" t="s">
        <v>1262</v>
      </c>
      <c r="C1799" s="102">
        <v>40</v>
      </c>
      <c r="D1799" s="102" t="s">
        <v>3023</v>
      </c>
      <c r="E1799" s="323">
        <v>22.61</v>
      </c>
    </row>
    <row r="1800" spans="1:6" x14ac:dyDescent="0.25">
      <c r="A1800" s="107" t="s">
        <v>4261</v>
      </c>
      <c r="B1800" s="107" t="s">
        <v>5684</v>
      </c>
      <c r="C1800" s="102">
        <v>52</v>
      </c>
      <c r="D1800" s="102" t="s">
        <v>3023</v>
      </c>
      <c r="E1800" s="323">
        <v>16.96</v>
      </c>
    </row>
    <row r="1801" spans="1:6" x14ac:dyDescent="0.25">
      <c r="A1801" s="165" t="s">
        <v>5685</v>
      </c>
      <c r="B1801" s="165" t="s">
        <v>5686</v>
      </c>
      <c r="C1801" s="350">
        <v>33</v>
      </c>
      <c r="D1801" s="350" t="s">
        <v>3023</v>
      </c>
      <c r="E1801" s="349">
        <v>16.96</v>
      </c>
      <c r="F1801" s="121"/>
    </row>
    <row r="1802" spans="1:6" x14ac:dyDescent="0.25">
      <c r="A1802" s="107" t="s">
        <v>5687</v>
      </c>
      <c r="B1802" s="107" t="s">
        <v>5688</v>
      </c>
      <c r="C1802" s="102">
        <v>100</v>
      </c>
      <c r="D1802" s="102" t="s">
        <v>3023</v>
      </c>
      <c r="E1802" s="323">
        <v>16.96</v>
      </c>
    </row>
    <row r="1803" spans="1:6" x14ac:dyDescent="0.25">
      <c r="A1803"/>
      <c r="B1803"/>
      <c r="C1803"/>
      <c r="D1803"/>
      <c r="E1803"/>
    </row>
    <row r="1804" spans="1:6" x14ac:dyDescent="0.25">
      <c r="A1804"/>
      <c r="B1804"/>
      <c r="C1804"/>
      <c r="D1804"/>
      <c r="E1804"/>
    </row>
    <row r="1805" spans="1:6" x14ac:dyDescent="0.25">
      <c r="A1805" s="230" t="s">
        <v>5580</v>
      </c>
      <c r="B1805" s="230" t="s">
        <v>2561</v>
      </c>
      <c r="C1805" s="230" t="s">
        <v>5338</v>
      </c>
      <c r="D1805" s="230" t="s">
        <v>2443</v>
      </c>
      <c r="E1805"/>
    </row>
    <row r="1806" spans="1:6" ht="15.75" x14ac:dyDescent="0.25">
      <c r="A1806" s="382" t="s">
        <v>392</v>
      </c>
      <c r="B1806" s="107" t="s">
        <v>5691</v>
      </c>
      <c r="C1806" s="107">
        <v>160</v>
      </c>
      <c r="D1806" s="107">
        <f>(4.2+369.14+8800)/160</f>
        <v>57.333375000000004</v>
      </c>
      <c r="E1806"/>
    </row>
    <row r="1807" spans="1:6" ht="15.75" x14ac:dyDescent="0.25">
      <c r="A1807" s="382" t="s">
        <v>856</v>
      </c>
      <c r="B1807" s="107" t="s">
        <v>5692</v>
      </c>
      <c r="C1807" s="107">
        <v>40</v>
      </c>
      <c r="D1807" s="107">
        <f>(1.04+92.29+2200)/40</f>
        <v>57.33325</v>
      </c>
      <c r="E1807" s="121"/>
    </row>
    <row r="1808" spans="1:6" ht="15.75" x14ac:dyDescent="0.25">
      <c r="A1808" s="382" t="s">
        <v>411</v>
      </c>
      <c r="B1808" s="107" t="s">
        <v>1115</v>
      </c>
      <c r="C1808" s="107">
        <v>380</v>
      </c>
      <c r="D1808" s="107">
        <f>(6.49+570.49+13600)/200</f>
        <v>70.884900000000002</v>
      </c>
      <c r="E1808"/>
    </row>
    <row r="1809" spans="1:5" ht="15.75" x14ac:dyDescent="0.25">
      <c r="A1809" s="383" t="s">
        <v>2265</v>
      </c>
      <c r="B1809" s="77" t="s">
        <v>5693</v>
      </c>
      <c r="C1809" s="77">
        <v>265</v>
      </c>
      <c r="D1809" s="77">
        <f>(1.14+100.65+2399.4)/180</f>
        <v>13.8955</v>
      </c>
      <c r="E1809"/>
    </row>
    <row r="1810" spans="1:5" ht="15.75" x14ac:dyDescent="0.25">
      <c r="A1810" s="382" t="s">
        <v>831</v>
      </c>
      <c r="B1810" s="107" t="s">
        <v>1095</v>
      </c>
      <c r="C1810" s="107">
        <v>10</v>
      </c>
      <c r="D1810" s="107">
        <f>(0.38+33.556+800)/10</f>
        <v>83.393600000000006</v>
      </c>
      <c r="E1810"/>
    </row>
    <row r="1811" spans="1:5" ht="15.75" x14ac:dyDescent="0.25">
      <c r="A1811" s="382" t="s">
        <v>832</v>
      </c>
      <c r="B1811" s="107" t="s">
        <v>1096</v>
      </c>
      <c r="C1811" s="107">
        <v>70</v>
      </c>
      <c r="D1811" s="107">
        <f>(2.67+234.9+5600)/70</f>
        <v>83.393857142857144</v>
      </c>
      <c r="E1811"/>
    </row>
    <row r="1812" spans="1:5" ht="15.75" x14ac:dyDescent="0.25">
      <c r="A1812" s="382" t="s">
        <v>368</v>
      </c>
      <c r="B1812" s="107" t="s">
        <v>1074</v>
      </c>
      <c r="C1812" s="107">
        <v>61</v>
      </c>
      <c r="D1812" s="107">
        <f>(0.93+81.8+1950)/50</f>
        <v>40.654600000000002</v>
      </c>
      <c r="E1812"/>
    </row>
    <row r="1813" spans="1:5" ht="15.75" x14ac:dyDescent="0.25">
      <c r="A1813" s="383" t="s">
        <v>2040</v>
      </c>
      <c r="B1813" s="77" t="s">
        <v>5694</v>
      </c>
      <c r="C1813" s="77">
        <v>193</v>
      </c>
      <c r="D1813" s="77">
        <f>(2.58+226.52+5400)/180</f>
        <v>31.27277777777778</v>
      </c>
      <c r="E1813"/>
    </row>
    <row r="1814" spans="1:5" ht="15.75" x14ac:dyDescent="0.25">
      <c r="A1814" s="383" t="s">
        <v>2429</v>
      </c>
      <c r="B1814" s="77" t="s">
        <v>5695</v>
      </c>
      <c r="C1814" s="77">
        <v>90</v>
      </c>
      <c r="D1814" s="77">
        <f>(0.4+35.64+849.6)/90</f>
        <v>9.8404444444444437</v>
      </c>
      <c r="E1814"/>
    </row>
    <row r="1815" spans="1:5" ht="15.75" x14ac:dyDescent="0.25">
      <c r="A1815" s="383" t="s">
        <v>2432</v>
      </c>
      <c r="B1815" s="77" t="s">
        <v>5696</v>
      </c>
      <c r="C1815" s="77">
        <v>90</v>
      </c>
      <c r="D1815" s="77">
        <f>(0.4+35.64+849.6)/90</f>
        <v>9.8404444444444437</v>
      </c>
      <c r="E1815"/>
    </row>
    <row r="1816" spans="1:5" ht="15.75" x14ac:dyDescent="0.25">
      <c r="A1816" s="383" t="s">
        <v>5697</v>
      </c>
      <c r="B1816" s="77" t="s">
        <v>5698</v>
      </c>
      <c r="C1816" s="77">
        <v>70</v>
      </c>
      <c r="D1816" s="77">
        <f>(0.58+49.92+1190)/70</f>
        <v>17.721428571428572</v>
      </c>
      <c r="E1816"/>
    </row>
    <row r="1817" spans="1:5" ht="15.75" x14ac:dyDescent="0.25">
      <c r="A1817" s="383" t="s">
        <v>5699</v>
      </c>
      <c r="B1817" s="77" t="s">
        <v>5700</v>
      </c>
      <c r="C1817" s="77">
        <v>30</v>
      </c>
      <c r="D1817" s="77">
        <f>(0.24+21.39+510)/30</f>
        <v>17.721</v>
      </c>
      <c r="E1817"/>
    </row>
    <row r="1818" spans="1:5" ht="15.75" x14ac:dyDescent="0.25">
      <c r="A1818" s="383" t="s">
        <v>2042</v>
      </c>
      <c r="B1818" s="77" t="s">
        <v>5701</v>
      </c>
      <c r="C1818" s="77">
        <v>175</v>
      </c>
      <c r="D1818" s="77">
        <f>(2.14+188.77+4500)/150</f>
        <v>31.272733333333331</v>
      </c>
      <c r="E1818"/>
    </row>
    <row r="1819" spans="1:5" ht="15.75" x14ac:dyDescent="0.25">
      <c r="A1819" s="382" t="s">
        <v>4364</v>
      </c>
      <c r="B1819" s="107" t="s">
        <v>1071</v>
      </c>
      <c r="C1819" s="107">
        <v>110</v>
      </c>
      <c r="D1819" s="107">
        <f>(0.92+80.75+1925)/50</f>
        <v>40.133400000000002</v>
      </c>
      <c r="E1819"/>
    </row>
    <row r="1820" spans="1:5" ht="15.75" x14ac:dyDescent="0.25">
      <c r="A1820" s="382" t="s">
        <v>4881</v>
      </c>
      <c r="B1820" s="107" t="s">
        <v>5702</v>
      </c>
      <c r="C1820" s="107">
        <v>60</v>
      </c>
      <c r="D1820" s="107">
        <f>(2.98+262.38+6255)/60</f>
        <v>108.67266666666666</v>
      </c>
      <c r="E1820"/>
    </row>
    <row r="1821" spans="1:5" x14ac:dyDescent="0.25">
      <c r="A1821"/>
      <c r="B1821"/>
      <c r="C1821"/>
      <c r="D1821"/>
      <c r="E1821"/>
    </row>
    <row r="1822" spans="1:5" x14ac:dyDescent="0.25">
      <c r="A1822" s="230" t="s">
        <v>5580</v>
      </c>
      <c r="B1822" s="230" t="s">
        <v>2561</v>
      </c>
      <c r="C1822" s="230" t="s">
        <v>2443</v>
      </c>
      <c r="D1822" s="230" t="s">
        <v>4352</v>
      </c>
      <c r="E1822"/>
    </row>
    <row r="1823" spans="1:5" x14ac:dyDescent="0.25">
      <c r="A1823" s="386" t="s">
        <v>549</v>
      </c>
      <c r="B1823" s="274" t="s">
        <v>1298</v>
      </c>
      <c r="C1823" s="107">
        <f>(3000+36.11+44.35)/150</f>
        <v>20.5364</v>
      </c>
      <c r="D1823" s="107">
        <v>150</v>
      </c>
      <c r="E1823"/>
    </row>
    <row r="1824" spans="1:5" x14ac:dyDescent="0.25">
      <c r="A1824" s="386" t="s">
        <v>855</v>
      </c>
      <c r="B1824" s="274" t="s">
        <v>1100</v>
      </c>
      <c r="C1824" s="107">
        <f>(914+11+13.51)/20</f>
        <v>46.9255</v>
      </c>
      <c r="D1824" s="107">
        <v>20</v>
      </c>
      <c r="E1824"/>
    </row>
    <row r="1825" spans="1:5" x14ac:dyDescent="0.25">
      <c r="A1825" s="386" t="s">
        <v>857</v>
      </c>
      <c r="B1825" s="274" t="s">
        <v>1102</v>
      </c>
      <c r="C1825" s="107">
        <f>(5255.5+63.25+77.69)/115</f>
        <v>46.925565217391302</v>
      </c>
      <c r="D1825" s="107">
        <v>115</v>
      </c>
      <c r="E1825"/>
    </row>
    <row r="1826" spans="1:5" x14ac:dyDescent="0.25">
      <c r="A1826" s="386" t="s">
        <v>639</v>
      </c>
      <c r="B1826" s="274" t="s">
        <v>1085</v>
      </c>
      <c r="C1826" s="107">
        <f>(2568.75+30.91+37.97)/75</f>
        <v>35.168399999999998</v>
      </c>
      <c r="D1826" s="107">
        <v>75</v>
      </c>
      <c r="E1826"/>
    </row>
    <row r="1827" spans="1:5" x14ac:dyDescent="0.25">
      <c r="A1827" s="386" t="s">
        <v>832</v>
      </c>
      <c r="B1827" s="274" t="s">
        <v>1096</v>
      </c>
      <c r="C1827" s="107">
        <f>(2467.5+29.7+36.48)/30</f>
        <v>84.455999999999989</v>
      </c>
      <c r="D1827" s="107">
        <v>84</v>
      </c>
      <c r="E1827"/>
    </row>
    <row r="1828" spans="1:5" x14ac:dyDescent="0.25">
      <c r="A1828"/>
      <c r="B1828"/>
      <c r="C1828"/>
      <c r="D1828"/>
      <c r="E1828"/>
    </row>
    <row r="1829" spans="1:5" x14ac:dyDescent="0.25">
      <c r="A1829" s="230" t="s">
        <v>5715</v>
      </c>
      <c r="B1829" s="230" t="s">
        <v>2561</v>
      </c>
      <c r="C1829" s="230" t="s">
        <v>2443</v>
      </c>
      <c r="D1829" s="230" t="s">
        <v>4352</v>
      </c>
      <c r="E1829"/>
    </row>
    <row r="1830" spans="1:5" ht="15.75" x14ac:dyDescent="0.25">
      <c r="A1830" s="382" t="s">
        <v>404</v>
      </c>
      <c r="B1830" s="343" t="s">
        <v>5716</v>
      </c>
      <c r="C1830" s="107">
        <f>(8.47+304.91+17889.63)/500</f>
        <v>36.406020000000005</v>
      </c>
      <c r="D1830" s="107">
        <v>500</v>
      </c>
      <c r="E1830"/>
    </row>
    <row r="1831" spans="1:5" ht="15.75" x14ac:dyDescent="0.25">
      <c r="A1831" s="382" t="s">
        <v>2480</v>
      </c>
      <c r="B1831" s="343" t="s">
        <v>5717</v>
      </c>
      <c r="C1831" s="107">
        <f>(1.47+53.3+3127.65)/300</f>
        <v>10.608066666666668</v>
      </c>
      <c r="D1831" s="107">
        <v>300</v>
      </c>
      <c r="E1831"/>
    </row>
    <row r="1832" spans="1:5" ht="15.75" x14ac:dyDescent="0.25">
      <c r="A1832" s="382" t="s">
        <v>2525</v>
      </c>
      <c r="B1832" s="343" t="s">
        <v>4758</v>
      </c>
      <c r="C1832" s="107">
        <f>(8.9+320.24+18788.97)/299</f>
        <v>63.94016722408027</v>
      </c>
      <c r="D1832" s="107">
        <v>299</v>
      </c>
      <c r="E1832"/>
    </row>
    <row r="1833" spans="1:5" ht="15.75" x14ac:dyDescent="0.25">
      <c r="A1833" s="382" t="s">
        <v>151</v>
      </c>
      <c r="B1833" s="343" t="s">
        <v>943</v>
      </c>
      <c r="C1833" s="107">
        <f>(1.06+38.36+2250.79)/50</f>
        <v>45.804200000000002</v>
      </c>
      <c r="D1833" s="107">
        <v>50</v>
      </c>
      <c r="E1833"/>
    </row>
    <row r="1834" spans="1:5" ht="15.75" x14ac:dyDescent="0.25">
      <c r="A1834" s="382" t="s">
        <v>152</v>
      </c>
      <c r="B1834" s="343" t="s">
        <v>944</v>
      </c>
      <c r="C1834" s="107">
        <f>(1.7+61.38+3601.27+0.54+19.18+1125.39)/105</f>
        <v>45.804380952380953</v>
      </c>
      <c r="D1834" s="107">
        <v>105</v>
      </c>
      <c r="E1834"/>
    </row>
    <row r="1835" spans="1:5" ht="15.75" x14ac:dyDescent="0.25">
      <c r="A1835" s="382" t="s">
        <v>2466</v>
      </c>
      <c r="B1835" s="343" t="s">
        <v>4755</v>
      </c>
      <c r="C1835" s="107">
        <f>(4.94+178+10443.54)/156</f>
        <v>68.118461538461546</v>
      </c>
      <c r="D1835" s="107">
        <v>156</v>
      </c>
      <c r="E1835"/>
    </row>
    <row r="1836" spans="1:5" x14ac:dyDescent="0.25">
      <c r="A1836"/>
      <c r="B1836"/>
      <c r="C1836"/>
      <c r="D1836"/>
      <c r="E1836"/>
    </row>
    <row r="1837" spans="1:5" x14ac:dyDescent="0.25">
      <c r="A1837"/>
      <c r="B1837"/>
      <c r="C1837"/>
      <c r="D1837"/>
      <c r="E1837"/>
    </row>
    <row r="1838" spans="1:5" x14ac:dyDescent="0.25">
      <c r="A1838"/>
      <c r="B1838"/>
      <c r="C1838"/>
      <c r="D1838"/>
      <c r="E1838"/>
    </row>
    <row r="1839" spans="1:5" x14ac:dyDescent="0.25">
      <c r="A1839" s="397" t="s">
        <v>5580</v>
      </c>
      <c r="B1839" s="397" t="s">
        <v>2561</v>
      </c>
      <c r="C1839" s="397" t="s">
        <v>2443</v>
      </c>
      <c r="D1839"/>
      <c r="E1839"/>
    </row>
    <row r="1840" spans="1:5" x14ac:dyDescent="0.25">
      <c r="A1840" s="386" t="s">
        <v>5719</v>
      </c>
      <c r="B1840" s="274" t="s">
        <v>5720</v>
      </c>
      <c r="C1840" s="323">
        <f>(272.02+4.59+15.14)/7</f>
        <v>41.678571428571423</v>
      </c>
      <c r="D1840"/>
      <c r="E1840"/>
    </row>
    <row r="1841" spans="1:5" x14ac:dyDescent="0.25">
      <c r="A1841" s="386" t="s">
        <v>4335</v>
      </c>
      <c r="B1841" s="274" t="s">
        <v>5721</v>
      </c>
      <c r="C1841" s="323">
        <f>(1787.56+30.16+99.46)/46</f>
        <v>41.677826086956522</v>
      </c>
      <c r="D1841"/>
      <c r="E1841"/>
    </row>
    <row r="1842" spans="1:5" x14ac:dyDescent="0.25">
      <c r="A1842" s="386" t="s">
        <v>4336</v>
      </c>
      <c r="B1842" s="274" t="s">
        <v>5722</v>
      </c>
      <c r="C1842" s="323">
        <f>(932.64+15.74+51.9)/24</f>
        <v>41.678333333333335</v>
      </c>
      <c r="D1842"/>
      <c r="E1842"/>
    </row>
    <row r="1843" spans="1:5" x14ac:dyDescent="0.25">
      <c r="A1843" s="386" t="s">
        <v>2076</v>
      </c>
      <c r="B1843" s="274" t="s">
        <v>2077</v>
      </c>
      <c r="C1843" s="323">
        <f>(2001.3+33.76+111.36)/30</f>
        <v>71.547333333333341</v>
      </c>
      <c r="D1843"/>
      <c r="E1843"/>
    </row>
    <row r="1844" spans="1:5" x14ac:dyDescent="0.25">
      <c r="A1844" s="398" t="s">
        <v>2060</v>
      </c>
      <c r="B1844" s="399" t="s">
        <v>5723</v>
      </c>
      <c r="C1844" s="235">
        <f>(170.3+2.88+9.48)/10</f>
        <v>18.265999999999998</v>
      </c>
      <c r="D1844" s="45" t="s">
        <v>5746</v>
      </c>
      <c r="E1844"/>
    </row>
    <row r="1845" spans="1:5" x14ac:dyDescent="0.25">
      <c r="A1845" s="398" t="s">
        <v>5724</v>
      </c>
      <c r="B1845" s="399" t="s">
        <v>5725</v>
      </c>
      <c r="C1845" s="235">
        <f>(136.24+2.29+7.58)/8</f>
        <v>18.263750000000002</v>
      </c>
      <c r="D1845" s="45" t="s">
        <v>5746</v>
      </c>
      <c r="E1845"/>
    </row>
    <row r="1846" spans="1:5" x14ac:dyDescent="0.25">
      <c r="A1846" s="398" t="s">
        <v>5726</v>
      </c>
      <c r="B1846" s="399" t="s">
        <v>5727</v>
      </c>
      <c r="C1846" s="235">
        <f>(17.03+0.3+0.94)/1</f>
        <v>18.270000000000003</v>
      </c>
      <c r="D1846" s="45" t="s">
        <v>5746</v>
      </c>
      <c r="E1846"/>
    </row>
    <row r="1847" spans="1:5" x14ac:dyDescent="0.25">
      <c r="A1847" s="398" t="s">
        <v>5712</v>
      </c>
      <c r="B1847" s="399" t="s">
        <v>5728</v>
      </c>
      <c r="C1847" s="235">
        <f>(24.81+0.42+1.38)/1</f>
        <v>26.61</v>
      </c>
      <c r="D1847" s="45" t="s">
        <v>5746</v>
      </c>
      <c r="E1847"/>
    </row>
    <row r="1848" spans="1:5" x14ac:dyDescent="0.25">
      <c r="A1848" s="398" t="s">
        <v>5729</v>
      </c>
      <c r="B1848" s="399" t="s">
        <v>5730</v>
      </c>
      <c r="C1848" s="235">
        <f>(111.32+1.87+6.2)/2</f>
        <v>59.695</v>
      </c>
      <c r="D1848" s="45" t="s">
        <v>5746</v>
      </c>
      <c r="E1848"/>
    </row>
    <row r="1849" spans="1:5" x14ac:dyDescent="0.25">
      <c r="A1849" s="398" t="s">
        <v>5731</v>
      </c>
      <c r="B1849" s="399" t="s">
        <v>5732</v>
      </c>
      <c r="C1849" s="235">
        <f>(2788.8+47.06+155.18)/160</f>
        <v>18.693999999999999</v>
      </c>
      <c r="D1849" s="45" t="s">
        <v>5746</v>
      </c>
      <c r="E1849"/>
    </row>
    <row r="1850" spans="1:5" x14ac:dyDescent="0.25">
      <c r="A1850" s="398" t="s">
        <v>5733</v>
      </c>
      <c r="B1850" s="399" t="s">
        <v>5734</v>
      </c>
      <c r="C1850" s="235">
        <f>(4734.45+79.87+263.44)/945</f>
        <v>5.3732910052910041</v>
      </c>
      <c r="D1850" s="45" t="s">
        <v>5746</v>
      </c>
      <c r="E1850"/>
    </row>
    <row r="1851" spans="1:5" x14ac:dyDescent="0.25">
      <c r="A1851" s="398" t="s">
        <v>5735</v>
      </c>
      <c r="B1851" s="399" t="s">
        <v>5736</v>
      </c>
      <c r="C1851" s="235">
        <f>(852+14.38+47.41)/80</f>
        <v>11.422374999999999</v>
      </c>
      <c r="D1851" s="45" t="s">
        <v>5746</v>
      </c>
      <c r="E1851"/>
    </row>
    <row r="1852" spans="1:5" x14ac:dyDescent="0.25">
      <c r="A1852" s="398" t="s">
        <v>5737</v>
      </c>
      <c r="B1852" s="399" t="s">
        <v>5738</v>
      </c>
      <c r="C1852" s="235">
        <f>(660.3+11.14+36.74)/62</f>
        <v>11.422258064516129</v>
      </c>
      <c r="D1852" s="45" t="s">
        <v>5746</v>
      </c>
      <c r="E1852"/>
    </row>
    <row r="1853" spans="1:5" x14ac:dyDescent="0.25">
      <c r="A1853" s="398" t="s">
        <v>5739</v>
      </c>
      <c r="B1853" s="399" t="s">
        <v>5740</v>
      </c>
      <c r="C1853" s="235">
        <f>(1128.9+19.05+62.82)/106</f>
        <v>11.422358490566037</v>
      </c>
      <c r="D1853" s="45" t="s">
        <v>5746</v>
      </c>
      <c r="E1853"/>
    </row>
    <row r="1854" spans="1:5" x14ac:dyDescent="0.25">
      <c r="A1854" s="398" t="s">
        <v>5741</v>
      </c>
      <c r="B1854" s="399" t="s">
        <v>5742</v>
      </c>
      <c r="C1854" s="235">
        <f>(54.34+0.91+3.02)/22</f>
        <v>2.6486363636363639</v>
      </c>
      <c r="D1854" s="45" t="s">
        <v>5746</v>
      </c>
      <c r="E1854"/>
    </row>
    <row r="1855" spans="1:5" x14ac:dyDescent="0.25">
      <c r="A1855" s="398" t="s">
        <v>5743</v>
      </c>
      <c r="B1855" s="399" t="s">
        <v>5744</v>
      </c>
      <c r="C1855" s="235">
        <f>(71.92+1.22+4)/29</f>
        <v>2.66</v>
      </c>
      <c r="D1855" s="45" t="s">
        <v>5746</v>
      </c>
      <c r="E1855"/>
    </row>
    <row r="1856" spans="1:5" x14ac:dyDescent="0.25">
      <c r="A1856" s="398" t="s">
        <v>616</v>
      </c>
      <c r="B1856" s="399" t="s">
        <v>1165</v>
      </c>
      <c r="C1856" s="235">
        <f>(358.02+6.04+19.93)/162</f>
        <v>2.3703086419753086</v>
      </c>
      <c r="D1856" s="45" t="s">
        <v>5746</v>
      </c>
      <c r="E1856"/>
    </row>
    <row r="1857" spans="1:5" x14ac:dyDescent="0.25">
      <c r="A1857" s="398" t="s">
        <v>617</v>
      </c>
      <c r="B1857" s="399" t="s">
        <v>1166</v>
      </c>
      <c r="C1857" s="235">
        <f>(121.55+2.06+6.76)/55</f>
        <v>2.3703636363636362</v>
      </c>
      <c r="D1857" s="45" t="s">
        <v>5746</v>
      </c>
      <c r="E1857"/>
    </row>
    <row r="1858" spans="1:5" x14ac:dyDescent="0.25">
      <c r="A1858" s="398" t="s">
        <v>618</v>
      </c>
      <c r="B1858" s="399" t="s">
        <v>1167</v>
      </c>
      <c r="C1858" s="235">
        <f>(48.62+0.82+2.7)/22</f>
        <v>2.37</v>
      </c>
      <c r="D1858" s="45" t="s">
        <v>5746</v>
      </c>
      <c r="E1858"/>
    </row>
    <row r="1859" spans="1:5" x14ac:dyDescent="0.25">
      <c r="A1859" s="398" t="s">
        <v>619</v>
      </c>
      <c r="B1859" s="399" t="s">
        <v>1169</v>
      </c>
      <c r="C1859" s="235">
        <f>(130.2+2.18+7.25)/60</f>
        <v>2.3271666666666664</v>
      </c>
      <c r="D1859" s="45" t="s">
        <v>5746</v>
      </c>
      <c r="E1859"/>
    </row>
    <row r="1860" spans="1:5" x14ac:dyDescent="0.25">
      <c r="A1860" s="398" t="s">
        <v>622</v>
      </c>
      <c r="B1860" s="399" t="s">
        <v>1173</v>
      </c>
      <c r="C1860" s="235">
        <f>(22.1+0.38+1.23)/10</f>
        <v>2.371</v>
      </c>
      <c r="D1860" s="45" t="s">
        <v>5746</v>
      </c>
      <c r="E1860"/>
    </row>
    <row r="1861" spans="1:5" x14ac:dyDescent="0.25">
      <c r="A1861" s="398" t="s">
        <v>625</v>
      </c>
      <c r="B1861" s="399" t="s">
        <v>5745</v>
      </c>
      <c r="C1861" s="235">
        <f>(81.77+1.38+4.55)/37</f>
        <v>2.3702702702702698</v>
      </c>
      <c r="D1861" s="45" t="s">
        <v>5746</v>
      </c>
      <c r="E1861"/>
    </row>
    <row r="1862" spans="1:5" x14ac:dyDescent="0.25">
      <c r="A1862" s="398" t="s">
        <v>626</v>
      </c>
      <c r="B1862" s="399" t="s">
        <v>1181</v>
      </c>
      <c r="C1862" s="235">
        <f>(53.04+0.89+2.95)/24</f>
        <v>2.37</v>
      </c>
      <c r="D1862" s="45" t="s">
        <v>5746</v>
      </c>
      <c r="E1862"/>
    </row>
    <row r="1863" spans="1:5" x14ac:dyDescent="0.25">
      <c r="A1863" s="398" t="s">
        <v>627</v>
      </c>
      <c r="B1863" s="399" t="s">
        <v>1182</v>
      </c>
      <c r="C1863" s="235">
        <f>(232.05+3.92+12.91)/105</f>
        <v>2.3702857142857141</v>
      </c>
      <c r="D1863" s="45" t="s">
        <v>5746</v>
      </c>
      <c r="E1863"/>
    </row>
    <row r="1864" spans="1:5" x14ac:dyDescent="0.25">
      <c r="A1864" s="398" t="s">
        <v>251</v>
      </c>
      <c r="B1864" s="399" t="s">
        <v>1183</v>
      </c>
      <c r="C1864" s="235">
        <f>(156.91+2.64+8.73)/71</f>
        <v>2.3701408450704222</v>
      </c>
      <c r="D1864" s="45" t="s">
        <v>5746</v>
      </c>
      <c r="E1864"/>
    </row>
    <row r="1865" spans="1:5" x14ac:dyDescent="0.25">
      <c r="A1865" s="398" t="s">
        <v>252</v>
      </c>
      <c r="B1865" s="399" t="s">
        <v>1184</v>
      </c>
      <c r="C1865" s="235">
        <f>(265.2+4.48+14.76)/120</f>
        <v>2.3703333333333334</v>
      </c>
      <c r="D1865" s="45" t="s">
        <v>5746</v>
      </c>
      <c r="E1865"/>
    </row>
    <row r="1866" spans="1:5" x14ac:dyDescent="0.25">
      <c r="A1866" s="398" t="s">
        <v>628</v>
      </c>
      <c r="B1866" s="399" t="s">
        <v>1185</v>
      </c>
      <c r="C1866" s="235">
        <f>(276.25+4.67+15.37)/125</f>
        <v>2.37032</v>
      </c>
      <c r="D1866" s="45" t="s">
        <v>5746</v>
      </c>
      <c r="E1866"/>
    </row>
    <row r="1867" spans="1:5" x14ac:dyDescent="0.25">
      <c r="A1867" s="398" t="s">
        <v>253</v>
      </c>
      <c r="B1867" s="399" t="s">
        <v>1186</v>
      </c>
      <c r="C1867" s="235">
        <f>(139.23+2.34+7.75)/63</f>
        <v>2.3701587301587299</v>
      </c>
      <c r="D1867" s="45" t="s">
        <v>5746</v>
      </c>
      <c r="E1867"/>
    </row>
    <row r="1868" spans="1:5" x14ac:dyDescent="0.25">
      <c r="A1868" s="398" t="s">
        <v>254</v>
      </c>
      <c r="B1868" s="399" t="s">
        <v>1187</v>
      </c>
      <c r="C1868" s="235">
        <f>(190.06+3.2+10.57)/86</f>
        <v>2.3701162790697672</v>
      </c>
      <c r="D1868" s="45" t="s">
        <v>5746</v>
      </c>
      <c r="E1868"/>
    </row>
    <row r="1869" spans="1:5" x14ac:dyDescent="0.25">
      <c r="A1869" s="398" t="s">
        <v>256</v>
      </c>
      <c r="B1869" s="399" t="s">
        <v>1189</v>
      </c>
      <c r="C1869" s="235">
        <f>(77.35+1.31+4.31)/35</f>
        <v>2.3705714285714286</v>
      </c>
      <c r="D1869" s="45" t="s">
        <v>5746</v>
      </c>
      <c r="E1869"/>
    </row>
    <row r="1870" spans="1:5" x14ac:dyDescent="0.25">
      <c r="A1870" s="398" t="s">
        <v>629</v>
      </c>
      <c r="B1870" s="399" t="s">
        <v>1190</v>
      </c>
      <c r="C1870" s="235">
        <f>(6.63+0.11+0.37)/3</f>
        <v>2.37</v>
      </c>
      <c r="D1870" s="45" t="s">
        <v>5746</v>
      </c>
      <c r="E1870"/>
    </row>
    <row r="1871" spans="1:5" x14ac:dyDescent="0.25">
      <c r="A1871" s="398" t="s">
        <v>261</v>
      </c>
      <c r="B1871" s="399" t="s">
        <v>1196</v>
      </c>
      <c r="C1871" s="235">
        <f>(68.51+1.16+3.81)/31</f>
        <v>2.3703225806451615</v>
      </c>
      <c r="D1871" s="45" t="s">
        <v>5746</v>
      </c>
      <c r="E1871"/>
    </row>
    <row r="1872" spans="1:5" x14ac:dyDescent="0.25">
      <c r="A1872"/>
      <c r="B1872"/>
      <c r="C1872"/>
      <c r="D1872"/>
      <c r="E1872"/>
    </row>
    <row r="1873" spans="1:5" x14ac:dyDescent="0.25">
      <c r="A1873"/>
      <c r="B1873"/>
      <c r="C1873"/>
      <c r="D1873"/>
      <c r="E1873"/>
    </row>
    <row r="1874" spans="1:5" x14ac:dyDescent="0.25">
      <c r="A1874"/>
      <c r="B1874"/>
      <c r="C1874"/>
      <c r="D1874"/>
      <c r="E1874"/>
    </row>
    <row r="1875" spans="1:5" x14ac:dyDescent="0.25">
      <c r="A1875"/>
      <c r="B1875"/>
      <c r="C1875"/>
      <c r="D1875"/>
      <c r="E1875"/>
    </row>
    <row r="1876" spans="1:5" x14ac:dyDescent="0.25">
      <c r="A1876"/>
      <c r="B1876"/>
      <c r="C1876"/>
      <c r="D1876"/>
      <c r="E1876"/>
    </row>
    <row r="1877" spans="1:5" x14ac:dyDescent="0.25">
      <c r="A1877"/>
      <c r="B1877"/>
      <c r="C1877"/>
      <c r="D1877"/>
      <c r="E1877"/>
    </row>
    <row r="1878" spans="1:5" x14ac:dyDescent="0.25">
      <c r="A1878"/>
      <c r="B1878"/>
      <c r="C1878"/>
      <c r="D1878"/>
      <c r="E1878"/>
    </row>
    <row r="1879" spans="1:5" x14ac:dyDescent="0.25">
      <c r="A1879"/>
      <c r="B1879"/>
      <c r="C1879"/>
      <c r="D1879"/>
      <c r="E1879"/>
    </row>
    <row r="1880" spans="1:5" x14ac:dyDescent="0.25">
      <c r="A1880"/>
      <c r="B1880"/>
      <c r="C1880"/>
      <c r="D1880"/>
      <c r="E1880"/>
    </row>
    <row r="1881" spans="1:5" x14ac:dyDescent="0.25">
      <c r="A1881"/>
      <c r="B1881"/>
      <c r="C1881"/>
      <c r="D1881"/>
      <c r="E1881"/>
    </row>
    <row r="1882" spans="1:5" x14ac:dyDescent="0.25">
      <c r="A1882"/>
      <c r="B1882"/>
      <c r="C1882"/>
      <c r="D1882"/>
      <c r="E1882"/>
    </row>
    <row r="1883" spans="1:5" x14ac:dyDescent="0.25">
      <c r="A1883"/>
      <c r="B1883"/>
      <c r="C1883"/>
      <c r="D1883"/>
      <c r="E1883"/>
    </row>
    <row r="1884" spans="1:5" x14ac:dyDescent="0.25">
      <c r="A1884"/>
      <c r="B1884"/>
      <c r="C1884"/>
      <c r="D1884"/>
      <c r="E1884"/>
    </row>
    <row r="1885" spans="1:5" x14ac:dyDescent="0.25">
      <c r="A1885"/>
      <c r="B1885"/>
      <c r="C1885"/>
      <c r="D1885"/>
      <c r="E1885"/>
    </row>
    <row r="1886" spans="1:5" x14ac:dyDescent="0.25">
      <c r="A1886"/>
      <c r="B1886"/>
      <c r="C1886"/>
      <c r="D1886"/>
      <c r="E1886"/>
    </row>
    <row r="1887" spans="1:5" x14ac:dyDescent="0.25">
      <c r="A1887"/>
      <c r="B1887"/>
      <c r="C1887"/>
      <c r="D1887"/>
      <c r="E1887"/>
    </row>
    <row r="1888" spans="1:5" x14ac:dyDescent="0.25">
      <c r="A1888"/>
      <c r="B1888"/>
      <c r="C1888"/>
      <c r="D1888"/>
      <c r="E1888"/>
    </row>
    <row r="1889" spans="1:5" x14ac:dyDescent="0.25">
      <c r="A1889"/>
      <c r="B1889"/>
      <c r="C1889"/>
      <c r="D1889"/>
      <c r="E1889"/>
    </row>
    <row r="1890" spans="1:5" x14ac:dyDescent="0.25">
      <c r="A1890"/>
      <c r="B1890"/>
      <c r="C1890"/>
      <c r="D1890"/>
      <c r="E1890"/>
    </row>
    <row r="1891" spans="1:5" x14ac:dyDescent="0.25">
      <c r="A1891"/>
      <c r="B1891"/>
      <c r="C1891"/>
      <c r="D1891"/>
      <c r="E1891"/>
    </row>
    <row r="1892" spans="1:5" x14ac:dyDescent="0.25">
      <c r="A1892"/>
      <c r="B1892"/>
      <c r="C1892"/>
      <c r="D1892"/>
      <c r="E1892"/>
    </row>
    <row r="1893" spans="1:5" x14ac:dyDescent="0.25">
      <c r="A1893"/>
      <c r="B1893"/>
      <c r="C1893"/>
      <c r="D1893"/>
      <c r="E1893"/>
    </row>
    <row r="1894" spans="1:5" x14ac:dyDescent="0.25">
      <c r="A1894"/>
      <c r="B1894"/>
      <c r="C1894"/>
      <c r="D1894"/>
      <c r="E1894"/>
    </row>
    <row r="1895" spans="1:5" x14ac:dyDescent="0.25">
      <c r="A1895"/>
      <c r="B1895"/>
      <c r="C1895"/>
      <c r="D1895"/>
      <c r="E1895"/>
    </row>
    <row r="1896" spans="1:5" x14ac:dyDescent="0.25">
      <c r="A1896"/>
      <c r="B1896"/>
      <c r="C1896"/>
      <c r="D1896"/>
      <c r="E1896"/>
    </row>
    <row r="1897" spans="1:5" x14ac:dyDescent="0.25">
      <c r="A1897"/>
      <c r="B1897"/>
      <c r="C1897"/>
      <c r="D1897"/>
      <c r="E1897"/>
    </row>
    <row r="1898" spans="1:5" x14ac:dyDescent="0.25">
      <c r="A1898"/>
      <c r="B1898"/>
      <c r="C1898"/>
      <c r="D1898"/>
      <c r="E1898"/>
    </row>
    <row r="1899" spans="1:5" x14ac:dyDescent="0.25">
      <c r="A1899"/>
      <c r="B1899"/>
      <c r="C1899"/>
      <c r="D1899"/>
      <c r="E1899"/>
    </row>
    <row r="1900" spans="1:5" x14ac:dyDescent="0.25">
      <c r="A1900"/>
      <c r="B1900"/>
      <c r="C1900"/>
      <c r="D1900"/>
      <c r="E1900"/>
    </row>
    <row r="1901" spans="1:5" x14ac:dyDescent="0.25">
      <c r="A1901"/>
      <c r="B1901"/>
      <c r="C1901"/>
      <c r="D1901"/>
      <c r="E1901"/>
    </row>
    <row r="1902" spans="1:5" x14ac:dyDescent="0.25">
      <c r="A1902"/>
      <c r="B1902"/>
      <c r="C1902"/>
      <c r="D1902"/>
      <c r="E1902"/>
    </row>
    <row r="1903" spans="1:5" x14ac:dyDescent="0.25">
      <c r="A1903"/>
      <c r="B1903"/>
      <c r="C1903"/>
      <c r="D1903"/>
      <c r="E1903"/>
    </row>
    <row r="1904" spans="1:5" x14ac:dyDescent="0.25">
      <c r="A1904"/>
      <c r="B1904"/>
      <c r="C1904"/>
      <c r="D1904"/>
      <c r="E1904"/>
    </row>
    <row r="1905" spans="1:5" x14ac:dyDescent="0.25">
      <c r="A1905"/>
      <c r="B1905"/>
      <c r="C1905"/>
      <c r="D1905"/>
      <c r="E1905"/>
    </row>
    <row r="1906" spans="1:5" x14ac:dyDescent="0.25">
      <c r="A1906"/>
      <c r="B1906"/>
      <c r="C1906"/>
      <c r="D1906"/>
      <c r="E1906"/>
    </row>
    <row r="1907" spans="1:5" x14ac:dyDescent="0.25">
      <c r="A1907"/>
      <c r="B1907"/>
      <c r="C1907"/>
      <c r="D1907"/>
      <c r="E1907"/>
    </row>
    <row r="1908" spans="1:5" x14ac:dyDescent="0.25">
      <c r="A1908"/>
      <c r="B1908"/>
      <c r="C1908"/>
      <c r="D1908"/>
      <c r="E1908"/>
    </row>
    <row r="1909" spans="1:5" x14ac:dyDescent="0.25">
      <c r="A1909"/>
      <c r="B1909"/>
      <c r="C1909"/>
      <c r="D1909"/>
      <c r="E1909"/>
    </row>
    <row r="1910" spans="1:5" x14ac:dyDescent="0.25">
      <c r="A1910"/>
      <c r="B1910"/>
      <c r="C1910"/>
      <c r="D1910"/>
      <c r="E1910"/>
    </row>
    <row r="1911" spans="1:5" x14ac:dyDescent="0.25">
      <c r="A1911"/>
      <c r="B1911"/>
      <c r="C1911"/>
      <c r="D1911"/>
      <c r="E1911"/>
    </row>
    <row r="1912" spans="1:5" x14ac:dyDescent="0.25">
      <c r="A1912"/>
      <c r="B1912"/>
      <c r="C1912"/>
      <c r="D1912"/>
      <c r="E1912"/>
    </row>
    <row r="1913" spans="1:5" x14ac:dyDescent="0.25">
      <c r="A1913"/>
      <c r="B1913"/>
      <c r="C1913"/>
      <c r="D1913"/>
      <c r="E1913"/>
    </row>
    <row r="1914" spans="1:5" x14ac:dyDescent="0.25">
      <c r="A1914"/>
      <c r="B1914"/>
      <c r="C1914"/>
      <c r="D1914"/>
      <c r="E1914"/>
    </row>
    <row r="1915" spans="1:5" x14ac:dyDescent="0.25">
      <c r="A1915"/>
      <c r="B1915"/>
      <c r="C1915"/>
      <c r="D1915"/>
      <c r="E1915"/>
    </row>
    <row r="1916" spans="1:5" x14ac:dyDescent="0.25">
      <c r="A1916"/>
      <c r="B1916"/>
      <c r="C1916"/>
      <c r="D1916"/>
      <c r="E1916"/>
    </row>
    <row r="1917" spans="1:5" x14ac:dyDescent="0.25">
      <c r="A1917"/>
      <c r="B1917"/>
      <c r="C1917"/>
      <c r="D1917"/>
      <c r="E1917"/>
    </row>
    <row r="1918" spans="1:5" x14ac:dyDescent="0.25">
      <c r="A1918"/>
      <c r="B1918"/>
      <c r="C1918"/>
      <c r="D1918"/>
      <c r="E1918"/>
    </row>
    <row r="1919" spans="1:5" x14ac:dyDescent="0.25">
      <c r="A1919"/>
      <c r="B1919"/>
      <c r="C1919"/>
      <c r="D1919"/>
      <c r="E1919"/>
    </row>
    <row r="1920" spans="1:5" x14ac:dyDescent="0.25">
      <c r="A1920"/>
      <c r="B1920"/>
      <c r="C1920"/>
      <c r="D1920"/>
      <c r="E1920"/>
    </row>
    <row r="1921" spans="1:5" x14ac:dyDescent="0.25">
      <c r="A1921"/>
      <c r="B1921"/>
      <c r="C1921"/>
      <c r="D1921"/>
      <c r="E1921"/>
    </row>
    <row r="1922" spans="1:5" x14ac:dyDescent="0.25">
      <c r="A1922"/>
      <c r="B1922"/>
      <c r="C1922"/>
      <c r="D1922"/>
      <c r="E1922"/>
    </row>
    <row r="1923" spans="1:5" x14ac:dyDescent="0.25">
      <c r="A1923"/>
      <c r="B1923"/>
      <c r="C1923"/>
      <c r="D1923"/>
      <c r="E1923"/>
    </row>
    <row r="1924" spans="1:5" x14ac:dyDescent="0.25">
      <c r="A1924"/>
      <c r="B1924"/>
      <c r="C1924"/>
      <c r="D1924"/>
      <c r="E1924"/>
    </row>
    <row r="1925" spans="1:5" x14ac:dyDescent="0.25">
      <c r="A1925"/>
      <c r="B1925"/>
      <c r="C1925"/>
      <c r="D1925"/>
      <c r="E1925"/>
    </row>
    <row r="1926" spans="1:5" x14ac:dyDescent="0.25">
      <c r="A1926"/>
      <c r="B1926"/>
      <c r="C1926"/>
      <c r="D1926"/>
      <c r="E1926"/>
    </row>
    <row r="1927" spans="1:5" x14ac:dyDescent="0.25">
      <c r="A1927"/>
      <c r="B1927"/>
      <c r="C1927"/>
      <c r="D1927"/>
      <c r="E1927"/>
    </row>
    <row r="1928" spans="1:5" x14ac:dyDescent="0.25">
      <c r="A1928"/>
      <c r="B1928"/>
      <c r="C1928"/>
      <c r="D1928"/>
      <c r="E1928"/>
    </row>
    <row r="1929" spans="1:5" x14ac:dyDescent="0.25">
      <c r="A1929"/>
      <c r="B1929"/>
      <c r="C1929"/>
      <c r="D1929"/>
      <c r="E1929"/>
    </row>
    <row r="1930" spans="1:5" x14ac:dyDescent="0.25">
      <c r="A1930"/>
      <c r="B1930"/>
      <c r="C1930"/>
      <c r="D1930"/>
      <c r="E1930"/>
    </row>
    <row r="1931" spans="1:5" x14ac:dyDescent="0.25">
      <c r="A1931"/>
      <c r="B1931"/>
      <c r="C1931"/>
      <c r="D1931"/>
      <c r="E1931"/>
    </row>
    <row r="1932" spans="1:5" x14ac:dyDescent="0.25">
      <c r="A1932"/>
      <c r="B1932"/>
      <c r="C1932"/>
      <c r="D1932"/>
      <c r="E1932"/>
    </row>
    <row r="1933" spans="1:5" x14ac:dyDescent="0.25">
      <c r="A1933"/>
      <c r="B1933"/>
      <c r="C1933"/>
      <c r="D1933"/>
      <c r="E1933"/>
    </row>
    <row r="1934" spans="1:5" x14ac:dyDescent="0.25">
      <c r="A1934"/>
      <c r="B1934"/>
      <c r="C1934"/>
      <c r="D1934"/>
      <c r="E1934"/>
    </row>
    <row r="1935" spans="1:5" x14ac:dyDescent="0.25">
      <c r="A1935"/>
      <c r="B1935"/>
      <c r="C1935"/>
      <c r="D1935"/>
      <c r="E1935"/>
    </row>
    <row r="1936" spans="1:5" x14ac:dyDescent="0.25">
      <c r="A1936"/>
      <c r="B1936"/>
      <c r="C1936"/>
      <c r="D1936"/>
      <c r="E1936"/>
    </row>
    <row r="1937" spans="1:5" x14ac:dyDescent="0.25">
      <c r="A1937"/>
      <c r="B1937"/>
      <c r="C1937"/>
      <c r="D1937"/>
      <c r="E1937"/>
    </row>
    <row r="1938" spans="1:5" x14ac:dyDescent="0.25">
      <c r="A1938"/>
      <c r="B1938"/>
      <c r="C1938"/>
      <c r="D1938"/>
      <c r="E1938"/>
    </row>
    <row r="1939" spans="1:5" x14ac:dyDescent="0.25">
      <c r="A1939"/>
      <c r="B1939"/>
      <c r="C1939"/>
      <c r="D1939"/>
      <c r="E1939"/>
    </row>
    <row r="1940" spans="1:5" x14ac:dyDescent="0.25">
      <c r="A1940"/>
      <c r="B1940"/>
      <c r="C1940"/>
      <c r="D1940"/>
      <c r="E1940"/>
    </row>
    <row r="1941" spans="1:5" x14ac:dyDescent="0.25">
      <c r="A1941"/>
      <c r="B1941"/>
      <c r="C1941"/>
      <c r="D1941"/>
      <c r="E1941"/>
    </row>
    <row r="1942" spans="1:5" x14ac:dyDescent="0.25">
      <c r="A1942"/>
      <c r="B1942"/>
      <c r="C1942"/>
      <c r="D1942"/>
      <c r="E1942"/>
    </row>
    <row r="1943" spans="1:5" x14ac:dyDescent="0.25">
      <c r="A1943"/>
      <c r="B1943"/>
      <c r="C1943"/>
      <c r="D1943"/>
      <c r="E1943"/>
    </row>
    <row r="1944" spans="1:5" x14ac:dyDescent="0.25">
      <c r="A1944"/>
      <c r="B1944"/>
      <c r="C1944"/>
      <c r="D1944"/>
      <c r="E1944"/>
    </row>
    <row r="1945" spans="1:5" x14ac:dyDescent="0.25">
      <c r="A1945"/>
      <c r="B1945"/>
      <c r="C1945"/>
      <c r="D1945"/>
      <c r="E1945"/>
    </row>
    <row r="1946" spans="1:5" x14ac:dyDescent="0.25">
      <c r="A1946"/>
      <c r="B1946"/>
      <c r="C1946"/>
      <c r="D1946"/>
      <c r="E1946"/>
    </row>
    <row r="1947" spans="1:5" x14ac:dyDescent="0.25">
      <c r="A1947"/>
      <c r="B1947"/>
      <c r="C1947"/>
      <c r="D1947"/>
      <c r="E1947"/>
    </row>
    <row r="1948" spans="1:5" x14ac:dyDescent="0.25">
      <c r="A1948"/>
      <c r="B1948"/>
      <c r="C1948"/>
      <c r="D1948"/>
      <c r="E1948"/>
    </row>
    <row r="1949" spans="1:5" x14ac:dyDescent="0.25">
      <c r="A1949"/>
      <c r="B1949"/>
      <c r="C1949"/>
      <c r="D1949"/>
      <c r="E1949"/>
    </row>
    <row r="1950" spans="1:5" x14ac:dyDescent="0.25">
      <c r="A1950"/>
      <c r="B1950"/>
      <c r="C1950"/>
      <c r="D1950"/>
      <c r="E1950"/>
    </row>
    <row r="1951" spans="1:5" x14ac:dyDescent="0.25">
      <c r="A1951"/>
      <c r="B1951"/>
      <c r="C1951"/>
      <c r="D1951"/>
      <c r="E1951"/>
    </row>
    <row r="1952" spans="1:5" x14ac:dyDescent="0.25">
      <c r="A1952"/>
      <c r="B1952"/>
      <c r="C1952"/>
      <c r="D1952"/>
      <c r="E1952"/>
    </row>
    <row r="1953" spans="1:5" x14ac:dyDescent="0.25">
      <c r="A1953"/>
      <c r="B1953"/>
      <c r="C1953"/>
      <c r="D1953"/>
      <c r="E1953"/>
    </row>
    <row r="1954" spans="1:5" x14ac:dyDescent="0.25">
      <c r="A1954"/>
      <c r="B1954"/>
      <c r="C1954"/>
      <c r="D1954"/>
      <c r="E1954"/>
    </row>
    <row r="1955" spans="1:5" x14ac:dyDescent="0.25">
      <c r="A1955"/>
      <c r="B1955"/>
      <c r="C1955"/>
      <c r="D1955"/>
      <c r="E1955"/>
    </row>
    <row r="1956" spans="1:5" x14ac:dyDescent="0.25">
      <c r="A1956"/>
      <c r="B1956"/>
      <c r="C1956"/>
      <c r="D1956"/>
      <c r="E1956"/>
    </row>
    <row r="1957" spans="1:5" x14ac:dyDescent="0.25">
      <c r="A1957"/>
      <c r="B1957"/>
      <c r="C1957"/>
      <c r="D1957"/>
      <c r="E1957"/>
    </row>
    <row r="1958" spans="1:5" x14ac:dyDescent="0.25">
      <c r="A1958"/>
      <c r="B1958"/>
      <c r="C1958"/>
      <c r="D1958"/>
      <c r="E1958"/>
    </row>
    <row r="1959" spans="1:5" x14ac:dyDescent="0.25">
      <c r="A1959"/>
      <c r="B1959"/>
      <c r="C1959"/>
      <c r="D1959"/>
      <c r="E1959"/>
    </row>
    <row r="1960" spans="1:5" x14ac:dyDescent="0.25">
      <c r="A1960"/>
      <c r="B1960"/>
      <c r="C1960"/>
      <c r="D1960"/>
      <c r="E1960"/>
    </row>
    <row r="1961" spans="1:5" x14ac:dyDescent="0.25">
      <c r="A1961"/>
      <c r="B1961"/>
      <c r="C1961"/>
      <c r="D1961"/>
      <c r="E1961"/>
    </row>
    <row r="1962" spans="1:5" x14ac:dyDescent="0.25">
      <c r="A1962"/>
      <c r="B1962"/>
      <c r="C1962"/>
      <c r="D1962"/>
      <c r="E1962"/>
    </row>
    <row r="1963" spans="1:5" x14ac:dyDescent="0.25">
      <c r="A1963"/>
      <c r="B1963"/>
      <c r="C1963"/>
      <c r="D1963"/>
      <c r="E1963"/>
    </row>
    <row r="1964" spans="1:5" x14ac:dyDescent="0.25">
      <c r="A1964"/>
      <c r="B1964"/>
      <c r="C1964"/>
      <c r="D1964"/>
      <c r="E1964"/>
    </row>
    <row r="1965" spans="1:5" x14ac:dyDescent="0.25">
      <c r="A1965"/>
      <c r="B1965"/>
      <c r="C1965"/>
      <c r="D1965"/>
      <c r="E1965"/>
    </row>
    <row r="1966" spans="1:5" x14ac:dyDescent="0.25">
      <c r="A1966"/>
      <c r="B1966"/>
      <c r="C1966"/>
      <c r="D1966"/>
      <c r="E1966"/>
    </row>
    <row r="1967" spans="1:5" x14ac:dyDescent="0.25">
      <c r="A1967"/>
      <c r="B1967"/>
      <c r="C1967"/>
      <c r="D1967"/>
      <c r="E1967"/>
    </row>
    <row r="1968" spans="1:5" x14ac:dyDescent="0.25">
      <c r="A1968"/>
      <c r="B1968"/>
      <c r="C1968"/>
      <c r="D1968"/>
      <c r="E1968"/>
    </row>
    <row r="1969" spans="1:5" x14ac:dyDescent="0.25">
      <c r="A1969"/>
      <c r="B1969"/>
      <c r="C1969"/>
      <c r="D1969"/>
      <c r="E1969"/>
    </row>
    <row r="1970" spans="1:5" x14ac:dyDescent="0.25">
      <c r="A1970"/>
      <c r="B1970"/>
      <c r="C1970"/>
      <c r="D1970"/>
      <c r="E1970"/>
    </row>
    <row r="1971" spans="1:5" x14ac:dyDescent="0.25">
      <c r="A1971"/>
      <c r="B1971"/>
      <c r="C1971"/>
      <c r="D1971"/>
      <c r="E1971"/>
    </row>
    <row r="1972" spans="1:5" x14ac:dyDescent="0.25">
      <c r="A1972"/>
      <c r="B1972"/>
      <c r="C1972"/>
      <c r="D1972"/>
      <c r="E1972"/>
    </row>
    <row r="1973" spans="1:5" x14ac:dyDescent="0.25">
      <c r="A1973"/>
      <c r="B1973"/>
      <c r="C1973"/>
      <c r="D1973"/>
      <c r="E1973"/>
    </row>
    <row r="1974" spans="1:5" x14ac:dyDescent="0.25">
      <c r="A1974"/>
      <c r="B1974"/>
      <c r="C1974"/>
      <c r="D1974"/>
      <c r="E1974"/>
    </row>
    <row r="1975" spans="1:5" x14ac:dyDescent="0.25">
      <c r="A1975"/>
      <c r="B1975"/>
      <c r="C1975"/>
      <c r="D1975"/>
      <c r="E1975"/>
    </row>
    <row r="1976" spans="1:5" x14ac:dyDescent="0.25">
      <c r="A1976"/>
      <c r="B1976"/>
      <c r="C1976"/>
      <c r="D1976"/>
      <c r="E1976"/>
    </row>
    <row r="1977" spans="1:5" x14ac:dyDescent="0.25">
      <c r="A1977"/>
      <c r="B1977"/>
      <c r="C1977"/>
      <c r="D1977"/>
      <c r="E1977"/>
    </row>
    <row r="1978" spans="1:5" x14ac:dyDescent="0.25">
      <c r="A1978"/>
      <c r="B1978"/>
      <c r="C1978"/>
      <c r="D1978"/>
      <c r="E1978"/>
    </row>
    <row r="1979" spans="1:5" x14ac:dyDescent="0.25">
      <c r="A1979"/>
      <c r="B1979"/>
      <c r="C1979"/>
      <c r="D1979"/>
      <c r="E1979"/>
    </row>
    <row r="1980" spans="1:5" x14ac:dyDescent="0.25">
      <c r="A1980"/>
      <c r="B1980"/>
      <c r="C1980"/>
      <c r="D1980"/>
      <c r="E1980"/>
    </row>
    <row r="1981" spans="1:5" x14ac:dyDescent="0.25">
      <c r="A1981"/>
      <c r="B1981"/>
      <c r="C1981"/>
      <c r="D1981"/>
      <c r="E1981"/>
    </row>
    <row r="1982" spans="1:5" x14ac:dyDescent="0.25">
      <c r="A1982"/>
      <c r="B1982"/>
      <c r="C1982"/>
      <c r="D1982"/>
      <c r="E1982"/>
    </row>
    <row r="1983" spans="1:5" x14ac:dyDescent="0.25">
      <c r="A1983"/>
      <c r="B1983"/>
      <c r="C1983"/>
      <c r="D1983"/>
      <c r="E1983"/>
    </row>
    <row r="1984" spans="1:5" x14ac:dyDescent="0.25">
      <c r="A1984"/>
      <c r="B1984"/>
      <c r="C1984"/>
      <c r="D1984"/>
      <c r="E1984"/>
    </row>
    <row r="1985" spans="1:5" x14ac:dyDescent="0.25">
      <c r="A1985"/>
      <c r="B1985"/>
      <c r="C1985"/>
      <c r="D1985"/>
      <c r="E1985"/>
    </row>
    <row r="1986" spans="1:5" x14ac:dyDescent="0.25">
      <c r="A1986"/>
      <c r="B1986"/>
      <c r="C1986"/>
      <c r="D1986"/>
      <c r="E1986"/>
    </row>
    <row r="1987" spans="1:5" x14ac:dyDescent="0.25">
      <c r="A1987"/>
      <c r="B1987"/>
      <c r="C1987"/>
      <c r="D1987"/>
      <c r="E1987"/>
    </row>
    <row r="1988" spans="1:5" x14ac:dyDescent="0.25">
      <c r="A1988"/>
      <c r="B1988"/>
      <c r="C1988"/>
      <c r="D1988"/>
      <c r="E1988"/>
    </row>
    <row r="1989" spans="1:5" x14ac:dyDescent="0.25">
      <c r="A1989"/>
      <c r="B1989"/>
      <c r="C1989"/>
      <c r="D1989"/>
      <c r="E1989"/>
    </row>
    <row r="1990" spans="1:5" x14ac:dyDescent="0.25">
      <c r="A1990"/>
      <c r="B1990"/>
      <c r="C1990"/>
      <c r="D1990"/>
      <c r="E1990"/>
    </row>
    <row r="1991" spans="1:5" x14ac:dyDescent="0.25">
      <c r="A1991"/>
      <c r="B1991"/>
      <c r="C1991"/>
      <c r="D1991"/>
      <c r="E1991"/>
    </row>
    <row r="1992" spans="1:5" x14ac:dyDescent="0.25">
      <c r="A1992"/>
      <c r="B1992"/>
      <c r="C1992"/>
      <c r="D1992"/>
      <c r="E1992"/>
    </row>
    <row r="1993" spans="1:5" x14ac:dyDescent="0.25">
      <c r="A1993"/>
      <c r="B1993"/>
      <c r="C1993"/>
      <c r="D1993"/>
      <c r="E1993"/>
    </row>
    <row r="1994" spans="1:5" x14ac:dyDescent="0.25">
      <c r="A1994"/>
      <c r="B1994"/>
      <c r="C1994"/>
      <c r="D1994"/>
      <c r="E1994"/>
    </row>
    <row r="1995" spans="1:5" x14ac:dyDescent="0.25">
      <c r="A1995"/>
      <c r="B1995"/>
      <c r="C1995"/>
      <c r="D1995"/>
      <c r="E1995"/>
    </row>
    <row r="1996" spans="1:5" x14ac:dyDescent="0.25">
      <c r="A1996"/>
      <c r="B1996"/>
      <c r="C1996"/>
      <c r="D1996"/>
      <c r="E1996"/>
    </row>
    <row r="1997" spans="1:5" x14ac:dyDescent="0.25">
      <c r="A1997"/>
      <c r="B1997"/>
      <c r="C1997"/>
      <c r="D1997"/>
      <c r="E1997"/>
    </row>
    <row r="1998" spans="1:5" x14ac:dyDescent="0.25">
      <c r="A1998"/>
      <c r="B1998"/>
      <c r="C1998"/>
      <c r="D1998"/>
      <c r="E1998"/>
    </row>
    <row r="1999" spans="1:5" x14ac:dyDescent="0.25">
      <c r="A1999"/>
      <c r="B1999"/>
      <c r="C1999"/>
      <c r="D1999"/>
      <c r="E1999"/>
    </row>
    <row r="2000" spans="1:5" x14ac:dyDescent="0.25">
      <c r="A2000"/>
      <c r="B2000"/>
      <c r="C2000"/>
      <c r="D2000"/>
      <c r="E2000"/>
    </row>
    <row r="2001" spans="1:5" x14ac:dyDescent="0.25">
      <c r="A2001"/>
      <c r="B2001"/>
      <c r="C2001"/>
      <c r="D2001"/>
      <c r="E2001"/>
    </row>
    <row r="2002" spans="1:5" x14ac:dyDescent="0.25">
      <c r="A2002"/>
      <c r="B2002"/>
      <c r="C2002"/>
      <c r="D2002"/>
      <c r="E2002"/>
    </row>
    <row r="2003" spans="1:5" x14ac:dyDescent="0.25">
      <c r="A2003"/>
      <c r="B2003"/>
      <c r="C2003"/>
      <c r="D2003"/>
      <c r="E2003"/>
    </row>
    <row r="2004" spans="1:5" x14ac:dyDescent="0.25">
      <c r="A2004"/>
      <c r="B2004"/>
      <c r="C2004"/>
      <c r="D2004"/>
      <c r="E2004"/>
    </row>
    <row r="2005" spans="1:5" x14ac:dyDescent="0.25">
      <c r="A2005"/>
      <c r="B2005"/>
      <c r="C2005"/>
      <c r="D2005"/>
      <c r="E2005"/>
    </row>
    <row r="2006" spans="1:5" x14ac:dyDescent="0.25">
      <c r="A2006"/>
      <c r="B2006"/>
      <c r="C2006"/>
      <c r="D2006"/>
      <c r="E2006"/>
    </row>
    <row r="2007" spans="1:5" x14ac:dyDescent="0.25">
      <c r="A2007"/>
      <c r="B2007"/>
      <c r="C2007"/>
      <c r="D2007"/>
      <c r="E2007"/>
    </row>
    <row r="2008" spans="1:5" x14ac:dyDescent="0.25">
      <c r="A2008"/>
      <c r="B2008"/>
      <c r="C2008"/>
      <c r="D2008"/>
      <c r="E2008"/>
    </row>
    <row r="2009" spans="1:5" x14ac:dyDescent="0.25">
      <c r="A2009"/>
      <c r="B2009"/>
      <c r="C2009"/>
      <c r="D2009"/>
      <c r="E2009"/>
    </row>
    <row r="2010" spans="1:5" x14ac:dyDescent="0.25">
      <c r="A2010"/>
      <c r="B2010"/>
      <c r="C2010"/>
      <c r="D2010"/>
      <c r="E2010"/>
    </row>
    <row r="2011" spans="1:5" x14ac:dyDescent="0.25">
      <c r="A2011"/>
      <c r="B2011"/>
      <c r="C2011"/>
      <c r="D2011"/>
      <c r="E2011"/>
    </row>
    <row r="2012" spans="1:5" x14ac:dyDescent="0.25">
      <c r="A2012"/>
      <c r="B2012"/>
      <c r="C2012"/>
      <c r="D2012"/>
      <c r="E2012"/>
    </row>
    <row r="2013" spans="1:5" x14ac:dyDescent="0.25">
      <c r="A2013"/>
      <c r="B2013"/>
      <c r="C2013"/>
      <c r="D2013"/>
      <c r="E2013"/>
    </row>
    <row r="2014" spans="1:5" x14ac:dyDescent="0.25">
      <c r="A2014"/>
      <c r="B2014"/>
      <c r="C2014"/>
      <c r="D2014"/>
      <c r="E2014"/>
    </row>
    <row r="2015" spans="1:5" x14ac:dyDescent="0.25">
      <c r="A2015"/>
      <c r="B2015"/>
      <c r="C2015"/>
      <c r="D2015"/>
      <c r="E2015"/>
    </row>
    <row r="2016" spans="1:5" x14ac:dyDescent="0.25">
      <c r="A2016"/>
      <c r="B2016"/>
      <c r="C2016"/>
      <c r="D2016"/>
      <c r="E2016"/>
    </row>
    <row r="2017" spans="1:5" x14ac:dyDescent="0.25">
      <c r="A2017"/>
      <c r="B2017"/>
      <c r="C2017"/>
      <c r="D2017"/>
      <c r="E2017"/>
    </row>
    <row r="2018" spans="1:5" x14ac:dyDescent="0.25">
      <c r="A2018"/>
      <c r="B2018"/>
      <c r="C2018"/>
      <c r="D2018"/>
      <c r="E2018"/>
    </row>
    <row r="2019" spans="1:5" x14ac:dyDescent="0.25">
      <c r="A2019"/>
      <c r="B2019"/>
      <c r="C2019"/>
      <c r="D2019"/>
      <c r="E2019"/>
    </row>
    <row r="2020" spans="1:5" x14ac:dyDescent="0.25">
      <c r="A2020"/>
      <c r="B2020"/>
      <c r="C2020"/>
      <c r="D2020"/>
      <c r="E2020"/>
    </row>
    <row r="2021" spans="1:5" x14ac:dyDescent="0.25">
      <c r="A2021"/>
      <c r="B2021"/>
      <c r="C2021"/>
      <c r="D2021"/>
      <c r="E2021"/>
    </row>
    <row r="2022" spans="1:5" x14ac:dyDescent="0.25">
      <c r="A2022"/>
      <c r="B2022"/>
      <c r="C2022"/>
      <c r="D2022"/>
      <c r="E2022"/>
    </row>
    <row r="2023" spans="1:5" x14ac:dyDescent="0.25">
      <c r="A2023"/>
      <c r="B2023"/>
      <c r="C2023"/>
      <c r="D2023"/>
      <c r="E2023"/>
    </row>
    <row r="2024" spans="1:5" x14ac:dyDescent="0.25">
      <c r="A2024"/>
      <c r="B2024"/>
      <c r="C2024"/>
      <c r="D2024"/>
      <c r="E2024"/>
    </row>
    <row r="2025" spans="1:5" x14ac:dyDescent="0.25">
      <c r="A2025"/>
      <c r="B2025"/>
      <c r="C2025"/>
      <c r="D2025"/>
      <c r="E2025"/>
    </row>
    <row r="2026" spans="1:5" x14ac:dyDescent="0.25">
      <c r="A2026"/>
      <c r="B2026"/>
      <c r="C2026"/>
      <c r="D2026"/>
      <c r="E2026"/>
    </row>
    <row r="2027" spans="1:5" x14ac:dyDescent="0.25">
      <c r="A2027"/>
      <c r="B2027"/>
      <c r="C2027"/>
      <c r="D2027"/>
      <c r="E2027"/>
    </row>
    <row r="2028" spans="1:5" x14ac:dyDescent="0.25">
      <c r="A2028"/>
      <c r="B2028"/>
      <c r="C2028"/>
      <c r="D2028"/>
      <c r="E2028"/>
    </row>
    <row r="2029" spans="1:5" x14ac:dyDescent="0.25">
      <c r="A2029"/>
      <c r="B2029"/>
      <c r="C2029"/>
      <c r="D2029"/>
      <c r="E2029"/>
    </row>
    <row r="2030" spans="1:5" x14ac:dyDescent="0.25">
      <c r="A2030"/>
      <c r="B2030"/>
      <c r="C2030"/>
      <c r="D2030"/>
      <c r="E2030"/>
    </row>
    <row r="2031" spans="1:5" x14ac:dyDescent="0.25">
      <c r="A2031"/>
      <c r="B2031"/>
      <c r="C2031"/>
      <c r="D2031"/>
      <c r="E2031"/>
    </row>
    <row r="2032" spans="1:5" x14ac:dyDescent="0.25">
      <c r="A2032"/>
      <c r="B2032"/>
      <c r="C2032"/>
      <c r="D2032"/>
      <c r="E2032"/>
    </row>
    <row r="2033" spans="1:5" x14ac:dyDescent="0.25">
      <c r="A2033"/>
      <c r="B2033"/>
      <c r="C2033"/>
      <c r="D2033"/>
      <c r="E2033"/>
    </row>
    <row r="2034" spans="1:5" x14ac:dyDescent="0.25">
      <c r="A2034"/>
      <c r="B2034"/>
      <c r="C2034"/>
      <c r="D2034"/>
      <c r="E2034"/>
    </row>
    <row r="2035" spans="1:5" x14ac:dyDescent="0.25">
      <c r="A2035"/>
      <c r="B2035"/>
      <c r="C2035"/>
      <c r="D2035"/>
      <c r="E2035"/>
    </row>
    <row r="2036" spans="1:5" x14ac:dyDescent="0.25">
      <c r="A2036"/>
      <c r="B2036"/>
      <c r="C2036"/>
      <c r="D2036"/>
      <c r="E2036"/>
    </row>
    <row r="2037" spans="1:5" x14ac:dyDescent="0.25">
      <c r="A2037"/>
      <c r="B2037"/>
      <c r="C2037"/>
      <c r="D2037"/>
      <c r="E2037"/>
    </row>
    <row r="2038" spans="1:5" x14ac:dyDescent="0.25">
      <c r="A2038"/>
      <c r="B2038"/>
      <c r="C2038"/>
      <c r="D2038"/>
      <c r="E2038"/>
    </row>
    <row r="2039" spans="1:5" x14ac:dyDescent="0.25">
      <c r="A2039"/>
      <c r="B2039"/>
      <c r="C2039"/>
      <c r="D2039"/>
      <c r="E2039"/>
    </row>
    <row r="2040" spans="1:5" x14ac:dyDescent="0.25">
      <c r="A2040"/>
      <c r="B2040"/>
      <c r="C2040"/>
      <c r="D2040"/>
      <c r="E2040"/>
    </row>
    <row r="2041" spans="1:5" x14ac:dyDescent="0.25">
      <c r="A2041"/>
      <c r="B2041"/>
      <c r="C2041"/>
      <c r="D2041"/>
      <c r="E2041"/>
    </row>
    <row r="2042" spans="1:5" x14ac:dyDescent="0.25">
      <c r="A2042"/>
      <c r="B2042"/>
      <c r="C2042"/>
      <c r="D2042"/>
      <c r="E2042"/>
    </row>
    <row r="2043" spans="1:5" x14ac:dyDescent="0.25">
      <c r="A2043"/>
      <c r="B2043"/>
      <c r="C2043"/>
      <c r="D2043"/>
      <c r="E2043"/>
    </row>
    <row r="2044" spans="1:5" x14ac:dyDescent="0.25">
      <c r="A2044"/>
      <c r="B2044"/>
      <c r="C2044"/>
      <c r="D2044"/>
      <c r="E2044"/>
    </row>
    <row r="2045" spans="1:5" x14ac:dyDescent="0.25">
      <c r="A2045"/>
      <c r="B2045"/>
      <c r="C2045"/>
      <c r="D2045"/>
      <c r="E2045"/>
    </row>
    <row r="2046" spans="1:5" x14ac:dyDescent="0.25">
      <c r="A2046"/>
      <c r="B2046"/>
      <c r="C2046"/>
      <c r="D2046"/>
      <c r="E2046"/>
    </row>
    <row r="2047" spans="1:5" x14ac:dyDescent="0.25">
      <c r="A2047"/>
      <c r="B2047"/>
      <c r="C2047"/>
      <c r="D2047"/>
      <c r="E2047"/>
    </row>
    <row r="2048" spans="1:5" x14ac:dyDescent="0.25">
      <c r="A2048"/>
      <c r="B2048"/>
      <c r="C2048"/>
      <c r="D2048"/>
      <c r="E2048"/>
    </row>
    <row r="2049" spans="1:5" x14ac:dyDescent="0.25">
      <c r="A2049"/>
      <c r="B2049"/>
      <c r="C2049"/>
      <c r="D2049"/>
      <c r="E2049"/>
    </row>
    <row r="2050" spans="1:5" x14ac:dyDescent="0.25">
      <c r="A2050"/>
      <c r="B2050"/>
      <c r="C2050"/>
      <c r="D2050"/>
      <c r="E2050"/>
    </row>
    <row r="2051" spans="1:5" x14ac:dyDescent="0.25">
      <c r="A2051"/>
      <c r="B2051"/>
      <c r="C2051"/>
      <c r="D2051"/>
      <c r="E2051"/>
    </row>
    <row r="2052" spans="1:5" x14ac:dyDescent="0.25">
      <c r="A2052"/>
      <c r="B2052"/>
      <c r="C2052"/>
      <c r="D2052"/>
      <c r="E2052"/>
    </row>
    <row r="2053" spans="1:5" x14ac:dyDescent="0.25">
      <c r="A2053"/>
      <c r="B2053"/>
      <c r="C2053"/>
      <c r="D2053"/>
      <c r="E2053"/>
    </row>
    <row r="2054" spans="1:5" x14ac:dyDescent="0.25">
      <c r="A2054"/>
      <c r="B2054"/>
      <c r="C2054"/>
      <c r="D2054"/>
      <c r="E2054"/>
    </row>
    <row r="2055" spans="1:5" x14ac:dyDescent="0.25">
      <c r="A2055"/>
      <c r="B2055"/>
      <c r="C2055"/>
      <c r="D2055"/>
      <c r="E2055"/>
    </row>
    <row r="2056" spans="1:5" x14ac:dyDescent="0.25">
      <c r="A2056"/>
      <c r="B2056"/>
      <c r="C2056"/>
      <c r="D2056"/>
      <c r="E2056"/>
    </row>
    <row r="2057" spans="1:5" x14ac:dyDescent="0.25">
      <c r="A2057"/>
      <c r="B2057"/>
      <c r="C2057"/>
      <c r="D2057"/>
      <c r="E2057"/>
    </row>
    <row r="2058" spans="1:5" x14ac:dyDescent="0.25">
      <c r="A2058"/>
      <c r="B2058"/>
      <c r="C2058"/>
      <c r="D2058"/>
      <c r="E2058"/>
    </row>
    <row r="2059" spans="1:5" x14ac:dyDescent="0.25">
      <c r="A2059"/>
      <c r="B2059"/>
      <c r="C2059"/>
      <c r="D2059"/>
      <c r="E2059"/>
    </row>
    <row r="2060" spans="1:5" x14ac:dyDescent="0.25">
      <c r="A2060"/>
      <c r="B2060"/>
      <c r="C2060"/>
      <c r="D2060"/>
      <c r="E2060"/>
    </row>
    <row r="2061" spans="1:5" x14ac:dyDescent="0.25">
      <c r="A2061"/>
      <c r="B2061"/>
      <c r="C2061"/>
      <c r="D2061"/>
      <c r="E2061"/>
    </row>
    <row r="2062" spans="1:5" x14ac:dyDescent="0.25">
      <c r="A2062"/>
      <c r="B2062"/>
      <c r="C2062"/>
      <c r="D2062"/>
      <c r="E2062"/>
    </row>
    <row r="2063" spans="1:5" x14ac:dyDescent="0.25">
      <c r="A2063"/>
      <c r="B2063"/>
      <c r="C2063"/>
      <c r="D2063"/>
      <c r="E2063"/>
    </row>
    <row r="2064" spans="1:5" x14ac:dyDescent="0.25">
      <c r="A2064"/>
      <c r="B2064"/>
      <c r="C2064"/>
      <c r="D2064"/>
      <c r="E2064"/>
    </row>
    <row r="2065" spans="1:5" x14ac:dyDescent="0.25">
      <c r="A2065"/>
      <c r="B2065"/>
      <c r="C2065"/>
      <c r="D2065"/>
      <c r="E2065"/>
    </row>
    <row r="2066" spans="1:5" x14ac:dyDescent="0.25">
      <c r="A2066"/>
      <c r="B2066"/>
      <c r="C2066"/>
      <c r="D2066"/>
      <c r="E2066"/>
    </row>
    <row r="2067" spans="1:5" x14ac:dyDescent="0.25">
      <c r="A2067"/>
      <c r="B2067"/>
      <c r="C2067"/>
      <c r="D2067"/>
      <c r="E2067"/>
    </row>
    <row r="2068" spans="1:5" x14ac:dyDescent="0.25">
      <c r="A2068"/>
      <c r="B2068"/>
      <c r="C2068"/>
      <c r="D2068"/>
      <c r="E2068"/>
    </row>
    <row r="2069" spans="1:5" x14ac:dyDescent="0.25">
      <c r="A2069"/>
      <c r="B2069"/>
      <c r="C2069"/>
      <c r="D2069"/>
      <c r="E2069"/>
    </row>
    <row r="2070" spans="1:5" x14ac:dyDescent="0.25">
      <c r="A2070"/>
      <c r="B2070"/>
      <c r="C2070"/>
      <c r="D2070"/>
      <c r="E2070"/>
    </row>
    <row r="2071" spans="1:5" x14ac:dyDescent="0.25">
      <c r="A2071"/>
      <c r="B2071"/>
      <c r="C2071"/>
      <c r="D2071"/>
      <c r="E2071"/>
    </row>
    <row r="2072" spans="1:5" x14ac:dyDescent="0.25">
      <c r="A2072"/>
      <c r="B2072"/>
      <c r="C2072"/>
      <c r="D2072"/>
      <c r="E2072"/>
    </row>
    <row r="2073" spans="1:5" x14ac:dyDescent="0.25">
      <c r="A2073"/>
      <c r="B2073"/>
      <c r="C2073"/>
      <c r="D2073"/>
      <c r="E2073"/>
    </row>
    <row r="2074" spans="1:5" x14ac:dyDescent="0.25">
      <c r="A2074"/>
      <c r="B2074"/>
      <c r="C2074"/>
      <c r="D2074"/>
      <c r="E2074"/>
    </row>
    <row r="2075" spans="1:5" x14ac:dyDescent="0.25">
      <c r="A2075"/>
      <c r="B2075"/>
      <c r="C2075"/>
      <c r="D2075"/>
      <c r="E2075"/>
    </row>
    <row r="2076" spans="1:5" x14ac:dyDescent="0.25">
      <c r="A2076"/>
      <c r="B2076"/>
      <c r="C2076"/>
      <c r="D2076"/>
      <c r="E2076"/>
    </row>
    <row r="2077" spans="1:5" x14ac:dyDescent="0.25">
      <c r="A2077"/>
      <c r="B2077"/>
      <c r="C2077"/>
      <c r="D2077"/>
      <c r="E2077"/>
    </row>
    <row r="2078" spans="1:5" x14ac:dyDescent="0.25">
      <c r="A2078"/>
      <c r="B2078"/>
      <c r="C2078"/>
      <c r="D2078"/>
      <c r="E2078"/>
    </row>
    <row r="2079" spans="1:5" x14ac:dyDescent="0.25">
      <c r="A2079"/>
      <c r="B2079"/>
      <c r="C2079"/>
      <c r="D2079"/>
      <c r="E2079"/>
    </row>
    <row r="2080" spans="1:5" x14ac:dyDescent="0.25">
      <c r="A2080"/>
      <c r="B2080"/>
      <c r="C2080"/>
      <c r="D2080"/>
      <c r="E2080"/>
    </row>
    <row r="2081" spans="1:5" x14ac:dyDescent="0.25">
      <c r="A2081"/>
      <c r="B2081"/>
      <c r="C2081"/>
      <c r="D2081"/>
      <c r="E2081"/>
    </row>
    <row r="2082" spans="1:5" x14ac:dyDescent="0.25">
      <c r="A2082"/>
      <c r="B2082"/>
      <c r="C2082"/>
      <c r="D2082"/>
      <c r="E2082"/>
    </row>
    <row r="2083" spans="1:5" x14ac:dyDescent="0.25">
      <c r="A2083"/>
      <c r="B2083"/>
      <c r="C2083"/>
      <c r="D2083"/>
      <c r="E2083"/>
    </row>
    <row r="2084" spans="1:5" x14ac:dyDescent="0.25">
      <c r="A2084"/>
      <c r="B2084"/>
      <c r="C2084"/>
      <c r="D2084"/>
      <c r="E2084"/>
    </row>
    <row r="2085" spans="1:5" x14ac:dyDescent="0.25">
      <c r="A2085"/>
      <c r="B2085"/>
      <c r="C2085"/>
      <c r="D2085"/>
      <c r="E2085"/>
    </row>
    <row r="2086" spans="1:5" x14ac:dyDescent="0.25">
      <c r="A2086"/>
      <c r="B2086"/>
      <c r="C2086"/>
      <c r="D2086"/>
      <c r="E2086"/>
    </row>
    <row r="2087" spans="1:5" x14ac:dyDescent="0.25">
      <c r="A2087"/>
      <c r="B2087"/>
      <c r="C2087"/>
      <c r="D2087"/>
      <c r="E2087"/>
    </row>
    <row r="2088" spans="1:5" x14ac:dyDescent="0.25">
      <c r="A2088"/>
      <c r="B2088"/>
      <c r="C2088"/>
      <c r="D2088"/>
      <c r="E2088"/>
    </row>
    <row r="2089" spans="1:5" x14ac:dyDescent="0.25">
      <c r="A2089"/>
      <c r="B2089"/>
      <c r="C2089"/>
      <c r="D2089"/>
      <c r="E2089"/>
    </row>
    <row r="2090" spans="1:5" x14ac:dyDescent="0.25">
      <c r="A2090"/>
      <c r="B2090"/>
      <c r="C2090"/>
      <c r="D2090"/>
      <c r="E2090"/>
    </row>
    <row r="2091" spans="1:5" x14ac:dyDescent="0.25">
      <c r="A2091"/>
      <c r="B2091"/>
      <c r="C2091"/>
      <c r="D2091"/>
      <c r="E2091"/>
    </row>
    <row r="2092" spans="1:5" x14ac:dyDescent="0.25">
      <c r="A2092"/>
      <c r="B2092"/>
      <c r="C2092"/>
      <c r="D2092"/>
      <c r="E2092"/>
    </row>
    <row r="2093" spans="1:5" x14ac:dyDescent="0.25">
      <c r="A2093"/>
      <c r="B2093"/>
      <c r="C2093"/>
      <c r="D2093"/>
      <c r="E2093"/>
    </row>
    <row r="2094" spans="1:5" x14ac:dyDescent="0.25">
      <c r="A2094"/>
      <c r="B2094"/>
      <c r="C2094"/>
      <c r="D2094"/>
      <c r="E2094"/>
    </row>
    <row r="2095" spans="1:5" x14ac:dyDescent="0.25">
      <c r="A2095"/>
      <c r="B2095"/>
      <c r="C2095"/>
      <c r="D2095"/>
      <c r="E2095"/>
    </row>
    <row r="2096" spans="1:5" x14ac:dyDescent="0.25">
      <c r="A2096"/>
      <c r="B2096"/>
      <c r="C2096"/>
      <c r="D2096"/>
      <c r="E2096"/>
    </row>
    <row r="2097" spans="1:5" x14ac:dyDescent="0.25">
      <c r="A2097"/>
      <c r="B2097"/>
      <c r="C2097"/>
      <c r="D2097"/>
      <c r="E2097"/>
    </row>
    <row r="2098" spans="1:5" x14ac:dyDescent="0.25">
      <c r="A2098"/>
      <c r="B2098"/>
      <c r="C2098"/>
      <c r="D2098"/>
      <c r="E2098"/>
    </row>
    <row r="2099" spans="1:5" x14ac:dyDescent="0.25">
      <c r="A2099"/>
      <c r="B2099"/>
      <c r="C2099"/>
      <c r="D2099"/>
      <c r="E2099"/>
    </row>
    <row r="2100" spans="1:5" x14ac:dyDescent="0.25">
      <c r="A2100"/>
      <c r="B2100"/>
      <c r="C2100"/>
      <c r="D2100"/>
      <c r="E2100"/>
    </row>
    <row r="2101" spans="1:5" x14ac:dyDescent="0.25">
      <c r="A2101"/>
      <c r="B2101"/>
      <c r="C2101"/>
      <c r="D2101"/>
      <c r="E2101"/>
    </row>
    <row r="2102" spans="1:5" x14ac:dyDescent="0.25">
      <c r="A2102"/>
      <c r="B2102"/>
      <c r="C2102"/>
      <c r="D2102"/>
      <c r="E2102"/>
    </row>
    <row r="2103" spans="1:5" x14ac:dyDescent="0.25">
      <c r="A2103"/>
      <c r="B2103"/>
      <c r="C2103"/>
      <c r="D2103"/>
      <c r="E2103"/>
    </row>
    <row r="2104" spans="1:5" x14ac:dyDescent="0.25">
      <c r="A2104"/>
      <c r="B2104"/>
      <c r="C2104"/>
      <c r="D2104"/>
      <c r="E2104"/>
    </row>
    <row r="2105" spans="1:5" x14ac:dyDescent="0.25">
      <c r="A2105"/>
      <c r="B2105"/>
      <c r="C2105"/>
      <c r="D2105"/>
      <c r="E2105"/>
    </row>
    <row r="2106" spans="1:5" x14ac:dyDescent="0.25">
      <c r="A2106"/>
      <c r="B2106"/>
      <c r="C2106"/>
      <c r="D2106"/>
      <c r="E2106"/>
    </row>
    <row r="2107" spans="1:5" x14ac:dyDescent="0.25">
      <c r="A2107"/>
      <c r="B2107"/>
      <c r="C2107"/>
      <c r="D2107"/>
      <c r="E2107"/>
    </row>
    <row r="2108" spans="1:5" x14ac:dyDescent="0.25">
      <c r="A2108"/>
      <c r="B2108"/>
      <c r="C2108"/>
      <c r="D2108"/>
      <c r="E2108"/>
    </row>
    <row r="2109" spans="1:5" x14ac:dyDescent="0.25">
      <c r="A2109"/>
      <c r="B2109"/>
      <c r="C2109"/>
      <c r="D2109"/>
      <c r="E2109"/>
    </row>
    <row r="2110" spans="1:5" x14ac:dyDescent="0.25">
      <c r="A2110"/>
      <c r="B2110"/>
      <c r="C2110"/>
      <c r="D2110"/>
      <c r="E2110"/>
    </row>
    <row r="2111" spans="1:5" x14ac:dyDescent="0.25">
      <c r="A2111"/>
      <c r="B2111"/>
      <c r="C2111"/>
      <c r="D2111"/>
      <c r="E2111"/>
    </row>
    <row r="2112" spans="1:5" x14ac:dyDescent="0.25">
      <c r="A2112"/>
      <c r="B2112"/>
      <c r="C2112"/>
      <c r="D2112"/>
      <c r="E2112"/>
    </row>
    <row r="2113" spans="1:5" x14ac:dyDescent="0.25">
      <c r="A2113"/>
      <c r="B2113"/>
      <c r="C2113"/>
      <c r="D2113"/>
      <c r="E2113"/>
    </row>
    <row r="2114" spans="1:5" x14ac:dyDescent="0.25">
      <c r="A2114"/>
      <c r="B2114"/>
      <c r="C2114"/>
      <c r="D2114"/>
      <c r="E2114"/>
    </row>
    <row r="2115" spans="1:5" x14ac:dyDescent="0.25">
      <c r="A2115"/>
      <c r="B2115"/>
      <c r="C2115"/>
      <c r="D2115"/>
      <c r="E2115"/>
    </row>
    <row r="2116" spans="1:5" x14ac:dyDescent="0.25">
      <c r="A2116"/>
      <c r="B2116"/>
      <c r="C2116"/>
      <c r="D2116"/>
      <c r="E2116"/>
    </row>
    <row r="2117" spans="1:5" x14ac:dyDescent="0.25">
      <c r="A2117"/>
      <c r="B2117"/>
      <c r="C2117"/>
      <c r="D2117"/>
      <c r="E2117"/>
    </row>
    <row r="2118" spans="1:5" x14ac:dyDescent="0.25">
      <c r="A2118"/>
      <c r="B2118"/>
      <c r="C2118"/>
      <c r="D2118"/>
      <c r="E2118"/>
    </row>
    <row r="2119" spans="1:5" x14ac:dyDescent="0.25">
      <c r="A2119"/>
      <c r="B2119"/>
      <c r="C2119"/>
      <c r="D2119"/>
      <c r="E2119"/>
    </row>
    <row r="2120" spans="1:5" x14ac:dyDescent="0.25">
      <c r="A2120"/>
      <c r="B2120"/>
      <c r="C2120"/>
      <c r="D2120"/>
      <c r="E2120"/>
    </row>
    <row r="2121" spans="1:5" x14ac:dyDescent="0.25">
      <c r="A2121"/>
      <c r="B2121"/>
      <c r="C2121"/>
      <c r="D2121"/>
      <c r="E2121"/>
    </row>
    <row r="2122" spans="1:5" x14ac:dyDescent="0.25">
      <c r="A2122"/>
      <c r="B2122"/>
      <c r="C2122"/>
      <c r="D2122"/>
      <c r="E2122"/>
    </row>
    <row r="2123" spans="1:5" x14ac:dyDescent="0.25">
      <c r="A2123"/>
      <c r="B2123"/>
      <c r="C2123"/>
      <c r="D2123"/>
      <c r="E2123"/>
    </row>
    <row r="2124" spans="1:5" x14ac:dyDescent="0.25">
      <c r="A2124"/>
      <c r="B2124"/>
      <c r="C2124"/>
      <c r="D2124"/>
      <c r="E2124"/>
    </row>
    <row r="2125" spans="1:5" x14ac:dyDescent="0.25">
      <c r="A2125"/>
      <c r="B2125"/>
      <c r="C2125"/>
      <c r="D2125"/>
      <c r="E2125"/>
    </row>
    <row r="2126" spans="1:5" x14ac:dyDescent="0.25">
      <c r="A2126"/>
      <c r="B2126"/>
      <c r="C2126"/>
      <c r="D2126"/>
      <c r="E2126"/>
    </row>
    <row r="2127" spans="1:5" x14ac:dyDescent="0.25">
      <c r="A2127"/>
      <c r="B2127"/>
      <c r="C2127"/>
      <c r="D2127"/>
      <c r="E2127"/>
    </row>
    <row r="2128" spans="1:5" x14ac:dyDescent="0.25">
      <c r="A2128"/>
      <c r="B2128"/>
      <c r="C2128"/>
      <c r="D2128"/>
      <c r="E2128"/>
    </row>
    <row r="2129" spans="1:5" x14ac:dyDescent="0.25">
      <c r="A2129"/>
      <c r="B2129"/>
      <c r="C2129"/>
      <c r="D2129"/>
      <c r="E2129"/>
    </row>
    <row r="2130" spans="1:5" x14ac:dyDescent="0.25">
      <c r="A2130"/>
      <c r="B2130"/>
      <c r="C2130"/>
      <c r="D2130"/>
      <c r="E2130"/>
    </row>
    <row r="2131" spans="1:5" x14ac:dyDescent="0.25">
      <c r="A2131"/>
      <c r="B2131"/>
      <c r="C2131"/>
      <c r="D2131"/>
      <c r="E2131"/>
    </row>
    <row r="2132" spans="1:5" x14ac:dyDescent="0.25">
      <c r="A2132"/>
      <c r="B2132"/>
      <c r="C2132"/>
      <c r="D2132"/>
      <c r="E2132"/>
    </row>
    <row r="2133" spans="1:5" x14ac:dyDescent="0.25">
      <c r="A2133"/>
      <c r="B2133"/>
      <c r="C2133"/>
      <c r="D2133"/>
      <c r="E2133"/>
    </row>
    <row r="2134" spans="1:5" x14ac:dyDescent="0.25">
      <c r="A2134"/>
      <c r="B2134"/>
      <c r="C2134"/>
      <c r="D2134"/>
      <c r="E2134"/>
    </row>
    <row r="2135" spans="1:5" x14ac:dyDescent="0.25">
      <c r="A2135"/>
      <c r="B2135"/>
      <c r="C2135"/>
      <c r="D2135"/>
      <c r="E2135"/>
    </row>
    <row r="2136" spans="1:5" x14ac:dyDescent="0.25">
      <c r="A2136"/>
      <c r="B2136"/>
      <c r="C2136"/>
      <c r="D2136"/>
      <c r="E2136"/>
    </row>
    <row r="2137" spans="1:5" x14ac:dyDescent="0.25">
      <c r="A2137"/>
      <c r="B2137"/>
      <c r="C2137"/>
      <c r="D2137"/>
      <c r="E2137"/>
    </row>
    <row r="2138" spans="1:5" x14ac:dyDescent="0.25">
      <c r="A2138"/>
      <c r="B2138"/>
      <c r="C2138"/>
      <c r="D2138"/>
      <c r="E2138"/>
    </row>
    <row r="2139" spans="1:5" x14ac:dyDescent="0.25">
      <c r="A2139"/>
      <c r="B2139"/>
      <c r="C2139"/>
      <c r="D2139"/>
      <c r="E2139"/>
    </row>
    <row r="2140" spans="1:5" x14ac:dyDescent="0.25">
      <c r="A2140"/>
      <c r="B2140"/>
      <c r="C2140"/>
      <c r="D2140"/>
      <c r="E2140"/>
    </row>
    <row r="2141" spans="1:5" x14ac:dyDescent="0.25">
      <c r="A2141"/>
      <c r="B2141"/>
      <c r="C2141"/>
      <c r="D2141"/>
      <c r="E2141"/>
    </row>
    <row r="2142" spans="1:5" x14ac:dyDescent="0.25">
      <c r="A2142"/>
      <c r="B2142"/>
      <c r="C2142"/>
      <c r="D2142"/>
      <c r="E2142"/>
    </row>
    <row r="2143" spans="1:5" x14ac:dyDescent="0.25">
      <c r="A2143"/>
      <c r="B2143"/>
      <c r="C2143"/>
      <c r="D2143"/>
      <c r="E2143"/>
    </row>
    <row r="2144" spans="1:5" x14ac:dyDescent="0.25">
      <c r="A2144"/>
      <c r="B2144"/>
      <c r="C2144"/>
      <c r="D2144"/>
      <c r="E2144"/>
    </row>
    <row r="2145" spans="1:5" x14ac:dyDescent="0.25">
      <c r="A2145"/>
      <c r="B2145"/>
      <c r="C2145"/>
      <c r="D2145"/>
      <c r="E2145"/>
    </row>
    <row r="2146" spans="1:5" x14ac:dyDescent="0.25">
      <c r="A2146"/>
      <c r="B2146"/>
      <c r="C2146"/>
      <c r="D2146"/>
      <c r="E2146"/>
    </row>
    <row r="2147" spans="1:5" x14ac:dyDescent="0.25">
      <c r="A2147"/>
      <c r="B2147"/>
      <c r="C2147"/>
      <c r="D2147"/>
      <c r="E2147"/>
    </row>
    <row r="2148" spans="1:5" x14ac:dyDescent="0.25">
      <c r="A2148"/>
      <c r="B2148"/>
      <c r="C2148"/>
      <c r="D2148"/>
      <c r="E2148"/>
    </row>
    <row r="2149" spans="1:5" x14ac:dyDescent="0.25">
      <c r="A2149"/>
      <c r="B2149"/>
      <c r="C2149"/>
      <c r="D2149"/>
      <c r="E2149"/>
    </row>
    <row r="2150" spans="1:5" x14ac:dyDescent="0.25">
      <c r="A2150"/>
      <c r="B2150"/>
      <c r="C2150"/>
      <c r="D2150"/>
      <c r="E2150"/>
    </row>
    <row r="2151" spans="1:5" x14ac:dyDescent="0.25">
      <c r="A2151"/>
      <c r="B2151"/>
      <c r="C2151"/>
      <c r="D2151"/>
      <c r="E2151"/>
    </row>
    <row r="2152" spans="1:5" x14ac:dyDescent="0.25">
      <c r="A2152"/>
      <c r="B2152"/>
      <c r="C2152"/>
      <c r="D2152"/>
      <c r="E2152"/>
    </row>
    <row r="2153" spans="1:5" x14ac:dyDescent="0.25">
      <c r="A2153"/>
      <c r="B2153"/>
      <c r="C2153"/>
      <c r="D2153"/>
      <c r="E2153"/>
    </row>
    <row r="2154" spans="1:5" x14ac:dyDescent="0.25">
      <c r="A2154"/>
      <c r="B2154"/>
      <c r="C2154"/>
      <c r="D2154"/>
      <c r="E2154"/>
    </row>
    <row r="2155" spans="1:5" x14ac:dyDescent="0.25">
      <c r="A2155"/>
      <c r="B2155"/>
      <c r="C2155"/>
      <c r="D2155"/>
      <c r="E2155"/>
    </row>
    <row r="2156" spans="1:5" x14ac:dyDescent="0.25">
      <c r="A2156"/>
      <c r="B2156"/>
      <c r="C2156"/>
      <c r="D2156"/>
      <c r="E2156"/>
    </row>
    <row r="2157" spans="1:5" x14ac:dyDescent="0.25">
      <c r="A2157"/>
      <c r="B2157"/>
      <c r="C2157"/>
      <c r="D2157"/>
      <c r="E2157"/>
    </row>
    <row r="2158" spans="1:5" x14ac:dyDescent="0.25">
      <c r="A2158"/>
      <c r="B2158"/>
      <c r="C2158"/>
      <c r="D2158"/>
      <c r="E2158"/>
    </row>
    <row r="2159" spans="1:5" x14ac:dyDescent="0.25">
      <c r="A2159"/>
      <c r="B2159"/>
      <c r="C2159"/>
      <c r="D2159"/>
      <c r="E2159"/>
    </row>
    <row r="2160" spans="1:5" x14ac:dyDescent="0.25">
      <c r="A2160"/>
      <c r="B2160"/>
      <c r="C2160"/>
      <c r="D2160"/>
      <c r="E2160"/>
    </row>
    <row r="2161" spans="1:5" x14ac:dyDescent="0.25">
      <c r="A2161"/>
      <c r="B2161"/>
      <c r="C2161"/>
      <c r="D2161"/>
      <c r="E2161"/>
    </row>
    <row r="2162" spans="1:5" x14ac:dyDescent="0.25">
      <c r="A2162"/>
      <c r="B2162"/>
      <c r="C2162"/>
      <c r="D2162"/>
      <c r="E2162"/>
    </row>
    <row r="2163" spans="1:5" x14ac:dyDescent="0.25">
      <c r="A2163"/>
      <c r="B2163"/>
      <c r="C2163"/>
      <c r="D2163"/>
      <c r="E2163"/>
    </row>
    <row r="2164" spans="1:5" x14ac:dyDescent="0.25">
      <c r="A2164"/>
      <c r="B2164"/>
      <c r="C2164"/>
      <c r="D2164"/>
      <c r="E2164"/>
    </row>
    <row r="2165" spans="1:5" x14ac:dyDescent="0.25">
      <c r="A2165"/>
      <c r="B2165"/>
      <c r="C2165"/>
      <c r="D2165"/>
      <c r="E2165"/>
    </row>
    <row r="2166" spans="1:5" x14ac:dyDescent="0.25">
      <c r="A2166"/>
      <c r="B2166"/>
      <c r="C2166"/>
      <c r="D2166"/>
      <c r="E2166"/>
    </row>
    <row r="2167" spans="1:5" x14ac:dyDescent="0.25">
      <c r="A2167"/>
      <c r="B2167"/>
      <c r="C2167"/>
      <c r="D2167"/>
      <c r="E2167"/>
    </row>
    <row r="2168" spans="1:5" x14ac:dyDescent="0.25">
      <c r="A2168"/>
      <c r="B2168"/>
      <c r="C2168"/>
      <c r="D2168"/>
      <c r="E2168"/>
    </row>
    <row r="2169" spans="1:5" x14ac:dyDescent="0.25">
      <c r="A2169"/>
      <c r="B2169"/>
      <c r="C2169"/>
      <c r="D2169"/>
      <c r="E2169"/>
    </row>
    <row r="2170" spans="1:5" x14ac:dyDescent="0.25">
      <c r="A2170"/>
      <c r="B2170"/>
      <c r="C2170"/>
      <c r="D2170"/>
      <c r="E2170"/>
    </row>
    <row r="2171" spans="1:5" x14ac:dyDescent="0.25">
      <c r="A2171"/>
      <c r="B2171"/>
      <c r="C2171"/>
      <c r="D2171"/>
      <c r="E2171"/>
    </row>
    <row r="2172" spans="1:5" x14ac:dyDescent="0.25">
      <c r="A2172"/>
      <c r="B2172"/>
      <c r="C2172"/>
      <c r="D2172"/>
      <c r="E2172"/>
    </row>
    <row r="2173" spans="1:5" x14ac:dyDescent="0.25">
      <c r="A2173"/>
      <c r="B2173"/>
      <c r="C2173"/>
      <c r="D2173"/>
      <c r="E2173"/>
    </row>
    <row r="2174" spans="1:5" x14ac:dyDescent="0.25">
      <c r="A2174"/>
      <c r="B2174"/>
      <c r="C2174"/>
      <c r="D2174"/>
      <c r="E2174"/>
    </row>
    <row r="2175" spans="1:5" x14ac:dyDescent="0.25">
      <c r="A2175"/>
      <c r="B2175"/>
      <c r="C2175"/>
      <c r="D2175"/>
      <c r="E2175"/>
    </row>
    <row r="2176" spans="1:5" x14ac:dyDescent="0.25">
      <c r="A2176"/>
      <c r="B2176"/>
      <c r="C2176"/>
      <c r="D2176"/>
      <c r="E2176"/>
    </row>
    <row r="2177" spans="1:5" x14ac:dyDescent="0.25">
      <c r="A2177"/>
      <c r="B2177"/>
      <c r="C2177"/>
      <c r="D2177"/>
      <c r="E2177"/>
    </row>
    <row r="2178" spans="1:5" x14ac:dyDescent="0.25">
      <c r="A2178"/>
      <c r="B2178"/>
      <c r="C2178"/>
      <c r="D2178"/>
      <c r="E2178"/>
    </row>
    <row r="2179" spans="1:5" x14ac:dyDescent="0.25">
      <c r="A2179"/>
      <c r="B2179"/>
      <c r="C2179"/>
      <c r="D2179"/>
      <c r="E2179"/>
    </row>
    <row r="2180" spans="1:5" x14ac:dyDescent="0.25">
      <c r="A2180"/>
      <c r="B2180"/>
      <c r="C2180"/>
      <c r="D2180"/>
      <c r="E2180"/>
    </row>
    <row r="2181" spans="1:5" x14ac:dyDescent="0.25">
      <c r="A2181"/>
      <c r="B2181"/>
      <c r="C2181"/>
      <c r="D2181"/>
      <c r="E2181"/>
    </row>
    <row r="2182" spans="1:5" x14ac:dyDescent="0.25">
      <c r="A2182"/>
      <c r="B2182"/>
      <c r="C2182"/>
      <c r="D2182"/>
      <c r="E2182"/>
    </row>
    <row r="2183" spans="1:5" x14ac:dyDescent="0.25">
      <c r="A2183"/>
      <c r="B2183"/>
      <c r="C2183"/>
      <c r="D2183"/>
      <c r="E2183"/>
    </row>
    <row r="2184" spans="1:5" x14ac:dyDescent="0.25">
      <c r="A2184"/>
      <c r="B2184"/>
      <c r="C2184"/>
      <c r="D2184"/>
      <c r="E2184"/>
    </row>
    <row r="2185" spans="1:5" x14ac:dyDescent="0.25">
      <c r="A2185"/>
      <c r="B2185"/>
      <c r="C2185"/>
      <c r="D2185"/>
      <c r="E2185"/>
    </row>
    <row r="2186" spans="1:5" x14ac:dyDescent="0.25">
      <c r="A2186"/>
      <c r="B2186"/>
      <c r="C2186"/>
      <c r="D2186"/>
      <c r="E2186"/>
    </row>
    <row r="2187" spans="1:5" x14ac:dyDescent="0.25">
      <c r="A2187"/>
      <c r="B2187"/>
      <c r="C2187"/>
      <c r="D2187"/>
      <c r="E2187"/>
    </row>
    <row r="2188" spans="1:5" x14ac:dyDescent="0.25">
      <c r="A2188"/>
      <c r="B2188"/>
      <c r="C2188"/>
      <c r="D2188"/>
      <c r="E2188"/>
    </row>
    <row r="2189" spans="1:5" x14ac:dyDescent="0.25">
      <c r="A2189"/>
      <c r="B2189"/>
      <c r="C2189"/>
      <c r="D2189"/>
      <c r="E2189"/>
    </row>
    <row r="2190" spans="1:5" x14ac:dyDescent="0.25">
      <c r="A2190"/>
      <c r="B2190"/>
      <c r="C2190"/>
      <c r="D2190"/>
      <c r="E2190"/>
    </row>
    <row r="2191" spans="1:5" x14ac:dyDescent="0.25">
      <c r="A2191"/>
      <c r="B2191"/>
      <c r="C2191"/>
      <c r="D2191"/>
      <c r="E2191"/>
    </row>
    <row r="2192" spans="1:5" x14ac:dyDescent="0.25">
      <c r="A2192"/>
      <c r="B2192"/>
      <c r="C2192"/>
      <c r="D2192"/>
      <c r="E2192"/>
    </row>
    <row r="2193" spans="1:5" x14ac:dyDescent="0.25">
      <c r="A2193"/>
      <c r="B2193"/>
      <c r="C2193"/>
      <c r="D2193"/>
      <c r="E2193"/>
    </row>
    <row r="2194" spans="1:5" x14ac:dyDescent="0.25">
      <c r="A2194"/>
      <c r="B2194"/>
      <c r="C2194"/>
      <c r="D2194"/>
      <c r="E2194"/>
    </row>
    <row r="2195" spans="1:5" x14ac:dyDescent="0.25">
      <c r="A2195"/>
      <c r="B2195"/>
      <c r="C2195"/>
      <c r="D2195"/>
      <c r="E2195"/>
    </row>
    <row r="2196" spans="1:5" x14ac:dyDescent="0.25">
      <c r="A2196"/>
      <c r="B2196"/>
      <c r="C2196"/>
      <c r="D2196"/>
      <c r="E2196"/>
    </row>
    <row r="2197" spans="1:5" x14ac:dyDescent="0.25">
      <c r="A2197"/>
      <c r="B2197"/>
      <c r="C2197"/>
      <c r="D2197"/>
      <c r="E2197"/>
    </row>
    <row r="2198" spans="1:5" x14ac:dyDescent="0.25">
      <c r="A2198"/>
      <c r="B2198"/>
      <c r="C2198"/>
      <c r="D2198"/>
      <c r="E2198"/>
    </row>
    <row r="2199" spans="1:5" x14ac:dyDescent="0.25">
      <c r="A2199"/>
      <c r="B2199"/>
      <c r="C2199"/>
      <c r="D2199"/>
      <c r="E2199"/>
    </row>
    <row r="2200" spans="1:5" x14ac:dyDescent="0.25">
      <c r="A2200"/>
      <c r="B2200"/>
      <c r="C2200"/>
      <c r="D2200"/>
      <c r="E2200"/>
    </row>
    <row r="2201" spans="1:5" x14ac:dyDescent="0.25">
      <c r="A2201"/>
      <c r="B2201"/>
      <c r="C2201"/>
      <c r="D2201"/>
      <c r="E2201"/>
    </row>
    <row r="2202" spans="1:5" x14ac:dyDescent="0.25">
      <c r="A2202"/>
      <c r="B2202"/>
      <c r="C2202"/>
      <c r="D2202"/>
      <c r="E2202"/>
    </row>
    <row r="2203" spans="1:5" x14ac:dyDescent="0.25">
      <c r="A2203"/>
      <c r="B2203"/>
      <c r="C2203"/>
      <c r="D2203"/>
      <c r="E2203"/>
    </row>
    <row r="2204" spans="1:5" x14ac:dyDescent="0.25">
      <c r="A2204"/>
      <c r="B2204"/>
      <c r="C2204"/>
      <c r="D2204"/>
      <c r="E2204"/>
    </row>
    <row r="2205" spans="1:5" x14ac:dyDescent="0.25">
      <c r="A2205"/>
      <c r="B2205"/>
      <c r="C2205"/>
      <c r="D2205"/>
      <c r="E2205"/>
    </row>
    <row r="2206" spans="1:5" x14ac:dyDescent="0.25">
      <c r="A2206"/>
      <c r="B2206"/>
      <c r="C2206"/>
      <c r="D2206"/>
      <c r="E2206"/>
    </row>
    <row r="2207" spans="1:5" x14ac:dyDescent="0.25">
      <c r="A2207"/>
      <c r="B2207"/>
      <c r="C2207"/>
      <c r="D2207"/>
      <c r="E2207"/>
    </row>
    <row r="2208" spans="1:5" x14ac:dyDescent="0.25">
      <c r="A2208"/>
      <c r="B2208"/>
      <c r="C2208"/>
      <c r="D2208"/>
      <c r="E2208"/>
    </row>
    <row r="2209" spans="1:5" x14ac:dyDescent="0.25">
      <c r="A2209"/>
      <c r="B2209"/>
      <c r="C2209"/>
      <c r="D2209"/>
      <c r="E2209"/>
    </row>
    <row r="2210" spans="1:5" x14ac:dyDescent="0.25">
      <c r="A2210"/>
      <c r="B2210"/>
      <c r="C2210"/>
      <c r="D2210"/>
      <c r="E2210"/>
    </row>
    <row r="2211" spans="1:5" x14ac:dyDescent="0.25">
      <c r="A2211"/>
      <c r="B2211"/>
      <c r="C2211"/>
      <c r="D2211"/>
      <c r="E2211"/>
    </row>
    <row r="2212" spans="1:5" x14ac:dyDescent="0.25">
      <c r="A2212"/>
      <c r="B2212"/>
      <c r="C2212"/>
      <c r="D2212"/>
      <c r="E2212"/>
    </row>
    <row r="2213" spans="1:5" x14ac:dyDescent="0.25">
      <c r="A2213"/>
      <c r="B2213"/>
      <c r="C2213"/>
      <c r="D2213"/>
      <c r="E2213"/>
    </row>
    <row r="2214" spans="1:5" x14ac:dyDescent="0.25">
      <c r="A2214"/>
      <c r="B2214"/>
      <c r="C2214"/>
      <c r="D2214"/>
      <c r="E2214"/>
    </row>
    <row r="2215" spans="1:5" x14ac:dyDescent="0.25">
      <c r="A2215"/>
      <c r="B2215"/>
      <c r="C2215"/>
      <c r="D2215"/>
      <c r="E2215"/>
    </row>
    <row r="2216" spans="1:5" x14ac:dyDescent="0.25">
      <c r="A2216"/>
      <c r="B2216"/>
      <c r="C2216"/>
      <c r="D2216"/>
      <c r="E2216"/>
    </row>
    <row r="2217" spans="1:5" x14ac:dyDescent="0.25">
      <c r="A2217"/>
      <c r="B2217"/>
      <c r="C2217"/>
      <c r="D2217"/>
      <c r="E2217"/>
    </row>
    <row r="2218" spans="1:5" x14ac:dyDescent="0.25">
      <c r="A2218"/>
      <c r="B2218"/>
      <c r="C2218"/>
      <c r="D2218"/>
      <c r="E2218"/>
    </row>
    <row r="2219" spans="1:5" x14ac:dyDescent="0.25">
      <c r="A2219"/>
      <c r="B2219"/>
      <c r="C2219"/>
      <c r="D2219"/>
      <c r="E2219"/>
    </row>
    <row r="2220" spans="1:5" x14ac:dyDescent="0.25">
      <c r="A2220"/>
      <c r="B2220"/>
      <c r="C2220"/>
      <c r="D2220"/>
      <c r="E2220"/>
    </row>
    <row r="2221" spans="1:5" x14ac:dyDescent="0.25">
      <c r="A2221"/>
      <c r="B2221"/>
      <c r="C2221"/>
      <c r="D2221"/>
      <c r="E2221"/>
    </row>
    <row r="2222" spans="1:5" x14ac:dyDescent="0.25">
      <c r="A2222"/>
      <c r="B2222"/>
      <c r="C2222"/>
      <c r="D2222"/>
      <c r="E2222"/>
    </row>
    <row r="2223" spans="1:5" x14ac:dyDescent="0.25">
      <c r="A2223"/>
      <c r="B2223"/>
      <c r="C2223"/>
      <c r="D2223"/>
      <c r="E2223"/>
    </row>
    <row r="2224" spans="1:5" x14ac:dyDescent="0.25">
      <c r="A2224"/>
      <c r="B2224"/>
      <c r="C2224"/>
      <c r="D2224"/>
      <c r="E2224"/>
    </row>
    <row r="2225" spans="1:5" x14ac:dyDescent="0.25">
      <c r="A2225"/>
      <c r="B2225"/>
      <c r="C2225"/>
      <c r="D2225"/>
      <c r="E2225"/>
    </row>
    <row r="2226" spans="1:5" x14ac:dyDescent="0.25">
      <c r="A2226"/>
      <c r="B2226"/>
      <c r="C2226"/>
      <c r="D2226"/>
      <c r="E2226"/>
    </row>
    <row r="2227" spans="1:5" x14ac:dyDescent="0.25">
      <c r="A2227"/>
      <c r="B2227"/>
      <c r="C2227"/>
      <c r="D2227"/>
      <c r="E2227"/>
    </row>
    <row r="2228" spans="1:5" x14ac:dyDescent="0.25">
      <c r="A2228"/>
      <c r="B2228"/>
      <c r="C2228"/>
      <c r="D2228"/>
      <c r="E2228"/>
    </row>
    <row r="2229" spans="1:5" x14ac:dyDescent="0.25">
      <c r="A2229"/>
      <c r="B2229"/>
      <c r="C2229"/>
      <c r="D2229"/>
      <c r="E2229"/>
    </row>
    <row r="2230" spans="1:5" x14ac:dyDescent="0.25">
      <c r="A2230"/>
      <c r="B2230"/>
      <c r="C2230"/>
      <c r="D2230"/>
      <c r="E2230"/>
    </row>
    <row r="2231" spans="1:5" x14ac:dyDescent="0.25">
      <c r="A2231"/>
      <c r="B2231"/>
      <c r="C2231"/>
      <c r="D2231"/>
      <c r="E2231"/>
    </row>
    <row r="2232" spans="1:5" x14ac:dyDescent="0.25">
      <c r="A2232"/>
      <c r="B2232"/>
      <c r="C2232"/>
      <c r="D2232"/>
      <c r="E2232"/>
    </row>
    <row r="2233" spans="1:5" x14ac:dyDescent="0.25">
      <c r="A2233"/>
      <c r="B2233"/>
      <c r="C2233"/>
      <c r="D2233"/>
      <c r="E2233"/>
    </row>
    <row r="2234" spans="1:5" x14ac:dyDescent="0.25">
      <c r="A2234"/>
      <c r="B2234"/>
      <c r="C2234"/>
      <c r="D2234"/>
      <c r="E2234"/>
    </row>
    <row r="2235" spans="1:5" x14ac:dyDescent="0.25">
      <c r="A2235"/>
      <c r="B2235"/>
      <c r="C2235"/>
      <c r="D2235"/>
      <c r="E2235"/>
    </row>
    <row r="2236" spans="1:5" x14ac:dyDescent="0.25">
      <c r="A2236"/>
      <c r="B2236"/>
      <c r="C2236"/>
      <c r="D2236"/>
      <c r="E2236"/>
    </row>
    <row r="2237" spans="1:5" x14ac:dyDescent="0.25">
      <c r="A2237"/>
      <c r="B2237"/>
      <c r="C2237"/>
      <c r="D2237"/>
      <c r="E2237"/>
    </row>
    <row r="2238" spans="1:5" x14ac:dyDescent="0.25">
      <c r="A2238"/>
      <c r="B2238"/>
      <c r="C2238"/>
      <c r="D2238"/>
      <c r="E2238"/>
    </row>
    <row r="2239" spans="1:5" x14ac:dyDescent="0.25">
      <c r="A2239"/>
      <c r="B2239"/>
      <c r="C2239"/>
      <c r="D2239"/>
      <c r="E2239"/>
    </row>
    <row r="2240" spans="1:5" x14ac:dyDescent="0.25">
      <c r="A2240"/>
      <c r="B2240"/>
      <c r="C2240"/>
      <c r="D2240"/>
      <c r="E2240"/>
    </row>
    <row r="2241" spans="1:5" x14ac:dyDescent="0.25">
      <c r="A2241"/>
      <c r="B2241"/>
      <c r="C2241"/>
      <c r="D2241"/>
      <c r="E2241"/>
    </row>
    <row r="2242" spans="1:5" x14ac:dyDescent="0.25">
      <c r="A2242"/>
      <c r="B2242"/>
      <c r="C2242"/>
      <c r="D2242"/>
      <c r="E2242"/>
    </row>
    <row r="2243" spans="1:5" x14ac:dyDescent="0.25">
      <c r="A2243"/>
      <c r="B2243"/>
      <c r="C2243"/>
      <c r="D2243"/>
      <c r="E2243"/>
    </row>
    <row r="2244" spans="1:5" x14ac:dyDescent="0.25">
      <c r="A2244"/>
      <c r="B2244"/>
      <c r="C2244"/>
      <c r="D2244"/>
      <c r="E2244"/>
    </row>
    <row r="2245" spans="1:5" x14ac:dyDescent="0.25">
      <c r="A2245"/>
      <c r="B2245"/>
      <c r="C2245"/>
      <c r="D2245"/>
      <c r="E2245"/>
    </row>
    <row r="2246" spans="1:5" x14ac:dyDescent="0.25">
      <c r="A2246"/>
      <c r="B2246"/>
      <c r="C2246"/>
      <c r="D2246"/>
      <c r="E2246"/>
    </row>
    <row r="2247" spans="1:5" x14ac:dyDescent="0.25">
      <c r="A2247"/>
      <c r="B2247"/>
      <c r="C2247"/>
      <c r="D2247"/>
      <c r="E2247"/>
    </row>
    <row r="2248" spans="1:5" x14ac:dyDescent="0.25">
      <c r="A2248"/>
      <c r="B2248"/>
      <c r="C2248"/>
      <c r="D2248"/>
      <c r="E2248"/>
    </row>
    <row r="2249" spans="1:5" x14ac:dyDescent="0.25">
      <c r="A2249"/>
      <c r="B2249"/>
      <c r="C2249"/>
      <c r="D2249"/>
      <c r="E2249"/>
    </row>
    <row r="2250" spans="1:5" x14ac:dyDescent="0.25">
      <c r="A2250"/>
      <c r="B2250"/>
      <c r="C2250"/>
      <c r="D2250"/>
      <c r="E2250"/>
    </row>
    <row r="2251" spans="1:5" x14ac:dyDescent="0.25">
      <c r="A2251"/>
      <c r="B2251"/>
      <c r="C2251"/>
      <c r="D2251"/>
      <c r="E2251"/>
    </row>
    <row r="2252" spans="1:5" x14ac:dyDescent="0.25">
      <c r="A2252"/>
      <c r="B2252"/>
      <c r="C2252"/>
      <c r="D2252"/>
      <c r="E2252"/>
    </row>
    <row r="2253" spans="1:5" x14ac:dyDescent="0.25">
      <c r="A2253"/>
      <c r="B2253"/>
      <c r="C2253"/>
      <c r="D2253"/>
      <c r="E2253"/>
    </row>
    <row r="2254" spans="1:5" x14ac:dyDescent="0.25">
      <c r="A2254"/>
      <c r="B2254"/>
      <c r="C2254"/>
      <c r="D2254"/>
      <c r="E2254"/>
    </row>
    <row r="2255" spans="1:5" x14ac:dyDescent="0.25">
      <c r="A2255"/>
      <c r="B2255"/>
      <c r="C2255"/>
      <c r="D2255"/>
      <c r="E2255"/>
    </row>
    <row r="2256" spans="1:5" x14ac:dyDescent="0.25">
      <c r="A2256"/>
      <c r="B2256"/>
      <c r="C2256"/>
      <c r="D2256"/>
      <c r="E2256"/>
    </row>
    <row r="2257" spans="1:5" x14ac:dyDescent="0.25">
      <c r="A2257"/>
      <c r="B2257"/>
      <c r="C2257"/>
      <c r="D2257"/>
      <c r="E2257"/>
    </row>
    <row r="2258" spans="1:5" x14ac:dyDescent="0.25">
      <c r="A2258"/>
      <c r="B2258"/>
      <c r="C2258"/>
      <c r="D2258"/>
      <c r="E2258"/>
    </row>
    <row r="2259" spans="1:5" x14ac:dyDescent="0.25">
      <c r="A2259"/>
      <c r="B2259"/>
      <c r="C2259"/>
      <c r="D2259"/>
      <c r="E2259"/>
    </row>
    <row r="2260" spans="1:5" x14ac:dyDescent="0.25">
      <c r="A2260"/>
      <c r="B2260"/>
      <c r="C2260"/>
      <c r="D2260"/>
      <c r="E2260"/>
    </row>
    <row r="2261" spans="1:5" x14ac:dyDescent="0.25">
      <c r="A2261"/>
      <c r="B2261"/>
      <c r="C2261"/>
      <c r="D2261"/>
      <c r="E2261"/>
    </row>
    <row r="2262" spans="1:5" x14ac:dyDescent="0.25">
      <c r="A2262"/>
      <c r="B2262"/>
      <c r="C2262"/>
      <c r="D2262"/>
      <c r="E2262"/>
    </row>
    <row r="2263" spans="1:5" x14ac:dyDescent="0.25">
      <c r="A2263"/>
      <c r="B2263"/>
      <c r="C2263"/>
      <c r="D2263"/>
      <c r="E2263"/>
    </row>
    <row r="2264" spans="1:5" x14ac:dyDescent="0.25">
      <c r="A2264"/>
      <c r="B2264"/>
      <c r="C2264"/>
      <c r="D2264"/>
      <c r="E2264"/>
    </row>
    <row r="2265" spans="1:5" x14ac:dyDescent="0.25">
      <c r="A2265"/>
      <c r="B2265"/>
      <c r="C2265"/>
      <c r="D2265"/>
      <c r="E2265"/>
    </row>
    <row r="2266" spans="1:5" x14ac:dyDescent="0.25">
      <c r="A2266"/>
      <c r="B2266"/>
      <c r="C2266"/>
      <c r="D2266"/>
      <c r="E2266"/>
    </row>
    <row r="2267" spans="1:5" x14ac:dyDescent="0.25">
      <c r="A2267"/>
      <c r="B2267"/>
      <c r="C2267"/>
      <c r="D2267"/>
      <c r="E2267"/>
    </row>
    <row r="2268" spans="1:5" x14ac:dyDescent="0.25">
      <c r="A2268"/>
      <c r="B2268"/>
      <c r="C2268"/>
      <c r="D2268"/>
      <c r="E2268"/>
    </row>
    <row r="2269" spans="1:5" x14ac:dyDescent="0.25">
      <c r="A2269"/>
      <c r="B2269"/>
      <c r="C2269"/>
      <c r="D2269"/>
      <c r="E2269"/>
    </row>
    <row r="2270" spans="1:5" x14ac:dyDescent="0.25">
      <c r="A2270"/>
      <c r="B2270"/>
      <c r="C2270"/>
      <c r="D2270"/>
      <c r="E2270"/>
    </row>
    <row r="2271" spans="1:5" x14ac:dyDescent="0.25">
      <c r="A2271"/>
      <c r="B2271"/>
      <c r="C2271"/>
      <c r="D2271"/>
      <c r="E2271"/>
    </row>
    <row r="2272" spans="1:5" x14ac:dyDescent="0.25">
      <c r="A2272"/>
      <c r="B2272"/>
      <c r="C2272"/>
      <c r="D2272"/>
      <c r="E2272"/>
    </row>
    <row r="2273" spans="1:5" x14ac:dyDescent="0.25">
      <c r="A2273"/>
      <c r="B2273"/>
      <c r="C2273"/>
      <c r="D2273"/>
      <c r="E2273"/>
    </row>
    <row r="2274" spans="1:5" x14ac:dyDescent="0.25">
      <c r="A2274"/>
      <c r="B2274"/>
      <c r="C2274"/>
      <c r="D2274"/>
      <c r="E2274"/>
    </row>
    <row r="2275" spans="1:5" x14ac:dyDescent="0.25">
      <c r="A2275"/>
      <c r="B2275"/>
      <c r="C2275"/>
      <c r="D2275"/>
      <c r="E2275"/>
    </row>
    <row r="2276" spans="1:5" x14ac:dyDescent="0.25">
      <c r="A2276"/>
      <c r="B2276"/>
      <c r="C2276"/>
      <c r="D2276"/>
      <c r="E2276"/>
    </row>
    <row r="2277" spans="1:5" x14ac:dyDescent="0.25">
      <c r="A2277"/>
      <c r="B2277"/>
      <c r="C2277"/>
      <c r="D2277"/>
      <c r="E2277"/>
    </row>
    <row r="2278" spans="1:5" x14ac:dyDescent="0.25">
      <c r="A2278"/>
      <c r="B2278"/>
      <c r="C2278"/>
      <c r="D2278"/>
      <c r="E2278"/>
    </row>
    <row r="2279" spans="1:5" x14ac:dyDescent="0.25">
      <c r="A2279"/>
      <c r="B2279"/>
      <c r="C2279"/>
      <c r="D2279"/>
      <c r="E2279"/>
    </row>
    <row r="2280" spans="1:5" x14ac:dyDescent="0.25">
      <c r="A2280"/>
      <c r="B2280"/>
      <c r="C2280"/>
      <c r="D2280"/>
      <c r="E2280"/>
    </row>
    <row r="2281" spans="1:5" x14ac:dyDescent="0.25">
      <c r="A2281"/>
      <c r="B2281"/>
      <c r="C2281"/>
      <c r="D2281"/>
      <c r="E2281"/>
    </row>
    <row r="2282" spans="1:5" x14ac:dyDescent="0.25">
      <c r="A2282"/>
      <c r="B2282"/>
      <c r="C2282"/>
      <c r="D2282"/>
      <c r="E2282"/>
    </row>
    <row r="2283" spans="1:5" x14ac:dyDescent="0.25">
      <c r="A2283"/>
      <c r="B2283"/>
      <c r="C2283"/>
      <c r="D2283"/>
      <c r="E2283"/>
    </row>
    <row r="2284" spans="1:5" x14ac:dyDescent="0.25">
      <c r="A2284"/>
      <c r="B2284"/>
      <c r="C2284"/>
      <c r="D2284"/>
      <c r="E2284"/>
    </row>
    <row r="2285" spans="1:5" x14ac:dyDescent="0.25">
      <c r="A2285"/>
      <c r="B2285"/>
      <c r="C2285"/>
      <c r="D2285"/>
      <c r="E2285"/>
    </row>
    <row r="2286" spans="1:5" x14ac:dyDescent="0.25">
      <c r="A2286"/>
      <c r="B2286"/>
      <c r="C2286"/>
      <c r="D2286"/>
      <c r="E2286"/>
    </row>
    <row r="2287" spans="1:5" x14ac:dyDescent="0.25">
      <c r="A2287"/>
      <c r="B2287"/>
      <c r="C2287"/>
      <c r="D2287"/>
      <c r="E2287"/>
    </row>
    <row r="2288" spans="1:5" x14ac:dyDescent="0.25">
      <c r="A2288"/>
      <c r="B2288"/>
      <c r="C2288"/>
      <c r="D2288"/>
      <c r="E2288"/>
    </row>
    <row r="2289" spans="1:4" x14ac:dyDescent="0.25">
      <c r="A2289"/>
      <c r="B2289"/>
      <c r="C2289"/>
      <c r="D2289"/>
    </row>
    <row r="2290" spans="1:4" x14ac:dyDescent="0.25">
      <c r="A2290"/>
      <c r="B2290"/>
      <c r="C2290"/>
      <c r="D2290"/>
    </row>
    <row r="2291" spans="1:4" x14ac:dyDescent="0.25">
      <c r="A2291"/>
      <c r="B2291"/>
      <c r="C2291"/>
      <c r="D2291"/>
    </row>
    <row r="2292" spans="1:4" x14ac:dyDescent="0.25">
      <c r="A2292"/>
      <c r="B2292"/>
      <c r="C2292"/>
      <c r="D2292"/>
    </row>
    <row r="2293" spans="1:4" x14ac:dyDescent="0.25">
      <c r="A2293"/>
      <c r="B2293"/>
      <c r="C2293"/>
      <c r="D2293"/>
    </row>
    <row r="2294" spans="1:4" x14ac:dyDescent="0.25">
      <c r="A2294"/>
      <c r="B2294"/>
      <c r="C2294"/>
      <c r="D2294"/>
    </row>
    <row r="2295" spans="1:4" x14ac:dyDescent="0.25">
      <c r="A2295"/>
      <c r="B2295"/>
      <c r="C2295"/>
      <c r="D2295"/>
    </row>
    <row r="2296" spans="1:4" x14ac:dyDescent="0.25">
      <c r="A2296"/>
      <c r="B2296"/>
      <c r="C2296"/>
      <c r="D2296"/>
    </row>
    <row r="2297" spans="1:4" x14ac:dyDescent="0.25">
      <c r="A2297"/>
      <c r="B2297"/>
      <c r="C2297"/>
      <c r="D2297"/>
    </row>
    <row r="2298" spans="1:4" x14ac:dyDescent="0.25">
      <c r="A2298"/>
      <c r="B2298"/>
      <c r="C2298"/>
      <c r="D2298"/>
    </row>
    <row r="2299" spans="1:4" x14ac:dyDescent="0.25">
      <c r="A2299"/>
      <c r="B2299"/>
      <c r="C2299"/>
      <c r="D2299"/>
    </row>
    <row r="2300" spans="1:4" x14ac:dyDescent="0.25">
      <c r="A2300"/>
      <c r="B2300"/>
      <c r="C2300"/>
      <c r="D2300"/>
    </row>
  </sheetData>
  <autoFilter ref="A1619:E1619" xr:uid="{28199A38-6837-4ED7-8D6A-C1ADFBF10CB0}">
    <sortState xmlns:xlrd2="http://schemas.microsoft.com/office/spreadsheetml/2017/richdata2" ref="A1620:E1628">
      <sortCondition ref="A1619"/>
    </sortState>
  </autoFilter>
  <mergeCells count="1">
    <mergeCell ref="A1252:G1252"/>
  </mergeCells>
  <phoneticPr fontId="2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NEW ITEMS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Amil Castellanos</cp:lastModifiedBy>
  <cp:lastPrinted>2019-10-22T18:13:12Z</cp:lastPrinted>
  <dcterms:created xsi:type="dcterms:W3CDTF">2017-04-21T16:03:27Z</dcterms:created>
  <dcterms:modified xsi:type="dcterms:W3CDTF">2019-11-04T21:17:43Z</dcterms:modified>
</cp:coreProperties>
</file>