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codeName="ThisWorkbook"/>
  <bookViews>
    <workbookView xWindow="0" yWindow="0" windowWidth="25200" windowHeight="12570" activeTab="2"/>
  </bookViews>
  <sheets>
    <sheet name="Custo Iteração" sheetId="1" r:id="rId1"/>
    <sheet name="Métricas" sheetId="4" r:id="rId2"/>
    <sheet name="Valor Agregado" sheetId="8" r:id="rId3"/>
    <sheet name="Parametros" sheetId="6" r:id="rId4"/>
  </sheets>
  <definedNames>
    <definedName name="CategoryList">#REF!</definedName>
    <definedName name="EmployeeList">#REF!</definedName>
    <definedName name="FlagPercent" localSheetId="1">Métricas!#REF!</definedName>
    <definedName name="FlagPercent" localSheetId="3">Parametros!#REF!</definedName>
    <definedName name="FlagPercent">'Custo Iteração'!#REF!</definedName>
    <definedName name="_xlnm.Print_Titles" localSheetId="0">'Custo Iteração'!$4:$4</definedName>
    <definedName name="_xlnm.Print_Titles" localSheetId="1">Métricas!$4:$4</definedName>
    <definedName name="_xlnm.Print_Titles" localSheetId="3">Parametros!$4:$4</definedName>
  </definedNames>
  <calcPr calcId="152511"/>
</workbook>
</file>

<file path=xl/calcChain.xml><?xml version="1.0" encoding="utf-8"?>
<calcChain xmlns="http://schemas.openxmlformats.org/spreadsheetml/2006/main">
  <c r="H19" i="4" l="1"/>
  <c r="H20" i="4"/>
  <c r="G19" i="4"/>
  <c r="G20" i="4"/>
  <c r="F19" i="4"/>
  <c r="F20" i="4"/>
  <c r="D20" i="4"/>
  <c r="D19" i="4"/>
  <c r="B19" i="4"/>
  <c r="B20" i="4" s="1"/>
  <c r="C20" i="4"/>
  <c r="C19" i="4"/>
  <c r="H18" i="4"/>
  <c r="G18" i="4"/>
  <c r="F18" i="4"/>
  <c r="E18" i="4"/>
  <c r="D18" i="4"/>
  <c r="C18" i="4"/>
  <c r="E19" i="4" l="1"/>
  <c r="E20" i="4"/>
  <c r="E7" i="4"/>
  <c r="D7" i="4"/>
  <c r="C7" i="4"/>
  <c r="C5" i="4"/>
  <c r="E5" i="4"/>
  <c r="D6" i="4" l="1"/>
  <c r="E6" i="4"/>
  <c r="D5" i="4"/>
  <c r="C6" i="4"/>
  <c r="D45" i="1"/>
  <c r="E45" i="1"/>
  <c r="D5" i="6"/>
  <c r="C5" i="6"/>
  <c r="F5" i="6"/>
  <c r="B5" i="6"/>
  <c r="D14" i="1"/>
  <c r="E14" i="1"/>
  <c r="E5" i="6"/>
  <c r="I7" i="4" l="1"/>
  <c r="H7" i="4"/>
  <c r="F7" i="4"/>
  <c r="F6" i="4"/>
  <c r="G7" i="4"/>
  <c r="I6" i="4"/>
  <c r="H6" i="4"/>
  <c r="G6" i="4"/>
  <c r="C9" i="6"/>
  <c r="E22" i="1"/>
  <c r="D22" i="1"/>
  <c r="E13" i="4" l="1"/>
  <c r="B18" i="4" l="1"/>
  <c r="D13" i="4"/>
  <c r="H13" i="4" s="1"/>
  <c r="C13" i="4"/>
  <c r="I13" i="4" s="1"/>
  <c r="H5" i="4"/>
  <c r="I5" i="4"/>
  <c r="F5" i="4"/>
  <c r="G5" i="4"/>
  <c r="F13" i="4" l="1"/>
  <c r="G13" i="4"/>
</calcChain>
</file>

<file path=xl/sharedStrings.xml><?xml version="1.0" encoding="utf-8"?>
<sst xmlns="http://schemas.openxmlformats.org/spreadsheetml/2006/main" count="137" uniqueCount="92">
  <si>
    <t>Iteração 1</t>
  </si>
  <si>
    <t>em horas</t>
  </si>
  <si>
    <t>Duração Atual</t>
  </si>
  <si>
    <t>Duração Planejada</t>
  </si>
  <si>
    <t>Planejar a Comunicação Externa</t>
  </si>
  <si>
    <t>Total</t>
  </si>
  <si>
    <t>%</t>
  </si>
  <si>
    <t>Iteração</t>
  </si>
  <si>
    <t>Custo da Equipe (h)</t>
  </si>
  <si>
    <t>Servidor (h)</t>
  </si>
  <si>
    <t>Fonte: Planilha de Custos UnB</t>
  </si>
  <si>
    <t>Energia Elétrica (KWH/H)</t>
  </si>
  <si>
    <t>CEB</t>
  </si>
  <si>
    <t>Máquinas</t>
  </si>
  <si>
    <t>Custo Fixo</t>
  </si>
  <si>
    <t>Equipe+Energia+Internet+Servidor</t>
  </si>
  <si>
    <t>CPI</t>
  </si>
  <si>
    <t>SPI</t>
  </si>
  <si>
    <t>Iteração 2</t>
  </si>
  <si>
    <t>Iteração 3</t>
  </si>
  <si>
    <t> Customização do Processo de Desenvolvimento</t>
  </si>
  <si>
    <t> Pesquisa de Frameworks</t>
  </si>
  <si>
    <t> Elaboração do Documento de Arquitetura</t>
  </si>
  <si>
    <t>Identificar Problemas</t>
  </si>
  <si>
    <t> Identificar Atores</t>
  </si>
  <si>
    <t>Elaborar Caso de Uso</t>
  </si>
  <si>
    <t> Planejar a Comunicação Interna</t>
  </si>
  <si>
    <t> Levantar de Contexto e Justificativas do Projeto</t>
  </si>
  <si>
    <t> Criar Cronograma</t>
  </si>
  <si>
    <t> Definir Objetivos</t>
  </si>
  <si>
    <t xml:space="preserve"> Criar EAP</t>
  </si>
  <si>
    <t> Configurar Repositório</t>
  </si>
  <si>
    <t> Treinamento em GIT</t>
  </si>
  <si>
    <t> Treinamentos</t>
  </si>
  <si>
    <t> Especificação dos Casos de Usos mais Críticos</t>
  </si>
  <si>
    <t>Simulador de Consumo (CEB)</t>
  </si>
  <si>
    <t>http://www.ceb.com.br/Ceb/objetos/Simulador.htm</t>
  </si>
  <si>
    <t xml:space="preserve">http://sites.gvt.com.br/bandalarga/?gclid=CMCLjZ-eqbQCFQHonAodcEkA8w </t>
  </si>
  <si>
    <t>Internet GVT (15MB)</t>
  </si>
  <si>
    <t>Servidor Dedicado</t>
  </si>
  <si>
    <t>Internet (h) - Equipe</t>
  </si>
  <si>
    <t>GVT</t>
  </si>
  <si>
    <t>http://www.datacorpore.com.br/servidores_dedicados.php</t>
  </si>
  <si>
    <t>DataCorpore</t>
  </si>
  <si>
    <t>http://www.americanas.com.br/produto/112183876/notebook-gateway-com-intel-dual-core-2gb-320gb-led-15-6-windows-7-starter</t>
  </si>
  <si>
    <t>Máquina</t>
  </si>
  <si>
    <t>Total do Projeto (Somada as Máquinas)</t>
  </si>
  <si>
    <t> Implementação da Arquitetura</t>
  </si>
  <si>
    <t>Esforço</t>
  </si>
  <si>
    <t>em horas (h)</t>
  </si>
  <si>
    <t> Elaborar Plano de Integração</t>
  </si>
  <si>
    <t> Elaboração de Escopo</t>
  </si>
  <si>
    <t> Elaborar Planilha de Custo</t>
  </si>
  <si>
    <t> Elaborar Plano de Riscos</t>
  </si>
  <si>
    <t>Elaborar Plano de Qualidade</t>
  </si>
  <si>
    <t>Arquitetura</t>
  </si>
  <si>
    <t>Desenvolver Visão Técnica</t>
  </si>
  <si>
    <t>Pacote de Trabalho</t>
  </si>
  <si>
    <t>Atividade 1</t>
  </si>
  <si>
    <t>Atividade 2</t>
  </si>
  <si>
    <t>Atividade 3</t>
  </si>
  <si>
    <t>Atividade 4</t>
  </si>
  <si>
    <t>Atividade 5</t>
  </si>
  <si>
    <t>Atividade 6</t>
  </si>
  <si>
    <t>Atividade 7</t>
  </si>
  <si>
    <t>Atividade 8</t>
  </si>
  <si>
    <t>Elaborar Documento de Visão</t>
  </si>
  <si>
    <t>Processo de Desenvolvimento</t>
  </si>
  <si>
    <t/>
  </si>
  <si>
    <t>Descrição</t>
  </si>
  <si>
    <t>Nome</t>
  </si>
  <si>
    <t xml:space="preserve"> Identificação dos Requisitos</t>
  </si>
  <si>
    <t xml:space="preserve"> Elaborar Plano de Recursos Humanos</t>
  </si>
  <si>
    <t xml:space="preserve"> Atualizar Cronograma</t>
  </si>
  <si>
    <t>Variação do Custo</t>
  </si>
  <si>
    <t>PV/BCWS/COTA</t>
  </si>
  <si>
    <t>AC/ACWP/CRTR</t>
  </si>
  <si>
    <t>EV/BCWP/COTR</t>
  </si>
  <si>
    <t>CV/VC</t>
  </si>
  <si>
    <t>SV/VP</t>
  </si>
  <si>
    <t>Variação de Prazos</t>
  </si>
  <si>
    <t>Valor Agregado</t>
  </si>
  <si>
    <t>Custo Real do Trabalho Realizado</t>
  </si>
  <si>
    <t>Custo Orçado do Trabalho 
Agendado</t>
  </si>
  <si>
    <t>Atividade 9</t>
  </si>
  <si>
    <t>Atividade 10</t>
  </si>
  <si>
    <t>Atividade 11</t>
  </si>
  <si>
    <t>Atividade 12</t>
  </si>
  <si>
    <t>Atividade 13</t>
  </si>
  <si>
    <t>Atividade 14</t>
  </si>
  <si>
    <t>Elaboração do Plano de Projeto</t>
  </si>
  <si>
    <t>Valores Acumulado ao final das iterações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</si>
</sst>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$&quot;\ * #,##0_-;\-&quot;R$&quot;\ * #,##0_-;_-&quot;R$&quot;\ * &quot;-&quot;_-;_-@_-"/>
    <numFmt numFmtId="164" formatCode="&quot;R$&quot;\ #,##0.00"/>
  </numFmts>
  <fonts count="12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u/>
      <sz val="10"/>
      <color theme="10"/>
      <name val="Century Gothic"/>
      <family val="2"/>
      <scheme val="minor"/>
    </font>
    <font>
      <sz val="10"/>
      <color theme="3"/>
      <name val="Century Gothic"/>
      <scheme val="minor"/>
    </font>
    <font>
      <sz val="10"/>
      <color rgb="FFFF0000"/>
      <name val="Century Gothic"/>
      <family val="2"/>
      <scheme val="minor"/>
    </font>
    <font>
      <b/>
      <sz val="16"/>
      <color theme="3"/>
      <name val="Century Gothic"/>
      <family val="2"/>
      <scheme val="minor"/>
    </font>
    <font>
      <b/>
      <sz val="10"/>
      <color theme="0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/>
      <diagonal/>
    </border>
  </borders>
  <cellStyleXfs count="9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6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  <xf numFmtId="0" fontId="7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5" applyFont="1">
      <alignment horizontal="left" vertical="center" inden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0" borderId="0" xfId="1" applyAlignment="1">
      <alignment vertical="center"/>
    </xf>
    <xf numFmtId="164" fontId="0" fillId="0" borderId="0" xfId="5" applyNumberFormat="1" applyFont="1">
      <alignment horizontal="left" vertical="center" indent="1"/>
    </xf>
    <xf numFmtId="0" fontId="0" fillId="3" borderId="0" xfId="3" applyNumberFormat="1" applyFont="1" applyBorder="1">
      <alignment horizontal="right" vertical="center" indent="2"/>
    </xf>
    <xf numFmtId="2" fontId="0" fillId="3" borderId="0" xfId="3" applyNumberFormat="1" applyFont="1" applyBorder="1">
      <alignment horizontal="right" vertical="center" indent="2"/>
    </xf>
    <xf numFmtId="0" fontId="7" fillId="0" borderId="0" xfId="8">
      <alignment vertical="center"/>
    </xf>
    <xf numFmtId="164" fontId="0" fillId="0" borderId="0" xfId="0" applyNumberFormat="1">
      <alignment vertical="center"/>
    </xf>
    <xf numFmtId="164" fontId="0" fillId="0" borderId="0" xfId="0" applyNumberFormat="1" applyAlignment="1">
      <alignment horizontal="left" vertical="center" indent="1"/>
    </xf>
    <xf numFmtId="2" fontId="0" fillId="0" borderId="0" xfId="0" applyNumberFormat="1" applyAlignment="1">
      <alignment horizontal="left" vertical="center" indent="1"/>
    </xf>
    <xf numFmtId="42" fontId="0" fillId="0" borderId="0" xfId="5" applyNumberFormat="1" applyFo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9" fontId="0" fillId="6" borderId="0" xfId="0" applyNumberFormat="1" applyFill="1" applyAlignment="1">
      <alignment horizontal="right" vertical="center" indent="2"/>
    </xf>
    <xf numFmtId="3" fontId="0" fillId="6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5" applyFont="1" applyAlignment="1">
      <alignment horizontal="right" vertical="center" indent="1"/>
    </xf>
    <xf numFmtId="0" fontId="0" fillId="0" borderId="0" xfId="5" applyFont="1" applyAlignment="1">
      <alignment horizontal="right" vertical="center"/>
    </xf>
    <xf numFmtId="3" fontId="0" fillId="6" borderId="0" xfId="3" applyNumberFormat="1" applyFont="1" applyFill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0" fillId="6" borderId="0" xfId="0" applyNumberFormat="1" applyFill="1" applyAlignment="1">
      <alignment horizontal="right" vertical="center"/>
    </xf>
    <xf numFmtId="9" fontId="0" fillId="6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 indent="1"/>
    </xf>
    <xf numFmtId="0" fontId="5" fillId="5" borderId="7" xfId="6" applyFont="1" applyFill="1" applyBorder="1" applyAlignment="1">
      <alignment horizontal="left" vertical="center" indent="1"/>
    </xf>
    <xf numFmtId="3" fontId="5" fillId="5" borderId="7" xfId="6" applyNumberFormat="1" applyFont="1" applyFill="1" applyBorder="1" applyAlignment="1">
      <alignment horizontal="left" vertical="center" indent="1"/>
    </xf>
    <xf numFmtId="0" fontId="5" fillId="6" borderId="0" xfId="6" applyFill="1">
      <alignment horizontal="left" vertical="center" indent="1"/>
    </xf>
    <xf numFmtId="164" fontId="0" fillId="0" borderId="0" xfId="0" applyNumberForma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5" applyFont="1" applyBorder="1">
      <alignment horizontal="left" vertical="center" indent="1"/>
    </xf>
    <xf numFmtId="0" fontId="9" fillId="0" borderId="0" xfId="5" applyFont="1" applyFill="1" applyBorder="1">
      <alignment horizontal="left" vertical="center" indent="1"/>
    </xf>
    <xf numFmtId="0" fontId="0" fillId="0" borderId="0" xfId="0" quotePrefix="1">
      <alignment vertical="center"/>
    </xf>
    <xf numFmtId="0" fontId="10" fillId="0" borderId="0" xfId="0" applyFont="1" applyAlignment="1">
      <alignment horizontal="center" vertical="center"/>
    </xf>
    <xf numFmtId="3" fontId="0" fillId="6" borderId="0" xfId="3" applyNumberFormat="1" applyFont="1" applyFill="1" applyBorder="1" applyAlignment="1">
      <alignment horizontal="right"/>
    </xf>
    <xf numFmtId="0" fontId="0" fillId="0" borderId="0" xfId="5" applyFont="1" applyAlignment="1">
      <alignment horizontal="right"/>
    </xf>
    <xf numFmtId="3" fontId="0" fillId="0" borderId="0" xfId="3" applyNumberFormat="1" applyFont="1" applyFill="1" applyBorder="1" applyAlignment="1">
      <alignment horizontal="right" vertical="center"/>
    </xf>
    <xf numFmtId="0" fontId="4" fillId="0" borderId="5" xfId="0" applyFont="1" applyBorder="1" applyAlignment="1">
      <alignment horizontal="center" vertical="center" wrapText="1"/>
    </xf>
    <xf numFmtId="164" fontId="0" fillId="0" borderId="0" xfId="3" applyNumberFormat="1" applyFont="1" applyFill="1" applyBorder="1">
      <alignment horizontal="right" vertical="center" indent="2"/>
    </xf>
    <xf numFmtId="0" fontId="3" fillId="0" borderId="0" xfId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7" borderId="0" xfId="5" applyFont="1" applyFill="1">
      <alignment horizontal="left" vertical="center" indent="1"/>
    </xf>
    <xf numFmtId="0" fontId="5" fillId="7" borderId="0" xfId="5" applyFont="1" applyFill="1" applyAlignment="1">
      <alignment horizontal="right" vertical="center" indent="1"/>
    </xf>
    <xf numFmtId="3" fontId="8" fillId="7" borderId="0" xfId="3" applyNumberFormat="1" applyFont="1" applyFill="1" applyBorder="1" applyAlignment="1">
      <alignment horizontal="right" vertical="center" indent="2"/>
    </xf>
    <xf numFmtId="9" fontId="0" fillId="7" borderId="0" xfId="3" applyNumberFormat="1" applyFont="1" applyFill="1" applyBorder="1" applyAlignment="1">
      <alignment horizontal="right" vertical="center" indent="2"/>
    </xf>
    <xf numFmtId="0" fontId="11" fillId="7" borderId="0" xfId="5" applyFont="1" applyFill="1">
      <alignment horizontal="left" vertical="center" indent="1"/>
    </xf>
    <xf numFmtId="2" fontId="0" fillId="0" borderId="0" xfId="0" applyNumberFormat="1">
      <alignment vertical="center"/>
    </xf>
  </cellXfs>
  <cellStyles count="9">
    <cellStyle name="Heading 1" xfId="1" builtinId="16" customBuiltin="1"/>
    <cellStyle name="Heading 2" xfId="6" builtinId="17" customBuiltin="1"/>
    <cellStyle name="Hyperlink" xfId="8" builtinId="8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56">
    <dxf>
      <font>
        <color rgb="FF9C0006"/>
      </font>
      <fill>
        <patternFill>
          <bgColor theme="0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6500"/>
      </font>
      <fill>
        <patternFill>
          <bgColor theme="0"/>
        </patternFill>
      </fill>
    </dxf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theme="4"/>
      </font>
    </dxf>
    <dxf>
      <numFmt numFmtId="13" formatCode="0%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13" formatCode="0%"/>
      <fill>
        <patternFill patternType="solid">
          <fgColor indexed="64"/>
          <bgColor theme="0"/>
        </patternFill>
      </fill>
      <alignment horizontal="right" vertical="center" textRotation="0" wrapText="0" indent="2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32" formatCode="_-&quot;R$&quot;\ * #,##0_-;\-&quot;R$&quot;\ * #,##0_-;_-&quot;R$&quot;\ * &quot;-&quot;_-;_-@_-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2" formatCode="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0" formatCode="General"/>
    </dxf>
    <dxf>
      <numFmt numFmtId="2" formatCode="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2" formatCode="0.00"/>
    </dxf>
    <dxf>
      <numFmt numFmtId="164" formatCode="&quot;R$&quot;\ 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64" formatCode="&quot;R$&quot;\ #,##0.00"/>
      <fill>
        <patternFill patternType="none">
          <fgColor indexed="64"/>
          <bgColor auto="1"/>
        </patternFill>
      </fill>
    </dxf>
    <dxf>
      <numFmt numFmtId="164" formatCode="&quot;R$&quot;\ 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64" formatCode="&quot;R$&quot;\ #,##0.00"/>
      <fill>
        <patternFill patternType="none">
          <fgColor indexed="64"/>
          <bgColor auto="1"/>
        </patternFill>
      </fill>
    </dxf>
    <dxf>
      <numFmt numFmtId="164" formatCode="&quot;R$&quot;\ 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164" formatCode="&quot;R$&quot;\ #,##0.00"/>
      <fill>
        <patternFill patternType="none">
          <fgColor indexed="64"/>
          <bgColor auto="1"/>
        </patternFill>
      </fill>
    </dxf>
    <dxf>
      <numFmt numFmtId="164" formatCode="&quot;R$&quot;\ #,##0.00"/>
      <alignment horizontal="left" vertical="center" textRotation="0" wrapText="0" indent="1" justifyLastLine="0" shrinkToFit="0" readingOrder="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3" formatCode="0%"/>
      <fill>
        <patternFill>
          <fgColor indexed="64"/>
          <bgColor theme="0"/>
        </patternFill>
      </fill>
      <alignment horizontal="right" vertical="center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3" formatCode="#,##0"/>
      <fill>
        <patternFill>
          <fgColor indexed="64"/>
          <bgColor theme="0"/>
        </patternFill>
      </fill>
      <alignment horizontal="right" vertical="center" textRotation="0" wrapText="0" justifyLastLine="0" shrinkToFit="0" readingOrder="0"/>
    </dxf>
    <dxf>
      <alignment horizontal="right" vertical="center" textRotation="0" wrapText="0" justifyLastLine="0" shrinkToFit="0" readingOrder="0"/>
    </dxf>
    <dxf>
      <numFmt numFmtId="13" formatCode="0%"/>
      <fill>
        <patternFill patternType="solid">
          <fgColor indexed="64"/>
          <bgColor theme="0"/>
        </patternFill>
      </fill>
      <alignment horizontal="right" vertical="center" textRotation="0" wrapText="0" indent="2" justifyLastLine="0" shrinkToFit="0" readingOrder="0"/>
    </dxf>
    <dxf>
      <numFmt numFmtId="13" formatCode="0%"/>
      <fill>
        <patternFill>
          <fgColor indexed="64"/>
          <bgColor theme="0"/>
        </patternFill>
      </fill>
      <alignment horizontal="right" vertical="center" textRotation="0" wrapTex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entury Gothic"/>
        <scheme val="minor"/>
      </font>
      <numFmt numFmtId="3" formatCode="#,##0"/>
      <fill>
        <patternFill>
          <fgColor indexed="64"/>
          <bgColor theme="0"/>
        </patternFill>
      </fill>
      <alignment horizontal="right" vertical="center" textRotation="0" wrapTex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3140857392827"/>
          <c:y val="0.17668999708369784"/>
          <c:w val="0.78160192475940504"/>
          <c:h val="0.61655402449693786"/>
        </c:manualLayout>
      </c:layout>
      <c:lineChart>
        <c:grouping val="standard"/>
        <c:varyColors val="0"/>
        <c:ser>
          <c:idx val="0"/>
          <c:order val="0"/>
          <c:tx>
            <c:strRef>
              <c:f>Métricas!$B$17</c:f>
              <c:strCache>
                <c:ptCount val="1"/>
                <c:pt idx="0">
                  <c:v>PV/BCWS/COTA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Métricas!$B$5:$B$7</c:f>
              <c:strCache>
                <c:ptCount val="3"/>
                <c:pt idx="0">
                  <c:v>Iteração 1</c:v>
                </c:pt>
                <c:pt idx="1">
                  <c:v>Iteração 2</c:v>
                </c:pt>
                <c:pt idx="2">
                  <c:v>Iteração 3</c:v>
                </c:pt>
              </c:strCache>
            </c:strRef>
          </c:cat>
          <c:val>
            <c:numRef>
              <c:f>Métricas!$B$18:$B$20</c:f>
              <c:numCache>
                <c:formatCode>"R$"\ #,##0.00</c:formatCode>
                <c:ptCount val="3"/>
                <c:pt idx="0">
                  <c:v>5273.7533333333322</c:v>
                </c:pt>
                <c:pt idx="1">
                  <c:v>7031.6711111111099</c:v>
                </c:pt>
                <c:pt idx="2">
                  <c:v>21314.75305555555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Métricas!$C$17</c:f>
              <c:strCache>
                <c:ptCount val="1"/>
                <c:pt idx="0">
                  <c:v>AC/ACWP/CRTR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Métricas!$B$5:$B$7</c:f>
              <c:strCache>
                <c:ptCount val="3"/>
                <c:pt idx="0">
                  <c:v>Iteração 1</c:v>
                </c:pt>
                <c:pt idx="1">
                  <c:v>Iteração 2</c:v>
                </c:pt>
                <c:pt idx="2">
                  <c:v>Iteração 3</c:v>
                </c:pt>
              </c:strCache>
            </c:strRef>
          </c:cat>
          <c:val>
            <c:numRef>
              <c:f>Métricas!$C$18:$C$20</c:f>
              <c:numCache>
                <c:formatCode>"R$"\ #,##0.00</c:formatCode>
                <c:ptCount val="3"/>
                <c:pt idx="0">
                  <c:v>5054.0136111111096</c:v>
                </c:pt>
                <c:pt idx="1">
                  <c:v>6811.9313888888873</c:v>
                </c:pt>
                <c:pt idx="2">
                  <c:v>22523.321527777774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Métricas!$D$17</c:f>
              <c:strCache>
                <c:ptCount val="1"/>
                <c:pt idx="0">
                  <c:v>EV/BCWP/COTR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Métricas!$B$5:$B$7</c:f>
              <c:strCache>
                <c:ptCount val="3"/>
                <c:pt idx="0">
                  <c:v>Iteração 1</c:v>
                </c:pt>
                <c:pt idx="1">
                  <c:v>Iteração 2</c:v>
                </c:pt>
                <c:pt idx="2">
                  <c:v>Iteração 3</c:v>
                </c:pt>
              </c:strCache>
            </c:strRef>
          </c:cat>
          <c:val>
            <c:numRef>
              <c:f>Métricas!$D$18:$D$20</c:f>
              <c:numCache>
                <c:formatCode>"R$"\ #,##0.00</c:formatCode>
                <c:ptCount val="3"/>
                <c:pt idx="0">
                  <c:v>5273.7533333333322</c:v>
                </c:pt>
                <c:pt idx="1">
                  <c:v>7031.6711111111099</c:v>
                </c:pt>
                <c:pt idx="2">
                  <c:v>21314.75305555555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8775360"/>
        <c:axId val="-768774816"/>
      </c:lineChart>
      <c:catAx>
        <c:axId val="-7687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68774816"/>
        <c:crosses val="autoZero"/>
        <c:auto val="1"/>
        <c:lblAlgn val="ctr"/>
        <c:lblOffset val="100"/>
        <c:noMultiLvlLbl val="0"/>
      </c:catAx>
      <c:valAx>
        <c:axId val="-7687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687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9" workbookViewId="0" zoomToFit="1"/>
  </sheetViews>
  <pageMargins left="0.7" right="0.7" top="0.75" bottom="0.75" header="0.3" footer="0.3"/>
  <pageSetup paperSize="9" orientation="landscape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M&#233;tricas!A1"/><Relationship Id="rId1" Type="http://schemas.openxmlformats.org/officeDocument/2006/relationships/hyperlink" Target="#Parametro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Parametros!A1"/><Relationship Id="rId1" Type="http://schemas.openxmlformats.org/officeDocument/2006/relationships/hyperlink" Target="#'Custo Itera&#231;&#227;o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M&#233;tricas!A1"/><Relationship Id="rId1" Type="http://schemas.openxmlformats.org/officeDocument/2006/relationships/hyperlink" Target="#'Custo Itera&#231;&#227;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0</xdr:row>
      <xdr:rowOff>1657</xdr:rowOff>
    </xdr:from>
    <xdr:to>
      <xdr:col>5</xdr:col>
      <xdr:colOff>1491697</xdr:colOff>
      <xdr:row>0</xdr:row>
      <xdr:rowOff>269848</xdr:rowOff>
    </xdr:to>
    <xdr:sp macro="" textlink="">
      <xdr:nvSpPr>
        <xdr:cNvPr id="4" name="Setup Button" descr="Click to view the Setup sheet." title="Navigation Button - Setup">
          <a:hlinkClick xmlns:r="http://schemas.openxmlformats.org/officeDocument/2006/relationships" r:id="rId1" tooltip="Clique para ver Parametros"/>
        </xdr:cNvPr>
        <xdr:cNvSpPr txBox="1"/>
      </xdr:nvSpPr>
      <xdr:spPr>
        <a:xfrm>
          <a:off x="9544463" y="1657"/>
          <a:ext cx="1024973" cy="26819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Parâmetros</a:t>
          </a:r>
        </a:p>
      </xdr:txBody>
    </xdr:sp>
    <xdr:clientData fPrintsWithSheet="0"/>
  </xdr:twoCellAnchor>
  <xdr:twoCellAnchor>
    <xdr:from>
      <xdr:col>5</xdr:col>
      <xdr:colOff>464654</xdr:colOff>
      <xdr:row>0</xdr:row>
      <xdr:rowOff>373131</xdr:rowOff>
    </xdr:from>
    <xdr:to>
      <xdr:col>5</xdr:col>
      <xdr:colOff>1495839</xdr:colOff>
      <xdr:row>1</xdr:row>
      <xdr:rowOff>69822</xdr:rowOff>
    </xdr:to>
    <xdr:sp macro="" textlink="">
      <xdr:nvSpPr>
        <xdr:cNvPr id="5" name="Setup Button" descr="Click to view the Setup sheet." title="Navigation Button - Setup">
          <a:hlinkClick xmlns:r="http://schemas.openxmlformats.org/officeDocument/2006/relationships" r:id="rId2" tooltip="Clique para ver Métricas"/>
        </xdr:cNvPr>
        <xdr:cNvSpPr txBox="1"/>
      </xdr:nvSpPr>
      <xdr:spPr>
        <a:xfrm>
          <a:off x="9542393" y="373131"/>
          <a:ext cx="1031185" cy="26819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Métricas</a:t>
          </a:r>
        </a:p>
      </xdr:txBody>
    </xdr:sp>
    <xdr:clientData fPrintsWithSheet="0"/>
  </xdr:twoCellAnchor>
  <xdr:twoCellAnchor editAs="oneCell">
    <xdr:from>
      <xdr:col>1</xdr:col>
      <xdr:colOff>41411</xdr:colOff>
      <xdr:row>0</xdr:row>
      <xdr:rowOff>0</xdr:rowOff>
    </xdr:from>
    <xdr:to>
      <xdr:col>2</xdr:col>
      <xdr:colOff>483758</xdr:colOff>
      <xdr:row>2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346" y="0"/>
          <a:ext cx="2165129" cy="10187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838201</xdr:colOff>
      <xdr:row>0</xdr:row>
      <xdr:rowOff>171450</xdr:rowOff>
    </xdr:from>
    <xdr:to>
      <xdr:col>3</xdr:col>
      <xdr:colOff>466726</xdr:colOff>
      <xdr:row>0</xdr:row>
      <xdr:rowOff>440055</xdr:rowOff>
    </xdr:to>
    <xdr:sp macro="" textlink="">
      <xdr:nvSpPr>
        <xdr:cNvPr id="3" name="Setup Button" descr="Click to view the Setup sheet." title="Navigation Button - Setup">
          <a:hlinkClick xmlns:r="http://schemas.openxmlformats.org/officeDocument/2006/relationships" r:id="rId1" tooltip="Clique para ver o Custo por Iteração"/>
        </xdr:cNvPr>
        <xdr:cNvSpPr txBox="1"/>
      </xdr:nvSpPr>
      <xdr:spPr>
        <a:xfrm>
          <a:off x="3095626" y="171450"/>
          <a:ext cx="1028700" cy="26860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Custo</a:t>
          </a:r>
          <a:r>
            <a:rPr lang="en-US" sz="800" b="1" baseline="0"/>
            <a:t> por Iteração</a:t>
          </a:r>
        </a:p>
        <a:p>
          <a:pPr algn="ctr"/>
          <a:endParaRPr lang="en-US" sz="800" b="1"/>
        </a:p>
      </xdr:txBody>
    </xdr:sp>
    <xdr:clientData fPrintsWithSheet="0"/>
  </xdr:twoCellAnchor>
  <xdr:twoCellAnchor>
    <xdr:from>
      <xdr:col>3</xdr:col>
      <xdr:colOff>561976</xdr:colOff>
      <xdr:row>0</xdr:row>
      <xdr:rowOff>152400</xdr:rowOff>
    </xdr:from>
    <xdr:to>
      <xdr:col>4</xdr:col>
      <xdr:colOff>276226</xdr:colOff>
      <xdr:row>0</xdr:row>
      <xdr:rowOff>421005</xdr:rowOff>
    </xdr:to>
    <xdr:sp macro="" textlink="">
      <xdr:nvSpPr>
        <xdr:cNvPr id="4" name="Setup Button" descr="Click to view the Setup sheet." title="Navigation Button - Setup">
          <a:hlinkClick xmlns:r="http://schemas.openxmlformats.org/officeDocument/2006/relationships" r:id="rId2" tooltip="Clique para ver Parametros"/>
        </xdr:cNvPr>
        <xdr:cNvSpPr txBox="1"/>
      </xdr:nvSpPr>
      <xdr:spPr>
        <a:xfrm>
          <a:off x="4219576" y="152400"/>
          <a:ext cx="1028700" cy="26860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Parâmetros</a:t>
          </a:r>
        </a:p>
      </xdr:txBody>
    </xdr:sp>
    <xdr:clientData fPrintsWithSheet="0"/>
  </xdr:twoCellAnchor>
  <xdr:twoCellAnchor editAs="oneCell">
    <xdr:from>
      <xdr:col>0</xdr:col>
      <xdr:colOff>161925</xdr:colOff>
      <xdr:row>0</xdr:row>
      <xdr:rowOff>95250</xdr:rowOff>
    </xdr:from>
    <xdr:to>
      <xdr:col>1</xdr:col>
      <xdr:colOff>2155604</xdr:colOff>
      <xdr:row>2</xdr:row>
      <xdr:rowOff>438460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5250"/>
          <a:ext cx="2165129" cy="11718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877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0.42831</cdr:x>
      <cdr:y>0</cdr:y>
    </cdr:from>
    <cdr:to>
      <cdr:x>0.64392</cdr:x>
      <cdr:y>0.17836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985039" y="0"/>
          <a:ext cx="2006048" cy="108578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1647824</xdr:colOff>
      <xdr:row>0</xdr:row>
      <xdr:rowOff>200025</xdr:rowOff>
    </xdr:from>
    <xdr:to>
      <xdr:col>4</xdr:col>
      <xdr:colOff>114300</xdr:colOff>
      <xdr:row>0</xdr:row>
      <xdr:rowOff>468630</xdr:rowOff>
    </xdr:to>
    <xdr:sp macro="" textlink="">
      <xdr:nvSpPr>
        <xdr:cNvPr id="6" name="Setup Button" descr="Click to view the Setup sheet." title="Navigation Button - Setup">
          <a:hlinkClick xmlns:r="http://schemas.openxmlformats.org/officeDocument/2006/relationships" r:id="rId1" tooltip="Clique para ver o Custo por Iteração"/>
        </xdr:cNvPr>
        <xdr:cNvSpPr txBox="1"/>
      </xdr:nvSpPr>
      <xdr:spPr>
        <a:xfrm>
          <a:off x="3629024" y="200025"/>
          <a:ext cx="1676401" cy="26860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Custo</a:t>
          </a:r>
          <a:r>
            <a:rPr lang="en-US" sz="800" b="1" baseline="0"/>
            <a:t> por Iteração</a:t>
          </a:r>
        </a:p>
        <a:p>
          <a:pPr algn="ctr"/>
          <a:endParaRPr lang="en-US" sz="800" b="1"/>
        </a:p>
      </xdr:txBody>
    </xdr:sp>
    <xdr:clientData fPrintsWithSheet="0"/>
  </xdr:twoCellAnchor>
  <xdr:twoCellAnchor>
    <xdr:from>
      <xdr:col>4</xdr:col>
      <xdr:colOff>161925</xdr:colOff>
      <xdr:row>0</xdr:row>
      <xdr:rowOff>200025</xdr:rowOff>
    </xdr:from>
    <xdr:to>
      <xdr:col>4</xdr:col>
      <xdr:colOff>1190625</xdr:colOff>
      <xdr:row>0</xdr:row>
      <xdr:rowOff>468630</xdr:rowOff>
    </xdr:to>
    <xdr:sp macro="" textlink="">
      <xdr:nvSpPr>
        <xdr:cNvPr id="7" name="Setup Button" descr="Click to view the Setup sheet." title="Navigation Button - Setup">
          <a:hlinkClick xmlns:r="http://schemas.openxmlformats.org/officeDocument/2006/relationships" r:id="rId2" tooltip="Clique para ver Métricas"/>
        </xdr:cNvPr>
        <xdr:cNvSpPr txBox="1"/>
      </xdr:nvSpPr>
      <xdr:spPr>
        <a:xfrm>
          <a:off x="4152900" y="200025"/>
          <a:ext cx="1028700" cy="26860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Métricas</a:t>
          </a:r>
        </a:p>
      </xdr:txBody>
    </xdr:sp>
    <xdr:clientData fPrintsWithSheet="0"/>
  </xdr:twoCellAnchor>
  <xdr:twoCellAnchor editAs="oneCell">
    <xdr:from>
      <xdr:col>1</xdr:col>
      <xdr:colOff>47625</xdr:colOff>
      <xdr:row>0</xdr:row>
      <xdr:rowOff>1</xdr:rowOff>
    </xdr:from>
    <xdr:to>
      <xdr:col>1</xdr:col>
      <xdr:colOff>1676400</xdr:colOff>
      <xdr:row>1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"/>
          <a:ext cx="1628775" cy="7334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Projects6" displayName="Projects6" ref="B17:F22" totalsRowCount="1" headerRowCellStyle="Heading 2">
  <autoFilter ref="B17:F21"/>
  <tableColumns count="5">
    <tableColumn id="1" name="Descrição" totalsRowLabel="Total" totalsRowDxfId="53" dataCellStyle="Text"/>
    <tableColumn id="7" name="Nome" totalsRowDxfId="52" dataCellStyle="Text"/>
    <tableColumn id="8" name="Duração Planejada" totalsRowFunction="sum" dataDxfId="51" totalsRowDxfId="50" dataCellStyle="Text"/>
    <tableColumn id="11" name="Duração Atual" totalsRowFunction="sum" dataDxfId="49" totalsRowDxfId="48" dataCellStyle="Output"/>
    <tableColumn id="16" name="Esforço" dataDxfId="47" totalsRowDxfId="46" dataCellStyle="Outpu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1" name="Projects" displayName="Projects" ref="B4:F14" totalsRowCount="1" headerRowCellStyle="Heading 2">
  <autoFilter ref="B4:F13"/>
  <tableColumns count="5">
    <tableColumn id="1" name="Descrição" totalsRowLabel="Total" totalsRowDxfId="19" dataCellStyle="Text"/>
    <tableColumn id="7" name="Nome" totalsRowDxfId="18" dataCellStyle="Text"/>
    <tableColumn id="8" name="Duração Planejada" totalsRowFunction="sum" dataDxfId="45" totalsRowDxfId="17" dataCellStyle="Text"/>
    <tableColumn id="11" name="Duração Atual" totalsRowFunction="sum" dataDxfId="44" totalsRowDxfId="16" dataCellStyle="Output"/>
    <tableColumn id="16" name="Esforço" dataDxfId="43" totalsRowDxfId="15" dataCellStyle="Outpu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3.xml><?xml version="1.0" encoding="utf-8"?>
<table xmlns="http://schemas.openxmlformats.org/spreadsheetml/2006/main" id="7" name="Projects68" displayName="Projects68" ref="B27:F45" totalsRowCount="1" headerRowCellStyle="Heading 2">
  <autoFilter ref="B27:F44"/>
  <tableColumns count="5">
    <tableColumn id="1" name="Descrição" totalsRowLabel="Total" totalsRowDxfId="14" dataCellStyle="Text"/>
    <tableColumn id="7" name="Nome" totalsRowDxfId="13" dataCellStyle="Text"/>
    <tableColumn id="8" name="Duração Planejada" totalsRowFunction="sum" dataDxfId="42" totalsRowDxfId="12" dataCellStyle="Text"/>
    <tableColumn id="11" name="Duração Atual" totalsRowFunction="sum" dataDxfId="41" totalsRowDxfId="11" dataCellStyle="Output"/>
    <tableColumn id="16" name="Esforço" dataDxfId="40" totalsRowDxfId="10" dataCellStyle="Outpu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4.xml><?xml version="1.0" encoding="utf-8"?>
<table xmlns="http://schemas.openxmlformats.org/spreadsheetml/2006/main" id="2" name="Projects3" displayName="Projects3" ref="B4:I13" totalsRowCount="1" headerRowCellStyle="Heading 2">
  <autoFilter ref="B4:I12"/>
  <tableColumns count="8">
    <tableColumn id="1" name="Iteração" totalsRowLabel="Total do Projeto (Somada as Máquinas)" totalsRowDxfId="39" dataCellStyle="Text"/>
    <tableColumn id="7" name="PV/BCWS/COTA" totalsRowFunction="custom" dataDxfId="38" totalsRowDxfId="37" dataCellStyle="Text">
      <calculatedColumnFormula>(Projects[[#This Row],[Duração Planejada]]*Parametros!C9)+('Custo Iteração'!D7*Parametros!C9)+('Custo Iteração'!D8*Parametros!C9)+('Custo Iteração'!D9*Parametros!C9)+('Custo Iteração'!D10*Parametros!C9)+('Custo Iteração'!D11*Parametros!C9)+('Custo Iteração'!D12*Parametros!C9)+('Custo Iteração'!D13*Parametros!C9)</calculatedColumnFormula>
      <totalsRowFormula>SUBTOTAL(109,Projects3[PV/BCWS/COTA])+Projects35[Máquinas]</totalsRowFormula>
    </tableColumn>
    <tableColumn id="8" name="AC/ACWP/CRTR" totalsRowFunction="custom" dataDxfId="36" totalsRowDxfId="35" dataCellStyle="Text">
      <calculatedColumnFormula>(Projects[[#This Row],[Duração Atual]]*Projects[[#This Row],[Esforço]]*Parametros!C9)+('Custo Iteração'!E7*'Custo Iteração'!F7*Parametros!C9)+('Custo Iteração'!E8*'Custo Iteração'!F8*Parametros!C9)+('Custo Iteração'!E9*'Custo Iteração'!F9*Parametros!C9)+('Custo Iteração'!E10*'Custo Iteração'!F10*Parametros!C9)+('Custo Iteração'!E11*'Custo Iteração'!F11*Parametros!C9)+('Custo Iteração'!E12*'Custo Iteração'!F12*Parametros!C9)+('Custo Iteração'!E13*'Custo Iteração'!F13*Parametros!C9)</calculatedColumnFormula>
      <totalsRowFormula>SUBTOTAL(109,Projects3[AC/ACWP/CRTR])+Projects35[Máquinas]</totalsRowFormula>
    </tableColumn>
    <tableColumn id="11" name="EV/BCWP/COTR" totalsRowFunction="custom" dataDxfId="34" totalsRowDxfId="33" dataCellStyle="Output">
      <calculatedColumnFormula>('Custo Iteração'!D6*'Custo Iteração'!F6*Parametros!C9)+('Custo Iteração'!D7*'Custo Iteração'!F7*Parametros!C9)+('Custo Iteração'!D8*'Custo Iteração'!F8*Parametros!C9)+('Custo Iteração'!D9*'Custo Iteração'!F9*Parametros!C9)+('Custo Iteração'!D10*'Custo Iteração'!F10*Parametros!C9)+('Custo Iteração'!D11*'Custo Iteração'!F11*Parametros!C9)+('Custo Iteração'!D12*'Custo Iteração'!F12*Parametros!C9)+('Custo Iteração'!D13*'Custo Iteração'!F13*Parametros!C9)</calculatedColumnFormula>
      <totalsRowFormula>SUBTOTAL(109,Projects3[EV/BCWP/COTR])+Projects35[Máquinas]</totalsRowFormula>
    </tableColumn>
    <tableColumn id="13" name="CV/VC" totalsRowFunction="custom" dataDxfId="32" totalsRowDxfId="31" dataCellStyle="Output">
      <calculatedColumnFormula>E5-D5</calculatedColumnFormula>
      <totalsRowFormula>E13-D13</totalsRowFormula>
    </tableColumn>
    <tableColumn id="14" name="SV/VP" totalsRowFunction="custom" dataDxfId="30" totalsRowDxfId="29" dataCellStyle="Output">
      <calculatedColumnFormula>E5-C5</calculatedColumnFormula>
      <totalsRowFormula>E13-C13</totalsRowFormula>
    </tableColumn>
    <tableColumn id="15" name="CPI" totalsRowFunction="custom" dataDxfId="28" totalsRowDxfId="27" dataCellStyle="Output">
      <calculatedColumnFormula>E5/D5</calculatedColumnFormula>
      <totalsRowFormula>E13/D13</totalsRowFormula>
    </tableColumn>
    <tableColumn id="16" name="SPI" totalsRowFunction="custom" dataDxfId="26" totalsRowDxfId="25" dataCellStyle="Output">
      <calculatedColumnFormula>E5/C5</calculatedColumnFormula>
      <totalsRowFormula>E13/C13</totalsRowFormula>
    </tableColumn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5.xml><?xml version="1.0" encoding="utf-8"?>
<table xmlns="http://schemas.openxmlformats.org/spreadsheetml/2006/main" id="4" name="Projects35" displayName="Projects35" ref="B4:F5" totalsRowShown="0" headerRowCellStyle="Heading 2">
  <autoFilter ref="B4:F5"/>
  <tableColumns count="5">
    <tableColumn id="1" name="Custo da Equipe (h)" dataDxfId="24" dataCellStyle="Text">
      <calculatedColumnFormula>((9817/30)/24)*8</calculatedColumnFormula>
    </tableColumn>
    <tableColumn id="7" name="Energia Elétrica (KWH/H)" dataDxfId="23" dataCellStyle="Text">
      <calculatedColumnFormula>0.04*8</calculatedColumnFormula>
    </tableColumn>
    <tableColumn id="12" name="Internet (h) - Equipe" dataDxfId="22" dataCellStyle="Text">
      <calculatedColumnFormula>((30)/30/24)*8</calculatedColumnFormula>
    </tableColumn>
    <tableColumn id="8" name="Servidor (h)" dataDxfId="21" dataCellStyle="Text">
      <calculatedColumnFormula>(99.9)/30/24</calculatedColumnFormula>
    </tableColumn>
    <tableColumn id="16" name="Máquinas" dataDxfId="20" dataCellStyle="Text">
      <calculatedColumnFormula>700*8</calculatedColumnFormula>
    </tableColumn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64.41.57.25/dotproject/index.php?m=tasks&amp;a=view&amp;task_id=6" TargetMode="External"/><Relationship Id="rId13" Type="http://schemas.openxmlformats.org/officeDocument/2006/relationships/hyperlink" Target="http://164.41.57.25/dotproject/index.php?m=tasks&amp;a=view&amp;task_id=212" TargetMode="External"/><Relationship Id="rId18" Type="http://schemas.openxmlformats.org/officeDocument/2006/relationships/hyperlink" Target="http://164.41.57.25/dotproject/index.php?m=tasks&amp;a=view&amp;task_id=268" TargetMode="External"/><Relationship Id="rId26" Type="http://schemas.openxmlformats.org/officeDocument/2006/relationships/table" Target="../tables/table2.xml"/><Relationship Id="rId3" Type="http://schemas.openxmlformats.org/officeDocument/2006/relationships/hyperlink" Target="http://164.41.57.25/dotproject/index.php?m=tasks&amp;a=view&amp;task_id=10" TargetMode="External"/><Relationship Id="rId21" Type="http://schemas.openxmlformats.org/officeDocument/2006/relationships/hyperlink" Target="http://164.41.57.25/dotproject/index.php?m=tasks&amp;a=view&amp;task_id=205" TargetMode="External"/><Relationship Id="rId7" Type="http://schemas.openxmlformats.org/officeDocument/2006/relationships/hyperlink" Target="http://164.41.57.25/dotproject/index.php?m=tasks&amp;a=view&amp;task_id=9" TargetMode="External"/><Relationship Id="rId12" Type="http://schemas.openxmlformats.org/officeDocument/2006/relationships/hyperlink" Target="http://164.41.57.25/dotproject/index.php?m=tasks&amp;a=view&amp;task_id=207" TargetMode="External"/><Relationship Id="rId17" Type="http://schemas.openxmlformats.org/officeDocument/2006/relationships/hyperlink" Target="http://164.41.57.25/dotproject/index.php?m=tasks&amp;a=view&amp;task_id=264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164.41.57.25/dotproject/index.php?m=tasks&amp;a=view&amp;task_id=8" TargetMode="External"/><Relationship Id="rId16" Type="http://schemas.openxmlformats.org/officeDocument/2006/relationships/hyperlink" Target="http://164.41.57.25/dotproject/index.php?m=tasks&amp;a=view&amp;task_id=256" TargetMode="External"/><Relationship Id="rId20" Type="http://schemas.openxmlformats.org/officeDocument/2006/relationships/hyperlink" Target="http://164.41.57.25/dotproject/index.php?m=tasks&amp;a=view&amp;task_id=298" TargetMode="External"/><Relationship Id="rId1" Type="http://schemas.openxmlformats.org/officeDocument/2006/relationships/hyperlink" Target="http://164.41.57.25/dotproject/index.php?m=tasks&amp;a=view&amp;task_id=7" TargetMode="External"/><Relationship Id="rId6" Type="http://schemas.openxmlformats.org/officeDocument/2006/relationships/hyperlink" Target="http://164.41.57.25/dotproject/index.php?m=tasks&amp;a=view&amp;task_id=10" TargetMode="External"/><Relationship Id="rId11" Type="http://schemas.openxmlformats.org/officeDocument/2006/relationships/hyperlink" Target="http://164.41.57.25/dotproject/index.php?m=tasks&amp;a=view&amp;task_id=205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://164.41.57.25/dotproject/index.php?m=tasks&amp;a=view&amp;task_id=12" TargetMode="External"/><Relationship Id="rId15" Type="http://schemas.openxmlformats.org/officeDocument/2006/relationships/hyperlink" Target="http://164.41.57.25/dotproject/index.php?m=tasks&amp;a=view&amp;task_id=25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164.41.57.25/dotproject/index.php?m=tasks&amp;a=view&amp;task_id=206" TargetMode="External"/><Relationship Id="rId19" Type="http://schemas.openxmlformats.org/officeDocument/2006/relationships/hyperlink" Target="http://164.41.57.25/dotproject/index.php?m=tasks&amp;a=view&amp;task_id=285" TargetMode="External"/><Relationship Id="rId4" Type="http://schemas.openxmlformats.org/officeDocument/2006/relationships/hyperlink" Target="http://164.41.57.25/dotproject/index.php?m=tasks&amp;a=view&amp;task_id=13" TargetMode="External"/><Relationship Id="rId9" Type="http://schemas.openxmlformats.org/officeDocument/2006/relationships/hyperlink" Target="http://164.41.57.25/dotproject/index.php?m=tasks&amp;a=view&amp;task_id=203" TargetMode="External"/><Relationship Id="rId14" Type="http://schemas.openxmlformats.org/officeDocument/2006/relationships/hyperlink" Target="http://164.41.57.25/dotproject/index.php?m=tasks&amp;a=view&amp;task_id=208" TargetMode="External"/><Relationship Id="rId22" Type="http://schemas.openxmlformats.org/officeDocument/2006/relationships/hyperlink" Target="http://164.41.57.25/dotproject/index.php?m=tasks&amp;a=view&amp;task_id=294" TargetMode="External"/><Relationship Id="rId27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://www.ceb.com.br/Ceb/objetos/Simulador.htm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s://www.dropbox.com/s/8x0m5ajiahfsksf/Relatorio_UnB_Custo.pdf" TargetMode="External"/><Relationship Id="rId1" Type="http://schemas.openxmlformats.org/officeDocument/2006/relationships/hyperlink" Target="http://sites.gvt.com.br/bandalarga/?gclid=CMCLjZ-eqbQCFQHonAodcEkA8w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americanas.com.br/produto/112183876/notebook-gateway-com-intel-dual-core-2gb-320gb-led-15-6-windows-7-starter" TargetMode="External"/><Relationship Id="rId4" Type="http://schemas.openxmlformats.org/officeDocument/2006/relationships/hyperlink" Target="http://www.datacorpore.com.br/servidores_dedicado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H45"/>
  <sheetViews>
    <sheetView showGridLines="0" view="pageLayout" topLeftCell="A35" zoomScale="115" zoomScaleNormal="100" zoomScalePageLayoutView="115" workbookViewId="0">
      <selection activeCell="C19" sqref="C19"/>
    </sheetView>
  </sheetViews>
  <sheetFormatPr defaultRowHeight="20.25" customHeight="1" x14ac:dyDescent="0.25"/>
  <cols>
    <col min="1" max="1" width="2.42578125" customWidth="1"/>
    <col min="2" max="2" width="24.5703125" customWidth="1"/>
    <col min="3" max="3" width="57.7109375" customWidth="1"/>
    <col min="4" max="4" width="24" customWidth="1"/>
    <col min="5" max="5" width="19.7109375" customWidth="1"/>
    <col min="6" max="6" width="26.140625" customWidth="1"/>
    <col min="7" max="7" width="20.140625" style="3" customWidth="1"/>
    <col min="8" max="8" width="20.85546875" customWidth="1"/>
    <col min="9" max="9" width="16.85546875" customWidth="1"/>
    <col min="10" max="10" width="17.42578125" customWidth="1"/>
    <col min="11" max="11" width="19.85546875" customWidth="1"/>
    <col min="12" max="12" width="24.5703125" customWidth="1"/>
    <col min="13" max="13" width="2.42578125" customWidth="1"/>
  </cols>
  <sheetData>
    <row r="1" spans="2:8" ht="45" customHeight="1" x14ac:dyDescent="0.25">
      <c r="B1" s="46"/>
      <c r="C1" s="46"/>
      <c r="D1" s="46"/>
      <c r="E1" s="46"/>
      <c r="G1" s="2"/>
    </row>
    <row r="2" spans="2:8" ht="20.25" customHeight="1" x14ac:dyDescent="0.25">
      <c r="G2" s="34"/>
    </row>
    <row r="3" spans="2:8" ht="20.25" customHeight="1" x14ac:dyDescent="0.25">
      <c r="C3" s="40" t="s">
        <v>0</v>
      </c>
      <c r="D3" s="4" t="s">
        <v>49</v>
      </c>
      <c r="E3" s="4" t="s">
        <v>1</v>
      </c>
      <c r="F3" s="33" t="s">
        <v>6</v>
      </c>
      <c r="G3" s="35"/>
      <c r="H3" s="35"/>
    </row>
    <row r="4" spans="2:8" ht="20.25" customHeight="1" x14ac:dyDescent="0.25">
      <c r="B4" s="5" t="s">
        <v>69</v>
      </c>
      <c r="C4" s="5" t="s">
        <v>70</v>
      </c>
      <c r="D4" s="5" t="s">
        <v>3</v>
      </c>
      <c r="E4" s="6" t="s">
        <v>2</v>
      </c>
      <c r="F4" t="s">
        <v>48</v>
      </c>
      <c r="G4"/>
    </row>
    <row r="5" spans="2:8" ht="20.25" customHeight="1" x14ac:dyDescent="0.25">
      <c r="B5" s="38" t="s">
        <v>57</v>
      </c>
      <c r="C5" s="49" t="s">
        <v>56</v>
      </c>
      <c r="D5" s="50"/>
      <c r="E5" s="51"/>
      <c r="F5" s="52"/>
      <c r="G5"/>
    </row>
    <row r="6" spans="2:8" ht="20.25" customHeight="1" x14ac:dyDescent="0.25">
      <c r="B6" s="37" t="s">
        <v>58</v>
      </c>
      <c r="C6" s="12" t="s">
        <v>26</v>
      </c>
      <c r="D6" s="42">
        <v>8</v>
      </c>
      <c r="E6" s="41">
        <v>8</v>
      </c>
      <c r="F6" s="26">
        <v>1</v>
      </c>
      <c r="G6"/>
    </row>
    <row r="7" spans="2:8" ht="20.25" customHeight="1" x14ac:dyDescent="0.25">
      <c r="B7" s="37" t="s">
        <v>59</v>
      </c>
      <c r="C7" s="12" t="s">
        <v>4</v>
      </c>
      <c r="D7" s="42">
        <v>8</v>
      </c>
      <c r="E7" s="41">
        <v>8</v>
      </c>
      <c r="F7" s="26">
        <v>1</v>
      </c>
      <c r="G7"/>
    </row>
    <row r="8" spans="2:8" ht="20.25" customHeight="1" x14ac:dyDescent="0.25">
      <c r="B8" s="37" t="s">
        <v>60</v>
      </c>
      <c r="C8" s="12" t="s">
        <v>27</v>
      </c>
      <c r="D8" s="42">
        <v>4</v>
      </c>
      <c r="E8" s="41">
        <v>8</v>
      </c>
      <c r="F8" s="26">
        <v>1</v>
      </c>
      <c r="G8"/>
    </row>
    <row r="9" spans="2:8" ht="20.25" customHeight="1" x14ac:dyDescent="0.25">
      <c r="B9" s="37" t="s">
        <v>61</v>
      </c>
      <c r="C9" s="12" t="s">
        <v>28</v>
      </c>
      <c r="D9" s="42">
        <v>4</v>
      </c>
      <c r="E9" s="41">
        <v>6</v>
      </c>
      <c r="F9" s="26">
        <v>1</v>
      </c>
      <c r="G9"/>
    </row>
    <row r="10" spans="2:8" ht="20.25" customHeight="1" x14ac:dyDescent="0.25">
      <c r="B10" s="37" t="s">
        <v>62</v>
      </c>
      <c r="C10" s="12" t="s">
        <v>30</v>
      </c>
      <c r="D10" s="42">
        <v>4</v>
      </c>
      <c r="E10" s="41">
        <v>4</v>
      </c>
      <c r="F10" s="26">
        <v>1</v>
      </c>
      <c r="G10"/>
    </row>
    <row r="11" spans="2:8" ht="20.25" customHeight="1" x14ac:dyDescent="0.25">
      <c r="B11" s="37" t="s">
        <v>63</v>
      </c>
      <c r="C11" s="12" t="s">
        <v>29</v>
      </c>
      <c r="D11" s="42">
        <v>4</v>
      </c>
      <c r="E11" s="41">
        <v>4</v>
      </c>
      <c r="F11" s="26">
        <v>1</v>
      </c>
      <c r="G11"/>
    </row>
    <row r="12" spans="2:8" ht="20.25" customHeight="1" x14ac:dyDescent="0.25">
      <c r="B12" s="37" t="s">
        <v>64</v>
      </c>
      <c r="C12" s="12" t="s">
        <v>31</v>
      </c>
      <c r="D12" s="42">
        <v>8</v>
      </c>
      <c r="E12" s="41">
        <v>8</v>
      </c>
      <c r="F12" s="26">
        <v>1</v>
      </c>
      <c r="G12"/>
    </row>
    <row r="13" spans="2:8" ht="20.25" customHeight="1" x14ac:dyDescent="0.25">
      <c r="B13" s="37" t="s">
        <v>65</v>
      </c>
      <c r="C13" s="12" t="s">
        <v>32</v>
      </c>
      <c r="D13" s="42">
        <v>8</v>
      </c>
      <c r="E13" s="41">
        <v>8</v>
      </c>
      <c r="F13" s="26">
        <v>1</v>
      </c>
      <c r="G13"/>
    </row>
    <row r="14" spans="2:8" ht="20.25" customHeight="1" x14ac:dyDescent="0.25">
      <c r="B14" s="7" t="s">
        <v>5</v>
      </c>
      <c r="C14" s="7"/>
      <c r="D14" s="21">
        <f>SUBTOTAL(109,Projects[Duração Planejada])</f>
        <v>48</v>
      </c>
      <c r="E14" s="20">
        <f>SUBTOTAL(109,Projects[Duração Atual])</f>
        <v>54</v>
      </c>
      <c r="F14" s="19"/>
      <c r="G14"/>
    </row>
    <row r="15" spans="2:8" ht="20.25" customHeight="1" x14ac:dyDescent="0.25">
      <c r="G15" s="34"/>
    </row>
    <row r="16" spans="2:8" ht="20.25" customHeight="1" x14ac:dyDescent="0.25">
      <c r="C16" s="40" t="s">
        <v>18</v>
      </c>
      <c r="D16" s="4" t="s">
        <v>1</v>
      </c>
      <c r="E16" s="4" t="s">
        <v>1</v>
      </c>
      <c r="F16" s="33" t="s">
        <v>6</v>
      </c>
      <c r="G16" s="35"/>
      <c r="H16" s="35"/>
    </row>
    <row r="17" spans="2:8" ht="20.25" customHeight="1" x14ac:dyDescent="0.25">
      <c r="B17" s="5" t="s">
        <v>69</v>
      </c>
      <c r="C17" s="5" t="s">
        <v>70</v>
      </c>
      <c r="D17" s="5" t="s">
        <v>3</v>
      </c>
      <c r="E17" s="6" t="s">
        <v>2</v>
      </c>
      <c r="F17" t="s">
        <v>48</v>
      </c>
      <c r="G17" s="36"/>
    </row>
    <row r="18" spans="2:8" ht="20.25" customHeight="1" x14ac:dyDescent="0.25">
      <c r="B18" s="38" t="s">
        <v>57</v>
      </c>
      <c r="C18" s="53" t="s">
        <v>66</v>
      </c>
      <c r="D18" s="50"/>
      <c r="E18" s="51"/>
      <c r="F18" s="52"/>
      <c r="G18" s="36"/>
    </row>
    <row r="19" spans="2:8" ht="20.25" customHeight="1" x14ac:dyDescent="0.25">
      <c r="B19" s="37" t="s">
        <v>58</v>
      </c>
      <c r="C19" s="12" t="s">
        <v>23</v>
      </c>
      <c r="D19" s="22">
        <v>6</v>
      </c>
      <c r="E19" s="41">
        <v>6</v>
      </c>
      <c r="F19" s="26">
        <v>1</v>
      </c>
      <c r="G19" s="36"/>
    </row>
    <row r="20" spans="2:8" ht="20.25" customHeight="1" x14ac:dyDescent="0.25">
      <c r="B20" s="37" t="s">
        <v>59</v>
      </c>
      <c r="C20" s="12" t="s">
        <v>24</v>
      </c>
      <c r="D20" s="22">
        <v>4</v>
      </c>
      <c r="E20" s="41">
        <v>4</v>
      </c>
      <c r="F20" s="26">
        <v>1</v>
      </c>
      <c r="G20" s="36"/>
    </row>
    <row r="21" spans="2:8" ht="20.25" customHeight="1" x14ac:dyDescent="0.25">
      <c r="B21" s="37" t="s">
        <v>60</v>
      </c>
      <c r="C21" s="12" t="s">
        <v>25</v>
      </c>
      <c r="D21" s="22">
        <v>6</v>
      </c>
      <c r="E21" s="41">
        <v>8</v>
      </c>
      <c r="F21" s="26">
        <v>1</v>
      </c>
      <c r="G21" s="36"/>
    </row>
    <row r="22" spans="2:8" ht="20.25" customHeight="1" x14ac:dyDescent="0.25">
      <c r="B22" s="7" t="s">
        <v>5</v>
      </c>
      <c r="C22" s="7"/>
      <c r="D22" s="28">
        <f>SUBTOTAL(109,Projects6[Duração Planejada])</f>
        <v>16</v>
      </c>
      <c r="E22" s="20">
        <f>SUBTOTAL(109,Projects6[Duração Atual])</f>
        <v>18</v>
      </c>
      <c r="F22" s="19"/>
      <c r="G22" s="2"/>
    </row>
    <row r="24" spans="2:8" ht="20.25" customHeight="1" x14ac:dyDescent="0.25">
      <c r="G24" s="34"/>
    </row>
    <row r="25" spans="2:8" ht="20.25" customHeight="1" x14ac:dyDescent="0.25">
      <c r="G25" s="35"/>
      <c r="H25" s="35"/>
    </row>
    <row r="26" spans="2:8" ht="20.25" customHeight="1" x14ac:dyDescent="0.25">
      <c r="C26" s="40" t="s">
        <v>19</v>
      </c>
      <c r="D26" s="4" t="s">
        <v>1</v>
      </c>
      <c r="E26" s="4" t="s">
        <v>1</v>
      </c>
      <c r="F26" s="33" t="s">
        <v>6</v>
      </c>
      <c r="G26"/>
    </row>
    <row r="27" spans="2:8" ht="20.25" customHeight="1" x14ac:dyDescent="0.25">
      <c r="B27" s="5" t="s">
        <v>69</v>
      </c>
      <c r="C27" s="5" t="s">
        <v>70</v>
      </c>
      <c r="D27" s="5" t="s">
        <v>3</v>
      </c>
      <c r="E27" s="6" t="s">
        <v>2</v>
      </c>
      <c r="F27" t="s">
        <v>48</v>
      </c>
      <c r="G27"/>
    </row>
    <row r="28" spans="2:8" ht="20.25" customHeight="1" x14ac:dyDescent="0.25">
      <c r="B28" s="38" t="s">
        <v>57</v>
      </c>
      <c r="C28" s="53" t="s">
        <v>67</v>
      </c>
      <c r="D28" s="50"/>
      <c r="E28" s="51"/>
      <c r="F28" s="52"/>
      <c r="G28"/>
    </row>
    <row r="29" spans="2:8" ht="20.25" customHeight="1" x14ac:dyDescent="0.25">
      <c r="B29" s="1" t="s">
        <v>58</v>
      </c>
      <c r="C29" s="12" t="s">
        <v>20</v>
      </c>
      <c r="D29" s="23">
        <v>6</v>
      </c>
      <c r="E29" s="24">
        <v>6</v>
      </c>
      <c r="F29" s="25">
        <v>1</v>
      </c>
      <c r="G29"/>
    </row>
    <row r="30" spans="2:8" ht="20.25" customHeight="1" x14ac:dyDescent="0.25">
      <c r="B30" s="38" t="s">
        <v>57</v>
      </c>
      <c r="C30" s="53" t="s">
        <v>55</v>
      </c>
      <c r="D30" s="50"/>
      <c r="E30" s="51"/>
      <c r="F30" s="52"/>
      <c r="G30"/>
    </row>
    <row r="31" spans="2:8" ht="20.25" customHeight="1" x14ac:dyDescent="0.25">
      <c r="B31" s="1" t="s">
        <v>59</v>
      </c>
      <c r="C31" s="12" t="s">
        <v>21</v>
      </c>
      <c r="D31" s="23">
        <v>4</v>
      </c>
      <c r="E31" s="24">
        <v>4</v>
      </c>
      <c r="F31" s="26">
        <v>1</v>
      </c>
      <c r="G31"/>
    </row>
    <row r="32" spans="2:8" ht="20.25" customHeight="1" x14ac:dyDescent="0.25">
      <c r="B32" s="1" t="s">
        <v>60</v>
      </c>
      <c r="C32" s="12" t="s">
        <v>22</v>
      </c>
      <c r="D32" s="23">
        <v>10</v>
      </c>
      <c r="E32" s="24">
        <v>15</v>
      </c>
      <c r="F32" s="26">
        <v>1</v>
      </c>
      <c r="G32"/>
    </row>
    <row r="33" spans="1:7" ht="20.25" customHeight="1" x14ac:dyDescent="0.25">
      <c r="B33" s="1" t="s">
        <v>61</v>
      </c>
      <c r="C33" s="12" t="s">
        <v>33</v>
      </c>
      <c r="D33" s="23">
        <v>8</v>
      </c>
      <c r="E33" s="24">
        <v>8</v>
      </c>
      <c r="F33" s="27">
        <v>1</v>
      </c>
      <c r="G33"/>
    </row>
    <row r="34" spans="1:7" ht="20.25" customHeight="1" x14ac:dyDescent="0.25">
      <c r="B34" s="1" t="s">
        <v>62</v>
      </c>
      <c r="C34" s="12" t="s">
        <v>47</v>
      </c>
      <c r="D34" s="23">
        <v>30</v>
      </c>
      <c r="E34" s="24">
        <v>24</v>
      </c>
      <c r="F34" s="27">
        <v>1</v>
      </c>
      <c r="G34"/>
    </row>
    <row r="35" spans="1:7" ht="20.25" customHeight="1" x14ac:dyDescent="0.25">
      <c r="A35" s="39" t="s">
        <v>68</v>
      </c>
      <c r="B35" s="38" t="s">
        <v>57</v>
      </c>
      <c r="C35" s="53" t="s">
        <v>90</v>
      </c>
      <c r="D35" s="50"/>
      <c r="E35" s="51"/>
      <c r="F35" s="52"/>
      <c r="G35"/>
    </row>
    <row r="36" spans="1:7" ht="20.25" customHeight="1" x14ac:dyDescent="0.25">
      <c r="B36" s="1" t="s">
        <v>63</v>
      </c>
      <c r="C36" s="12" t="s">
        <v>50</v>
      </c>
      <c r="D36" s="23">
        <v>8</v>
      </c>
      <c r="E36" s="24">
        <v>8</v>
      </c>
      <c r="F36" s="27">
        <v>1</v>
      </c>
      <c r="G36"/>
    </row>
    <row r="37" spans="1:7" ht="20.25" customHeight="1" x14ac:dyDescent="0.25">
      <c r="B37" s="1" t="s">
        <v>64</v>
      </c>
      <c r="C37" s="12" t="s">
        <v>51</v>
      </c>
      <c r="D37" s="23">
        <v>8</v>
      </c>
      <c r="E37" s="24">
        <v>10</v>
      </c>
      <c r="F37" s="27">
        <v>1</v>
      </c>
      <c r="G37"/>
    </row>
    <row r="38" spans="1:7" ht="20.25" customHeight="1" x14ac:dyDescent="0.25">
      <c r="B38" s="1" t="s">
        <v>65</v>
      </c>
      <c r="C38" s="12" t="s">
        <v>52</v>
      </c>
      <c r="D38" s="23">
        <v>8</v>
      </c>
      <c r="E38" s="24">
        <v>10</v>
      </c>
      <c r="F38" s="27">
        <v>1</v>
      </c>
    </row>
    <row r="39" spans="1:7" ht="20.25" customHeight="1" x14ac:dyDescent="0.25">
      <c r="B39" s="1" t="s">
        <v>84</v>
      </c>
      <c r="C39" s="12" t="s">
        <v>71</v>
      </c>
      <c r="D39" s="23">
        <v>8</v>
      </c>
      <c r="E39" s="24">
        <v>10</v>
      </c>
      <c r="F39" s="27">
        <v>1</v>
      </c>
    </row>
    <row r="40" spans="1:7" ht="20.25" customHeight="1" x14ac:dyDescent="0.25">
      <c r="B40" s="1" t="s">
        <v>85</v>
      </c>
      <c r="C40" s="12" t="s">
        <v>72</v>
      </c>
      <c r="D40" s="23">
        <v>8</v>
      </c>
      <c r="E40" s="24">
        <v>10</v>
      </c>
      <c r="F40" s="27">
        <v>1</v>
      </c>
    </row>
    <row r="41" spans="1:7" ht="20.25" customHeight="1" x14ac:dyDescent="0.25">
      <c r="B41" s="1" t="s">
        <v>86</v>
      </c>
      <c r="C41" s="12" t="s">
        <v>73</v>
      </c>
      <c r="D41" s="23">
        <v>8</v>
      </c>
      <c r="E41" s="24">
        <v>12</v>
      </c>
      <c r="F41" s="27">
        <v>1</v>
      </c>
    </row>
    <row r="42" spans="1:7" ht="20.25" customHeight="1" x14ac:dyDescent="0.25">
      <c r="B42" s="1" t="s">
        <v>87</v>
      </c>
      <c r="C42" s="12" t="s">
        <v>54</v>
      </c>
      <c r="D42" s="23">
        <v>8</v>
      </c>
      <c r="E42" s="24">
        <v>12</v>
      </c>
      <c r="F42" s="27">
        <v>1</v>
      </c>
    </row>
    <row r="43" spans="1:7" ht="20.25" customHeight="1" x14ac:dyDescent="0.25">
      <c r="B43" s="1" t="s">
        <v>88</v>
      </c>
      <c r="C43" s="12" t="s">
        <v>53</v>
      </c>
      <c r="D43" s="23">
        <v>8</v>
      </c>
      <c r="E43" s="43">
        <v>7</v>
      </c>
      <c r="F43" s="27">
        <v>1</v>
      </c>
    </row>
    <row r="44" spans="1:7" ht="20.25" customHeight="1" x14ac:dyDescent="0.25">
      <c r="B44" s="1" t="s">
        <v>89</v>
      </c>
      <c r="C44" s="12" t="s">
        <v>34</v>
      </c>
      <c r="D44" s="23">
        <v>8</v>
      </c>
      <c r="E44" s="24">
        <v>7</v>
      </c>
      <c r="F44" s="27">
        <v>1</v>
      </c>
    </row>
    <row r="45" spans="1:7" ht="20.25" customHeight="1" x14ac:dyDescent="0.25">
      <c r="B45" s="7" t="s">
        <v>5</v>
      </c>
      <c r="C45" s="7"/>
      <c r="D45" s="21">
        <f>SUBTOTAL(109,Projects68[Duração Planejada])</f>
        <v>130</v>
      </c>
      <c r="E45" s="20">
        <f>SUBTOTAL(109,Projects68[Duração Atual])</f>
        <v>143</v>
      </c>
      <c r="F45" s="26"/>
    </row>
  </sheetData>
  <mergeCells count="2">
    <mergeCell ref="B1:C1"/>
    <mergeCell ref="D1:E1"/>
  </mergeCells>
  <conditionalFormatting sqref="E6:E13 E29 E31:E34 E36:E44">
    <cfRule type="expression" dxfId="9" priority="9">
      <formula>(ABS((E6-#REF!))/#REF!)&gt;FlagPercent</formula>
    </cfRule>
  </conditionalFormatting>
  <conditionalFormatting sqref="E19:E21">
    <cfRule type="expression" dxfId="8" priority="8">
      <formula>(ABS((E19-#REF!))/#REF!)&gt;FlagPercent</formula>
    </cfRule>
  </conditionalFormatting>
  <conditionalFormatting sqref="E18">
    <cfRule type="expression" dxfId="7" priority="4">
      <formula>(ABS((E18-#REF!))/#REF!)&gt;FlagPercent</formula>
    </cfRule>
  </conditionalFormatting>
  <conditionalFormatting sqref="E28">
    <cfRule type="expression" dxfId="6" priority="5">
      <formula>(ABS((E28-#REF!))/#REF!)&gt;FlagPercent</formula>
    </cfRule>
  </conditionalFormatting>
  <conditionalFormatting sqref="E5">
    <cfRule type="expression" dxfId="5" priority="3">
      <formula>(ABS((E5-#REF!))/#REF!)&gt;FlagPercent</formula>
    </cfRule>
  </conditionalFormatting>
  <conditionalFormatting sqref="E30">
    <cfRule type="expression" dxfId="4" priority="2">
      <formula>(ABS((E30-#REF!))/#REF!)&gt;FlagPercent</formula>
    </cfRule>
  </conditionalFormatting>
  <conditionalFormatting sqref="E35">
    <cfRule type="expression" dxfId="3" priority="1">
      <formula>(ABS((E35-#REF!))/#REF!)&gt;FlagPercent</formula>
    </cfRule>
  </conditionalFormatting>
  <dataValidations count="1">
    <dataValidation type="list" allowBlank="1" showInputMessage="1" sqref="D18:D21 D5:D13 D28:D44">
      <formula1>EmployeeList</formula1>
    </dataValidation>
  </dataValidations>
  <hyperlinks>
    <hyperlink ref="C7" r:id="rId1" display="http://164.41.57.25/dotproject/index.php?m=tasks&amp;a=view&amp;task_id=7"/>
    <hyperlink ref="C8" r:id="rId2" display="http://164.41.57.25/dotproject/index.php?m=tasks&amp;a=view&amp;task_id=8"/>
    <hyperlink ref="C9" r:id="rId3" display="http://164.41.57.25/dotproject/index.php?m=tasks&amp;a=view&amp;task_id=10"/>
    <hyperlink ref="C13" r:id="rId4" display="http://164.41.57.25/dotproject/index.php?m=tasks&amp;a=view&amp;task_id=13"/>
    <hyperlink ref="C12" r:id="rId5" display="http://164.41.57.25/dotproject/index.php?m=tasks&amp;a=view&amp;task_id=12"/>
    <hyperlink ref="C10" r:id="rId6" display="http://164.41.57.25/dotproject/index.php?m=tasks&amp;a=view&amp;task_id=10"/>
    <hyperlink ref="C11" r:id="rId7" display="http://164.41.57.25/dotproject/index.php?m=tasks&amp;a=view&amp;task_id=9"/>
    <hyperlink ref="C6" r:id="rId8" display="http://164.41.57.25/dotproject/index.php?m=tasks&amp;a=view&amp;task_id=6"/>
    <hyperlink ref="C44" r:id="rId9" display="http://164.41.57.25/dotproject/index.php?m=tasks&amp;a=view&amp;task_id=203"/>
    <hyperlink ref="C33" r:id="rId10" display="http://164.41.57.25/dotproject/index.php?m=tasks&amp;a=view&amp;task_id=206"/>
    <hyperlink ref="C32" r:id="rId11" display="http://164.41.57.25/dotproject/index.php?m=tasks&amp;a=view&amp;task_id=205"/>
    <hyperlink ref="C31" r:id="rId12" display="http://164.41.57.25/dotproject/index.php?m=tasks&amp;a=view&amp;task_id=207"/>
    <hyperlink ref="C29" r:id="rId13" display="http://164.41.57.25/dotproject/index.php?m=tasks&amp;a=view&amp;task_id=212"/>
    <hyperlink ref="C34" r:id="rId14" display="http://164.41.57.25/dotproject/index.php?m=tasks&amp;a=view&amp;task_id=208"/>
    <hyperlink ref="C36" r:id="rId15" display="http://164.41.57.25/dotproject/index.php?m=tasks&amp;a=view&amp;task_id=250"/>
    <hyperlink ref="C37" r:id="rId16" display="http://164.41.57.25/dotproject/index.php?m=tasks&amp;a=view&amp;task_id=256"/>
    <hyperlink ref="C38" r:id="rId17" display="http://164.41.57.25/dotproject/index.php?m=tasks&amp;a=view&amp;task_id=264"/>
    <hyperlink ref="C39" r:id="rId18" display="http://164.41.57.25/dotproject/index.php?m=tasks&amp;a=view&amp;task_id=268"/>
    <hyperlink ref="C40" r:id="rId19" display="http://164.41.57.25/dotproject/index.php?m=tasks&amp;a=view&amp;task_id=285"/>
    <hyperlink ref="C42" r:id="rId20" display="http://164.41.57.25/dotproject/index.php?m=tasks&amp;a=view&amp;task_id=298"/>
    <hyperlink ref="C41" r:id="rId21" display="http://164.41.57.25/dotproject/index.php?m=tasks&amp;a=view&amp;task_id=205"/>
    <hyperlink ref="C43" r:id="rId22" display="http://164.41.57.25/dotproject/index.php?m=tasks&amp;a=view&amp;task_id=294"/>
  </hyperlinks>
  <printOptions horizontalCentered="1"/>
  <pageMargins left="0.25" right="0.25" top="0.5" bottom="0.5" header="0.3" footer="0.3"/>
  <pageSetup scale="75" fitToHeight="0" orientation="landscape" r:id="rId23"/>
  <headerFooter differentFirst="1">
    <oddFooter>Page &amp;P of &amp;N</oddFooter>
    <firstHeader>&amp;LSIGAR&amp;CPlanilha de Custos</firstHeader>
  </headerFooter>
  <drawing r:id="rId24"/>
  <tableParts count="3">
    <tablePart r:id="rId25"/>
    <tablePart r:id="rId26"/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autoPageBreaks="0" fitToPage="1"/>
  </sheetPr>
  <dimension ref="B1:J23"/>
  <sheetViews>
    <sheetView showGridLines="0" view="pageLayout" zoomScaleNormal="100" workbookViewId="0">
      <selection activeCell="B18" sqref="B18"/>
    </sheetView>
  </sheetViews>
  <sheetFormatPr defaultRowHeight="20.25" customHeight="1" x14ac:dyDescent="0.25"/>
  <cols>
    <col min="1" max="1" width="2.42578125" customWidth="1"/>
    <col min="2" max="2" width="38.140625" customWidth="1"/>
    <col min="3" max="3" width="20" customWidth="1"/>
    <col min="4" max="4" width="19.85546875" customWidth="1"/>
    <col min="5" max="5" width="19.42578125" customWidth="1"/>
    <col min="6" max="6" width="17.5703125" style="3" customWidth="1"/>
    <col min="7" max="7" width="18.42578125" customWidth="1"/>
    <col min="8" max="8" width="14.140625" customWidth="1"/>
    <col min="9" max="9" width="19.7109375" customWidth="1"/>
  </cols>
  <sheetData>
    <row r="1" spans="2:10" ht="45" customHeight="1" x14ac:dyDescent="0.25">
      <c r="B1" s="46"/>
      <c r="C1" s="46"/>
      <c r="F1" s="2"/>
    </row>
    <row r="3" spans="2:10" ht="42" customHeight="1" x14ac:dyDescent="0.25">
      <c r="C3" s="44" t="s">
        <v>83</v>
      </c>
      <c r="D3" s="44" t="s">
        <v>82</v>
      </c>
      <c r="E3" s="4" t="s">
        <v>81</v>
      </c>
      <c r="F3" s="4" t="s">
        <v>74</v>
      </c>
      <c r="G3" s="4" t="s">
        <v>80</v>
      </c>
      <c r="H3" s="4" t="s">
        <v>16</v>
      </c>
      <c r="I3" s="4" t="s">
        <v>17</v>
      </c>
    </row>
    <row r="4" spans="2:10" ht="20.25" customHeight="1" x14ac:dyDescent="0.25">
      <c r="B4" s="5" t="s">
        <v>7</v>
      </c>
      <c r="C4" s="5" t="s">
        <v>75</v>
      </c>
      <c r="D4" s="6" t="s">
        <v>76</v>
      </c>
      <c r="E4" s="6" t="s">
        <v>77</v>
      </c>
      <c r="F4" s="6" t="s">
        <v>78</v>
      </c>
      <c r="G4" s="6" t="s">
        <v>79</v>
      </c>
      <c r="H4" s="6" t="s">
        <v>16</v>
      </c>
      <c r="I4" s="6" t="s">
        <v>17</v>
      </c>
    </row>
    <row r="5" spans="2:10" ht="20.25" customHeight="1" x14ac:dyDescent="0.25">
      <c r="B5" s="1" t="s">
        <v>0</v>
      </c>
      <c r="C5" s="9">
        <f>('Custo Iteração'!D6*Parametros!C9)+('Custo Iteração'!D7*Parametros!C9)+('Custo Iteração'!D8*Parametros!C9)+('Custo Iteração'!D9*Parametros!C9)+('Custo Iteração'!D10*Parametros!C9)+('Custo Iteração'!D11*Parametros!C9)+('Custo Iteração'!D12*Parametros!C9)+('Custo Iteração'!D13*Parametros!C9)</f>
        <v>5273.7533333333322</v>
      </c>
      <c r="D5" s="9">
        <f>(Projects[[#This Row],[Duração Atual]]*Projects[[#This Row],[Esforço]]*Parametros!C9)+('Custo Iteração'!E7*'Custo Iteração'!F7*Parametros!C9)+('Custo Iteração'!E8*'Custo Iteração'!F8*Parametros!C9)+('Custo Iteração'!E9*'Custo Iteração'!F9*Parametros!C9)+('Custo Iteração'!E10*'Custo Iteração'!F10*Parametros!C9)+('Custo Iteração'!E11*'Custo Iteração'!F11*Parametros!C9)+('Custo Iteração'!E12*'Custo Iteração'!F12*Parametros!C9)+('Custo Iteração'!E13*'Custo Iteração'!F13*Parametros!C9)</f>
        <v>5054.0136111111096</v>
      </c>
      <c r="E5" s="45">
        <f>('Custo Iteração'!D6*'Custo Iteração'!F6*Parametros!C9)+('Custo Iteração'!D7*'Custo Iteração'!F7*Parametros!C9)+('Custo Iteração'!D8*'Custo Iteração'!F8*Parametros!C9)+('Custo Iteração'!D9*'Custo Iteração'!F9*Parametros!C9)+('Custo Iteração'!D10*'Custo Iteração'!F10*Parametros!C9)+('Custo Iteração'!D11*'Custo Iteração'!F11*Parametros!C9)+('Custo Iteração'!D12*'Custo Iteração'!F12*Parametros!C9)+('Custo Iteração'!D13*'Custo Iteração'!F13*Parametros!C9)</f>
        <v>5273.7533333333322</v>
      </c>
      <c r="F5" s="45">
        <f t="shared" ref="F5:F7" si="0">E5-D5</f>
        <v>219.73972222222255</v>
      </c>
      <c r="G5" s="45">
        <f t="shared" ref="G5:G7" si="1">E5-C5</f>
        <v>0</v>
      </c>
      <c r="H5" s="11">
        <f t="shared" ref="H5:H7" si="2">E5/D5</f>
        <v>1.0434782608695652</v>
      </c>
      <c r="I5" s="10">
        <f t="shared" ref="I5:I6" si="3">E5/C5</f>
        <v>1</v>
      </c>
    </row>
    <row r="6" spans="2:10" ht="20.25" customHeight="1" x14ac:dyDescent="0.25">
      <c r="B6" s="1" t="s">
        <v>18</v>
      </c>
      <c r="C6" s="9">
        <f>('Custo Iteração'!D19*Parametros!C9)+('Custo Iteração'!D20*Parametros!C9)+('Custo Iteração'!D21*Parametros!C9)</f>
        <v>1757.9177777777777</v>
      </c>
      <c r="D6" s="9">
        <f>('Custo Iteração'!E19*'Custo Iteração'!F19*Parametros!C9)+('Custo Iteração'!E20*'Custo Iteração'!F20*Parametros!C9)+('Custo Iteração'!D21*'Custo Iteração'!F21*Parametros!C9)</f>
        <v>1757.9177777777777</v>
      </c>
      <c r="E6" s="45">
        <f>('Custo Iteração'!D19*'Custo Iteração'!F19*Parametros!C9)+('Custo Iteração'!D20*'Custo Iteração'!F20*Parametros!C9)+('Custo Iteração'!D21*'Custo Iteração'!F21*Parametros!C9)</f>
        <v>1757.9177777777777</v>
      </c>
      <c r="F6" s="45">
        <f t="shared" si="0"/>
        <v>0</v>
      </c>
      <c r="G6" s="45">
        <f t="shared" si="1"/>
        <v>0</v>
      </c>
      <c r="H6" s="11">
        <f t="shared" si="2"/>
        <v>1</v>
      </c>
      <c r="I6" s="10">
        <f t="shared" si="3"/>
        <v>1</v>
      </c>
    </row>
    <row r="7" spans="2:10" ht="20.25" customHeight="1" x14ac:dyDescent="0.25">
      <c r="B7" s="1" t="s">
        <v>19</v>
      </c>
      <c r="C7" s="9">
        <f>('Custo Iteração'!D29*Parametros!C9)+('Custo Iteração'!D31*Parametros!C9)+('Custo Iteração'!D32*Parametros!C9)+('Custo Iteração'!D33*Parametros!C9)+('Custo Iteração'!D34*Parametros!C9)+('Custo Iteração'!D36*Parametros!C9)+('Custo Iteração'!D37*Parametros!C9)+('Custo Iteração'!D38*Parametros!C9)+('Custo Iteração'!D39*Parametros!C9)+('Custo Iteração'!D40*Parametros!C9)+('Custo Iteração'!D41*Parametros!C9)+('Custo Iteração'!D42*Parametros!C9)+('Custo Iteração'!D43*Parametros!C9)+('Custo Iteração'!D44*Parametros!C9)</f>
        <v>14283.081944444441</v>
      </c>
      <c r="D7" s="9">
        <f>('Custo Iteração'!E29*Parametros!C9)+('Custo Iteração'!E31*Parametros!C9)+('Custo Iteração'!E32*Parametros!C9)+('Custo Iteração'!E33*Parametros!C9)+('Custo Iteração'!E34*Parametros!C9)+('Custo Iteração'!E36*Parametros!C9)+('Custo Iteração'!E37*Parametros!C9)+('Custo Iteração'!E38*Parametros!C9)+('Custo Iteração'!E39*Parametros!C9)+('Custo Iteração'!E40*Parametros!C9)+('Custo Iteração'!E41*Parametros!C9)+('Custo Iteração'!E42*Parametros!C9)+('Custo Iteração'!E44*Parametros!C9)+('Custo Iteração'!E43*Parametros!C9)</f>
        <v>15711.390138888888</v>
      </c>
      <c r="E7" s="45">
        <f>('Custo Iteração'!D29*'Custo Iteração'!F29*Parametros!C9)+('Custo Iteração'!D31*'Custo Iteração'!F31*Parametros!C9)+('Custo Iteração'!D32*'Custo Iteração'!F32*Parametros!C9)+('Custo Iteração'!D33*'Custo Iteração'!F33*Parametros!C9)+('Custo Iteração'!D34*'Custo Iteração'!F34*Parametros!C9)+('Custo Iteração'!D36*'Custo Iteração'!F36*Parametros!C9)+('Custo Iteração'!D37*'Custo Iteração'!F37*Parametros!C9)+('Custo Iteração'!D38*'Custo Iteração'!F38*Parametros!C9)+('Custo Iteração'!D39*'Custo Iteração'!F39*Parametros!C9)+('Custo Iteração'!D40*'Custo Iteração'!F40*Parametros!C9)+('Custo Iteração'!D41*'Custo Iteração'!F41*Parametros!C9)+('Custo Iteração'!D42*'Custo Iteração'!F42*Parametros!C9)+('Custo Iteração'!D44*'Custo Iteração'!F44*Parametros!C9)+('Custo Iteração'!D43*'Custo Iteração'!F43*Parametros!C9)</f>
        <v>14283.081944444441</v>
      </c>
      <c r="F7" s="45">
        <f t="shared" si="0"/>
        <v>-1428.3081944444475</v>
      </c>
      <c r="G7" s="45">
        <f t="shared" si="1"/>
        <v>0</v>
      </c>
      <c r="H7" s="11">
        <f t="shared" si="2"/>
        <v>0.90909090909090884</v>
      </c>
      <c r="I7" s="10">
        <f>E7/C7</f>
        <v>1</v>
      </c>
    </row>
    <row r="8" spans="2:10" ht="20.25" customHeight="1" x14ac:dyDescent="0.25">
      <c r="B8" s="1"/>
      <c r="C8" s="9"/>
      <c r="D8" s="9"/>
      <c r="E8" s="45"/>
      <c r="F8" s="45"/>
      <c r="G8" s="45"/>
      <c r="H8" s="10"/>
      <c r="I8" s="10"/>
    </row>
    <row r="9" spans="2:10" ht="20.25" customHeight="1" x14ac:dyDescent="0.25">
      <c r="B9" s="1"/>
      <c r="C9" s="9"/>
      <c r="D9" s="9"/>
      <c r="E9" s="45"/>
      <c r="F9" s="45"/>
      <c r="G9" s="45"/>
      <c r="H9" s="10"/>
      <c r="I9" s="10"/>
    </row>
    <row r="10" spans="2:10" ht="20.25" customHeight="1" x14ac:dyDescent="0.25">
      <c r="B10" s="1"/>
      <c r="C10" s="9"/>
      <c r="D10" s="9"/>
      <c r="E10" s="45"/>
      <c r="F10" s="45"/>
      <c r="G10" s="45"/>
      <c r="H10" s="10"/>
      <c r="I10" s="10"/>
    </row>
    <row r="11" spans="2:10" ht="20.25" customHeight="1" x14ac:dyDescent="0.25">
      <c r="B11" s="1"/>
      <c r="C11" s="9"/>
      <c r="D11" s="9"/>
      <c r="E11" s="45"/>
      <c r="F11" s="45"/>
      <c r="G11" s="45"/>
      <c r="H11" s="10"/>
      <c r="I11" s="10"/>
    </row>
    <row r="12" spans="2:10" ht="20.25" customHeight="1" x14ac:dyDescent="0.25">
      <c r="B12" s="1"/>
      <c r="C12" s="9"/>
      <c r="D12" s="9"/>
      <c r="E12" s="45"/>
      <c r="F12" s="45"/>
      <c r="G12" s="45"/>
      <c r="H12" s="10"/>
      <c r="I12" s="10"/>
    </row>
    <row r="13" spans="2:10" ht="57.75" customHeight="1" x14ac:dyDescent="0.25">
      <c r="B13" s="17" t="s">
        <v>46</v>
      </c>
      <c r="C13" s="13">
        <f>SUBTOTAL(109,Projects3[PV/BCWS/COTA])+Projects35[Máquinas]</f>
        <v>26914.75305555555</v>
      </c>
      <c r="D13" s="14">
        <f>SUBTOTAL(109,Projects3[AC/ACWP/CRTR])+Projects35[Máquinas]</f>
        <v>28123.321527777774</v>
      </c>
      <c r="E13" s="14">
        <f>SUBTOTAL(109,Projects3[EV/BCWP/COTR])+Projects35[Máquinas]</f>
        <v>26914.75305555555</v>
      </c>
      <c r="F13" s="14">
        <f>E13-D13</f>
        <v>-1208.568472222225</v>
      </c>
      <c r="G13" s="14">
        <f>E13-C13</f>
        <v>0</v>
      </c>
      <c r="H13" s="15">
        <f>E13/D13</f>
        <v>0.95702611190401154</v>
      </c>
      <c r="I13" s="15">
        <f>E13/C13</f>
        <v>1</v>
      </c>
      <c r="J13" s="3"/>
    </row>
    <row r="16" spans="2:10" ht="20.25" customHeight="1" x14ac:dyDescent="0.25">
      <c r="B16" s="47" t="s">
        <v>91</v>
      </c>
      <c r="C16" s="48"/>
      <c r="D16" s="48"/>
    </row>
    <row r="17" spans="2:8" ht="20.25" customHeight="1" x14ac:dyDescent="0.25">
      <c r="B17" s="29" t="s">
        <v>75</v>
      </c>
      <c r="C17" s="30" t="s">
        <v>76</v>
      </c>
      <c r="D17" s="30" t="s">
        <v>77</v>
      </c>
      <c r="E17" s="30" t="s">
        <v>78</v>
      </c>
      <c r="F17" s="30" t="s">
        <v>79</v>
      </c>
      <c r="G17" s="30" t="s">
        <v>16</v>
      </c>
      <c r="H17" s="30" t="s">
        <v>17</v>
      </c>
    </row>
    <row r="18" spans="2:8" ht="20.25" customHeight="1" x14ac:dyDescent="0.25">
      <c r="B18" s="32">
        <f>C5</f>
        <v>5273.7533333333322</v>
      </c>
      <c r="C18" s="13">
        <f>D5</f>
        <v>5054.0136111111096</v>
      </c>
      <c r="D18" s="13">
        <f>E5</f>
        <v>5273.7533333333322</v>
      </c>
      <c r="E18" s="13">
        <f>D18-C18</f>
        <v>219.73972222222255</v>
      </c>
      <c r="F18" s="3">
        <f>D18/B18</f>
        <v>1</v>
      </c>
      <c r="G18" s="54">
        <f>D18/C18</f>
        <v>1.0434782608695652</v>
      </c>
      <c r="H18">
        <f>D18/B18</f>
        <v>1</v>
      </c>
    </row>
    <row r="19" spans="2:8" ht="20.25" customHeight="1" x14ac:dyDescent="0.25">
      <c r="B19" s="32">
        <f>B18+C6</f>
        <v>7031.6711111111099</v>
      </c>
      <c r="C19" s="13">
        <f>C18+D6</f>
        <v>6811.9313888888873</v>
      </c>
      <c r="D19" s="13">
        <f>D18+E6</f>
        <v>7031.6711111111099</v>
      </c>
      <c r="E19" s="13">
        <f>D19-C19</f>
        <v>219.73972222222255</v>
      </c>
      <c r="F19" s="3">
        <f t="shared" ref="F19:F20" si="4">D19/B19</f>
        <v>1</v>
      </c>
      <c r="G19" s="54">
        <f t="shared" ref="G19:G20" si="5">D19/C19</f>
        <v>1.032258064516129</v>
      </c>
      <c r="H19">
        <f t="shared" ref="H19:H20" si="6">D19/B19</f>
        <v>1</v>
      </c>
    </row>
    <row r="20" spans="2:8" ht="20.25" customHeight="1" x14ac:dyDescent="0.25">
      <c r="B20" s="32">
        <f>B19+C7</f>
        <v>21314.75305555555</v>
      </c>
      <c r="C20" s="13">
        <f>C19+D7</f>
        <v>22523.321527777774</v>
      </c>
      <c r="D20" s="13">
        <f>D19+E7</f>
        <v>21314.75305555555</v>
      </c>
      <c r="E20" s="13">
        <f>D20-C20</f>
        <v>-1208.568472222225</v>
      </c>
      <c r="F20" s="3">
        <f t="shared" si="4"/>
        <v>1</v>
      </c>
      <c r="G20" s="54">
        <f t="shared" si="5"/>
        <v>0.94634146341463399</v>
      </c>
      <c r="H20">
        <f t="shared" si="6"/>
        <v>1</v>
      </c>
    </row>
    <row r="21" spans="2:8" ht="20.25" customHeight="1" x14ac:dyDescent="0.25">
      <c r="B21" s="13"/>
    </row>
    <row r="22" spans="2:8" ht="20.25" customHeight="1" x14ac:dyDescent="0.25">
      <c r="B22" s="13"/>
    </row>
    <row r="23" spans="2:8" ht="20.25" customHeight="1" x14ac:dyDescent="0.25">
      <c r="B23" s="13"/>
    </row>
  </sheetData>
  <mergeCells count="2">
    <mergeCell ref="B1:C1"/>
    <mergeCell ref="B16:D16"/>
  </mergeCells>
  <conditionalFormatting sqref="H5:I12">
    <cfRule type="cellIs" dxfId="2" priority="1" operator="equal">
      <formula>1</formula>
    </cfRule>
    <cfRule type="cellIs" dxfId="1" priority="2" operator="greaterThan">
      <formula>1</formula>
    </cfRule>
    <cfRule type="cellIs" dxfId="0" priority="3" operator="lessThan">
      <formula>1</formula>
    </cfRule>
  </conditionalFormatting>
  <dataValidations disablePrompts="1" count="2">
    <dataValidation type="list" allowBlank="1" showInputMessage="1" sqref="D5:D12">
      <formula1>EmployeeList</formula1>
    </dataValidation>
    <dataValidation type="list" errorStyle="warning" allowBlank="1" showInputMessage="1" sqref="C5:C12">
      <formula1>CategoryList</formula1>
    </dataValidation>
  </dataValidations>
  <printOptions horizontalCentered="1"/>
  <pageMargins left="0.25" right="0.25" top="0.5" bottom="0.5" header="0.3" footer="0.3"/>
  <pageSetup scale="74" fitToHeight="0" orientation="landscape" r:id="rId1"/>
  <headerFooter differentFirst="1">
    <oddFooter>Page &amp;P of &amp;N</oddFooter>
    <firstHeader>&amp;LSIGAR&amp;CMétricas do Custo</firstHead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autoPageBreaks="0" fitToPage="1"/>
  </sheetPr>
  <dimension ref="B1:F18"/>
  <sheetViews>
    <sheetView showGridLines="0" view="pageLayout" topLeftCell="A7" zoomScaleNormal="100" workbookViewId="0">
      <selection activeCell="C19" sqref="C19"/>
    </sheetView>
  </sheetViews>
  <sheetFormatPr defaultRowHeight="20.25" customHeight="1" x14ac:dyDescent="0.25"/>
  <cols>
    <col min="1" max="1" width="2.42578125" customWidth="1"/>
    <col min="2" max="2" width="31.28515625" customWidth="1"/>
    <col min="3" max="3" width="25.85546875" customWidth="1"/>
    <col min="4" max="4" width="27" customWidth="1"/>
    <col min="5" max="5" width="18.7109375" customWidth="1"/>
    <col min="6" max="6" width="19.140625" style="3" customWidth="1"/>
    <col min="7" max="7" width="19.85546875" customWidth="1"/>
    <col min="8" max="8" width="24.5703125" customWidth="1"/>
    <col min="9" max="9" width="2.42578125" customWidth="1"/>
  </cols>
  <sheetData>
    <row r="1" spans="2:6" ht="45" customHeight="1" x14ac:dyDescent="0.25">
      <c r="B1" s="46"/>
      <c r="C1" s="46"/>
      <c r="D1" s="8"/>
      <c r="F1" s="2"/>
    </row>
    <row r="3" spans="2:6" ht="20.25" customHeight="1" x14ac:dyDescent="0.25">
      <c r="B3" s="12" t="s">
        <v>10</v>
      </c>
      <c r="C3" s="4" t="s">
        <v>12</v>
      </c>
      <c r="D3" s="4" t="s">
        <v>41</v>
      </c>
      <c r="E3" s="4" t="s">
        <v>43</v>
      </c>
    </row>
    <row r="4" spans="2:6" ht="21.75" customHeight="1" x14ac:dyDescent="0.25">
      <c r="B4" s="5" t="s">
        <v>8</v>
      </c>
      <c r="C4" s="5" t="s">
        <v>11</v>
      </c>
      <c r="D4" s="5" t="s">
        <v>40</v>
      </c>
      <c r="E4" s="6" t="s">
        <v>9</v>
      </c>
      <c r="F4" s="6" t="s">
        <v>13</v>
      </c>
    </row>
    <row r="5" spans="2:6" ht="35.25" customHeight="1" x14ac:dyDescent="0.25">
      <c r="B5" s="9">
        <f>((9817/30)/24)*8</f>
        <v>109.07777777777778</v>
      </c>
      <c r="C5" s="9">
        <f>0.04*8</f>
        <v>0.32</v>
      </c>
      <c r="D5" s="9">
        <f>((30)/30/24)*8</f>
        <v>0.33333333333333331</v>
      </c>
      <c r="E5" s="9">
        <f>(99.9)/30/24</f>
        <v>0.13875000000000001</v>
      </c>
      <c r="F5" s="16">
        <f>700*8</f>
        <v>5600</v>
      </c>
    </row>
    <row r="6" spans="2:6" ht="20.25" customHeight="1" x14ac:dyDescent="0.25">
      <c r="F6"/>
    </row>
    <row r="7" spans="2:6" ht="20.25" customHeight="1" x14ac:dyDescent="0.25">
      <c r="F7"/>
    </row>
    <row r="8" spans="2:6" ht="20.25" customHeight="1" x14ac:dyDescent="0.25">
      <c r="B8" s="4" t="s">
        <v>15</v>
      </c>
      <c r="F8"/>
    </row>
    <row r="9" spans="2:6" ht="20.25" customHeight="1" x14ac:dyDescent="0.25">
      <c r="B9" s="5" t="s">
        <v>14</v>
      </c>
      <c r="C9" s="13">
        <f>SUM(Projects35[[Custo da Equipe (h)]:[Servidor (h)]])</f>
        <v>109.86986111111111</v>
      </c>
      <c r="F9"/>
    </row>
    <row r="10" spans="2:6" ht="20.25" customHeight="1" x14ac:dyDescent="0.25">
      <c r="B10" s="31"/>
      <c r="C10" s="18"/>
      <c r="F10"/>
    </row>
    <row r="11" spans="2:6" ht="20.25" customHeight="1" x14ac:dyDescent="0.25">
      <c r="F11"/>
    </row>
    <row r="12" spans="2:6" ht="20.25" customHeight="1" x14ac:dyDescent="0.25">
      <c r="F12"/>
    </row>
    <row r="15" spans="2:6" ht="20.25" customHeight="1" x14ac:dyDescent="0.25">
      <c r="B15" s="5" t="s">
        <v>35</v>
      </c>
      <c r="C15" s="12" t="s">
        <v>36</v>
      </c>
    </row>
    <row r="16" spans="2:6" ht="20.25" customHeight="1" x14ac:dyDescent="0.25">
      <c r="B16" s="5" t="s">
        <v>38</v>
      </c>
      <c r="C16" s="12" t="s">
        <v>37</v>
      </c>
    </row>
    <row r="17" spans="2:3" ht="20.25" customHeight="1" x14ac:dyDescent="0.25">
      <c r="B17" s="5" t="s">
        <v>39</v>
      </c>
      <c r="C17" s="12" t="s">
        <v>42</v>
      </c>
    </row>
    <row r="18" spans="2:3" ht="20.25" customHeight="1" x14ac:dyDescent="0.25">
      <c r="B18" s="5" t="s">
        <v>45</v>
      </c>
      <c r="C18" s="12" t="s">
        <v>44</v>
      </c>
    </row>
  </sheetData>
  <mergeCells count="1">
    <mergeCell ref="B1:C1"/>
  </mergeCells>
  <dataValidations disablePrompts="1" count="2">
    <dataValidation type="list" errorStyle="warning" allowBlank="1" showInputMessage="1" sqref="C5:D5">
      <formula1>CategoryList</formula1>
    </dataValidation>
    <dataValidation type="list" allowBlank="1" showInputMessage="1" sqref="E5:F5">
      <formula1>EmployeeList</formula1>
    </dataValidation>
  </dataValidations>
  <hyperlinks>
    <hyperlink ref="C16" r:id="rId1"/>
    <hyperlink ref="B3" r:id="rId2"/>
    <hyperlink ref="C15" r:id="rId3"/>
    <hyperlink ref="C17" r:id="rId4"/>
    <hyperlink ref="C18" r:id="rId5"/>
  </hyperlinks>
  <printOptions horizontalCentered="1"/>
  <pageMargins left="0.25" right="0.25" top="0.5" bottom="0.5" header="0.3" footer="0.3"/>
  <pageSetup scale="78" fitToHeight="0" orientation="landscape" r:id="rId6"/>
  <headerFooter differentFirst="1">
    <oddFooter>Page &amp;P of &amp;N</oddFooter>
    <firstHeader>&amp;LSIGAR&amp;CPARAMETROS</firstHeader>
  </headerFooter>
  <drawing r:id="rId7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Custo Iteração</vt:lpstr>
      <vt:lpstr>Métricas</vt:lpstr>
      <vt:lpstr>Parametros</vt:lpstr>
      <vt:lpstr>Valor Agregado</vt:lpstr>
      <vt:lpstr>'Custo Iteração'!Print_Titles</vt:lpstr>
      <vt:lpstr>Métricas!Print_Titles</vt:lpstr>
      <vt:lpstr>Parametros!Print_Titles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2012-12-20T07:27:02Z</dcterms:created>
  <dcterms:modified xsi:type="dcterms:W3CDTF">2013-01-09T06:06:09Z</dcterms:modified>
  <cp:contentStatus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