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imelines/timeline1.xml" ContentType="application/vnd.ms-excel.timelin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6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drawings/drawing9.xml" ContentType="application/vnd.openxmlformats-officedocument.drawing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+xml"/>
  <Override PartName="/xl/timelines/timeline3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frai\Documents\Alura exercicios\curso excel\graficos\"/>
    </mc:Choice>
  </mc:AlternateContent>
  <xr:revisionPtr revIDLastSave="0" documentId="13_ncr:1_{9592E77F-3B23-479C-9FFA-D435BF1ED127}" xr6:coauthVersionLast="47" xr6:coauthVersionMax="47" xr10:uidLastSave="{00000000-0000-0000-0000-000000000000}"/>
  <bookViews>
    <workbookView xWindow="-108" yWindow="-108" windowWidth="23256" windowHeight="12576" tabRatio="532" firstSheet="4" activeTab="13" xr2:uid="{F6D97A53-F63B-4272-A181-44B26E0B790F}"/>
  </bookViews>
  <sheets>
    <sheet name="Menu" sheetId="25" r:id="rId1"/>
    <sheet name="Produtos" sheetId="17" r:id="rId2"/>
    <sheet name="DN_Vendedores" sheetId="40" r:id="rId3"/>
    <sheet name="Vendedores" sheetId="28" r:id="rId4"/>
    <sheet name="Vendas" sheetId="16" r:id="rId5"/>
    <sheet name="DN_Vendas_Hist" sheetId="48" r:id="rId6"/>
    <sheet name="Vendas Histórico" sheetId="43" r:id="rId7"/>
    <sheet name="Consultas" sheetId="24" r:id="rId8"/>
    <sheet name="DN_Produtos" sheetId="35" r:id="rId9"/>
    <sheet name="Planilha1" sheetId="41" state="hidden" r:id="rId10"/>
    <sheet name="DN_Vendas" sheetId="37" r:id="rId11"/>
    <sheet name="Cadastros Auxiliares" sheetId="23" state="hidden" r:id="rId12"/>
    <sheet name="PowerPivot" sheetId="39" r:id="rId13"/>
    <sheet name="Dashboard Histórico" sheetId="45" r:id="rId14"/>
    <sheet name="Dashboard" sheetId="18" r:id="rId15"/>
  </sheets>
  <definedNames>
    <definedName name="_xlnm._FilterDatabase" localSheetId="4" hidden="1">Vendas!$C$4:$F$86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graficodinamico.xlsxVendas__21" hidden="1">Vendas__2[]</definedName>
    <definedName name="_xlcn.WorksheetConnection_VendedoresA4D91" hidden="1">Vendedores!$A$4:$D$9</definedName>
    <definedName name="DadosExternos_1" localSheetId="9" hidden="1">Planilha1!$A$3:$N$14</definedName>
    <definedName name="DadosExternos_1" localSheetId="6" hidden="1">'Vendas Histórico'!$A$1:$I$253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  <definedName name="SegmentaçãodeDados_Categoria1">#N/A</definedName>
    <definedName name="TB_Vendas_Hist">Vendas__2[#All]</definedName>
    <definedName name="Timeline_Data">#N/A</definedName>
    <definedName name="Timeline_Data1">#N/A</definedName>
  </definedNames>
  <calcPr calcId="191029"/>
  <pivotCaches>
    <pivotCache cacheId="0" r:id="rId16"/>
    <pivotCache cacheId="397" r:id="rId17"/>
    <pivotCache cacheId="399" r:id="rId18"/>
    <pivotCache cacheId="400" r:id="rId19"/>
    <pivotCache cacheId="401" r:id="rId20"/>
    <pivotCache cacheId="402" r:id="rId21"/>
    <pivotCache cacheId="403" r:id="rId22"/>
    <pivotCache cacheId="413" r:id="rId23"/>
  </pivotCaches>
  <extLst>
    <ext xmlns:x14="http://schemas.microsoft.com/office/spreadsheetml/2009/9/main" uri="{876F7934-8845-4945-9796-88D515C7AA90}">
      <x14:pivotCaches>
        <pivotCache cacheId="5" r:id="rId24"/>
      </x14:pivotCaches>
    </ext>
    <ext xmlns:x14="http://schemas.microsoft.com/office/spreadsheetml/2009/9/main" uri="{BBE1A952-AA13-448e-AADC-164F8A28A991}">
      <x14:slicerCaches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6" r:id="rId27"/>
        <pivotCache cacheId="407" r:id="rId28"/>
      </x15:timelineCachePivotCaches>
    </ext>
    <ext xmlns:x15="http://schemas.microsoft.com/office/spreadsheetml/2010/11/main" uri="{D0CA8CA8-9F24-4464-BF8E-62219DCF47F9}">
      <x15:timelineCacheRefs>
        <x15:timelineCacheRef r:id="rId29"/>
        <x15:timelineCacheRef r:id="rId30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Vendas__2" name="Vendas__2" connection="WorksheetConnection_Meteora Ecommerce - grafico dinamico.xlsx!Vendas__2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das__2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8" l="1"/>
  <c r="F6" i="48"/>
  <c r="F4" i="48"/>
  <c r="H2" i="43"/>
  <c r="H3" i="43"/>
  <c r="H4" i="43"/>
  <c r="H5" i="43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H94" i="43"/>
  <c r="H95" i="43"/>
  <c r="H96" i="43"/>
  <c r="H97" i="43"/>
  <c r="H98" i="43"/>
  <c r="H99" i="43"/>
  <c r="H100" i="43"/>
  <c r="H101" i="43"/>
  <c r="H102" i="43"/>
  <c r="H103" i="43"/>
  <c r="H104" i="43"/>
  <c r="H105" i="43"/>
  <c r="H106" i="43"/>
  <c r="H107" i="43"/>
  <c r="H108" i="43"/>
  <c r="H109" i="43"/>
  <c r="H110" i="43"/>
  <c r="H111" i="43"/>
  <c r="H112" i="43"/>
  <c r="H113" i="43"/>
  <c r="H114" i="43"/>
  <c r="H115" i="43"/>
  <c r="H116" i="43"/>
  <c r="H117" i="43"/>
  <c r="H118" i="43"/>
  <c r="H119" i="43"/>
  <c r="H120" i="43"/>
  <c r="H121" i="43"/>
  <c r="H122" i="43"/>
  <c r="H123" i="43"/>
  <c r="H124" i="43"/>
  <c r="H125" i="43"/>
  <c r="H126" i="43"/>
  <c r="H127" i="43"/>
  <c r="H128" i="43"/>
  <c r="H129" i="43"/>
  <c r="H130" i="43"/>
  <c r="H131" i="43"/>
  <c r="H132" i="43"/>
  <c r="H133" i="43"/>
  <c r="H134" i="43"/>
  <c r="H135" i="43"/>
  <c r="H136" i="43"/>
  <c r="H137" i="43"/>
  <c r="H138" i="43"/>
  <c r="H139" i="43"/>
  <c r="H140" i="43"/>
  <c r="H141" i="43"/>
  <c r="H142" i="43"/>
  <c r="H143" i="43"/>
  <c r="H144" i="43"/>
  <c r="H145" i="43"/>
  <c r="H146" i="43"/>
  <c r="H147" i="43"/>
  <c r="H148" i="43"/>
  <c r="H149" i="43"/>
  <c r="H150" i="43"/>
  <c r="H151" i="43"/>
  <c r="H152" i="43"/>
  <c r="H153" i="43"/>
  <c r="H154" i="43"/>
  <c r="H155" i="43"/>
  <c r="H156" i="43"/>
  <c r="H157" i="43"/>
  <c r="H158" i="43"/>
  <c r="H159" i="43"/>
  <c r="H160" i="43"/>
  <c r="H161" i="43"/>
  <c r="H162" i="43"/>
  <c r="H163" i="43"/>
  <c r="H164" i="43"/>
  <c r="H165" i="43"/>
  <c r="H166" i="43"/>
  <c r="H167" i="43"/>
  <c r="H168" i="43"/>
  <c r="H169" i="43"/>
  <c r="H170" i="43"/>
  <c r="H171" i="43"/>
  <c r="H172" i="43"/>
  <c r="H173" i="43"/>
  <c r="H174" i="43"/>
  <c r="H175" i="43"/>
  <c r="H176" i="43"/>
  <c r="H177" i="43"/>
  <c r="H178" i="43"/>
  <c r="H179" i="43"/>
  <c r="H180" i="43"/>
  <c r="H181" i="43"/>
  <c r="H182" i="43"/>
  <c r="H183" i="43"/>
  <c r="H184" i="43"/>
  <c r="H185" i="43"/>
  <c r="H186" i="43"/>
  <c r="H187" i="43"/>
  <c r="H188" i="43"/>
  <c r="H189" i="43"/>
  <c r="H190" i="43"/>
  <c r="H191" i="43"/>
  <c r="H192" i="43"/>
  <c r="H193" i="43"/>
  <c r="H194" i="43"/>
  <c r="H195" i="43"/>
  <c r="H196" i="43"/>
  <c r="H197" i="43"/>
  <c r="H198" i="43"/>
  <c r="H199" i="43"/>
  <c r="H200" i="43"/>
  <c r="H201" i="43"/>
  <c r="H202" i="43"/>
  <c r="H203" i="43"/>
  <c r="H204" i="43"/>
  <c r="H205" i="43"/>
  <c r="H206" i="43"/>
  <c r="H207" i="43"/>
  <c r="H208" i="43"/>
  <c r="H209" i="43"/>
  <c r="H210" i="43"/>
  <c r="H211" i="43"/>
  <c r="H212" i="43"/>
  <c r="H213" i="43"/>
  <c r="H214" i="43"/>
  <c r="H215" i="43"/>
  <c r="H216" i="43"/>
  <c r="H217" i="43"/>
  <c r="H218" i="43"/>
  <c r="H219" i="43"/>
  <c r="H220" i="43"/>
  <c r="H221" i="43"/>
  <c r="H222" i="43"/>
  <c r="H223" i="43"/>
  <c r="H224" i="43"/>
  <c r="H225" i="43"/>
  <c r="H226" i="43"/>
  <c r="H227" i="43"/>
  <c r="H228" i="43"/>
  <c r="H229" i="43"/>
  <c r="H230" i="43"/>
  <c r="H231" i="43"/>
  <c r="H232" i="43"/>
  <c r="H233" i="43"/>
  <c r="H234" i="43"/>
  <c r="H235" i="43"/>
  <c r="H236" i="43"/>
  <c r="H237" i="43"/>
  <c r="H238" i="43"/>
  <c r="H239" i="43"/>
  <c r="H240" i="43"/>
  <c r="H241" i="43"/>
  <c r="H242" i="43"/>
  <c r="H243" i="43"/>
  <c r="H244" i="43"/>
  <c r="H245" i="43"/>
  <c r="H246" i="43"/>
  <c r="H247" i="43"/>
  <c r="H248" i="43"/>
  <c r="H249" i="43"/>
  <c r="H250" i="43"/>
  <c r="H251" i="43"/>
  <c r="H252" i="43"/>
  <c r="H253" i="43"/>
  <c r="W4" i="18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0" i="24"/>
  <c r="C9" i="24"/>
  <c r="C13" i="24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H30" i="16" s="1"/>
  <c r="I30" i="16" s="1"/>
  <c r="E31" i="16"/>
  <c r="H31" i="16" s="1"/>
  <c r="I31" i="16" s="1"/>
  <c r="E32" i="16"/>
  <c r="H32" i="16" s="1"/>
  <c r="I32" i="16" s="1"/>
  <c r="E33" i="16"/>
  <c r="H33" i="16" s="1"/>
  <c r="I33" i="16" s="1"/>
  <c r="E34" i="16"/>
  <c r="H34" i="16" s="1"/>
  <c r="I34" i="16" s="1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H66" i="16" s="1"/>
  <c r="I66" i="16" s="1"/>
  <c r="E67" i="16"/>
  <c r="H67" i="16" s="1"/>
  <c r="I67" i="16" s="1"/>
  <c r="E68" i="16"/>
  <c r="H68" i="16" s="1"/>
  <c r="I68" i="16" s="1"/>
  <c r="E69" i="16"/>
  <c r="H69" i="16" s="1"/>
  <c r="I69" i="16" s="1"/>
  <c r="E70" i="16"/>
  <c r="H70" i="16" s="1"/>
  <c r="I70" i="16" s="1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C11" i="24" a="1"/>
  <c r="C11" i="24" s="1"/>
  <c r="F7" i="24"/>
  <c r="C8" i="24" a="1"/>
  <c r="C8" i="24" s="1"/>
  <c r="C7" i="24"/>
  <c r="F9" i="24"/>
  <c r="G6" i="48"/>
  <c r="H6" i="48" s="1"/>
  <c r="G5" i="48"/>
  <c r="H5" i="48" s="1"/>
  <c r="G4" i="48"/>
  <c r="H4" i="48" s="1"/>
  <c r="AQ4" i="18"/>
  <c r="BK4" i="18"/>
  <c r="C12" i="24" l="1" a="1"/>
  <c r="C12" i="24" s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4E71D-31EE-472C-B33B-A0F7FDBBED20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A02B45C-215A-4E05-9CAC-3D3622F26B9C}" keepAlive="1" name="Consulta - Vendas (2)" description="Conexão com a consulta 'Vendas (2)' na pasta de trabalho." type="5" refreshedVersion="8" background="1" saveData="1">
    <dbPr connection="Provider=Microsoft.Mashup.OleDb.1;Data Source=$Workbook$;Location=&quot;Vendas (2)&quot;;Extended Properties=&quot;&quot;" command="SELECT * FROM [Vendas (2)]"/>
  </connection>
  <connection id="3" xr16:uid="{E5C8936D-6726-48D9-AEEF-A8C54F6E8194}" keepAlive="1" name="ModelConnection_DadosExternos_1" description="Modelo de Dados" type="5" refreshedVersion="8" minRefreshableVersion="5" saveData="1">
    <dbPr connection="Data Model Connection" command="DRILLTHROUGH MAXROWS 1000 SELECT FROM [Model] WHERE (([Measures].[%Categoria],[TB_Vendas].[Categoria].&amp;[Acessórios])) RETURN [$TB_Vendas].[Nº],[$TB_Vendas].[Mês],[$TB_Vendas].[Data],[$TB_Vendas].[Código],[$TB_Vendas].[Categoria],[$TB_Vendas].[Qtd],[$TB_Vendas].[Preço Unitário],[$TB_Vendas].[Indice],[$TB_Vendas].[Desconto  (Passo a Passo)],[$TB_Vendas].[Desconto  (Diretão)],[$TB_Vendas].[Desconto  (Vendedor)],[$TB_Vendas].[Desconto Final],[$TB_Vendas].[Total],[$TB_Vendas].[Vendedor]" commandType="4"/>
    <extLst>
      <ext xmlns:x15="http://schemas.microsoft.com/office/spreadsheetml/2010/11/main" uri="{DE250136-89BD-433C-8126-D09CA5730AF9}">
        <x15:connection id="" model="1"/>
      </ext>
    </extLst>
  </connection>
  <connection id="4" xr16:uid="{BBFFF337-09CD-4436-A50A-8F42F09EC6A0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8617B61A-A961-4F34-AC3C-C135775D5AB6}" name="WorksheetConnection_Meteora Ecommerce - grafico dinamico.xlsx!Vendas__2" type="102" refreshedVersion="8" minRefreshableVersion="5">
    <extLst>
      <ext xmlns:x15="http://schemas.microsoft.com/office/spreadsheetml/2010/11/main" uri="{DE250136-89BD-433C-8126-D09CA5730AF9}">
        <x15:connection id="Vendas__2" autoDelete="1">
          <x15:rangePr sourceName="_xlcn.WorksheetConnection_MeteoraEcommercegraficodinamico.xlsxVendas__21"/>
        </x15:connection>
      </ext>
    </extLst>
  </connection>
  <connection id="6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7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8" xr16:uid="{0CD1B636-63BC-473E-9F15-A5B62F11E8CE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Intervalo].[Vendedor].[All]}"/>
    <s v="{[TB_Produtos].[Categoria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<sst xmlns="http://schemas.openxmlformats.org/spreadsheetml/2006/main" count="1395" uniqueCount="207">
  <si>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</si>
  <si>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</si>
  <si>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</si>
  <si>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</si>
  <si>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</si>
  <si>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</si>
  <si>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</si>
  <si>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</si>
  <si>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</si>
  <si>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</si>
  <si>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</si>
  <si>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</si>
  <si>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</si>
  <si>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</si>
  <si>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</si>
  <si>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</si>
  <si>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</si>
  <si>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</si>
  <si>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</si>
  <si>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</si>
  <si>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</si>
  <si>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</si>
  <si>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</si>
  <si>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</si>
  <si>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</si>
  <si>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</si>
  <si>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</si>
  <si>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</si>
  <si>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</si>
  <si>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</si>
  <si>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</si>
  <si>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</si>
  <si>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</si>
  <si>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</si>
  <si>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</si>
  <si>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</si>
  <si>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</si>
  <si>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</si>
  <si>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</si>
  <si>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</si>
  <si>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</si>
  <si>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</si>
  <si>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</si>
  <si>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</si>
  <si>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</si>
  <si>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</si>
  <si>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</si>
  <si>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</si>
  <si>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</si>
  <si>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</si>
  <si>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</si>
  <si>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</si>
  <si>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</si>
  <si>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</si>
  <si>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</si>
  <si>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</si>
  <si>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</si>
  <si>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</si>
  <si>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</si>
  <si>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</si>
  <si>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</si>
  <si>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</si>
  <si>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</si>
  <si>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</si>
  <si>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</si>
  <si>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</si>
  <si>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</si>
  <si>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</si>
  <si>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</si>
  <si>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</si>
  <si>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</si>
  <si>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</si>
  <si>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</si>
  <si>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</si>
  <si>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</si>
  <si>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</si>
  <si>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</si>
  <si>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</si>
  <si>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</si>
  <si>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</si>
  <si>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</si>
  <si>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</si>
  <si>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</si>
  <si>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</si>
  <si>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</si>
  <si>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</si>
  <si>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</si>
  <si>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</si>
  <si>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</si>
  <si>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</si>
  <si>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</si>
  <si>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</si>
  <si>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</si>
  <si>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</si>
  <si>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</si>
  <si>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</si>
  <si>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</si>
  <si>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</si>
  <si>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</si>
  <si>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</si>
  <si>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</si>
  <si>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</si>
  <si>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</si>
  <si>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</si>
  <si>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</si>
  <si>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</si>
  <si>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</si>
  <si>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</si>
  <si>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</si>
  <si>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</si>
  <si>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</si>
  <si>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</si>
  <si>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</si>
  <si>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</si>
  <si>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</si>
  <si>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</si>
  <si>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</si>
  <si>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</si>
  <si>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</si>
  <si>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</si>
  <si>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</si>
  <si>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</si>
  <si>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</si>
  <si>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</si>
  <si>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</si>
  <si>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</si>
  <si>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</si>
  <si>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</si>
  <si>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</si>
  <si>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</si>
  <si>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</si>
  <si>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</si>
  <si>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</si>
  <si>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</si>
  <si>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</si>
  <si>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</si>
  <si>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</si>
  <si>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</si>
  <si>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</si>
  <si>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</si>
  <si>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</si>
  <si>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</si>
  <si>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</si>
  <si>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</si>
  <si>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</si>
  <si>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</si>
  <si>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</si>
  <si>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</si>
  <si>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</si>
  <si>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</si>
  <si>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</si>
  <si>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</si>
  <si>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</si>
  <si>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</si>
  <si>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</si>
  <si>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</si>
  <si>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</si>
  <si>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</si>
  <si>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</si>
  <si>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</si>
  <si>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</si>
  <si>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</si>
  <si>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</si>
  <si>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</si>
  <si>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</si>
  <si>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</si>
  <si>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</si>
  <si>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Soma de Total</t>
  </si>
  <si>
    <t>Abr</t>
  </si>
  <si>
    <t>Ago</t>
  </si>
  <si>
    <t>Fev</t>
  </si>
  <si>
    <t>Jan</t>
  </si>
  <si>
    <t>Jul</t>
  </si>
  <si>
    <t>Jun</t>
  </si>
  <si>
    <t>Mai</t>
  </si>
  <si>
    <t>Mar</t>
  </si>
  <si>
    <t>%Categoria</t>
  </si>
  <si>
    <t>%Restante</t>
  </si>
  <si>
    <t>TB_Vendas[Nº]</t>
  </si>
  <si>
    <t>TB_Vendas[Mês]</t>
  </si>
  <si>
    <t>TB_Vendas[Data]</t>
  </si>
  <si>
    <t>TB_Vendas[Código]</t>
  </si>
  <si>
    <t>TB_Vendas[Categoria]</t>
  </si>
  <si>
    <t>TB_Vendas[Qtd]</t>
  </si>
  <si>
    <t>TB_Vendas[Preço Unitário]</t>
  </si>
  <si>
    <t>TB_Vendas[Indice]</t>
  </si>
  <si>
    <t>TB_Vendas[Desconto  (Passo a Passo)]</t>
  </si>
  <si>
    <t>TB_Vendas[Desconto  (Diretão)]</t>
  </si>
  <si>
    <t>TB_Vendas[Desconto  (Vendedor)]</t>
  </si>
  <si>
    <t>TB_Vendas[Desconto Final]</t>
  </si>
  <si>
    <t>TB_Vendas[Total]</t>
  </si>
  <si>
    <t>TB_Vendas[Vendedor]</t>
  </si>
  <si>
    <t>Dados retornados para %Categoria, Acessórios (primeiras 1000 linhas).</t>
  </si>
  <si>
    <t>All</t>
  </si>
  <si>
    <t>Nome_Vend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</si>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</sst>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Montserrat"/>
    </font>
    <font>
      <b/>
      <sz val="16"/>
      <color theme="0"/>
      <name val="Montserrat"/>
    </font>
    <font>
      <b/>
      <sz val="26"/>
      <color theme="0"/>
      <name val="Montserrat"/>
    </font>
    <font>
      <b/>
      <sz val="24"/>
      <color theme="0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9" fontId="0" fillId="0" borderId="0" xfId="0" applyNumberFormat="1"/>
    <xf numFmtId="14" fontId="0" fillId="0" borderId="0" xfId="0" applyNumberFormat="1"/>
    <xf numFmtId="0" fontId="28" fillId="0" borderId="0" xfId="0" applyFont="1"/>
    <xf numFmtId="0" fontId="29" fillId="8" borderId="0" xfId="0" applyFont="1" applyFill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0" fillId="8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/>
    </xf>
    <xf numFmtId="165" fontId="32" fillId="8" borderId="0" xfId="4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46"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3" formatCode="0%"/>
    </dxf>
    <dxf>
      <numFmt numFmtId="165" formatCode="_-[$R$-416]\ * #,##0.00_-;\-[$R$-416]\ * #,##0.00_-;_-[$R$-416]\ * &quot;-&quot;??_-;_-@_-"/>
    </dxf>
    <dxf>
      <numFmt numFmtId="19" formatCode="dd/mm/yyyy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microsoft.com/office/2007/relationships/slicerCache" Target="slicerCaches/slicerCache2.xml"/><Relationship Id="rId39" Type="http://schemas.openxmlformats.org/officeDocument/2006/relationships/customXml" Target="../customXml/item2.xml"/><Relationship Id="rId21" Type="http://schemas.openxmlformats.org/officeDocument/2006/relationships/pivotCacheDefinition" Target="pivotCache/pivotCacheDefinition6.xml"/><Relationship Id="rId34" Type="http://schemas.openxmlformats.org/officeDocument/2006/relationships/sharedStrings" Target="sharedStrings.xml"/><Relationship Id="rId42" Type="http://schemas.openxmlformats.org/officeDocument/2006/relationships/customXml" Target="../customXml/item5.xml"/><Relationship Id="rId47" Type="http://schemas.openxmlformats.org/officeDocument/2006/relationships/customXml" Target="../customXml/item10.xml"/><Relationship Id="rId50" Type="http://schemas.openxmlformats.org/officeDocument/2006/relationships/customXml" Target="../customXml/item13.xml"/><Relationship Id="rId55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9" Type="http://schemas.microsoft.com/office/2011/relationships/timelineCache" Target="timelineCaches/timelineCache1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connections" Target="connections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45" Type="http://schemas.openxmlformats.org/officeDocument/2006/relationships/customXml" Target="../customXml/item8.xml"/><Relationship Id="rId53" Type="http://schemas.openxmlformats.org/officeDocument/2006/relationships/customXml" Target="../customXml/item16.xml"/><Relationship Id="rId58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0.xml"/><Relationship Id="rId30" Type="http://schemas.microsoft.com/office/2011/relationships/timelineCache" Target="timelineCaches/timelineCache2.xml"/><Relationship Id="rId35" Type="http://schemas.openxmlformats.org/officeDocument/2006/relationships/sheetMetadata" Target="metadata.xml"/><Relationship Id="rId43" Type="http://schemas.openxmlformats.org/officeDocument/2006/relationships/customXml" Target="../customXml/item6.xml"/><Relationship Id="rId48" Type="http://schemas.openxmlformats.org/officeDocument/2006/relationships/customXml" Target="../customXml/item11.xml"/><Relationship Id="rId56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microsoft.com/office/2007/relationships/slicerCache" Target="slicerCaches/slicerCache1.xml"/><Relationship Id="rId33" Type="http://schemas.openxmlformats.org/officeDocument/2006/relationships/styles" Target="styles.xml"/><Relationship Id="rId38" Type="http://schemas.openxmlformats.org/officeDocument/2006/relationships/customXml" Target="../customXml/item1.xml"/><Relationship Id="rId46" Type="http://schemas.openxmlformats.org/officeDocument/2006/relationships/customXml" Target="../customXml/item9.xml"/><Relationship Id="rId59" Type="http://schemas.openxmlformats.org/officeDocument/2006/relationships/customXml" Target="../customXml/item22.xml"/><Relationship Id="rId20" Type="http://schemas.openxmlformats.org/officeDocument/2006/relationships/pivotCacheDefinition" Target="pivotCache/pivotCacheDefinition5.xml"/><Relationship Id="rId41" Type="http://schemas.openxmlformats.org/officeDocument/2006/relationships/customXml" Target="../customXml/item4.xml"/><Relationship Id="rId54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1.xml"/><Relationship Id="rId36" Type="http://schemas.openxmlformats.org/officeDocument/2006/relationships/powerPivotData" Target="model/item.data"/><Relationship Id="rId49" Type="http://schemas.openxmlformats.org/officeDocument/2006/relationships/customXml" Target="../customXml/item12.xml"/><Relationship Id="rId57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31" Type="http://schemas.openxmlformats.org/officeDocument/2006/relationships/theme" Target="theme/theme1.xml"/><Relationship Id="rId44" Type="http://schemas.openxmlformats.org/officeDocument/2006/relationships/customXml" Target="../customXml/item7.xml"/><Relationship Id="rId52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dinamico.xlsx]PowerPivot!Tabela dinâmica8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PowerPivot!$C$3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PowerPivot!$B$4:$B$12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PowerPivot!$C$4:$C$12</c:f>
              <c:numCache>
                <c:formatCode>_-[$R$-416]\ * #,##0.00_-;\-[$R$-416]\ * #,##0.00_-;_-[$R$-416]\ * "-"??_-;_-@_-</c:formatCode>
                <c:ptCount val="8"/>
                <c:pt idx="0">
                  <c:v>3651.0999999999995</c:v>
                </c:pt>
                <c:pt idx="1">
                  <c:v>6373.7</c:v>
                </c:pt>
                <c:pt idx="2">
                  <c:v>2974.9</c:v>
                </c:pt>
                <c:pt idx="3">
                  <c:v>1750.9</c:v>
                </c:pt>
                <c:pt idx="4">
                  <c:v>8602.0999999999985</c:v>
                </c:pt>
                <c:pt idx="5">
                  <c:v>3477.7000000000007</c:v>
                </c:pt>
                <c:pt idx="6">
                  <c:v>2776.2999999999997</c:v>
                </c:pt>
                <c:pt idx="7">
                  <c:v>3698.1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6-4AC1-A7A7-F3C9D00C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995792"/>
        <c:axId val="73055376"/>
      </c:barChart>
      <c:lineChart>
        <c:grouping val="standard"/>
        <c:varyColors val="0"/>
        <c:ser>
          <c:idx val="1"/>
          <c:order val="1"/>
          <c:tx>
            <c:strRef>
              <c:f>PowerPivot!$D$3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PowerPivot!$B$4:$B$12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PowerPivot!$D$4:$D$12</c:f>
              <c:numCache>
                <c:formatCode>General</c:formatCode>
                <c:ptCount val="8"/>
                <c:pt idx="0">
                  <c:v>28</c:v>
                </c:pt>
                <c:pt idx="1">
                  <c:v>56</c:v>
                </c:pt>
                <c:pt idx="2">
                  <c:v>15</c:v>
                </c:pt>
                <c:pt idx="3">
                  <c:v>14</c:v>
                </c:pt>
                <c:pt idx="4">
                  <c:v>53</c:v>
                </c:pt>
                <c:pt idx="5">
                  <c:v>41</c:v>
                </c:pt>
                <c:pt idx="6">
                  <c:v>17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6-4AC1-A7A7-F3C9D00C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255136"/>
        <c:axId val="689134544"/>
      </c:lineChart>
      <c:catAx>
        <c:axId val="10909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055376"/>
        <c:crosses val="autoZero"/>
        <c:auto val="1"/>
        <c:lblAlgn val="ctr"/>
        <c:lblOffset val="100"/>
        <c:noMultiLvlLbl val="0"/>
      </c:catAx>
      <c:valAx>
        <c:axId val="7305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0995792"/>
        <c:crosses val="autoZero"/>
        <c:crossBetween val="between"/>
      </c:valAx>
      <c:valAx>
        <c:axId val="689134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255136"/>
        <c:crosses val="max"/>
        <c:crossBetween val="between"/>
      </c:valAx>
      <c:catAx>
        <c:axId val="1092255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9134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dinamico.xlsx]DN_Vendas_Hist!Tabela dinâmica3</c:name>
    <c:fmtId val="3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DN_Vendas_Hist!$B$3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DN_Vendas_Hist!$A$4:$A$9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DN_Vendas_Hist!$B$4:$B$9</c:f>
              <c:numCache>
                <c:formatCode>_-[$R$-416]\ * #,##0.00_-;\-[$R$-416]\ * #,##0.00_-;_-[$R$-416]\ * "-"??_-;_-@_-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4-402E-95D7-BFD7877373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09095087"/>
        <c:axId val="1709097487"/>
      </c:barChart>
      <c:catAx>
        <c:axId val="1709095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097487"/>
        <c:crosses val="autoZero"/>
        <c:auto val="1"/>
        <c:lblAlgn val="ctr"/>
        <c:lblOffset val="100"/>
        <c:noMultiLvlLbl val="0"/>
      </c:catAx>
      <c:valAx>
        <c:axId val="1709097487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70909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DN_Vendas_Hist!$F$4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2B-4633-81A6-ADFB7568E3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2B-4633-81A6-ADFB7568E3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DN_Vendas_Hist!$G$4:$H$4</c:f>
              <c:numCache>
                <c:formatCode>General</c:formatCode>
                <c:ptCount val="2"/>
                <c:pt idx="0">
                  <c:v>31476.5</c:v>
                </c:pt>
                <c:pt idx="1">
                  <c:v>175964.6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2B-4633-81A6-ADFB7568E33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DN_Vendas_Hist!$F$5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54-43DE-B962-BEF005DDD4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54-43DE-B962-BEF005DDD40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DN_Vendas_Hist!$G$5:$H$5</c:f>
              <c:numCache>
                <c:formatCode>General</c:formatCode>
                <c:ptCount val="2"/>
                <c:pt idx="0">
                  <c:v>40859.4</c:v>
                </c:pt>
                <c:pt idx="1">
                  <c:v>166581.70000000001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54-43DE-B962-BEF005DDD40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DN_Vendas_Hist!$F$6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8B-4803-97CA-B9F84F022D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A8B-4803-97CA-B9F84F022D4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DN_Vendas_Hist!$G$6:$H$6</c:f>
              <c:numCache>
                <c:formatCode>General</c:formatCode>
                <c:ptCount val="2"/>
                <c:pt idx="0">
                  <c:v>135105.20000000001</c:v>
                </c:pt>
                <c:pt idx="1">
                  <c:v>72335.899999999994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8B-4803-97CA-B9F84F022D4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dinamico.xlsx]DN_Vendas_Hist!Tabela dinâmica9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DN_Vendas_Hist!$B$12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DN_Vendas_Hist!$A$13:$A$25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DN_Vendas_Hist!$B$13:$B$25</c:f>
              <c:numCache>
                <c:formatCode>_-[$R$-416]\ * #,##0.00_-;\-[$R$-416]\ * #,##0.00_-;_-[$R$-416]\ * "-"??_-;_-@_-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9-4394-9FBF-AF03AA366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631295"/>
        <c:axId val="1709628895"/>
      </c:barChart>
      <c:lineChart>
        <c:grouping val="standard"/>
        <c:varyColors val="0"/>
        <c:ser>
          <c:idx val="1"/>
          <c:order val="1"/>
          <c:tx>
            <c:strRef>
              <c:f>DN_Vendas_Hist!$C$12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DN_Vendas_Hist!$A$13:$A$25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DN_Vendas_Hist!$C$13:$C$25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9-4394-9FBF-AF03AA366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9625055"/>
        <c:axId val="1709626015"/>
      </c:lineChart>
      <c:catAx>
        <c:axId val="17096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628895"/>
        <c:crosses val="autoZero"/>
        <c:auto val="1"/>
        <c:lblAlgn val="ctr"/>
        <c:lblOffset val="100"/>
        <c:noMultiLvlLbl val="0"/>
      </c:catAx>
      <c:valAx>
        <c:axId val="170962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631295"/>
        <c:crosses val="autoZero"/>
        <c:crossBetween val="between"/>
      </c:valAx>
      <c:valAx>
        <c:axId val="17096260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625055"/>
        <c:crosses val="max"/>
        <c:crossBetween val="between"/>
      </c:valAx>
      <c:catAx>
        <c:axId val="1709625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9626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dinamico.xlsx]DN_Vendas!TBDN_Vendas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Qtd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DN_Vendas!$B$4:$B$12</c:f>
              <c:numCache>
                <c:formatCode>General</c:formatCode>
                <c:ptCount val="8"/>
                <c:pt idx="0">
                  <c:v>28</c:v>
                </c:pt>
                <c:pt idx="1">
                  <c:v>56</c:v>
                </c:pt>
                <c:pt idx="2">
                  <c:v>15</c:v>
                </c:pt>
                <c:pt idx="3">
                  <c:v>14</c:v>
                </c:pt>
                <c:pt idx="4">
                  <c:v>53</c:v>
                </c:pt>
                <c:pt idx="5">
                  <c:v>41</c:v>
                </c:pt>
                <c:pt idx="6">
                  <c:v>17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3-4D9B-9BD2-D8D298587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48032"/>
        <c:axId val="1489166528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DN_Vendas!$A$4:$A$12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DN_Vendas!$C$4:$C$12</c:f>
              <c:numCache>
                <c:formatCode>_-[$R$-416]\ * #,##0.00_-;\-[$R$-416]\ * #,##0.00_-;_-[$R$-416]\ * "-"??_-;_-@_-</c:formatCode>
                <c:ptCount val="8"/>
                <c:pt idx="0">
                  <c:v>3651.0999999999995</c:v>
                </c:pt>
                <c:pt idx="1">
                  <c:v>6373.7</c:v>
                </c:pt>
                <c:pt idx="2">
                  <c:v>2974.9</c:v>
                </c:pt>
                <c:pt idx="3">
                  <c:v>1750.9</c:v>
                </c:pt>
                <c:pt idx="4">
                  <c:v>8602.0999999999985</c:v>
                </c:pt>
                <c:pt idx="5">
                  <c:v>3477.7000000000007</c:v>
                </c:pt>
                <c:pt idx="6">
                  <c:v>2776.2999999999997</c:v>
                </c:pt>
                <c:pt idx="7">
                  <c:v>3698.1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3-4D9B-9BD2-D8D298587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165568"/>
        <c:axId val="1489165088"/>
      </c:lineChart>
      <c:catAx>
        <c:axId val="751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166528"/>
        <c:crosses val="autoZero"/>
        <c:auto val="1"/>
        <c:lblAlgn val="ctr"/>
        <c:lblOffset val="100"/>
        <c:noMultiLvlLbl val="0"/>
      </c:catAx>
      <c:valAx>
        <c:axId val="14891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48032"/>
        <c:crosses val="autoZero"/>
        <c:crossBetween val="between"/>
      </c:valAx>
      <c:valAx>
        <c:axId val="1489165088"/>
        <c:scaling>
          <c:orientation val="minMax"/>
        </c:scaling>
        <c:delete val="0"/>
        <c:axPos val="r"/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165568"/>
        <c:crosses val="max"/>
        <c:crossBetween val="between"/>
      </c:valAx>
      <c:catAx>
        <c:axId val="148916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9165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dinamico.xlsx]DN_Vendedores!Tabela dinâmica9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E-4044-BBEB-7E0A84F79A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99209008"/>
        <c:axId val="379563344"/>
      </c:barChart>
      <c:catAx>
        <c:axId val="69920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563344"/>
        <c:crosses val="autoZero"/>
        <c:auto val="1"/>
        <c:lblAlgn val="ctr"/>
        <c:lblOffset val="100"/>
        <c:noMultiLvlLbl val="0"/>
      </c:catAx>
      <c:valAx>
        <c:axId val="379563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2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DN_Vendas!$E$15</c:f>
              <c:strCache>
                <c:ptCount val="1"/>
                <c:pt idx="0">
                  <c:v>Acessórios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58-4D7D-9AD4-DFE4B6F9BA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58-4D7D-9AD4-DFE4B6F9BA1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DN_Vendas!$F$15:$G$15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58-4D7D-9AD4-DFE4B6F9BA1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DN_Vendas!$E$16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AF-4B78-869A-4C00D93C6C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AF-4B78-869A-4C00D93C6C0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DN_Vendas!$F$16:$G$16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AF-4B78-869A-4C00D93C6C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DN_Vendas!$E$17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B6-40D4-AE4D-3C42ADDEFF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B6-40D4-AE4D-3C42ADDEFF1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DN_Vendas!$F$17:$G$17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B6-40D4-AE4D-3C42ADDEFF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3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3.pn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10</xdr:row>
      <xdr:rowOff>129540</xdr:rowOff>
    </xdr:from>
    <xdr:to>
      <xdr:col>8</xdr:col>
      <xdr:colOff>220980</xdr:colOff>
      <xdr:row>18</xdr:row>
      <xdr:rowOff>38100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0" name="Data 1">
              <a:extLst>
                <a:ext uri="{FF2B5EF4-FFF2-40B4-BE49-F238E27FC236}">
                  <a16:creationId xmlns:a16="http://schemas.microsoft.com/office/drawing/2014/main" id="{9016ACA1-2E7B-ACB9-02BF-C4E7F1267E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5080" y="195834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123826</xdr:rowOff>
    </xdr:from>
    <xdr:to>
      <xdr:col>5</xdr:col>
      <xdr:colOff>430530</xdr:colOff>
      <xdr:row>7</xdr:row>
      <xdr:rowOff>180976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">
              <a:extLst>
                <a:ext uri="{FF2B5EF4-FFF2-40B4-BE49-F238E27FC236}">
                  <a16:creationId xmlns:a16="http://schemas.microsoft.com/office/drawing/2014/main" id="{2F3D9043-042D-8A9F-37B8-A0CC1C2A4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5600" y="314326"/>
              <a:ext cx="18288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417193</xdr:colOff>
      <xdr:row>1</xdr:row>
      <xdr:rowOff>180975</xdr:rowOff>
    </xdr:from>
    <xdr:to>
      <xdr:col>15</xdr:col>
      <xdr:colOff>340994</xdr:colOff>
      <xdr:row>9</xdr:row>
      <xdr:rowOff>36195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Data">
              <a:extLst>
                <a:ext uri="{FF2B5EF4-FFF2-40B4-BE49-F238E27FC236}">
                  <a16:creationId xmlns:a16="http://schemas.microsoft.com/office/drawing/2014/main" id="{7F83822A-8703-296F-E843-14AB09CE5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3613" y="363855"/>
              <a:ext cx="5410201" cy="1318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11</xdr:col>
      <xdr:colOff>495300</xdr:colOff>
      <xdr:row>16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B64439-6D99-A0C6-B627-EB340A289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97412C-53BF-4B3D-8F13-D25F39CF5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841"/>
          <a:ext cx="3027045" cy="415749"/>
        </a:xfrm>
        <a:prstGeom prst="rect">
          <a:avLst/>
        </a:prstGeom>
      </xdr:spPr>
    </xdr:pic>
    <xdr:clientData/>
  </xdr:twoCellAnchor>
  <xdr:twoCellAnchor>
    <xdr:from>
      <xdr:col>42</xdr:col>
      <xdr:colOff>37406</xdr:colOff>
      <xdr:row>27</xdr:row>
      <xdr:rowOff>41217</xdr:rowOff>
    </xdr:from>
    <xdr:to>
      <xdr:col>79</xdr:col>
      <xdr:colOff>55417</xdr:colOff>
      <xdr:row>45</xdr:row>
      <xdr:rowOff>55418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AA8EDB75-12CE-2DC0-4965-FAEECE0C1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27709</xdr:colOff>
      <xdr:row>27</xdr:row>
      <xdr:rowOff>41564</xdr:rowOff>
    </xdr:from>
    <xdr:to>
      <xdr:col>15</xdr:col>
      <xdr:colOff>83127</xdr:colOff>
      <xdr:row>45</xdr:row>
      <xdr:rowOff>96981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3752D0D7-F663-AE19-4333-BA263F130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13855</xdr:colOff>
      <xdr:row>27</xdr:row>
      <xdr:rowOff>83127</xdr:rowOff>
    </xdr:from>
    <xdr:to>
      <xdr:col>39</xdr:col>
      <xdr:colOff>69272</xdr:colOff>
      <xdr:row>45</xdr:row>
      <xdr:rowOff>83127</xdr:rowOff>
    </xdr:to>
    <xdr:graphicFrame macro="">
      <xdr:nvGraphicFramePr>
        <xdr:cNvPr id="5" name="Gráfico 5">
          <a:extLst>
            <a:ext uri="{FF2B5EF4-FFF2-40B4-BE49-F238E27FC236}">
              <a16:creationId xmlns:a16="http://schemas.microsoft.com/office/drawing/2014/main" id="{82CB3506-FBE8-79D2-3992-D069BE752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77586</xdr:colOff>
      <xdr:row>26</xdr:row>
      <xdr:rowOff>124345</xdr:rowOff>
    </xdr:from>
    <xdr:to>
      <xdr:col>27</xdr:col>
      <xdr:colOff>13855</xdr:colOff>
      <xdr:row>45</xdr:row>
      <xdr:rowOff>83128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8C3D10D2-C280-7310-A4DF-8CDE0DFAC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69274</xdr:colOff>
      <xdr:row>10</xdr:row>
      <xdr:rowOff>13855</xdr:rowOff>
    </xdr:from>
    <xdr:to>
      <xdr:col>79</xdr:col>
      <xdr:colOff>110836</xdr:colOff>
      <xdr:row>25</xdr:row>
      <xdr:rowOff>13854</xdr:rowOff>
    </xdr:to>
    <xdr:graphicFrame macro="">
      <xdr:nvGraphicFramePr>
        <xdr:cNvPr id="7" name="Gráfico 8">
          <a:extLst>
            <a:ext uri="{FF2B5EF4-FFF2-40B4-BE49-F238E27FC236}">
              <a16:creationId xmlns:a16="http://schemas.microsoft.com/office/drawing/2014/main" id="{86CBFA22-3D17-1F8B-BF80-55257D4AE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80</xdr:col>
      <xdr:colOff>76893</xdr:colOff>
      <xdr:row>7</xdr:row>
      <xdr:rowOff>27709</xdr:rowOff>
    </xdr:from>
    <xdr:to>
      <xdr:col>104</xdr:col>
      <xdr:colOff>89362</xdr:colOff>
      <xdr:row>18</xdr:row>
      <xdr:rowOff>27709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Data 2">
              <a:extLst>
                <a:ext uri="{FF2B5EF4-FFF2-40B4-BE49-F238E27FC236}">
                  <a16:creationId xmlns:a16="http://schemas.microsoft.com/office/drawing/2014/main" id="{C9A21A73-4585-2789-7596-A6FF2C8079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60529" y="900545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27015</xdr:colOff>
      <xdr:row>10</xdr:row>
      <xdr:rowOff>19397</xdr:rowOff>
    </xdr:from>
    <xdr:to>
      <xdr:col>79</xdr:col>
      <xdr:colOff>124690</xdr:colOff>
      <xdr:row>23</xdr:row>
      <xdr:rowOff>110836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511133D8-4375-0B91-6A42-64EB7C1F2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14549</xdr:colOff>
      <xdr:row>26</xdr:row>
      <xdr:rowOff>114299</xdr:rowOff>
    </xdr:from>
    <xdr:to>
      <xdr:col>80</xdr:col>
      <xdr:colOff>0</xdr:colOff>
      <xdr:row>46</xdr:row>
      <xdr:rowOff>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3C35BDEA-06A2-011A-DF39-F6F8A64E1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11776</xdr:colOff>
      <xdr:row>27</xdr:row>
      <xdr:rowOff>34289</xdr:rowOff>
    </xdr:from>
    <xdr:to>
      <xdr:col>14</xdr:col>
      <xdr:colOff>41564</xdr:colOff>
      <xdr:row>45</xdr:row>
      <xdr:rowOff>96982</xdr:rowOff>
    </xdr:to>
    <xdr:graphicFrame macro="">
      <xdr:nvGraphicFramePr>
        <xdr:cNvPr id="5" name="Gráfico 8">
          <a:extLst>
            <a:ext uri="{FF2B5EF4-FFF2-40B4-BE49-F238E27FC236}">
              <a16:creationId xmlns:a16="http://schemas.microsoft.com/office/drawing/2014/main" id="{F89D4062-F17A-F0FD-F54A-CD8FC1F07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36022</xdr:colOff>
      <xdr:row>27</xdr:row>
      <xdr:rowOff>41217</xdr:rowOff>
    </xdr:from>
    <xdr:to>
      <xdr:col>26</xdr:col>
      <xdr:colOff>55418</xdr:colOff>
      <xdr:row>45</xdr:row>
      <xdr:rowOff>96983</xdr:rowOff>
    </xdr:to>
    <xdr:graphicFrame macro="">
      <xdr:nvGraphicFramePr>
        <xdr:cNvPr id="6" name="Gráfico 9">
          <a:extLst>
            <a:ext uri="{FF2B5EF4-FFF2-40B4-BE49-F238E27FC236}">
              <a16:creationId xmlns:a16="http://schemas.microsoft.com/office/drawing/2014/main" id="{CB84B7FF-573C-AF5F-BBFE-11BCBC97A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55419</xdr:colOff>
      <xdr:row>27</xdr:row>
      <xdr:rowOff>55071</xdr:rowOff>
    </xdr:from>
    <xdr:to>
      <xdr:col>39</xdr:col>
      <xdr:colOff>76892</xdr:colOff>
      <xdr:row>45</xdr:row>
      <xdr:rowOff>83126</xdr:rowOff>
    </xdr:to>
    <xdr:graphicFrame macro="">
      <xdr:nvGraphicFramePr>
        <xdr:cNvPr id="7" name="Gráfico 10">
          <a:extLst>
            <a:ext uri="{FF2B5EF4-FFF2-40B4-BE49-F238E27FC236}">
              <a16:creationId xmlns:a16="http://schemas.microsoft.com/office/drawing/2014/main" id="{665868DB-82D7-D920-450D-6F7617607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0.587733449072" backgroundQuery="1" createdVersion="8" refreshedVersion="8" minRefreshableVersion="3" recordCount="0" supportSubquery="1" supportAdvancedDrill="1" xr:uid="{16796959-C13C-4EF2-9CC7-FADEABF2F566}">
  <cacheSource type="external" connectionId="4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47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0.635555787034" createdVersion="8" refreshedVersion="8" minRefreshableVersion="3" recordCount="0" supportSubquery="1" supportAdvancedDrill="1" xr:uid="{DBED5AEA-AD06-446D-87AB-5B67D5E96C8B}">
  <cacheSource type="external" connectionId="4"/>
  <cacheFields count="3">
    <cacheField name="[Vendas__2].[Categoria].[Categoria]" caption="Categoria" numFmtId="0" hierarchy="26" level="1">
      <sharedItems count="3">
        <s v="Acessórios"/>
        <s v="Calçado"/>
        <s v="Vestuário"/>
      </sharedItems>
    </cacheField>
    <cacheField name="[Measures].[Soma de Total 2]" caption="Soma de Total 2" numFmtId="0" hierarchy="50" level="32767"/>
    <cacheField name="[TB_Produtos].[Categoria].[Categoria]" caption="Categoria" numFmtId="0" hierarchy="7" level="1">
      <sharedItems containsSemiMixedTypes="0" containsNonDate="0" containsString="0"/>
    </cacheField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2" memberValueDatatype="130" unbalanced="0">
      <fieldsUsage count="2">
        <fieldUsage x="-1"/>
        <fieldUsage x="0"/>
      </fieldsUsage>
    </cacheHierarchy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0.635556828704" backgroundQuery="1" createdVersion="8" refreshedVersion="8" minRefreshableVersion="3" recordCount="0" supportSubquery="1" supportAdvancedDrill="1" xr:uid="{656FC67B-58E9-4A19-92DA-0936441D9053}">
  <cacheSource type="external" connectionId="4"/>
  <cacheFields count="3">
    <cacheField name="[Vendas__2].[Nome_Vend].[Nome_Vend]" caption="Nome_Vend" numFmtId="0" hierarchy="31" level="1">
      <sharedItems count="5">
        <s v="Amanda"/>
        <s v="Bruno"/>
        <s v="Clara"/>
        <s v="João"/>
        <s v="Sarah"/>
      </sharedItems>
    </cacheField>
    <cacheField name="[Intervalo].[Vendedor].[Vendedor]" caption="Vendedor" numFmtId="0" hierarchy="1" level="1">
      <sharedItems containsSemiMixedTypes="0" containsNonDate="0" containsString="0"/>
    </cacheField>
    <cacheField name="[Measures].[Soma de Total 2]" caption="Soma de Total 2" numFmtId="0" hierarchy="50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2" memberValueDatatype="130" unbalanced="0">
      <fieldsUsage count="2">
        <fieldUsage x="-1"/>
        <fieldUsage x="0"/>
      </fieldsUsage>
    </cacheHierarchy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9.892237615742" backgroundQuery="1" createdVersion="8" refreshedVersion="8" minRefreshableVersion="3" recordCount="0" supportSubquery="1" supportAdvancedDrill="1" xr:uid="{9627F71F-20D1-4A53-B3BA-A06318C5CC2F}">
  <cacheSource type="external" connectionId="4"/>
  <cacheFields count="4">
    <cacheField name="[TB_Vendas].[Categoria].[Categoria]" caption="Categoria" numFmtId="0" hierarchy="14" level="1">
      <sharedItems count="3">
        <s v="Acessórios"/>
        <s v="Calçado"/>
        <s v="Vestuário"/>
      </sharedItems>
    </cacheField>
    <cacheField name="[Measures].[%Categoria]" caption="%Categoria" numFmtId="0" hierarchy="39" level="32767"/>
    <cacheField name="[Measures].[%Restante]" caption="%Restante" numFmtId="0" hierarchy="40" level="32767"/>
    <cacheField name="[Measures].[Soma de Total]" caption="Soma de Total" numFmtId="0" hierarchy="47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 oneField="1">
      <fieldsUsage count="1">
        <fieldUsage x="1"/>
      </fieldsUsage>
    </cacheHierarchy>
    <cacheHierarchy uniqueName="[Measures].[%Restante]" caption="%Restante" measure="1" displayFolder="" measureGroup="TB_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9.891198958336" backgroundQuery="1" createdVersion="8" refreshedVersion="8" minRefreshableVersion="3" recordCount="0" supportSubquery="1" supportAdvancedDrill="1" xr:uid="{0E9C5593-B01E-4C8F-AFAD-4007B27D76B7}">
  <cacheSource type="external" connectionId="4"/>
  <cacheFields count="4">
    <cacheField name="[Measures].[Soma de Qtd]" caption="Soma de Qtd" numFmtId="0" hierarchy="46" level="32767"/>
    <cacheField name="[Measures].[Soma de Total]" caption="Soma de Total" numFmtId="0" hierarchy="47" level="32767"/>
    <cacheField name="[TB_Vendas].[Mês].[Mês]" caption="Mês" numFmtId="0" hierarchy="11" level="1">
      <sharedItems count="8">
        <s v="Abr"/>
        <s v="Ago"/>
        <s v="Fev"/>
        <s v="Jan"/>
        <s v="Jul"/>
        <s v="Jun"/>
        <s v="Mai"/>
        <s v="Mar"/>
      </sharedItems>
    </cacheField>
    <cacheField name="[TB_Produtos].[Categoria].[Categoria]" caption="Categoria" numFmtId="0" hierarchy="7" level="1">
      <sharedItems containsSemiMixedTypes="0" containsNonDate="0" containsString="0"/>
    </cacheField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3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>
      <fieldsUsage count="2">
        <fieldUsage x="-1"/>
        <fieldUsage x="2"/>
      </fieldsUsage>
    </cacheHierarchy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9.891192592593" createdVersion="5" refreshedVersion="8" minRefreshableVersion="3" recordCount="0" supportSubquery="1" supportAdvancedDrill="1" xr:uid="{67A11A2C-A045-410B-B495-372307B8BC1A}">
  <cacheSource type="external" connectionId="4"/>
  <cacheFields count="3">
    <cacheField name="[Measures].[Soma de Total]" caption="Soma de Total" numFmtId="0" hierarchy="47" level="32767"/>
    <cacheField name="[TB_Vendas].[Mês].[Mês]" caption="Mês" numFmtId="0" hierarchy="11" level="1">
      <sharedItems count="8">
        <s v="Abr"/>
        <s v="Ago"/>
        <s v="Fev"/>
        <s v="Jan"/>
        <s v="Jul"/>
        <s v="Jun"/>
        <s v="Mai"/>
        <s v="Mar"/>
      </sharedItems>
    </cacheField>
    <cacheField name="[Measures].[Soma de Qtd]" caption="Soma de Qtd" numFmtId="0" hierarchy="46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>
      <fieldsUsage count="2">
        <fieldUsage x="-1"/>
        <fieldUsage x="1"/>
      </fieldsUsage>
    </cacheHierarchy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0.640432523149" createdVersion="8" refreshedVersion="8" minRefreshableVersion="3" recordCount="0" supportSubquery="1" supportAdvancedDrill="1" xr:uid="{90A8863A-58F5-4B4D-BF7A-3C8B2B6A2E36}">
  <cacheSource type="external" connectionId="4"/>
  <cacheFields count="3">
    <cacheField name="[Vendas__2].[Data (Mês)].[Data (Mês)]" caption="Data (Mês)" numFmtId="0" hierarchy="35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50" level="32767"/>
    <cacheField name="[Measures].[Soma de Qtd 2]" caption="Soma de Qtd 2" numFmtId="0" hierarchy="51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2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2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2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2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2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2" memberValueDatatype="130" unbalanced="0"/>
    <cacheHierarchy uniqueName="[Vendas__2].[Qtd]" caption="Qtd" attribute="1" defaultMemberUniqueName="[Vendas__2].[Qtd].[All]" allUniqueName="[Vendas__2].[Qtd].[All]" dimensionUniqueName="[Vendas__2]" displayFolder="" count="2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2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2" memberValueDatatype="5" unbalanced="0"/>
    <cacheHierarchy uniqueName="[Vendas__2].[Total]" caption="Total" attribute="1" defaultMemberUniqueName="[Vendas__2].[Total].[All]" allUniqueName="[Vendas__2].[Total].[All]" dimensionUniqueName="[Vendas__2]" displayFolder="" count="2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2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2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2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2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2" memberValueDatatype="130" unbalanced="0">
      <fieldsUsage count="2">
        <fieldUsage x="-1"/>
        <fieldUsage x="0"/>
      </fieldsUsage>
    </cacheHierarchy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2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9.891193171294" createdVersion="3" refreshedVersion="8" minRefreshableVersion="3" recordCount="0" supportSubquery="1" supportAdvancedDrill="1" xr:uid="{3C19C59F-8280-4A75-B478-A727F88E77E2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1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licerData="1" pivotCacheId="180645509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9.891195833334" createdVersion="3" refreshedVersion="8" minRefreshableVersion="3" recordCount="0" supportSubquery="1" supportAdvancedDrill="1" xr:uid="{4770DBB0-7BD1-4565-ACCC-FE9CFF903124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1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pivotCacheId="78051117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0.639843750003" createdVersion="3" refreshedVersion="8" minRefreshableVersion="3" recordCount="0" supportSubquery="1" supportAdvancedDrill="1" xr:uid="{D09962CB-ACEC-495D-B57B-8C46A2B17FD8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2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52049992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7F259-CB8A-4AD6-B9CA-1FE42F46BD8A}" name="Tabela dinâmica9" cacheId="397" applyNumberFormats="0" applyBorderFormats="0" applyFontFormats="0" applyPatternFormats="0" applyAlignmentFormats="0" applyWidthHeightFormats="1" dataCaption="Valores" tag="8025f014-6409-4122-994c-6efb699b9d8f" updatedVersion="8" minRefreshableVersion="3" useAutoFormatting="1" subtotalHiddenItems="1" itemPrintTitles="1" createdVersion="8" indent="0" outline="1" outlineData="1" multipleFieldFilters="0" chartFormat="2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0" numFmtId="165"/>
  </dataFields>
  <formats count="2">
    <format dxfId="8">
      <pivotArea outline="0" collapsedLevelsAreSubtotals="1" fieldPosition="0"/>
    </format>
    <format dxfId="9">
      <pivotArea dataOnly="0" labelOnly="1" outline="0" axis="axisValues" fieldPosition="0"/>
    </format>
  </format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Produtos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563CF8-1D75-42B5-AE2C-A7EBB6D33F01}" name="Tabela dinâmica9" cacheId="41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">
  <location ref="A12:C25" firstHeaderRow="0" firstDataRow="1" firstDataCol="1"/>
  <pivotFields count="3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165"/>
    <dataField name="Soma de Qtd" fld="2" baseField="0" baseItem="0"/>
  </dataFields>
  <formats count="2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__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12675-90E1-4B5D-9AA9-77278D373DCD}" name="Tabela dinâmica4" cacheId="39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3:E7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7" name="[TB_Produtos].[Categoria].[All]" cap="All"/>
  </pageFields>
  <dataFields count="1">
    <dataField name="Soma de Total" fld="1" baseField="0" baseItem="0"/>
  </dataField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__2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80748-0647-481A-802E-B85144CD3839}" name="Tabela dinâmica3" cacheId="40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9" firstHeaderRow="1" firstDataRow="1" firstDataCol="1" rowPageCount="1" colPageCount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pageFields count="1">
    <pageField fld="1" hier="1" name="[Intervalo].[Vendedor].[All]" cap="All"/>
  </pageFields>
  <dataFields count="1">
    <dataField name="Soma de Total" fld="2" baseField="0" baseItem="0" numFmtId="165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__2]"/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20">
      <pivotArea collapsedLevelsAreSubtotals="1" fieldPosition="0">
        <references count="1">
          <reference field="3" count="0"/>
        </references>
      </pivotArea>
    </format>
    <format dxfId="19">
      <pivotArea dataOnly="0" labelOnly="1" fieldPosition="0">
        <references count="1">
          <reference field="3" count="0"/>
        </references>
      </pivotArea>
    </format>
    <format dxfId="18">
      <pivotArea outline="0" fieldPosition="0">
        <references count="1">
          <reference field="4294967294" count="1">
            <x v="1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75A27-33D2-4EFB-9FDE-D675A787C215}" name="Tabela dinâmica1" cacheId="401" applyNumberFormats="0" applyBorderFormats="0" applyFontFormats="0" applyPatternFormats="0" applyAlignmentFormats="0" applyWidthHeightFormats="1" dataCaption="Valores" tag="7dddb175-a708-4285-8185-68acaac40406" updatedVersion="8" minRefreshableVersion="3" useAutoFormatting="1" subtotalHiddenItems="1" itemPrintTitles="1" createdVersion="8" indent="0" outline="1" outlineData="1" multipleFieldFilters="0" chartFormat="4">
  <location ref="A15:D19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/>
    <dataField name="Soma de Total" fld="3" baseField="0" baseItem="0" numFmtId="165"/>
  </dataFields>
  <formats count="3">
    <format dxfId="13">
      <pivotArea dataOnly="0" labelOnly="1" outline="0" axis="axisValues" fieldPosition="0"/>
    </format>
    <format dxfId="14">
      <pivotArea outline="0" collapsedLevelsAreSubtotals="1" fieldPosition="0"/>
    </format>
    <format dxfId="1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402" applyNumberFormats="0" applyBorderFormats="0" applyFontFormats="0" applyPatternFormats="0" applyAlignmentFormats="0" applyWidthHeightFormats="1" dataCaption="Valores" tag="bc3dc771-d3ba-40d4-8642-502c32103ea2" updatedVersion="8" minRefreshableVersion="5" useAutoFormatting="1" subtotalHiddenItems="1" itemPrintTitles="1" createdVersion="8" indent="0" outline="1" outlineData="1" multipleFieldFilters="0" chartFormat="27">
  <location ref="A3:C12" firstHeaderRow="0" firstDataRow="1" firstDataCol="1"/>
  <pivotFields count="4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llDrilled="1" subtotalTop="0" showAll="0" dataSourceSort="1" defaultSubtotal="0" defaultAttributeDrillState="1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td" fld="0" baseField="0" baseItem="0"/>
    <dataField name="Soma de Total" fld="1" baseField="0" baseItem="0"/>
  </dataFields>
  <formats count="1">
    <format dxfId="12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6EE81-5682-47AC-804C-CCA203AE95B8}" name="Tabela dinâmica8" cacheId="403" applyNumberFormats="0" applyBorderFormats="0" applyFontFormats="0" applyPatternFormats="0" applyAlignmentFormats="0" applyWidthHeightFormats="1" dataCaption="Valores" tag="81c63781-664d-4bb8-a96c-dc7a36583f91" updatedVersion="8" minRefreshableVersion="3" useAutoFormatting="1" subtotalHiddenItems="1" itemPrintTitles="1" createdVersion="5" indent="0" outline="1" outlineData="1" multipleFieldFilters="0" chartFormat="2">
  <location ref="B3:D12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0" baseField="0" baseItem="0" numFmtId="165"/>
    <dataField name="Soma de Qtd" fld="2" baseField="0" baseItem="0"/>
  </dataFields>
  <formats count="2"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809186A-A498-4B78-A8FA-5CCE79B54100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9" dataBound="0" tableColumnId="9"/>
      <queryTableField id="8" name="Vended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D24419B0-5A37-499F-87B1-0B89F7183667}" autoFormatId="16" applyNumberFormats="0" applyBorderFormats="0" applyFontFormats="0" applyPatternFormats="0" applyAlignmentFormats="0" applyWidthHeightFormats="0">
  <queryTableRefresh nextId="15">
    <queryTableFields count="14">
      <queryTableField id="1" name="TB_Vendas[Nº]" tableColumnId="1"/>
      <queryTableField id="2" name="TB_Vendas[Mês]" tableColumnId="2"/>
      <queryTableField id="3" name="TB_Vendas[Data]" tableColumnId="3"/>
      <queryTableField id="4" name="TB_Vendas[Código]" tableColumnId="4"/>
      <queryTableField id="5" name="TB_Vendas[Categoria]" tableColumnId="5"/>
      <queryTableField id="6" name="TB_Vendas[Qtd]" tableColumnId="6"/>
      <queryTableField id="7" name="TB_Vendas[Preço Unitário]" tableColumnId="7"/>
      <queryTableField id="8" name="TB_Vendas[Indice]" tableColumnId="8"/>
      <queryTableField id="9" name="TB_Vendas[Desconto  (Passo a Passo)]" tableColumnId="9"/>
      <queryTableField id="10" name="TB_Vendas[Desconto  (Diretão)]" tableColumnId="10"/>
      <queryTableField id="11" name="TB_Vendas[Desconto  (Vendedor)]" tableColumnId="11"/>
      <queryTableField id="12" name="TB_Vendas[Desconto Final]" tableColumnId="12"/>
      <queryTableField id="13" name="TB_Vendas[Total]" tableColumnId="13"/>
      <queryTableField id="14" name="TB_Vendas[Vendedor]" tableColumnId="14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F015E3F8-E4D5-4A5D-A9FC-E6A0266F8A51}" sourceName="[TB_Produtos].[Categoria]">
  <pivotTables>
    <pivotTable tabId="37" name="TBDN_Vendas"/>
  </pivotTables>
  <data>
    <olap pivotCacheId="1806455092">
      <levels count="2">
        <level uniqueName="[TB_Produtos].[Categoria].[(All)]" sourceCaption="(All)" count="0"/>
        <level uniqueName="[TB_Produtos].[Categoria].[Categoria]" sourceCaption="Categoria" count="4">
          <ranges>
            <range startItem="0">
              <i n="[TB_Produtos].[Categoria].&amp;[Acessórios]" c="Acessórios"/>
              <i n="[TB_Produtos].[Categoria].&amp;[Calçado]" c="Calçado"/>
              <i n="[TB_Produtos].[Categoria].&amp;[Vestuário]" c="Vestuário"/>
              <i n="[TB_Produtos].[Categoria].&amp;[Categoria Nova]" c="Categoria Nova" nd="1"/>
            </range>
          </ranges>
        </level>
      </levels>
      <selections count="1">
        <selection n="[TB_Produtos].[Categoria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508C0975-F404-48B1-9BE6-5D30A2BFC7E4}" cache="SegmentaçãodeDados_Categoria" caption="Categoria" level="1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45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44"/>
    <tableColumn id="2" xr3:uid="{E100D4E2-C3A0-43FF-A1D9-90A4BC2A9918}" name="Produtos"/>
    <tableColumn id="3" xr3:uid="{2EF7FEE0-6B6F-4534-86A0-46B6555B7BEF}" name="Tamanho" dataDxfId="43"/>
    <tableColumn id="4" xr3:uid="{4435A4B8-E7F0-4D66-A4F8-6A9FEAA36D5A}" name="Categoria"/>
    <tableColumn id="6" xr3:uid="{15F9CACC-A558-4A20-80CF-C2ADA2603221}" name="Estoque" dataDxfId="42"/>
    <tableColumn id="5" xr3:uid="{CA8AD0DE-58EC-4839-85FB-1DD75DA28087}" name="Preço Unitário" dataDxfId="4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40" dataDxfId="39" headerRowCellStyle="Cabeçalho Meteora">
  <autoFilter ref="A4:N86" xr:uid="{AD739091-30BD-4C30-BDDA-7504C0C4B6E2}"/>
  <tableColumns count="14">
    <tableColumn id="7" xr3:uid="{5E8DE7C3-CDB6-4314-A5CC-C44D3C21973F}" name="Nº" dataDxfId="38">
      <calculatedColumnFormula>MONTH(TB_Vendas[[#This Row],[Data]])</calculatedColumnFormula>
    </tableColumn>
    <tableColumn id="10" xr3:uid="{BD1ABB49-B48B-4C50-A034-45488FDC03A8}" name="Mês" dataDxfId="37">
      <calculatedColumnFormula>PROPER(TEXT(DATE(,TB_Vendas[[#This Row],[Nº]],1),"Mmm"))</calculatedColumnFormula>
    </tableColumn>
    <tableColumn id="1" xr3:uid="{43632F1F-6978-4CE7-BB13-7CCE587D6821}" name="Data" dataDxfId="36"/>
    <tableColumn id="12" xr3:uid="{205A55AB-454E-4288-AE23-042C3C399E7A}" name="Código" dataDxfId="35"/>
    <tableColumn id="16" xr3:uid="{059789B1-50A2-47F3-849D-D1EE26B94731}" name="Categoria" dataDxfId="34">
      <calculatedColumnFormula>_xlfn.XLOOKUP(TB_Vendas[[#This Row],[Código]],TB_Produtos[Código],TB_Produtos[Categoria])</calculatedColumnFormula>
    </tableColumn>
    <tableColumn id="5" xr3:uid="{7DC2ADED-AF8A-4BC8-A38E-FEF676FE49C9}" name="Qtd" dataDxfId="33"/>
    <tableColumn id="9" xr3:uid="{05B7315B-2774-41BC-AFEC-4A19E452D6C7}" name="Preço Unitário" dataDxfId="32">
      <calculatedColumnFormula>VLOOKUP(TB_Vendas[[#This Row],[Código]],Produtos!$B$6:$G$66,6,0)</calculatedColumnFormula>
    </tableColumn>
    <tableColumn id="18" xr3:uid="{152BED38-8D5F-4FAA-8C38-58740E2353E5}" name="Indice" dataDxfId="31">
      <calculatedColumnFormula>_xlfn.XMATCH(TB_Vendas[[#This Row],[Categoria]],Desc_Categorias,0)</calculatedColumnFormula>
    </tableColumn>
    <tableColumn id="17" xr3:uid="{C4E78734-94D7-4D31-B07D-5609B855AC0F}" name="Desconto _x000a_(Passo a Passo)" dataDxfId="30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29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28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27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6">
      <calculatedColumnFormula>TB_Vendas[[#This Row],[Preço Unitário]]*TB_Vendas[[#This Row],[Qtd]]</calculatedColumnFormula>
    </tableColumn>
    <tableColumn id="8" xr3:uid="{192FEBCA-1287-48A6-9BE6-69528F71C305}" name="Vendedor" dataDxfId="2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6581C2-A759-443B-9009-C10C63E90BE4}" name="Vendas__2" displayName="Vendas__2" ref="A1:I253" tableType="queryTable" totalsRowShown="0">
  <autoFilter ref="A1:I253" xr:uid="{646581C2-A759-443B-9009-C10C63E90BE4}"/>
  <tableColumns count="9">
    <tableColumn id="1" xr3:uid="{1F6642C7-CD3D-4E09-B038-BAE8C515C936}" uniqueName="1" name="Data" queryTableFieldId="1" dataDxfId="24"/>
    <tableColumn id="2" xr3:uid="{91B21E16-5890-4808-9556-BDC584D8214B}" uniqueName="2" name="Código" queryTableFieldId="2" dataDxfId="23"/>
    <tableColumn id="3" xr3:uid="{61082725-C9E6-426A-8E47-5D0AF8643050}" uniqueName="3" name="Categoria" queryTableFieldId="3" dataDxfId="22"/>
    <tableColumn id="4" xr3:uid="{D4BA1926-129F-44EC-8A85-B959C19B5B2D}" uniqueName="4" name="Qtd" queryTableFieldId="4"/>
    <tableColumn id="5" xr3:uid="{AA48E28E-BA78-479C-9112-E27D408EC760}" uniqueName="5" name="Preço Unitário" queryTableFieldId="5"/>
    <tableColumn id="6" xr3:uid="{7202946F-8DE4-400C-AC0A-6A139591B350}" uniqueName="6" name="Desconto Final" queryTableFieldId="6"/>
    <tableColumn id="7" xr3:uid="{B2A6EA13-6026-4254-905C-A2B9B3BD61CB}" uniqueName="7" name="Total" queryTableFieldId="7"/>
    <tableColumn id="9" xr3:uid="{D695FFA0-3875-4745-AC6E-EAD3B16FB92A}" uniqueName="9" name="Nome_Vend" queryTableFieldId="9" dataDxfId="6">
      <calculatedColumnFormula>_xlfn.XLOOKUP(Vendas__2[[#This Row],[Vendedor]],Vendedores!$A$4:$A$9,Vendedores!$B$4:$B$9,"",0)</calculatedColumnFormula>
    </tableColumn>
    <tableColumn id="8" xr3:uid="{2C23C980-92E1-484C-8BB1-448929A87132}" uniqueName="8" name="Vendedor" queryTableFieldId="8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A304F-E210-435B-8E93-DC84BBCB1FEB}" name="Tabela_DadosExternos_1" displayName="Tabela_DadosExternos_1" ref="A3:N14" tableType="queryTable" totalsRowShown="0">
  <autoFilter ref="A3:N14" xr:uid="{BB6A304F-E210-435B-8E93-DC84BBCB1FEB}"/>
  <tableColumns count="14">
    <tableColumn id="1" xr3:uid="{67C4427C-F921-47DF-B6B4-D4094F24A81F}" uniqueName="1" name="TB_Vendas[Nº]" queryTableFieldId="1"/>
    <tableColumn id="2" xr3:uid="{D44332D0-1261-469F-9FE3-AFA87E64A7B2}" uniqueName="2" name="TB_Vendas[Mês]" queryTableFieldId="2"/>
    <tableColumn id="3" xr3:uid="{D725B5BD-AA9F-492C-B114-165EDD58A584}" uniqueName="3" name="TB_Vendas[Data]" queryTableFieldId="3" dataDxfId="16"/>
    <tableColumn id="4" xr3:uid="{89928ACF-8350-43DF-8EFC-3FF510EB583B}" uniqueName="4" name="TB_Vendas[Código]" queryTableFieldId="4"/>
    <tableColumn id="5" xr3:uid="{4D9EB7DA-ADD3-400B-BBCE-3E8C3A065E0C}" uniqueName="5" name="TB_Vendas[Categoria]" queryTableFieldId="5"/>
    <tableColumn id="6" xr3:uid="{3CF14A39-C322-4E27-A633-F67EFA7FFAD2}" uniqueName="6" name="TB_Vendas[Qtd]" queryTableFieldId="6"/>
    <tableColumn id="7" xr3:uid="{FED4E397-584A-47C3-970D-79476051C817}" uniqueName="7" name="TB_Vendas[Preço Unitário]" queryTableFieldId="7"/>
    <tableColumn id="8" xr3:uid="{A97B6F44-71E2-42DF-A865-EAF94A7086C6}" uniqueName="8" name="TB_Vendas[Indice]" queryTableFieldId="8"/>
    <tableColumn id="9" xr3:uid="{D7C618A3-2805-4F2F-A317-4452F04998BD}" uniqueName="9" name="TB_Vendas[Desconto  (Passo a Passo)]" queryTableFieldId="9"/>
    <tableColumn id="10" xr3:uid="{25507587-7C38-424B-8766-2C407299FA11}" uniqueName="10" name="TB_Vendas[Desconto  (Diretão)]" queryTableFieldId="10"/>
    <tableColumn id="11" xr3:uid="{66761C6F-C910-4140-B120-17983DD0354D}" uniqueName="11" name="TB_Vendas[Desconto  (Vendedor)]" queryTableFieldId="11"/>
    <tableColumn id="12" xr3:uid="{9CD1970E-DDF2-432B-BB3D-B06260B6B5E3}" uniqueName="12" name="TB_Vendas[Desconto Final]" queryTableFieldId="12"/>
    <tableColumn id="13" xr3:uid="{9FB5DF7C-7B86-466C-94D5-1E3082CD0E12}" uniqueName="13" name="TB_Vendas[Total]" queryTableFieldId="13"/>
    <tableColumn id="14" xr3:uid="{B7FD3BC1-BD6D-42FC-8227-549DAB2D1608}" uniqueName="14" name="TB_Vendas[Vendedor]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5B80E348-6BF1-4FC1-998C-775BF54BADEC}" sourceName="[TB_Vendas].[Data]">
  <pivotTables>
    <pivotTable tabId="37" name="TBDN_Vendas"/>
  </pivotTables>
  <state minimalRefreshVersion="6" lastRefreshVersion="6" pivotCacheId="780511173" filterType="unknown">
    <bounds startDate="2023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1" xr10:uid="{6700C020-3EB1-43F8-9C29-2BE50A763A51}" sourceName="[Vendas__2].[Data]">
  <pivotTables>
    <pivotTable tabId="48" name="Tabela dinâmica9"/>
  </pivotTables>
  <state minimalRefreshVersion="6" lastRefreshVersion="6" pivotCacheId="520499924" filterType="unknown"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1" xr10:uid="{8C607BAB-5AE8-46E0-A9F4-07B16BE3F378}" cache="Timeline_Data1" caption="Data" level="2" selectionLevel="2" scrollPosition="2022-05-08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072E787E-012C-46AD-B755-81E0DF553732}" cache="Timeline_Data" caption="Data" level="2" selectionLevel="2" scrollPosition="2023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2" xr10:uid="{DC08D51F-61CC-4DC5-9CB4-8C4484D3052F}" cache="Timeline_Data1" caption="Data" level="2" selectionLevel="2" scrollPosition="2022-05-08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microsoft.com/office/2007/relationships/slicer" Target="../slicers/slicer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microsoft.com/office/2011/relationships/timeline" Target="../timelines/timeline2.xml"/><Relationship Id="rId4" Type="http://schemas.microsoft.com/office/2007/relationships/slicer" Target="../slicers/slicer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microsoft.com/office/2011/relationships/timeline" Target="../timelines/timeline3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</row>
    <row r="4" spans="1:12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</row>
    <row r="5" spans="1:12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2F0-043D-41BD-A1DD-14D6C91701E7}">
  <dimension ref="A3:B9"/>
  <sheetViews>
    <sheetView topLeftCell="B10" workbookViewId="0">
      <selection activeCell="B3" sqref="B3:B9"/>
    </sheetView>
  </sheetViews>
  <sheetFormatPr defaultRowHeight="14.4"/>
  <cols>
    <col min="1" max="1" width="17.21875" bestFit="1" customWidth="1"/>
    <col min="2" max="2" width="14.44140625" bestFit="1" customWidth="1"/>
  </cols>
  <sheetData>
    <row r="3" spans="1:2">
      <c r="A3" s="63" t="s">
        <v>161</v>
      </c>
      <c r="B3" s="2" t="s">
        <v>167</v>
      </c>
    </row>
    <row r="4" spans="1:2">
      <c r="A4" s="64" t="s">
        <v>71</v>
      </c>
      <c r="B4" s="2">
        <v>3259.7000000000003</v>
      </c>
    </row>
    <row r="5" spans="1:2">
      <c r="A5" s="64" t="s">
        <v>120</v>
      </c>
      <c r="B5" s="2">
        <v>6552.6</v>
      </c>
    </row>
    <row r="6" spans="1:2">
      <c r="A6" s="64" t="s">
        <v>119</v>
      </c>
      <c r="B6" s="2">
        <v>6811.2</v>
      </c>
    </row>
    <row r="7" spans="1:2">
      <c r="A7" s="64" t="s">
        <v>74</v>
      </c>
      <c r="B7" s="2">
        <v>8079.7</v>
      </c>
    </row>
    <row r="8" spans="1:2">
      <c r="A8" s="64" t="s">
        <v>72</v>
      </c>
      <c r="B8" s="2">
        <v>8601.5999999999985</v>
      </c>
    </row>
    <row r="9" spans="1:2">
      <c r="A9" s="64" t="s">
        <v>162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6" sqref="C6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5" t="s">
        <v>83</v>
      </c>
      <c r="C1" s="75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13" customFormat="1" ht="40.200000000000003" customHeight="1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s="60" customFormat="1" ht="36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str">
        <f>_xlfn.XLOOKUP(TB_Vendas[[#This Row],[Código]],TB_Produtos[Código],TB_Produtos[Categoria])</f>
        <v>Acessórios</v>
      </c>
      <c r="F5" s="1">
        <v>1</v>
      </c>
      <c r="G5" s="7">
        <f>VLOOKUP(TB_Vendas[[#This Row],[Código]],Produtos!$B$6:$G$66,6,0)</f>
        <v>39.9</v>
      </c>
      <c r="H5" s="1">
        <f>_xlfn.XMATCH(TB_Vendas[[#This Row],[Categoria]],Desc_Categorias,0)</f>
        <v>2</v>
      </c>
      <c r="I5" s="43">
        <f>VLOOKUP(TB_Vendas[[#This Row],[Qtd]],Desc_TabelaToda,TB_Vendas[[#This Row],[Indice]],TRUE)</f>
        <v>0</v>
      </c>
      <c r="J5" s="43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43">
        <f>_xlfn.XLOOKUP(TB_Vendas[[#This Row],[Vendedor]],Vendedores!$A$5:$A$9,Vendedores!$D$5:$D$9)</f>
        <v>0.15</v>
      </c>
      <c r="L5" s="43">
        <f>IF(TB_Vendas[[#This Row],[Desconto 
(Diretão)]]&lt;=TB_Vendas[[#This Row],[Desconto 
(Vendedor)]],TB_Vendas[[#This Row],[Desconto 
(Diretão)]],TB_Vendas[[#This Row],[Desconto 
(Vendedor)]])</f>
        <v>0</v>
      </c>
      <c r="M5" s="2">
        <f>TB_Vendas[[#This Row],[Preço Unitário]]*TB_Vendas[[#This Row],[Qtd]]</f>
        <v>39.9</v>
      </c>
      <c r="N5" s="1" t="s">
        <v>115</v>
      </c>
    </row>
    <row r="6" spans="1:14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str">
        <f>_xlfn.XLOOKUP(TB_Vendas[[#This Row],[Código]],TB_Produtos[Código],TB_Produtos[Categoria])</f>
        <v>Acessórios</v>
      </c>
      <c r="F6" s="1">
        <v>1</v>
      </c>
      <c r="G6" s="7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43">
        <f>VLOOKUP(TB_Vendas[[#This Row],[Qtd]],Desc_TabelaToda,TB_Vendas[[#This Row],[Indice]],TRUE)</f>
        <v>0</v>
      </c>
      <c r="J6" s="43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43">
        <f>_xlfn.XLOOKUP(TB_Vendas[[#This Row],[Vendedor]],Vendedores!$A$5:$A$9,Vendedores!$D$5:$D$9)</f>
        <v>0.15</v>
      </c>
      <c r="L6" s="43">
        <f>IF(TB_Vendas[[#This Row],[Desconto 
(Diretão)]]&lt;=TB_Vendas[[#This Row],[Desconto 
(Vendedor)]],TB_Vendas[[#This Row],[Desconto 
(Diretão)]],TB_Vendas[[#This Row],[Desconto 
(Vendedor)]])</f>
        <v>0</v>
      </c>
      <c r="M6" s="2">
        <f>TB_Vendas[[#This Row],[Preço Unitário]]*TB_Vendas[[#This Row],[Qtd]]</f>
        <v>259.89999999999998</v>
      </c>
      <c r="N6" s="1" t="s">
        <v>115</v>
      </c>
    </row>
    <row r="7" spans="1:14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str">
        <f>_xlfn.XLOOKUP(TB_Vendas[[#This Row],[Código]],TB_Produtos[Código],TB_Produtos[Categoria])</f>
        <v>Vestuário</v>
      </c>
      <c r="F7" s="1">
        <v>2</v>
      </c>
      <c r="G7" s="7">
        <f>VLOOKUP(TB_Vendas[[#This Row],[Código]],Produtos!$B$6:$G$66,6,0)</f>
        <v>32.9</v>
      </c>
      <c r="H7" s="1">
        <f>_xlfn.XMATCH(TB_Vendas[[#This Row],[Categoria]],Desc_Categorias,0)</f>
        <v>3</v>
      </c>
      <c r="I7" s="43">
        <f>VLOOKUP(TB_Vendas[[#This Row],[Qtd]],Desc_TabelaToda,TB_Vendas[[#This Row],[Indice]],TRUE)</f>
        <v>0.15</v>
      </c>
      <c r="J7" s="43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43">
        <f>_xlfn.XLOOKUP(TB_Vendas[[#This Row],[Vendedor]],Vendedores!$A$5:$A$9,Vendedores!$D$5:$D$9)</f>
        <v>0.2</v>
      </c>
      <c r="L7" s="43">
        <f>IF(TB_Vendas[[#This Row],[Desconto 
(Diretão)]]&lt;=TB_Vendas[[#This Row],[Desconto 
(Vendedor)]],TB_Vendas[[#This Row],[Desconto 
(Diretão)]],TB_Vendas[[#This Row],[Desconto 
(Vendedor)]])</f>
        <v>0.15</v>
      </c>
      <c r="M7" s="2">
        <f>TB_Vendas[[#This Row],[Preço Unitário]]*TB_Vendas[[#This Row],[Qtd]]</f>
        <v>65.8</v>
      </c>
      <c r="N7" s="1" t="s">
        <v>114</v>
      </c>
    </row>
    <row r="8" spans="1:14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str">
        <f>_xlfn.XLOOKUP(TB_Vendas[[#This Row],[Código]],TB_Produtos[Código],TB_Produtos[Categoria])</f>
        <v>Vestuário</v>
      </c>
      <c r="F8" s="1">
        <v>1</v>
      </c>
      <c r="G8" s="7">
        <f>VLOOKUP(TB_Vendas[[#This Row],[Código]],Produtos!$B$6:$G$66,6,0)</f>
        <v>46.9</v>
      </c>
      <c r="H8" s="1">
        <f>_xlfn.XMATCH(TB_Vendas[[#This Row],[Categoria]],Desc_Categorias,0)</f>
        <v>3</v>
      </c>
      <c r="I8" s="43">
        <f>VLOOKUP(TB_Vendas[[#This Row],[Qtd]],Desc_TabelaToda,TB_Vendas[[#This Row],[Indice]],TRUE)</f>
        <v>0.1</v>
      </c>
      <c r="J8" s="43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43">
        <f>_xlfn.XLOOKUP(TB_Vendas[[#This Row],[Vendedor]],Vendedores!$A$5:$A$9,Vendedores!$D$5:$D$9)</f>
        <v>0.15</v>
      </c>
      <c r="L8" s="43">
        <f>IF(TB_Vendas[[#This Row],[Desconto 
(Diretão)]]&lt;=TB_Vendas[[#This Row],[Desconto 
(Vendedor)]],TB_Vendas[[#This Row],[Desconto 
(Diretão)]],TB_Vendas[[#This Row],[Desconto 
(Vendedor)]])</f>
        <v>0.1</v>
      </c>
      <c r="M8" s="2">
        <f>TB_Vendas[[#This Row],[Preço Unitário]]*TB_Vendas[[#This Row],[Qtd]]</f>
        <v>46.9</v>
      </c>
      <c r="N8" s="1" t="s">
        <v>118</v>
      </c>
    </row>
    <row r="9" spans="1:14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str">
        <f>_xlfn.XLOOKUP(TB_Vendas[[#This Row],[Código]],TB_Produtos[Código],TB_Produtos[Categoria])</f>
        <v>Vestuário</v>
      </c>
      <c r="F9" s="1">
        <v>1</v>
      </c>
      <c r="G9" s="7">
        <f>VLOOKUP(TB_Vendas[[#This Row],[Código]],Produtos!$B$6:$G$66,6,0)</f>
        <v>29.9</v>
      </c>
      <c r="H9" s="1">
        <f>_xlfn.XMATCH(TB_Vendas[[#This Row],[Categoria]],Desc_Categorias,0)</f>
        <v>3</v>
      </c>
      <c r="I9" s="43">
        <f>VLOOKUP(TB_Vendas[[#This Row],[Qtd]],Desc_TabelaToda,TB_Vendas[[#This Row],[Indice]],TRUE)</f>
        <v>0.1</v>
      </c>
      <c r="J9" s="43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43">
        <f>_xlfn.XLOOKUP(TB_Vendas[[#This Row],[Vendedor]],Vendedores!$A$5:$A$9,Vendedores!$D$5:$D$9)</f>
        <v>0.15</v>
      </c>
      <c r="L9" s="43">
        <f>IF(TB_Vendas[[#This Row],[Desconto 
(Diretão)]]&lt;=TB_Vendas[[#This Row],[Desconto 
(Vendedor)]],TB_Vendas[[#This Row],[Desconto 
(Diretão)]],TB_Vendas[[#This Row],[Desconto 
(Vendedor)]])</f>
        <v>0.1</v>
      </c>
      <c r="M9" s="2">
        <f>TB_Vendas[[#This Row],[Preço Unitário]]*TB_Vendas[[#This Row],[Qtd]]</f>
        <v>29.9</v>
      </c>
      <c r="N9" s="1" t="s">
        <v>115</v>
      </c>
    </row>
    <row r="10" spans="1:14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str">
        <f>_xlfn.XLOOKUP(TB_Vendas[[#This Row],[Código]],TB_Produtos[Código],TB_Produtos[Categoria])</f>
        <v>Vestuário</v>
      </c>
      <c r="F10" s="1">
        <v>1</v>
      </c>
      <c r="G10" s="7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43">
        <f>VLOOKUP(TB_Vendas[[#This Row],[Qtd]],Desc_TabelaToda,TB_Vendas[[#This Row],[Indice]],TRUE)</f>
        <v>0.1</v>
      </c>
      <c r="J10" s="43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43">
        <f>_xlfn.XLOOKUP(TB_Vendas[[#This Row],[Vendedor]],Vendedores!$A$5:$A$9,Vendedores!$D$5:$D$9)</f>
        <v>0.15</v>
      </c>
      <c r="L10" s="43">
        <f>IF(TB_Vendas[[#This Row],[Desconto 
(Diretão)]]&lt;=TB_Vendas[[#This Row],[Desconto 
(Vendedor)]],TB_Vendas[[#This Row],[Desconto 
(Diretão)]],TB_Vendas[[#This Row],[Desconto 
(Vendedor)]])</f>
        <v>0.1</v>
      </c>
      <c r="M10" s="2">
        <f>TB_Vendas[[#This Row],[Preço Unitário]]*TB_Vendas[[#This Row],[Qtd]]</f>
        <v>299.89999999999998</v>
      </c>
      <c r="N10" s="1" t="s">
        <v>118</v>
      </c>
    </row>
    <row r="11" spans="1:14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str">
        <f>_xlfn.XLOOKUP(TB_Vendas[[#This Row],[Código]],TB_Produtos[Código],TB_Produtos[Categoria])</f>
        <v>Vestuário</v>
      </c>
      <c r="F11" s="1">
        <v>1</v>
      </c>
      <c r="G11" s="7">
        <f>VLOOKUP(TB_Vendas[[#This Row],[Código]],Produtos!$B$6:$G$66,6,0)</f>
        <v>146</v>
      </c>
      <c r="H11" s="1">
        <f>_xlfn.XMATCH(TB_Vendas[[#This Row],[Categoria]],Desc_Categorias,0)</f>
        <v>3</v>
      </c>
      <c r="I11" s="43">
        <f>VLOOKUP(TB_Vendas[[#This Row],[Qtd]],Desc_TabelaToda,TB_Vendas[[#This Row],[Indice]],TRUE)</f>
        <v>0.1</v>
      </c>
      <c r="J11" s="43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43">
        <f>_xlfn.XLOOKUP(TB_Vendas[[#This Row],[Vendedor]],Vendedores!$A$5:$A$9,Vendedores!$D$5:$D$9)</f>
        <v>0.1</v>
      </c>
      <c r="L11" s="43">
        <f>IF(TB_Vendas[[#This Row],[Desconto 
(Diretão)]]&lt;=TB_Vendas[[#This Row],[Desconto 
(Vendedor)]],TB_Vendas[[#This Row],[Desconto 
(Diretão)]],TB_Vendas[[#This Row],[Desconto 
(Vendedor)]])</f>
        <v>0.1</v>
      </c>
      <c r="M11" s="2">
        <f>TB_Vendas[[#This Row],[Preço Unitário]]*TB_Vendas[[#This Row],[Qtd]]</f>
        <v>146</v>
      </c>
      <c r="N11" s="1" t="s">
        <v>116</v>
      </c>
    </row>
    <row r="12" spans="1:14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str">
        <f>_xlfn.XLOOKUP(TB_Vendas[[#This Row],[Código]],TB_Produtos[Código],TB_Produtos[Categoria])</f>
        <v>Vestuário</v>
      </c>
      <c r="F12" s="1">
        <v>2</v>
      </c>
      <c r="G12" s="7">
        <f>VLOOKUP(TB_Vendas[[#This Row],[Código]],Produtos!$B$6:$G$66,6,0)</f>
        <v>89.9</v>
      </c>
      <c r="H12" s="1">
        <f>_xlfn.XMATCH(TB_Vendas[[#This Row],[Categoria]],Desc_Categorias,0)</f>
        <v>3</v>
      </c>
      <c r="I12" s="43">
        <f>VLOOKUP(TB_Vendas[[#This Row],[Qtd]],Desc_TabelaToda,TB_Vendas[[#This Row],[Indice]],TRUE)</f>
        <v>0.15</v>
      </c>
      <c r="J12" s="43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43">
        <f>_xlfn.XLOOKUP(TB_Vendas[[#This Row],[Vendedor]],Vendedores!$A$5:$A$9,Vendedores!$D$5:$D$9)</f>
        <v>0.1</v>
      </c>
      <c r="L12" s="43">
        <f>IF(TB_Vendas[[#This Row],[Desconto 
(Diretão)]]&lt;=TB_Vendas[[#This Row],[Desconto 
(Vendedor)]],TB_Vendas[[#This Row],[Desconto 
(Diretão)]],TB_Vendas[[#This Row],[Desconto 
(Vendedor)]])</f>
        <v>0.1</v>
      </c>
      <c r="M12" s="2">
        <f>TB_Vendas[[#This Row],[Preço Unitário]]*TB_Vendas[[#This Row],[Qtd]]</f>
        <v>179.8</v>
      </c>
      <c r="N12" s="1" t="s">
        <v>116</v>
      </c>
    </row>
    <row r="13" spans="1:14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str">
        <f>_xlfn.XLOOKUP(TB_Vendas[[#This Row],[Código]],TB_Produtos[Código],TB_Produtos[Categoria])</f>
        <v>Calçado</v>
      </c>
      <c r="F13" s="1">
        <v>2</v>
      </c>
      <c r="G13" s="7">
        <f>VLOOKUP(TB_Vendas[[#This Row],[Código]],Produtos!$B$6:$G$66,6,0)</f>
        <v>250</v>
      </c>
      <c r="H13" s="1">
        <f>_xlfn.XMATCH(TB_Vendas[[#This Row],[Categoria]],Desc_Categorias,0)</f>
        <v>4</v>
      </c>
      <c r="I13" s="43">
        <f>VLOOKUP(TB_Vendas[[#This Row],[Qtd]],Desc_TabelaToda,TB_Vendas[[#This Row],[Indice]],TRUE)</f>
        <v>0.1</v>
      </c>
      <c r="J13" s="43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43">
        <f>_xlfn.XLOOKUP(TB_Vendas[[#This Row],[Vendedor]],Vendedores!$A$5:$A$9,Vendedores!$D$5:$D$9)</f>
        <v>0.15</v>
      </c>
      <c r="L13" s="43">
        <f>IF(TB_Vendas[[#This Row],[Desconto 
(Diretão)]]&lt;=TB_Vendas[[#This Row],[Desconto 
(Vendedor)]],TB_Vendas[[#This Row],[Desconto 
(Diretão)]],TB_Vendas[[#This Row],[Desconto 
(Vendedor)]])</f>
        <v>0.1</v>
      </c>
      <c r="M13" s="2">
        <f>TB_Vendas[[#This Row],[Preço Unitário]]*TB_Vendas[[#This Row],[Qtd]]</f>
        <v>500</v>
      </c>
      <c r="N13" s="1" t="s">
        <v>115</v>
      </c>
    </row>
    <row r="14" spans="1:14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str">
        <f>_xlfn.XLOOKUP(TB_Vendas[[#This Row],[Código]],TB_Produtos[Código],TB_Produtos[Categoria])</f>
        <v>Vestuário</v>
      </c>
      <c r="F14" s="1">
        <v>1</v>
      </c>
      <c r="G14" s="7">
        <f>VLOOKUP(TB_Vendas[[#This Row],[Código]],Produtos!$B$6:$G$66,6,0)</f>
        <v>39.9</v>
      </c>
      <c r="H14" s="1">
        <f>_xlfn.XMATCH(TB_Vendas[[#This Row],[Categoria]],Desc_Categorias,0)</f>
        <v>3</v>
      </c>
      <c r="I14" s="43">
        <f>VLOOKUP(TB_Vendas[[#This Row],[Qtd]],Desc_TabelaToda,TB_Vendas[[#This Row],[Indice]],TRUE)</f>
        <v>0.1</v>
      </c>
      <c r="J14" s="43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43">
        <f>_xlfn.XLOOKUP(TB_Vendas[[#This Row],[Vendedor]],Vendedores!$A$5:$A$9,Vendedores!$D$5:$D$9)</f>
        <v>0.15</v>
      </c>
      <c r="L14" s="43">
        <f>IF(TB_Vendas[[#This Row],[Desconto 
(Diretão)]]&lt;=TB_Vendas[[#This Row],[Desconto 
(Vendedor)]],TB_Vendas[[#This Row],[Desconto 
(Diretão)]],TB_Vendas[[#This Row],[Desconto 
(Vendedor)]])</f>
        <v>0.1</v>
      </c>
      <c r="M14" s="2">
        <f>TB_Vendas[[#This Row],[Preço Unitário]]*TB_Vendas[[#This Row],[Qtd]]</f>
        <v>39.9</v>
      </c>
      <c r="N14" s="1" t="s">
        <v>115</v>
      </c>
    </row>
    <row r="15" spans="1:14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str">
        <f>_xlfn.XLOOKUP(TB_Vendas[[#This Row],[Código]],TB_Produtos[Código],TB_Produtos[Categoria])</f>
        <v>Vestuário</v>
      </c>
      <c r="F15" s="1">
        <v>1</v>
      </c>
      <c r="G15" s="7">
        <f>VLOOKUP(TB_Vendas[[#This Row],[Código]],Produtos!$B$6:$G$66,6,0)</f>
        <v>142.9</v>
      </c>
      <c r="H15" s="1">
        <f>_xlfn.XMATCH(TB_Vendas[[#This Row],[Categoria]],Desc_Categorias,0)</f>
        <v>3</v>
      </c>
      <c r="I15" s="43">
        <f>VLOOKUP(TB_Vendas[[#This Row],[Qtd]],Desc_TabelaToda,TB_Vendas[[#This Row],[Indice]],TRUE)</f>
        <v>0.1</v>
      </c>
      <c r="J15" s="43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43">
        <f>_xlfn.XLOOKUP(TB_Vendas[[#This Row],[Vendedor]],Vendedores!$A$5:$A$9,Vendedores!$D$5:$D$9)</f>
        <v>0.2</v>
      </c>
      <c r="L15" s="43">
        <f>IF(TB_Vendas[[#This Row],[Desconto 
(Diretão)]]&lt;=TB_Vendas[[#This Row],[Desconto 
(Vendedor)]],TB_Vendas[[#This Row],[Desconto 
(Diretão)]],TB_Vendas[[#This Row],[Desconto 
(Vendedor)]])</f>
        <v>0.1</v>
      </c>
      <c r="M15" s="2">
        <f>TB_Vendas[[#This Row],[Preço Unitário]]*TB_Vendas[[#This Row],[Qtd]]</f>
        <v>142.9</v>
      </c>
      <c r="N15" s="1" t="s">
        <v>117</v>
      </c>
    </row>
    <row r="16" spans="1:14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str">
        <f>_xlfn.XLOOKUP(TB_Vendas[[#This Row],[Código]],TB_Produtos[Código],TB_Produtos[Categoria])</f>
        <v>Vestuário</v>
      </c>
      <c r="F16" s="1">
        <v>1</v>
      </c>
      <c r="G16" s="7">
        <f>VLOOKUP(TB_Vendas[[#This Row],[Código]],Produtos!$B$6:$G$66,6,0)</f>
        <v>300</v>
      </c>
      <c r="H16" s="1">
        <f>_xlfn.XMATCH(TB_Vendas[[#This Row],[Categoria]],Desc_Categorias,0)</f>
        <v>3</v>
      </c>
      <c r="I16" s="43">
        <f>VLOOKUP(TB_Vendas[[#This Row],[Qtd]],Desc_TabelaToda,TB_Vendas[[#This Row],[Indice]],TRUE)</f>
        <v>0.1</v>
      </c>
      <c r="J16" s="43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43">
        <f>_xlfn.XLOOKUP(TB_Vendas[[#This Row],[Vendedor]],Vendedores!$A$5:$A$9,Vendedores!$D$5:$D$9)</f>
        <v>0.1</v>
      </c>
      <c r="L16" s="43">
        <f>IF(TB_Vendas[[#This Row],[Desconto 
(Diretão)]]&lt;=TB_Vendas[[#This Row],[Desconto 
(Vendedor)]],TB_Vendas[[#This Row],[Desconto 
(Diretão)]],TB_Vendas[[#This Row],[Desconto 
(Vendedor)]])</f>
        <v>0.1</v>
      </c>
      <c r="M16" s="2">
        <f>TB_Vendas[[#This Row],[Preço Unitário]]*TB_Vendas[[#This Row],[Qtd]]</f>
        <v>300</v>
      </c>
      <c r="N16" s="1" t="s">
        <v>116</v>
      </c>
    </row>
    <row r="17" spans="1:14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str">
        <f>_xlfn.XLOOKUP(TB_Vendas[[#This Row],[Código]],TB_Produtos[Código],TB_Produtos[Categoria])</f>
        <v>Vestuário</v>
      </c>
      <c r="F17" s="1">
        <v>2</v>
      </c>
      <c r="G17" s="7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43">
        <f>VLOOKUP(TB_Vendas[[#This Row],[Qtd]],Desc_TabelaToda,TB_Vendas[[#This Row],[Indice]],TRUE)</f>
        <v>0.15</v>
      </c>
      <c r="J17" s="43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43">
        <f>_xlfn.XLOOKUP(TB_Vendas[[#This Row],[Vendedor]],Vendedores!$A$5:$A$9,Vendedores!$D$5:$D$9)</f>
        <v>0.2</v>
      </c>
      <c r="L17" s="43">
        <f>IF(TB_Vendas[[#This Row],[Desconto 
(Diretão)]]&lt;=TB_Vendas[[#This Row],[Desconto 
(Vendedor)]],TB_Vendas[[#This Row],[Desconto 
(Diretão)]],TB_Vendas[[#This Row],[Desconto 
(Vendedor)]])</f>
        <v>0.15</v>
      </c>
      <c r="M17" s="2">
        <f>TB_Vendas[[#This Row],[Preço Unitário]]*TB_Vendas[[#This Row],[Qtd]]</f>
        <v>579.79999999999995</v>
      </c>
      <c r="N17" s="1" t="s">
        <v>117</v>
      </c>
    </row>
    <row r="18" spans="1:14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str">
        <f>_xlfn.XLOOKUP(TB_Vendas[[#This Row],[Código]],TB_Produtos[Código],TB_Produtos[Categoria])</f>
        <v>Calçado</v>
      </c>
      <c r="F18" s="1">
        <v>1</v>
      </c>
      <c r="G18" s="7">
        <f>VLOOKUP(TB_Vendas[[#This Row],[Código]],Produtos!$B$6:$G$66,6,0)</f>
        <v>249.9</v>
      </c>
      <c r="H18" s="1">
        <f>_xlfn.XMATCH(TB_Vendas[[#This Row],[Categoria]],Desc_Categorias,0)</f>
        <v>4</v>
      </c>
      <c r="I18" s="43">
        <f>VLOOKUP(TB_Vendas[[#This Row],[Qtd]],Desc_TabelaToda,TB_Vendas[[#This Row],[Indice]],TRUE)</f>
        <v>0</v>
      </c>
      <c r="J18" s="43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43">
        <f>_xlfn.XLOOKUP(TB_Vendas[[#This Row],[Vendedor]],Vendedores!$A$5:$A$9,Vendedores!$D$5:$D$9)</f>
        <v>0.2</v>
      </c>
      <c r="L18" s="43">
        <f>IF(TB_Vendas[[#This Row],[Desconto 
(Diretão)]]&lt;=TB_Vendas[[#This Row],[Desconto 
(Vendedor)]],TB_Vendas[[#This Row],[Desconto 
(Diretão)]],TB_Vendas[[#This Row],[Desconto 
(Vendedor)]])</f>
        <v>0</v>
      </c>
      <c r="M18" s="2">
        <f>TB_Vendas[[#This Row],[Preço Unitário]]*TB_Vendas[[#This Row],[Qtd]]</f>
        <v>249.9</v>
      </c>
      <c r="N18" s="1" t="s">
        <v>117</v>
      </c>
    </row>
    <row r="19" spans="1:14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str">
        <f>_xlfn.XLOOKUP(TB_Vendas[[#This Row],[Código]],TB_Produtos[Código],TB_Produtos[Categoria])</f>
        <v>Vestuário</v>
      </c>
      <c r="F19" s="1">
        <v>2</v>
      </c>
      <c r="G19" s="7">
        <f>VLOOKUP(TB_Vendas[[#This Row],[Código]],Produtos!$B$6:$G$66,6,0)</f>
        <v>39.9</v>
      </c>
      <c r="H19" s="1">
        <f>_xlfn.XMATCH(TB_Vendas[[#This Row],[Categoria]],Desc_Categorias,0)</f>
        <v>3</v>
      </c>
      <c r="I19" s="43">
        <f>VLOOKUP(TB_Vendas[[#This Row],[Qtd]],Desc_TabelaToda,TB_Vendas[[#This Row],[Indice]],TRUE)</f>
        <v>0.15</v>
      </c>
      <c r="J19" s="43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43">
        <f>_xlfn.XLOOKUP(TB_Vendas[[#This Row],[Vendedor]],Vendedores!$A$5:$A$9,Vendedores!$D$5:$D$9)</f>
        <v>0.2</v>
      </c>
      <c r="L19" s="43">
        <f>IF(TB_Vendas[[#This Row],[Desconto 
(Diretão)]]&lt;=TB_Vendas[[#This Row],[Desconto 
(Vendedor)]],TB_Vendas[[#This Row],[Desconto 
(Diretão)]],TB_Vendas[[#This Row],[Desconto 
(Vendedor)]])</f>
        <v>0.15</v>
      </c>
      <c r="M19" s="2">
        <f>TB_Vendas[[#This Row],[Preço Unitário]]*TB_Vendas[[#This Row],[Qtd]]</f>
        <v>79.8</v>
      </c>
      <c r="N19" s="1" t="s">
        <v>117</v>
      </c>
    </row>
    <row r="20" spans="1:14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str">
        <f>_xlfn.XLOOKUP(TB_Vendas[[#This Row],[Código]],TB_Produtos[Código],TB_Produtos[Categoria])</f>
        <v>Vestuário</v>
      </c>
      <c r="F20" s="1">
        <v>4</v>
      </c>
      <c r="G20" s="7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43">
        <f>VLOOKUP(TB_Vendas[[#This Row],[Qtd]],Desc_TabelaToda,TB_Vendas[[#This Row],[Indice]],TRUE)</f>
        <v>0.2</v>
      </c>
      <c r="J20" s="43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43">
        <f>_xlfn.XLOOKUP(TB_Vendas[[#This Row],[Vendedor]],Vendedores!$A$5:$A$9,Vendedores!$D$5:$D$9)</f>
        <v>0.2</v>
      </c>
      <c r="L20" s="43">
        <f>IF(TB_Vendas[[#This Row],[Desconto 
(Diretão)]]&lt;=TB_Vendas[[#This Row],[Desconto 
(Vendedor)]],TB_Vendas[[#This Row],[Desconto 
(Diretão)]],TB_Vendas[[#This Row],[Desconto 
(Vendedor)]])</f>
        <v>0.2</v>
      </c>
      <c r="M20" s="2">
        <f>TB_Vendas[[#This Row],[Preço Unitário]]*TB_Vendas[[#This Row],[Qtd]]</f>
        <v>1159.5999999999999</v>
      </c>
      <c r="N20" s="1" t="s">
        <v>117</v>
      </c>
    </row>
    <row r="21" spans="1:14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str">
        <f>_xlfn.XLOOKUP(TB_Vendas[[#This Row],[Código]],TB_Produtos[Código],TB_Produtos[Categoria])</f>
        <v>Vestuário</v>
      </c>
      <c r="F21" s="1">
        <v>3</v>
      </c>
      <c r="G21" s="7">
        <f>VLOOKUP(TB_Vendas[[#This Row],[Código]],Produtos!$B$6:$G$66,6,0)</f>
        <v>180</v>
      </c>
      <c r="H21" s="1">
        <f>_xlfn.XMATCH(TB_Vendas[[#This Row],[Categoria]],Desc_Categorias,0)</f>
        <v>3</v>
      </c>
      <c r="I21" s="43">
        <f>VLOOKUP(TB_Vendas[[#This Row],[Qtd]],Desc_TabelaToda,TB_Vendas[[#This Row],[Indice]],TRUE)</f>
        <v>0.2</v>
      </c>
      <c r="J21" s="43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43">
        <f>_xlfn.XLOOKUP(TB_Vendas[[#This Row],[Vendedor]],Vendedores!$A$5:$A$9,Vendedores!$D$5:$D$9)</f>
        <v>0.15</v>
      </c>
      <c r="L21" s="43">
        <f>IF(TB_Vendas[[#This Row],[Desconto 
(Diretão)]]&lt;=TB_Vendas[[#This Row],[Desconto 
(Vendedor)]],TB_Vendas[[#This Row],[Desconto 
(Diretão)]],TB_Vendas[[#This Row],[Desconto 
(Vendedor)]])</f>
        <v>0.15</v>
      </c>
      <c r="M21" s="2">
        <f>TB_Vendas[[#This Row],[Preço Unitário]]*TB_Vendas[[#This Row],[Qtd]]</f>
        <v>540</v>
      </c>
      <c r="N21" s="1" t="s">
        <v>115</v>
      </c>
    </row>
    <row r="22" spans="1:14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str">
        <f>_xlfn.XLOOKUP(TB_Vendas[[#This Row],[Código]],TB_Produtos[Código],TB_Produtos[Categoria])</f>
        <v>Vestuário</v>
      </c>
      <c r="F22" s="1">
        <v>2</v>
      </c>
      <c r="G22" s="7">
        <f>VLOOKUP(TB_Vendas[[#This Row],[Código]],Produtos!$B$6:$G$66,6,0)</f>
        <v>32.9</v>
      </c>
      <c r="H22" s="1">
        <f>_xlfn.XMATCH(TB_Vendas[[#This Row],[Categoria]],Desc_Categorias,0)</f>
        <v>3</v>
      </c>
      <c r="I22" s="43">
        <f>VLOOKUP(TB_Vendas[[#This Row],[Qtd]],Desc_TabelaToda,TB_Vendas[[#This Row],[Indice]],TRUE)</f>
        <v>0.15</v>
      </c>
      <c r="J22" s="43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43">
        <f>_xlfn.XLOOKUP(TB_Vendas[[#This Row],[Vendedor]],Vendedores!$A$5:$A$9,Vendedores!$D$5:$D$9)</f>
        <v>0.2</v>
      </c>
      <c r="L22" s="43">
        <f>IF(TB_Vendas[[#This Row],[Desconto 
(Diretão)]]&lt;=TB_Vendas[[#This Row],[Desconto 
(Vendedor)]],TB_Vendas[[#This Row],[Desconto 
(Diretão)]],TB_Vendas[[#This Row],[Desconto 
(Vendedor)]])</f>
        <v>0.15</v>
      </c>
      <c r="M22" s="2">
        <f>TB_Vendas[[#This Row],[Preço Unitário]]*TB_Vendas[[#This Row],[Qtd]]</f>
        <v>65.8</v>
      </c>
      <c r="N22" s="1" t="s">
        <v>114</v>
      </c>
    </row>
    <row r="23" spans="1:14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str">
        <f>_xlfn.XLOOKUP(TB_Vendas[[#This Row],[Código]],TB_Produtos[Código],TB_Produtos[Categoria])</f>
        <v>Calçado</v>
      </c>
      <c r="F23" s="1">
        <v>3</v>
      </c>
      <c r="G23" s="7">
        <f>VLOOKUP(TB_Vendas[[#This Row],[Código]],Produtos!$B$6:$G$66,6,0)</f>
        <v>255</v>
      </c>
      <c r="H23" s="1">
        <f>_xlfn.XMATCH(TB_Vendas[[#This Row],[Categoria]],Desc_Categorias,0)</f>
        <v>4</v>
      </c>
      <c r="I23" s="43">
        <f>VLOOKUP(TB_Vendas[[#This Row],[Qtd]],Desc_TabelaToda,TB_Vendas[[#This Row],[Indice]],TRUE)</f>
        <v>0.15</v>
      </c>
      <c r="J23" s="43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43">
        <f>_xlfn.XLOOKUP(TB_Vendas[[#This Row],[Vendedor]],Vendedores!$A$5:$A$9,Vendedores!$D$5:$D$9)</f>
        <v>0.2</v>
      </c>
      <c r="L23" s="43">
        <f>IF(TB_Vendas[[#This Row],[Desconto 
(Diretão)]]&lt;=TB_Vendas[[#This Row],[Desconto 
(Vendedor)]],TB_Vendas[[#This Row],[Desconto 
(Diretão)]],TB_Vendas[[#This Row],[Desconto 
(Vendedor)]])</f>
        <v>0.15</v>
      </c>
      <c r="M23" s="2">
        <f>TB_Vendas[[#This Row],[Preço Unitário]]*TB_Vendas[[#This Row],[Qtd]]</f>
        <v>765</v>
      </c>
      <c r="N23" s="1" t="s">
        <v>117</v>
      </c>
    </row>
    <row r="24" spans="1:14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str">
        <f>_xlfn.XLOOKUP(TB_Vendas[[#This Row],[Código]],TB_Produtos[Código],TB_Produtos[Categoria])</f>
        <v>Vestuário</v>
      </c>
      <c r="F24" s="1">
        <v>1</v>
      </c>
      <c r="G24" s="7">
        <f>VLOOKUP(TB_Vendas[[#This Row],[Código]],Produtos!$B$6:$G$66,6,0)</f>
        <v>142.9</v>
      </c>
      <c r="H24" s="1">
        <f>_xlfn.XMATCH(TB_Vendas[[#This Row],[Categoria]],Desc_Categorias,0)</f>
        <v>3</v>
      </c>
      <c r="I24" s="43">
        <f>VLOOKUP(TB_Vendas[[#This Row],[Qtd]],Desc_TabelaToda,TB_Vendas[[#This Row],[Indice]],TRUE)</f>
        <v>0.1</v>
      </c>
      <c r="J24" s="43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43">
        <f>_xlfn.XLOOKUP(TB_Vendas[[#This Row],[Vendedor]],Vendedores!$A$5:$A$9,Vendedores!$D$5:$D$9)</f>
        <v>0.2</v>
      </c>
      <c r="L24" s="43">
        <f>IF(TB_Vendas[[#This Row],[Desconto 
(Diretão)]]&lt;=TB_Vendas[[#This Row],[Desconto 
(Vendedor)]],TB_Vendas[[#This Row],[Desconto 
(Diretão)]],TB_Vendas[[#This Row],[Desconto 
(Vendedor)]])</f>
        <v>0.1</v>
      </c>
      <c r="M24" s="2">
        <f>TB_Vendas[[#This Row],[Preço Unitário]]*TB_Vendas[[#This Row],[Qtd]]</f>
        <v>142.9</v>
      </c>
      <c r="N24" s="1" t="s">
        <v>114</v>
      </c>
    </row>
    <row r="25" spans="1:14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str">
        <f>_xlfn.XLOOKUP(TB_Vendas[[#This Row],[Código]],TB_Produtos[Código],TB_Produtos[Categoria])</f>
        <v>Vestuário</v>
      </c>
      <c r="F25" s="1">
        <v>4</v>
      </c>
      <c r="G25" s="7">
        <f>VLOOKUP(TB_Vendas[[#This Row],[Código]],Produtos!$B$6:$G$66,6,0)</f>
        <v>92.9</v>
      </c>
      <c r="H25" s="1">
        <f>_xlfn.XMATCH(TB_Vendas[[#This Row],[Categoria]],Desc_Categorias,0)</f>
        <v>3</v>
      </c>
      <c r="I25" s="43">
        <f>VLOOKUP(TB_Vendas[[#This Row],[Qtd]],Desc_TabelaToda,TB_Vendas[[#This Row],[Indice]],TRUE)</f>
        <v>0.2</v>
      </c>
      <c r="J25" s="43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43">
        <f>_xlfn.XLOOKUP(TB_Vendas[[#This Row],[Vendedor]],Vendedores!$A$5:$A$9,Vendedores!$D$5:$D$9)</f>
        <v>0.1</v>
      </c>
      <c r="L25" s="43">
        <f>IF(TB_Vendas[[#This Row],[Desconto 
(Diretão)]]&lt;=TB_Vendas[[#This Row],[Desconto 
(Vendedor)]],TB_Vendas[[#This Row],[Desconto 
(Diretão)]],TB_Vendas[[#This Row],[Desconto 
(Vendedor)]])</f>
        <v>0.1</v>
      </c>
      <c r="M25" s="2">
        <f>TB_Vendas[[#This Row],[Preço Unitário]]*TB_Vendas[[#This Row],[Qtd]]</f>
        <v>371.6</v>
      </c>
      <c r="N25" s="1" t="s">
        <v>116</v>
      </c>
    </row>
    <row r="26" spans="1:14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str">
        <f>_xlfn.XLOOKUP(TB_Vendas[[#This Row],[Código]],TB_Produtos[Código],TB_Produtos[Categoria])</f>
        <v>Vestuário</v>
      </c>
      <c r="F26" s="1">
        <v>2</v>
      </c>
      <c r="G26" s="7">
        <f>VLOOKUP(TB_Vendas[[#This Row],[Código]],Produtos!$B$6:$G$66,6,0)</f>
        <v>54.9</v>
      </c>
      <c r="H26" s="1">
        <f>_xlfn.XMATCH(TB_Vendas[[#This Row],[Categoria]],Desc_Categorias,0)</f>
        <v>3</v>
      </c>
      <c r="I26" s="43">
        <f>VLOOKUP(TB_Vendas[[#This Row],[Qtd]],Desc_TabelaToda,TB_Vendas[[#This Row],[Indice]],TRUE)</f>
        <v>0.15</v>
      </c>
      <c r="J26" s="43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43">
        <f>_xlfn.XLOOKUP(TB_Vendas[[#This Row],[Vendedor]],Vendedores!$A$5:$A$9,Vendedores!$D$5:$D$9)</f>
        <v>0.2</v>
      </c>
      <c r="L26" s="43">
        <f>IF(TB_Vendas[[#This Row],[Desconto 
(Diretão)]]&lt;=TB_Vendas[[#This Row],[Desconto 
(Vendedor)]],TB_Vendas[[#This Row],[Desconto 
(Diretão)]],TB_Vendas[[#This Row],[Desconto 
(Vendedor)]])</f>
        <v>0.15</v>
      </c>
      <c r="M26" s="2">
        <f>TB_Vendas[[#This Row],[Preço Unitário]]*TB_Vendas[[#This Row],[Qtd]]</f>
        <v>109.8</v>
      </c>
      <c r="N26" s="1" t="s">
        <v>114</v>
      </c>
    </row>
    <row r="27" spans="1:14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str">
        <f>_xlfn.XLOOKUP(TB_Vendas[[#This Row],[Código]],TB_Produtos[Código],TB_Produtos[Categoria])</f>
        <v>Vestuário</v>
      </c>
      <c r="F27" s="1">
        <v>3</v>
      </c>
      <c r="G27" s="7">
        <f>VLOOKUP(TB_Vendas[[#This Row],[Código]],Produtos!$B$6:$G$66,6,0)</f>
        <v>142.9</v>
      </c>
      <c r="H27" s="1">
        <f>_xlfn.XMATCH(TB_Vendas[[#This Row],[Categoria]],Desc_Categorias,0)</f>
        <v>3</v>
      </c>
      <c r="I27" s="43">
        <f>VLOOKUP(TB_Vendas[[#This Row],[Qtd]],Desc_TabelaToda,TB_Vendas[[#This Row],[Indice]],TRUE)</f>
        <v>0.2</v>
      </c>
      <c r="J27" s="43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43">
        <f>_xlfn.XLOOKUP(TB_Vendas[[#This Row],[Vendedor]],Vendedores!$A$5:$A$9,Vendedores!$D$5:$D$9)</f>
        <v>0.15</v>
      </c>
      <c r="L27" s="43">
        <f>IF(TB_Vendas[[#This Row],[Desconto 
(Diretão)]]&lt;=TB_Vendas[[#This Row],[Desconto 
(Vendedor)]],TB_Vendas[[#This Row],[Desconto 
(Diretão)]],TB_Vendas[[#This Row],[Desconto 
(Vendedor)]])</f>
        <v>0.15</v>
      </c>
      <c r="M27" s="2">
        <f>TB_Vendas[[#This Row],[Preço Unitário]]*TB_Vendas[[#This Row],[Qtd]]</f>
        <v>428.70000000000005</v>
      </c>
      <c r="N27" s="1" t="s">
        <v>115</v>
      </c>
    </row>
    <row r="28" spans="1:14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str">
        <f>_xlfn.XLOOKUP(TB_Vendas[[#This Row],[Código]],TB_Produtos[Código],TB_Produtos[Categoria])</f>
        <v>Acessórios</v>
      </c>
      <c r="F28" s="1">
        <v>2</v>
      </c>
      <c r="G28" s="7">
        <f>VLOOKUP(TB_Vendas[[#This Row],[Código]],Produtos!$B$6:$G$66,6,0)</f>
        <v>120</v>
      </c>
      <c r="H28" s="1">
        <f>_xlfn.XMATCH(TB_Vendas[[#This Row],[Categoria]],Desc_Categorias,0)</f>
        <v>2</v>
      </c>
      <c r="I28" s="43">
        <f>VLOOKUP(TB_Vendas[[#This Row],[Qtd]],Desc_TabelaToda,TB_Vendas[[#This Row],[Indice]],TRUE)</f>
        <v>0.05</v>
      </c>
      <c r="J28" s="43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43">
        <f>_xlfn.XLOOKUP(TB_Vendas[[#This Row],[Vendedor]],Vendedores!$A$5:$A$9,Vendedores!$D$5:$D$9)</f>
        <v>0.15</v>
      </c>
      <c r="L28" s="43">
        <f>IF(TB_Vendas[[#This Row],[Desconto 
(Diretão)]]&lt;=TB_Vendas[[#This Row],[Desconto 
(Vendedor)]],TB_Vendas[[#This Row],[Desconto 
(Diretão)]],TB_Vendas[[#This Row],[Desconto 
(Vendedor)]])</f>
        <v>0.05</v>
      </c>
      <c r="M28" s="2">
        <f>TB_Vendas[[#This Row],[Preço Unitário]]*TB_Vendas[[#This Row],[Qtd]]</f>
        <v>240</v>
      </c>
      <c r="N28" s="1" t="s">
        <v>115</v>
      </c>
    </row>
    <row r="29" spans="1:14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str">
        <f>_xlfn.XLOOKUP(TB_Vendas[[#This Row],[Código]],TB_Produtos[Código],TB_Produtos[Categoria])</f>
        <v>Vestuário</v>
      </c>
      <c r="F29" s="1">
        <v>1</v>
      </c>
      <c r="G29" s="7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43">
        <f>VLOOKUP(TB_Vendas[[#This Row],[Qtd]],Desc_TabelaToda,TB_Vendas[[#This Row],[Indice]],TRUE)</f>
        <v>0.1</v>
      </c>
      <c r="J29" s="43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43">
        <f>_xlfn.XLOOKUP(TB_Vendas[[#This Row],[Vendedor]],Vendedores!$A$5:$A$9,Vendedores!$D$5:$D$9)</f>
        <v>0.2</v>
      </c>
      <c r="L29" s="43">
        <f>IF(TB_Vendas[[#This Row],[Desconto 
(Diretão)]]&lt;=TB_Vendas[[#This Row],[Desconto 
(Vendedor)]],TB_Vendas[[#This Row],[Desconto 
(Diretão)]],TB_Vendas[[#This Row],[Desconto 
(Vendedor)]])</f>
        <v>0.1</v>
      </c>
      <c r="M29" s="2">
        <f>TB_Vendas[[#This Row],[Preço Unitário]]*TB_Vendas[[#This Row],[Qtd]]</f>
        <v>65.900000000000006</v>
      </c>
      <c r="N29" s="1" t="s">
        <v>117</v>
      </c>
    </row>
    <row r="30" spans="1:14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str">
        <f>_xlfn.XLOOKUP(TB_Vendas[[#This Row],[Código]],TB_Produtos[Código],TB_Produtos[Categoria])</f>
        <v>Vestuário</v>
      </c>
      <c r="F30" s="1">
        <v>5</v>
      </c>
      <c r="G30" s="7">
        <f>VLOOKUP(TB_Vendas[[#This Row],[Código]],Produtos!$B$6:$G$66,6,0)</f>
        <v>32.9</v>
      </c>
      <c r="H30" s="1">
        <f>_xlfn.XMATCH(TB_Vendas[[#This Row],[Categoria]],Desc_Categorias,0)</f>
        <v>3</v>
      </c>
      <c r="I30" s="43">
        <f>VLOOKUP(TB_Vendas[[#This Row],[Qtd]],Desc_TabelaToda,TB_Vendas[[#This Row],[Indice]],TRUE)</f>
        <v>0.25</v>
      </c>
      <c r="J30" s="43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43">
        <f>_xlfn.XLOOKUP(TB_Vendas[[#This Row],[Vendedor]],Vendedores!$A$5:$A$9,Vendedores!$D$5:$D$9)</f>
        <v>0.15</v>
      </c>
      <c r="L30" s="43">
        <f>IF(TB_Vendas[[#This Row],[Desconto 
(Diretão)]]&lt;=TB_Vendas[[#This Row],[Desconto 
(Vendedor)]],TB_Vendas[[#This Row],[Desconto 
(Diretão)]],TB_Vendas[[#This Row],[Desconto 
(Vendedor)]])</f>
        <v>0.15</v>
      </c>
      <c r="M30" s="2">
        <f>TB_Vendas[[#This Row],[Preço Unitário]]*TB_Vendas[[#This Row],[Qtd]]</f>
        <v>164.5</v>
      </c>
      <c r="N30" s="1" t="s">
        <v>118</v>
      </c>
    </row>
    <row r="31" spans="1:14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str">
        <f>_xlfn.XLOOKUP(TB_Vendas[[#This Row],[Código]],TB_Produtos[Código],TB_Produtos[Categoria])</f>
        <v>Vestuário</v>
      </c>
      <c r="F31" s="1">
        <v>2</v>
      </c>
      <c r="G31" s="7">
        <f>VLOOKUP(TB_Vendas[[#This Row],[Código]],Produtos!$B$6:$G$66,6,0)</f>
        <v>180</v>
      </c>
      <c r="H31" s="1">
        <f>_xlfn.XMATCH(TB_Vendas[[#This Row],[Categoria]],Desc_Categorias,0)</f>
        <v>3</v>
      </c>
      <c r="I31" s="43">
        <f>VLOOKUP(TB_Vendas[[#This Row],[Qtd]],Desc_TabelaToda,TB_Vendas[[#This Row],[Indice]],TRUE)</f>
        <v>0.15</v>
      </c>
      <c r="J31" s="43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43">
        <f>_xlfn.XLOOKUP(TB_Vendas[[#This Row],[Vendedor]],Vendedores!$A$5:$A$9,Vendedores!$D$5:$D$9)</f>
        <v>0.15</v>
      </c>
      <c r="L31" s="43">
        <f>IF(TB_Vendas[[#This Row],[Desconto 
(Diretão)]]&lt;=TB_Vendas[[#This Row],[Desconto 
(Vendedor)]],TB_Vendas[[#This Row],[Desconto 
(Diretão)]],TB_Vendas[[#This Row],[Desconto 
(Vendedor)]])</f>
        <v>0.15</v>
      </c>
      <c r="M31" s="2">
        <f>TB_Vendas[[#This Row],[Preço Unitário]]*TB_Vendas[[#This Row],[Qtd]]</f>
        <v>360</v>
      </c>
      <c r="N31" s="1" t="s">
        <v>115</v>
      </c>
    </row>
    <row r="32" spans="1:14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str">
        <f>_xlfn.XLOOKUP(TB_Vendas[[#This Row],[Código]],TB_Produtos[Código],TB_Produtos[Categoria])</f>
        <v>Acessórios</v>
      </c>
      <c r="F32" s="1">
        <v>3</v>
      </c>
      <c r="G32" s="7">
        <f>VLOOKUP(TB_Vendas[[#This Row],[Código]],Produtos!$B$6:$G$66,6,0)</f>
        <v>349.9</v>
      </c>
      <c r="H32" s="1">
        <f>_xlfn.XMATCH(TB_Vendas[[#This Row],[Categoria]],Desc_Categorias,0)</f>
        <v>2</v>
      </c>
      <c r="I32" s="43">
        <f>VLOOKUP(TB_Vendas[[#This Row],[Qtd]],Desc_TabelaToda,TB_Vendas[[#This Row],[Indice]],TRUE)</f>
        <v>0.15</v>
      </c>
      <c r="J32" s="43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43">
        <f>_xlfn.XLOOKUP(TB_Vendas[[#This Row],[Vendedor]],Vendedores!$A$5:$A$9,Vendedores!$D$5:$D$9)</f>
        <v>0.2</v>
      </c>
      <c r="L32" s="43">
        <f>IF(TB_Vendas[[#This Row],[Desconto 
(Diretão)]]&lt;=TB_Vendas[[#This Row],[Desconto 
(Vendedor)]],TB_Vendas[[#This Row],[Desconto 
(Diretão)]],TB_Vendas[[#This Row],[Desconto 
(Vendedor)]])</f>
        <v>0.15</v>
      </c>
      <c r="M32" s="2">
        <f>TB_Vendas[[#This Row],[Preço Unitário]]*TB_Vendas[[#This Row],[Qtd]]</f>
        <v>1049.6999999999998</v>
      </c>
      <c r="N32" s="1" t="s">
        <v>114</v>
      </c>
    </row>
    <row r="33" spans="1:14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str">
        <f>_xlfn.XLOOKUP(TB_Vendas[[#This Row],[Código]],TB_Produtos[Código],TB_Produtos[Categoria])</f>
        <v>Vestuário</v>
      </c>
      <c r="F33" s="1">
        <v>1</v>
      </c>
      <c r="G33" s="7">
        <f>VLOOKUP(TB_Vendas[[#This Row],[Código]],Produtos!$B$6:$G$66,6,0)</f>
        <v>72.5</v>
      </c>
      <c r="H33" s="1">
        <f>_xlfn.XMATCH(TB_Vendas[[#This Row],[Categoria]],Desc_Categorias,0)</f>
        <v>3</v>
      </c>
      <c r="I33" s="43">
        <f>VLOOKUP(TB_Vendas[[#This Row],[Qtd]],Desc_TabelaToda,TB_Vendas[[#This Row],[Indice]],TRUE)</f>
        <v>0.1</v>
      </c>
      <c r="J33" s="43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43">
        <f>_xlfn.XLOOKUP(TB_Vendas[[#This Row],[Vendedor]],Vendedores!$A$5:$A$9,Vendedores!$D$5:$D$9)</f>
        <v>0.1</v>
      </c>
      <c r="L33" s="43">
        <f>IF(TB_Vendas[[#This Row],[Desconto 
(Diretão)]]&lt;=TB_Vendas[[#This Row],[Desconto 
(Vendedor)]],TB_Vendas[[#This Row],[Desconto 
(Diretão)]],TB_Vendas[[#This Row],[Desconto 
(Vendedor)]])</f>
        <v>0.1</v>
      </c>
      <c r="M33" s="2">
        <f>TB_Vendas[[#This Row],[Preço Unitário]]*TB_Vendas[[#This Row],[Qtd]]</f>
        <v>72.5</v>
      </c>
      <c r="N33" s="1" t="s">
        <v>116</v>
      </c>
    </row>
    <row r="34" spans="1:14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str">
        <f>_xlfn.XLOOKUP(TB_Vendas[[#This Row],[Código]],TB_Produtos[Código],TB_Produtos[Categoria])</f>
        <v>Vestuário</v>
      </c>
      <c r="F34" s="1">
        <v>4</v>
      </c>
      <c r="G34" s="7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43">
        <f>VLOOKUP(TB_Vendas[[#This Row],[Qtd]],Desc_TabelaToda,TB_Vendas[[#This Row],[Indice]],TRUE)</f>
        <v>0.2</v>
      </c>
      <c r="J34" s="43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43">
        <f>_xlfn.XLOOKUP(TB_Vendas[[#This Row],[Vendedor]],Vendedores!$A$5:$A$9,Vendedores!$D$5:$D$9)</f>
        <v>0.2</v>
      </c>
      <c r="L34" s="43">
        <f>IF(TB_Vendas[[#This Row],[Desconto 
(Diretão)]]&lt;=TB_Vendas[[#This Row],[Desconto 
(Vendedor)]],TB_Vendas[[#This Row],[Desconto 
(Diretão)]],TB_Vendas[[#This Row],[Desconto 
(Vendedor)]])</f>
        <v>0.2</v>
      </c>
      <c r="M34" s="2">
        <f>TB_Vendas[[#This Row],[Preço Unitário]]*TB_Vendas[[#This Row],[Qtd]]</f>
        <v>1039.5999999999999</v>
      </c>
      <c r="N34" s="1" t="s">
        <v>114</v>
      </c>
    </row>
    <row r="35" spans="1:14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str">
        <f>_xlfn.XLOOKUP(TB_Vendas[[#This Row],[Código]],TB_Produtos[Código],TB_Produtos[Categoria])</f>
        <v>Vestuário</v>
      </c>
      <c r="F35" s="1">
        <v>3</v>
      </c>
      <c r="G35" s="7">
        <f>VLOOKUP(TB_Vendas[[#This Row],[Código]],Produtos!$B$6:$G$66,6,0)</f>
        <v>25.9</v>
      </c>
      <c r="H35" s="1">
        <f>_xlfn.XMATCH(TB_Vendas[[#This Row],[Categoria]],Desc_Categorias,0)</f>
        <v>3</v>
      </c>
      <c r="I35" s="43">
        <f>VLOOKUP(TB_Vendas[[#This Row],[Qtd]],Desc_TabelaToda,TB_Vendas[[#This Row],[Indice]],TRUE)</f>
        <v>0.2</v>
      </c>
      <c r="J35" s="43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43">
        <f>_xlfn.XLOOKUP(TB_Vendas[[#This Row],[Vendedor]],Vendedores!$A$5:$A$9,Vendedores!$D$5:$D$9)</f>
        <v>0.15</v>
      </c>
      <c r="L35" s="43">
        <f>IF(TB_Vendas[[#This Row],[Desconto 
(Diretão)]]&lt;=TB_Vendas[[#This Row],[Desconto 
(Vendedor)]],TB_Vendas[[#This Row],[Desconto 
(Diretão)]],TB_Vendas[[#This Row],[Desconto 
(Vendedor)]])</f>
        <v>0.15</v>
      </c>
      <c r="M35" s="2">
        <f>TB_Vendas[[#This Row],[Preço Unitário]]*TB_Vendas[[#This Row],[Qtd]]</f>
        <v>77.699999999999989</v>
      </c>
      <c r="N35" s="1" t="s">
        <v>115</v>
      </c>
    </row>
    <row r="36" spans="1:14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str">
        <f>_xlfn.XLOOKUP(TB_Vendas[[#This Row],[Código]],TB_Produtos[Código],TB_Produtos[Categoria])</f>
        <v>Acessórios</v>
      </c>
      <c r="F36" s="1">
        <v>2</v>
      </c>
      <c r="G36" s="7">
        <f>VLOOKUP(TB_Vendas[[#This Row],[Código]],Produtos!$B$6:$G$66,6,0)</f>
        <v>145</v>
      </c>
      <c r="H36" s="1">
        <f>_xlfn.XMATCH(TB_Vendas[[#This Row],[Categoria]],Desc_Categorias,0)</f>
        <v>2</v>
      </c>
      <c r="I36" s="43">
        <f>VLOOKUP(TB_Vendas[[#This Row],[Qtd]],Desc_TabelaToda,TB_Vendas[[#This Row],[Indice]],TRUE)</f>
        <v>0.05</v>
      </c>
      <c r="J36" s="43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43">
        <f>_xlfn.XLOOKUP(TB_Vendas[[#This Row],[Vendedor]],Vendedores!$A$5:$A$9,Vendedores!$D$5:$D$9)</f>
        <v>0.2</v>
      </c>
      <c r="L36" s="43">
        <f>IF(TB_Vendas[[#This Row],[Desconto 
(Diretão)]]&lt;=TB_Vendas[[#This Row],[Desconto 
(Vendedor)]],TB_Vendas[[#This Row],[Desconto 
(Diretão)]],TB_Vendas[[#This Row],[Desconto 
(Vendedor)]])</f>
        <v>0.05</v>
      </c>
      <c r="M36" s="2">
        <f>TB_Vendas[[#This Row],[Preço Unitário]]*TB_Vendas[[#This Row],[Qtd]]</f>
        <v>290</v>
      </c>
      <c r="N36" s="1" t="s">
        <v>114</v>
      </c>
    </row>
    <row r="37" spans="1:14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str">
        <f>_xlfn.XLOOKUP(TB_Vendas[[#This Row],[Código]],TB_Produtos[Código],TB_Produtos[Categoria])</f>
        <v>Acessórios</v>
      </c>
      <c r="F37" s="1">
        <v>1</v>
      </c>
      <c r="G37" s="7">
        <f>VLOOKUP(TB_Vendas[[#This Row],[Código]],Produtos!$B$6:$G$66,6,0)</f>
        <v>39.9</v>
      </c>
      <c r="H37" s="1">
        <f>_xlfn.XMATCH(TB_Vendas[[#This Row],[Categoria]],Desc_Categorias,0)</f>
        <v>2</v>
      </c>
      <c r="I37" s="43">
        <f>VLOOKUP(TB_Vendas[[#This Row],[Qtd]],Desc_TabelaToda,TB_Vendas[[#This Row],[Indice]],TRUE)</f>
        <v>0</v>
      </c>
      <c r="J37" s="43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43">
        <f>_xlfn.XLOOKUP(TB_Vendas[[#This Row],[Vendedor]],Vendedores!$A$5:$A$9,Vendedores!$D$5:$D$9)</f>
        <v>0.15</v>
      </c>
      <c r="L37" s="43">
        <f>IF(TB_Vendas[[#This Row],[Desconto 
(Diretão)]]&lt;=TB_Vendas[[#This Row],[Desconto 
(Vendedor)]],TB_Vendas[[#This Row],[Desconto 
(Diretão)]],TB_Vendas[[#This Row],[Desconto 
(Vendedor)]])</f>
        <v>0</v>
      </c>
      <c r="M37" s="2">
        <f>TB_Vendas[[#This Row],[Preço Unitário]]*TB_Vendas[[#This Row],[Qtd]]</f>
        <v>39.9</v>
      </c>
      <c r="N37" s="1" t="s">
        <v>115</v>
      </c>
    </row>
    <row r="38" spans="1:14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str">
        <f>_xlfn.XLOOKUP(TB_Vendas[[#This Row],[Código]],TB_Produtos[Código],TB_Produtos[Categoria])</f>
        <v>Acessórios</v>
      </c>
      <c r="F38" s="1">
        <v>3</v>
      </c>
      <c r="G38" s="7">
        <f>VLOOKUP(TB_Vendas[[#This Row],[Código]],Produtos!$B$6:$G$66,6,0)</f>
        <v>349.9</v>
      </c>
      <c r="H38" s="1">
        <f>_xlfn.XMATCH(TB_Vendas[[#This Row],[Categoria]],Desc_Categorias,0)</f>
        <v>2</v>
      </c>
      <c r="I38" s="43">
        <f>VLOOKUP(TB_Vendas[[#This Row],[Qtd]],Desc_TabelaToda,TB_Vendas[[#This Row],[Indice]],TRUE)</f>
        <v>0.15</v>
      </c>
      <c r="J38" s="43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43">
        <f>_xlfn.XLOOKUP(TB_Vendas[[#This Row],[Vendedor]],Vendedores!$A$5:$A$9,Vendedores!$D$5:$D$9)</f>
        <v>0.2</v>
      </c>
      <c r="L38" s="43">
        <f>IF(TB_Vendas[[#This Row],[Desconto 
(Diretão)]]&lt;=TB_Vendas[[#This Row],[Desconto 
(Vendedor)]],TB_Vendas[[#This Row],[Desconto 
(Diretão)]],TB_Vendas[[#This Row],[Desconto 
(Vendedor)]])</f>
        <v>0.15</v>
      </c>
      <c r="M38" s="2">
        <f>TB_Vendas[[#This Row],[Preço Unitário]]*TB_Vendas[[#This Row],[Qtd]]</f>
        <v>1049.6999999999998</v>
      </c>
      <c r="N38" s="1" t="s">
        <v>117</v>
      </c>
    </row>
    <row r="39" spans="1:14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str">
        <f>_xlfn.XLOOKUP(TB_Vendas[[#This Row],[Código]],TB_Produtos[Código],TB_Produtos[Categoria])</f>
        <v>Calçado</v>
      </c>
      <c r="F39" s="1">
        <v>4</v>
      </c>
      <c r="G39" s="7">
        <f>VLOOKUP(TB_Vendas[[#This Row],[Código]],Produtos!$B$6:$G$66,6,0)</f>
        <v>89.9</v>
      </c>
      <c r="H39" s="1">
        <f>_xlfn.XMATCH(TB_Vendas[[#This Row],[Categoria]],Desc_Categorias,0)</f>
        <v>4</v>
      </c>
      <c r="I39" s="43">
        <f>VLOOKUP(TB_Vendas[[#This Row],[Qtd]],Desc_TabelaToda,TB_Vendas[[#This Row],[Indice]],TRUE)</f>
        <v>0.15</v>
      </c>
      <c r="J39" s="43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43">
        <f>_xlfn.XLOOKUP(TB_Vendas[[#This Row],[Vendedor]],Vendedores!$A$5:$A$9,Vendedores!$D$5:$D$9)</f>
        <v>0.2</v>
      </c>
      <c r="L39" s="43">
        <f>IF(TB_Vendas[[#This Row],[Desconto 
(Diretão)]]&lt;=TB_Vendas[[#This Row],[Desconto 
(Vendedor)]],TB_Vendas[[#This Row],[Desconto 
(Diretão)]],TB_Vendas[[#This Row],[Desconto 
(Vendedor)]])</f>
        <v>0.15</v>
      </c>
      <c r="M39" s="2">
        <f>TB_Vendas[[#This Row],[Preço Unitário]]*TB_Vendas[[#This Row],[Qtd]]</f>
        <v>359.6</v>
      </c>
      <c r="N39" s="1" t="s">
        <v>114</v>
      </c>
    </row>
    <row r="40" spans="1:14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str">
        <f>_xlfn.XLOOKUP(TB_Vendas[[#This Row],[Código]],TB_Produtos[Código],TB_Produtos[Categoria])</f>
        <v>Calçado</v>
      </c>
      <c r="F40" s="1">
        <v>2</v>
      </c>
      <c r="G40" s="7">
        <f>VLOOKUP(TB_Vendas[[#This Row],[Código]],Produtos!$B$6:$G$66,6,0)</f>
        <v>89.9</v>
      </c>
      <c r="H40" s="1">
        <f>_xlfn.XMATCH(TB_Vendas[[#This Row],[Categoria]],Desc_Categorias,0)</f>
        <v>4</v>
      </c>
      <c r="I40" s="43">
        <f>VLOOKUP(TB_Vendas[[#This Row],[Qtd]],Desc_TabelaToda,TB_Vendas[[#This Row],[Indice]],TRUE)</f>
        <v>0.1</v>
      </c>
      <c r="J40" s="43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43">
        <f>_xlfn.XLOOKUP(TB_Vendas[[#This Row],[Vendedor]],Vendedores!$A$5:$A$9,Vendedores!$D$5:$D$9)</f>
        <v>0.2</v>
      </c>
      <c r="L40" s="43">
        <f>IF(TB_Vendas[[#This Row],[Desconto 
(Diretão)]]&lt;=TB_Vendas[[#This Row],[Desconto 
(Vendedor)]],TB_Vendas[[#This Row],[Desconto 
(Diretão)]],TB_Vendas[[#This Row],[Desconto 
(Vendedor)]])</f>
        <v>0.1</v>
      </c>
      <c r="M40" s="2">
        <f>TB_Vendas[[#This Row],[Preço Unitário]]*TB_Vendas[[#This Row],[Qtd]]</f>
        <v>179.8</v>
      </c>
      <c r="N40" s="1" t="s">
        <v>117</v>
      </c>
    </row>
    <row r="41" spans="1:14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str">
        <f>_xlfn.XLOOKUP(TB_Vendas[[#This Row],[Código]],TB_Produtos[Código],TB_Produtos[Categoria])</f>
        <v>Vestuário</v>
      </c>
      <c r="F41" s="1">
        <v>3</v>
      </c>
      <c r="G41" s="7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43">
        <f>VLOOKUP(TB_Vendas[[#This Row],[Qtd]],Desc_TabelaToda,TB_Vendas[[#This Row],[Indice]],TRUE)</f>
        <v>0.2</v>
      </c>
      <c r="J41" s="43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43">
        <f>_xlfn.XLOOKUP(TB_Vendas[[#This Row],[Vendedor]],Vendedores!$A$5:$A$9,Vendedores!$D$5:$D$9)</f>
        <v>0.2</v>
      </c>
      <c r="L41" s="43">
        <f>IF(TB_Vendas[[#This Row],[Desconto 
(Diretão)]]&lt;=TB_Vendas[[#This Row],[Desconto 
(Vendedor)]],TB_Vendas[[#This Row],[Desconto 
(Diretão)]],TB_Vendas[[#This Row],[Desconto 
(Vendedor)]])</f>
        <v>0.2</v>
      </c>
      <c r="M41" s="2">
        <f>TB_Vendas[[#This Row],[Preço Unitário]]*TB_Vendas[[#This Row],[Qtd]]</f>
        <v>209.70000000000002</v>
      </c>
      <c r="N41" s="1" t="s">
        <v>114</v>
      </c>
    </row>
    <row r="42" spans="1:14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str">
        <f>_xlfn.XLOOKUP(TB_Vendas[[#This Row],[Código]],TB_Produtos[Código],TB_Produtos[Categoria])</f>
        <v>Acessórios</v>
      </c>
      <c r="F42" s="1">
        <v>1</v>
      </c>
      <c r="G42" s="7">
        <f>VLOOKUP(TB_Vendas[[#This Row],[Código]],Produtos!$B$6:$G$66,6,0)</f>
        <v>145</v>
      </c>
      <c r="H42" s="1">
        <f>_xlfn.XMATCH(TB_Vendas[[#This Row],[Categoria]],Desc_Categorias,0)</f>
        <v>2</v>
      </c>
      <c r="I42" s="43">
        <f>VLOOKUP(TB_Vendas[[#This Row],[Qtd]],Desc_TabelaToda,TB_Vendas[[#This Row],[Indice]],TRUE)</f>
        <v>0</v>
      </c>
      <c r="J42" s="43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43">
        <f>_xlfn.XLOOKUP(TB_Vendas[[#This Row],[Vendedor]],Vendedores!$A$5:$A$9,Vendedores!$D$5:$D$9)</f>
        <v>0.15</v>
      </c>
      <c r="L42" s="43">
        <f>IF(TB_Vendas[[#This Row],[Desconto 
(Diretão)]]&lt;=TB_Vendas[[#This Row],[Desconto 
(Vendedor)]],TB_Vendas[[#This Row],[Desconto 
(Diretão)]],TB_Vendas[[#This Row],[Desconto 
(Vendedor)]])</f>
        <v>0</v>
      </c>
      <c r="M42" s="2">
        <f>TB_Vendas[[#This Row],[Preço Unitário]]*TB_Vendas[[#This Row],[Qtd]]</f>
        <v>145</v>
      </c>
      <c r="N42" s="1" t="s">
        <v>118</v>
      </c>
    </row>
    <row r="43" spans="1:14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str">
        <f>_xlfn.XLOOKUP(TB_Vendas[[#This Row],[Código]],TB_Produtos[Código],TB_Produtos[Categoria])</f>
        <v>Vestuário</v>
      </c>
      <c r="F43" s="1">
        <v>4</v>
      </c>
      <c r="G43" s="7">
        <f>VLOOKUP(TB_Vendas[[#This Row],[Código]],Produtos!$B$6:$G$66,6,0)</f>
        <v>46.9</v>
      </c>
      <c r="H43" s="1">
        <f>_xlfn.XMATCH(TB_Vendas[[#This Row],[Categoria]],Desc_Categorias,0)</f>
        <v>3</v>
      </c>
      <c r="I43" s="43">
        <f>VLOOKUP(TB_Vendas[[#This Row],[Qtd]],Desc_TabelaToda,TB_Vendas[[#This Row],[Indice]],TRUE)</f>
        <v>0.2</v>
      </c>
      <c r="J43" s="43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43">
        <f>_xlfn.XLOOKUP(TB_Vendas[[#This Row],[Vendedor]],Vendedores!$A$5:$A$9,Vendedores!$D$5:$D$9)</f>
        <v>0.2</v>
      </c>
      <c r="L43" s="43">
        <f>IF(TB_Vendas[[#This Row],[Desconto 
(Diretão)]]&lt;=TB_Vendas[[#This Row],[Desconto 
(Vendedor)]],TB_Vendas[[#This Row],[Desconto 
(Diretão)]],TB_Vendas[[#This Row],[Desconto 
(Vendedor)]])</f>
        <v>0.2</v>
      </c>
      <c r="M43" s="2">
        <f>TB_Vendas[[#This Row],[Preço Unitário]]*TB_Vendas[[#This Row],[Qtd]]</f>
        <v>187.6</v>
      </c>
      <c r="N43" s="1" t="s">
        <v>114</v>
      </c>
    </row>
    <row r="44" spans="1:14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str">
        <f>_xlfn.XLOOKUP(TB_Vendas[[#This Row],[Código]],TB_Produtos[Código],TB_Produtos[Categoria])</f>
        <v>Vestuário</v>
      </c>
      <c r="F44" s="1">
        <v>2</v>
      </c>
      <c r="G44" s="7">
        <f>VLOOKUP(TB_Vendas[[#This Row],[Código]],Produtos!$B$6:$G$66,6,0)</f>
        <v>72.5</v>
      </c>
      <c r="H44" s="1">
        <f>_xlfn.XMATCH(TB_Vendas[[#This Row],[Categoria]],Desc_Categorias,0)</f>
        <v>3</v>
      </c>
      <c r="I44" s="43">
        <f>VLOOKUP(TB_Vendas[[#This Row],[Qtd]],Desc_TabelaToda,TB_Vendas[[#This Row],[Indice]],TRUE)</f>
        <v>0.15</v>
      </c>
      <c r="J44" s="43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43">
        <f>_xlfn.XLOOKUP(TB_Vendas[[#This Row],[Vendedor]],Vendedores!$A$5:$A$9,Vendedores!$D$5:$D$9)</f>
        <v>0.15</v>
      </c>
      <c r="L44" s="43">
        <f>IF(TB_Vendas[[#This Row],[Desconto 
(Diretão)]]&lt;=TB_Vendas[[#This Row],[Desconto 
(Vendedor)]],TB_Vendas[[#This Row],[Desconto 
(Diretão)]],TB_Vendas[[#This Row],[Desconto 
(Vendedor)]])</f>
        <v>0.15</v>
      </c>
      <c r="M44" s="2">
        <f>TB_Vendas[[#This Row],[Preço Unitário]]*TB_Vendas[[#This Row],[Qtd]]</f>
        <v>145</v>
      </c>
      <c r="N44" s="1" t="s">
        <v>118</v>
      </c>
    </row>
    <row r="45" spans="1:14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str">
        <f>_xlfn.XLOOKUP(TB_Vendas[[#This Row],[Código]],TB_Produtos[Código],TB_Produtos[Categoria])</f>
        <v>Vestuário</v>
      </c>
      <c r="F45" s="1">
        <v>3</v>
      </c>
      <c r="G45" s="7">
        <f>VLOOKUP(TB_Vendas[[#This Row],[Código]],Produtos!$B$6:$G$66,6,0)</f>
        <v>140</v>
      </c>
      <c r="H45" s="1">
        <f>_xlfn.XMATCH(TB_Vendas[[#This Row],[Categoria]],Desc_Categorias,0)</f>
        <v>3</v>
      </c>
      <c r="I45" s="43">
        <f>VLOOKUP(TB_Vendas[[#This Row],[Qtd]],Desc_TabelaToda,TB_Vendas[[#This Row],[Indice]],TRUE)</f>
        <v>0.2</v>
      </c>
      <c r="J45" s="43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43">
        <f>_xlfn.XLOOKUP(TB_Vendas[[#This Row],[Vendedor]],Vendedores!$A$5:$A$9,Vendedores!$D$5:$D$9)</f>
        <v>0.2</v>
      </c>
      <c r="L45" s="43">
        <f>IF(TB_Vendas[[#This Row],[Desconto 
(Diretão)]]&lt;=TB_Vendas[[#This Row],[Desconto 
(Vendedor)]],TB_Vendas[[#This Row],[Desconto 
(Diretão)]],TB_Vendas[[#This Row],[Desconto 
(Vendedor)]])</f>
        <v>0.2</v>
      </c>
      <c r="M45" s="2">
        <f>TB_Vendas[[#This Row],[Preço Unitário]]*TB_Vendas[[#This Row],[Qtd]]</f>
        <v>420</v>
      </c>
      <c r="N45" s="1" t="s">
        <v>117</v>
      </c>
    </row>
    <row r="46" spans="1:14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str">
        <f>_xlfn.XLOOKUP(TB_Vendas[[#This Row],[Código]],TB_Produtos[Código],TB_Produtos[Categoria])</f>
        <v>Vestuário</v>
      </c>
      <c r="F46" s="1">
        <v>1</v>
      </c>
      <c r="G46" s="7">
        <f>VLOOKUP(TB_Vendas[[#This Row],[Código]],Produtos!$B$6:$G$66,6,0)</f>
        <v>91.4</v>
      </c>
      <c r="H46" s="1">
        <f>_xlfn.XMATCH(TB_Vendas[[#This Row],[Categoria]],Desc_Categorias,0)</f>
        <v>3</v>
      </c>
      <c r="I46" s="43">
        <f>VLOOKUP(TB_Vendas[[#This Row],[Qtd]],Desc_TabelaToda,TB_Vendas[[#This Row],[Indice]],TRUE)</f>
        <v>0.1</v>
      </c>
      <c r="J46" s="43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43">
        <f>_xlfn.XLOOKUP(TB_Vendas[[#This Row],[Vendedor]],Vendedores!$A$5:$A$9,Vendedores!$D$5:$D$9)</f>
        <v>0.15</v>
      </c>
      <c r="L46" s="43">
        <f>IF(TB_Vendas[[#This Row],[Desconto 
(Diretão)]]&lt;=TB_Vendas[[#This Row],[Desconto 
(Vendedor)]],TB_Vendas[[#This Row],[Desconto 
(Diretão)]],TB_Vendas[[#This Row],[Desconto 
(Vendedor)]])</f>
        <v>0.1</v>
      </c>
      <c r="M46" s="2">
        <f>TB_Vendas[[#This Row],[Preço Unitário]]*TB_Vendas[[#This Row],[Qtd]]</f>
        <v>91.4</v>
      </c>
      <c r="N46" s="1" t="s">
        <v>115</v>
      </c>
    </row>
    <row r="47" spans="1:14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str">
        <f>_xlfn.XLOOKUP(TB_Vendas[[#This Row],[Código]],TB_Produtos[Código],TB_Produtos[Categoria])</f>
        <v>Acessórios</v>
      </c>
      <c r="F47" s="1">
        <v>2</v>
      </c>
      <c r="G47" s="7">
        <f>VLOOKUP(TB_Vendas[[#This Row],[Código]],Produtos!$B$6:$G$66,6,0)</f>
        <v>349.9</v>
      </c>
      <c r="H47" s="1">
        <f>_xlfn.XMATCH(TB_Vendas[[#This Row],[Categoria]],Desc_Categorias,0)</f>
        <v>2</v>
      </c>
      <c r="I47" s="43">
        <f>VLOOKUP(TB_Vendas[[#This Row],[Qtd]],Desc_TabelaToda,TB_Vendas[[#This Row],[Indice]],TRUE)</f>
        <v>0.05</v>
      </c>
      <c r="J47" s="43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43">
        <f>_xlfn.XLOOKUP(TB_Vendas[[#This Row],[Vendedor]],Vendedores!$A$5:$A$9,Vendedores!$D$5:$D$9)</f>
        <v>0.2</v>
      </c>
      <c r="L47" s="43">
        <f>IF(TB_Vendas[[#This Row],[Desconto 
(Diretão)]]&lt;=TB_Vendas[[#This Row],[Desconto 
(Vendedor)]],TB_Vendas[[#This Row],[Desconto 
(Diretão)]],TB_Vendas[[#This Row],[Desconto 
(Vendedor)]])</f>
        <v>0.05</v>
      </c>
      <c r="M47" s="2">
        <f>TB_Vendas[[#This Row],[Preço Unitário]]*TB_Vendas[[#This Row],[Qtd]]</f>
        <v>699.8</v>
      </c>
      <c r="N47" s="1" t="s">
        <v>117</v>
      </c>
    </row>
    <row r="48" spans="1:14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str">
        <f>_xlfn.XLOOKUP(TB_Vendas[[#This Row],[Código]],TB_Produtos[Código],TB_Produtos[Categoria])</f>
        <v>Vestuário</v>
      </c>
      <c r="F48" s="1">
        <v>3</v>
      </c>
      <c r="G48" s="7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43">
        <f>VLOOKUP(TB_Vendas[[#This Row],[Qtd]],Desc_TabelaToda,TB_Vendas[[#This Row],[Indice]],TRUE)</f>
        <v>0.2</v>
      </c>
      <c r="J48" s="43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43">
        <f>_xlfn.XLOOKUP(TB_Vendas[[#This Row],[Vendedor]],Vendedores!$A$5:$A$9,Vendedores!$D$5:$D$9)</f>
        <v>0.15</v>
      </c>
      <c r="L48" s="43">
        <f>IF(TB_Vendas[[#This Row],[Desconto 
(Diretão)]]&lt;=TB_Vendas[[#This Row],[Desconto 
(Vendedor)]],TB_Vendas[[#This Row],[Desconto 
(Diretão)]],TB_Vendas[[#This Row],[Desconto 
(Vendedor)]])</f>
        <v>0.15</v>
      </c>
      <c r="M48" s="2">
        <f>TB_Vendas[[#This Row],[Preço Unitário]]*TB_Vendas[[#This Row],[Qtd]]</f>
        <v>197.70000000000002</v>
      </c>
      <c r="N48" s="1" t="s">
        <v>115</v>
      </c>
    </row>
    <row r="49" spans="1:14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str">
        <f>_xlfn.XLOOKUP(TB_Vendas[[#This Row],[Código]],TB_Produtos[Código],TB_Produtos[Categoria])</f>
        <v>Vestuário</v>
      </c>
      <c r="F49" s="1">
        <v>2</v>
      </c>
      <c r="G49" s="7">
        <f>VLOOKUP(TB_Vendas[[#This Row],[Código]],Produtos!$B$6:$G$66,6,0)</f>
        <v>91.4</v>
      </c>
      <c r="H49" s="1">
        <f>_xlfn.XMATCH(TB_Vendas[[#This Row],[Categoria]],Desc_Categorias,0)</f>
        <v>3</v>
      </c>
      <c r="I49" s="43">
        <f>VLOOKUP(TB_Vendas[[#This Row],[Qtd]],Desc_TabelaToda,TB_Vendas[[#This Row],[Indice]],TRUE)</f>
        <v>0.15</v>
      </c>
      <c r="J49" s="43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43">
        <f>_xlfn.XLOOKUP(TB_Vendas[[#This Row],[Vendedor]],Vendedores!$A$5:$A$9,Vendedores!$D$5:$D$9)</f>
        <v>0.2</v>
      </c>
      <c r="L49" s="43">
        <f>IF(TB_Vendas[[#This Row],[Desconto 
(Diretão)]]&lt;=TB_Vendas[[#This Row],[Desconto 
(Vendedor)]],TB_Vendas[[#This Row],[Desconto 
(Diretão)]],TB_Vendas[[#This Row],[Desconto 
(Vendedor)]])</f>
        <v>0.15</v>
      </c>
      <c r="M49" s="2">
        <f>TB_Vendas[[#This Row],[Preço Unitário]]*TB_Vendas[[#This Row],[Qtd]]</f>
        <v>182.8</v>
      </c>
      <c r="N49" s="1" t="s">
        <v>114</v>
      </c>
    </row>
    <row r="50" spans="1:14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str">
        <f>_xlfn.XLOOKUP(TB_Vendas[[#This Row],[Código]],TB_Produtos[Código],TB_Produtos[Categoria])</f>
        <v>Acessórios</v>
      </c>
      <c r="F50" s="1">
        <v>4</v>
      </c>
      <c r="G50" s="7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43">
        <f>VLOOKUP(TB_Vendas[[#This Row],[Qtd]],Desc_TabelaToda,TB_Vendas[[#This Row],[Indice]],TRUE)</f>
        <v>0.15</v>
      </c>
      <c r="J50" s="43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43">
        <f>_xlfn.XLOOKUP(TB_Vendas[[#This Row],[Vendedor]],Vendedores!$A$5:$A$9,Vendedores!$D$5:$D$9)</f>
        <v>0.15</v>
      </c>
      <c r="L50" s="43">
        <f>IF(TB_Vendas[[#This Row],[Desconto 
(Diretão)]]&lt;=TB_Vendas[[#This Row],[Desconto 
(Vendedor)]],TB_Vendas[[#This Row],[Desconto 
(Diretão)]],TB_Vendas[[#This Row],[Desconto 
(Vendedor)]])</f>
        <v>0.15</v>
      </c>
      <c r="M50" s="2">
        <f>TB_Vendas[[#This Row],[Preço Unitário]]*TB_Vendas[[#This Row],[Qtd]]</f>
        <v>1039.5999999999999</v>
      </c>
      <c r="N50" s="1" t="s">
        <v>115</v>
      </c>
    </row>
    <row r="51" spans="1:14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str">
        <f>_xlfn.XLOOKUP(TB_Vendas[[#This Row],[Código]],TB_Produtos[Código],TB_Produtos[Categoria])</f>
        <v>Acessórios</v>
      </c>
      <c r="F51" s="1">
        <v>3</v>
      </c>
      <c r="G51" s="7">
        <f>VLOOKUP(TB_Vendas[[#This Row],[Código]],Produtos!$B$6:$G$66,6,0)</f>
        <v>145</v>
      </c>
      <c r="H51" s="1">
        <f>_xlfn.XMATCH(TB_Vendas[[#This Row],[Categoria]],Desc_Categorias,0)</f>
        <v>2</v>
      </c>
      <c r="I51" s="43">
        <f>VLOOKUP(TB_Vendas[[#This Row],[Qtd]],Desc_TabelaToda,TB_Vendas[[#This Row],[Indice]],TRUE)</f>
        <v>0.15</v>
      </c>
      <c r="J51" s="43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43">
        <f>_xlfn.XLOOKUP(TB_Vendas[[#This Row],[Vendedor]],Vendedores!$A$5:$A$9,Vendedores!$D$5:$D$9)</f>
        <v>0.2</v>
      </c>
      <c r="L51" s="43">
        <f>IF(TB_Vendas[[#This Row],[Desconto 
(Diretão)]]&lt;=TB_Vendas[[#This Row],[Desconto 
(Vendedor)]],TB_Vendas[[#This Row],[Desconto 
(Diretão)]],TB_Vendas[[#This Row],[Desconto 
(Vendedor)]])</f>
        <v>0.15</v>
      </c>
      <c r="M51" s="2">
        <f>TB_Vendas[[#This Row],[Preço Unitário]]*TB_Vendas[[#This Row],[Qtd]]</f>
        <v>435</v>
      </c>
      <c r="N51" s="1" t="s">
        <v>114</v>
      </c>
    </row>
    <row r="52" spans="1:14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str">
        <f>_xlfn.XLOOKUP(TB_Vendas[[#This Row],[Código]],TB_Produtos[Código],TB_Produtos[Categoria])</f>
        <v>Vestuário</v>
      </c>
      <c r="F52" s="1">
        <v>2</v>
      </c>
      <c r="G52" s="7">
        <f>VLOOKUP(TB_Vendas[[#This Row],[Código]],Produtos!$B$6:$G$66,6,0)</f>
        <v>142.9</v>
      </c>
      <c r="H52" s="1">
        <f>_xlfn.XMATCH(TB_Vendas[[#This Row],[Categoria]],Desc_Categorias,0)</f>
        <v>3</v>
      </c>
      <c r="I52" s="43">
        <f>VLOOKUP(TB_Vendas[[#This Row],[Qtd]],Desc_TabelaToda,TB_Vendas[[#This Row],[Indice]],TRUE)</f>
        <v>0.15</v>
      </c>
      <c r="J52" s="43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43">
        <f>_xlfn.XLOOKUP(TB_Vendas[[#This Row],[Vendedor]],Vendedores!$A$5:$A$9,Vendedores!$D$5:$D$9)</f>
        <v>0.1</v>
      </c>
      <c r="L52" s="43">
        <f>IF(TB_Vendas[[#This Row],[Desconto 
(Diretão)]]&lt;=TB_Vendas[[#This Row],[Desconto 
(Vendedor)]],TB_Vendas[[#This Row],[Desconto 
(Diretão)]],TB_Vendas[[#This Row],[Desconto 
(Vendedor)]])</f>
        <v>0.1</v>
      </c>
      <c r="M52" s="2">
        <f>TB_Vendas[[#This Row],[Preço Unitário]]*TB_Vendas[[#This Row],[Qtd]]</f>
        <v>285.8</v>
      </c>
      <c r="N52" s="1" t="s">
        <v>116</v>
      </c>
    </row>
    <row r="53" spans="1:14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str">
        <f>_xlfn.XLOOKUP(TB_Vendas[[#This Row],[Código]],TB_Produtos[Código],TB_Produtos[Categoria])</f>
        <v>Vestuário</v>
      </c>
      <c r="F53" s="1">
        <v>2</v>
      </c>
      <c r="G53" s="7">
        <f>VLOOKUP(TB_Vendas[[#This Row],[Código]],Produtos!$B$6:$G$66,6,0)</f>
        <v>180</v>
      </c>
      <c r="H53" s="1">
        <f>_xlfn.XMATCH(TB_Vendas[[#This Row],[Categoria]],Desc_Categorias,0)</f>
        <v>3</v>
      </c>
      <c r="I53" s="43">
        <f>VLOOKUP(TB_Vendas[[#This Row],[Qtd]],Desc_TabelaToda,TB_Vendas[[#This Row],[Indice]],TRUE)</f>
        <v>0.15</v>
      </c>
      <c r="J53" s="43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43">
        <f>_xlfn.XLOOKUP(TB_Vendas[[#This Row],[Vendedor]],Vendedores!$A$5:$A$9,Vendedores!$D$5:$D$9)</f>
        <v>0.2</v>
      </c>
      <c r="L53" s="43">
        <f>IF(TB_Vendas[[#This Row],[Desconto 
(Diretão)]]&lt;=TB_Vendas[[#This Row],[Desconto 
(Vendedor)]],TB_Vendas[[#This Row],[Desconto 
(Diretão)]],TB_Vendas[[#This Row],[Desconto 
(Vendedor)]])</f>
        <v>0.15</v>
      </c>
      <c r="M53" s="2">
        <f>TB_Vendas[[#This Row],[Preço Unitário]]*TB_Vendas[[#This Row],[Qtd]]</f>
        <v>360</v>
      </c>
      <c r="N53" s="1" t="s">
        <v>114</v>
      </c>
    </row>
    <row r="54" spans="1:14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str">
        <f>_xlfn.XLOOKUP(TB_Vendas[[#This Row],[Código]],TB_Produtos[Código],TB_Produtos[Categoria])</f>
        <v>Vestuário</v>
      </c>
      <c r="F54" s="1">
        <v>2</v>
      </c>
      <c r="G54" s="7">
        <f>VLOOKUP(TB_Vendas[[#This Row],[Código]],Produtos!$B$6:$G$66,6,0)</f>
        <v>42.5</v>
      </c>
      <c r="H54" s="1">
        <f>_xlfn.XMATCH(TB_Vendas[[#This Row],[Categoria]],Desc_Categorias,0)</f>
        <v>3</v>
      </c>
      <c r="I54" s="43">
        <f>VLOOKUP(TB_Vendas[[#This Row],[Qtd]],Desc_TabelaToda,TB_Vendas[[#This Row],[Indice]],TRUE)</f>
        <v>0.15</v>
      </c>
      <c r="J54" s="43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43">
        <f>_xlfn.XLOOKUP(TB_Vendas[[#This Row],[Vendedor]],Vendedores!$A$5:$A$9,Vendedores!$D$5:$D$9)</f>
        <v>0.1</v>
      </c>
      <c r="L54" s="43">
        <f>IF(TB_Vendas[[#This Row],[Desconto 
(Diretão)]]&lt;=TB_Vendas[[#This Row],[Desconto 
(Vendedor)]],TB_Vendas[[#This Row],[Desconto 
(Diretão)]],TB_Vendas[[#This Row],[Desconto 
(Vendedor)]])</f>
        <v>0.1</v>
      </c>
      <c r="M54" s="2">
        <f>TB_Vendas[[#This Row],[Preço Unitário]]*TB_Vendas[[#This Row],[Qtd]]</f>
        <v>85</v>
      </c>
      <c r="N54" s="1" t="s">
        <v>116</v>
      </c>
    </row>
    <row r="55" spans="1:14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str">
        <f>_xlfn.XLOOKUP(TB_Vendas[[#This Row],[Código]],TB_Produtos[Código],TB_Produtos[Categoria])</f>
        <v>Vestuário</v>
      </c>
      <c r="F55" s="1">
        <v>1</v>
      </c>
      <c r="G55" s="7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43">
        <f>VLOOKUP(TB_Vendas[[#This Row],[Qtd]],Desc_TabelaToda,TB_Vendas[[#This Row],[Indice]],TRUE)</f>
        <v>0.1</v>
      </c>
      <c r="J55" s="43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43">
        <f>_xlfn.XLOOKUP(TB_Vendas[[#This Row],[Vendedor]],Vendedores!$A$5:$A$9,Vendedores!$D$5:$D$9)</f>
        <v>0.15</v>
      </c>
      <c r="L55" s="43">
        <f>IF(TB_Vendas[[#This Row],[Desconto 
(Diretão)]]&lt;=TB_Vendas[[#This Row],[Desconto 
(Vendedor)]],TB_Vendas[[#This Row],[Desconto 
(Diretão)]],TB_Vendas[[#This Row],[Desconto 
(Vendedor)]])</f>
        <v>0.1</v>
      </c>
      <c r="M55" s="2">
        <f>TB_Vendas[[#This Row],[Preço Unitário]]*TB_Vendas[[#This Row],[Qtd]]</f>
        <v>65.900000000000006</v>
      </c>
      <c r="N55" s="1" t="s">
        <v>115</v>
      </c>
    </row>
    <row r="56" spans="1:14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str">
        <f>_xlfn.XLOOKUP(TB_Vendas[[#This Row],[Código]],TB_Produtos[Código],TB_Produtos[Categoria])</f>
        <v>Vestuário</v>
      </c>
      <c r="F56" s="1">
        <v>1</v>
      </c>
      <c r="G56" s="7">
        <f>VLOOKUP(TB_Vendas[[#This Row],[Código]],Produtos!$B$6:$G$66,6,0)</f>
        <v>180</v>
      </c>
      <c r="H56" s="1">
        <f>_xlfn.XMATCH(TB_Vendas[[#This Row],[Categoria]],Desc_Categorias,0)</f>
        <v>3</v>
      </c>
      <c r="I56" s="43">
        <f>VLOOKUP(TB_Vendas[[#This Row],[Qtd]],Desc_TabelaToda,TB_Vendas[[#This Row],[Indice]],TRUE)</f>
        <v>0.1</v>
      </c>
      <c r="J56" s="43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43">
        <f>_xlfn.XLOOKUP(TB_Vendas[[#This Row],[Vendedor]],Vendedores!$A$5:$A$9,Vendedores!$D$5:$D$9)</f>
        <v>0.1</v>
      </c>
      <c r="L56" s="43">
        <f>IF(TB_Vendas[[#This Row],[Desconto 
(Diretão)]]&lt;=TB_Vendas[[#This Row],[Desconto 
(Vendedor)]],TB_Vendas[[#This Row],[Desconto 
(Diretão)]],TB_Vendas[[#This Row],[Desconto 
(Vendedor)]])</f>
        <v>0.1</v>
      </c>
      <c r="M56" s="2">
        <f>TB_Vendas[[#This Row],[Preço Unitário]]*TB_Vendas[[#This Row],[Qtd]]</f>
        <v>180</v>
      </c>
      <c r="N56" s="1" t="s">
        <v>116</v>
      </c>
    </row>
    <row r="57" spans="1:14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str">
        <f>_xlfn.XLOOKUP(TB_Vendas[[#This Row],[Código]],TB_Produtos[Código],TB_Produtos[Categoria])</f>
        <v>Vestuário</v>
      </c>
      <c r="F57" s="1">
        <v>3</v>
      </c>
      <c r="G57" s="7">
        <f>VLOOKUP(TB_Vendas[[#This Row],[Código]],Produtos!$B$6:$G$66,6,0)</f>
        <v>32.9</v>
      </c>
      <c r="H57" s="1">
        <f>_xlfn.XMATCH(TB_Vendas[[#This Row],[Categoria]],Desc_Categorias,0)</f>
        <v>3</v>
      </c>
      <c r="I57" s="43">
        <f>VLOOKUP(TB_Vendas[[#This Row],[Qtd]],Desc_TabelaToda,TB_Vendas[[#This Row],[Indice]],TRUE)</f>
        <v>0.2</v>
      </c>
      <c r="J57" s="43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43">
        <f>_xlfn.XLOOKUP(TB_Vendas[[#This Row],[Vendedor]],Vendedores!$A$5:$A$9,Vendedores!$D$5:$D$9)</f>
        <v>0.15</v>
      </c>
      <c r="L57" s="43">
        <f>IF(TB_Vendas[[#This Row],[Desconto 
(Diretão)]]&lt;=TB_Vendas[[#This Row],[Desconto 
(Vendedor)]],TB_Vendas[[#This Row],[Desconto 
(Diretão)]],TB_Vendas[[#This Row],[Desconto 
(Vendedor)]])</f>
        <v>0.15</v>
      </c>
      <c r="M57" s="2">
        <f>TB_Vendas[[#This Row],[Preço Unitário]]*TB_Vendas[[#This Row],[Qtd]]</f>
        <v>98.699999999999989</v>
      </c>
      <c r="N57" s="1" t="s">
        <v>115</v>
      </c>
    </row>
    <row r="58" spans="1:14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str">
        <f>_xlfn.XLOOKUP(TB_Vendas[[#This Row],[Código]],TB_Produtos[Código],TB_Produtos[Categoria])</f>
        <v>Vestuário</v>
      </c>
      <c r="F58" s="1">
        <v>4</v>
      </c>
      <c r="G58" s="7">
        <f>VLOOKUP(TB_Vendas[[#This Row],[Código]],Produtos!$B$6:$G$66,6,0)</f>
        <v>92.9</v>
      </c>
      <c r="H58" s="1">
        <f>_xlfn.XMATCH(TB_Vendas[[#This Row],[Categoria]],Desc_Categorias,0)</f>
        <v>3</v>
      </c>
      <c r="I58" s="43">
        <f>VLOOKUP(TB_Vendas[[#This Row],[Qtd]],Desc_TabelaToda,TB_Vendas[[#This Row],[Indice]],TRUE)</f>
        <v>0.2</v>
      </c>
      <c r="J58" s="43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43">
        <f>_xlfn.XLOOKUP(TB_Vendas[[#This Row],[Vendedor]],Vendedores!$A$5:$A$9,Vendedores!$D$5:$D$9)</f>
        <v>0.2</v>
      </c>
      <c r="L58" s="43">
        <f>IF(TB_Vendas[[#This Row],[Desconto 
(Diretão)]]&lt;=TB_Vendas[[#This Row],[Desconto 
(Vendedor)]],TB_Vendas[[#This Row],[Desconto 
(Diretão)]],TB_Vendas[[#This Row],[Desconto 
(Vendedor)]])</f>
        <v>0.2</v>
      </c>
      <c r="M58" s="2">
        <f>TB_Vendas[[#This Row],[Preço Unitário]]*TB_Vendas[[#This Row],[Qtd]]</f>
        <v>371.6</v>
      </c>
      <c r="N58" s="1" t="s">
        <v>114</v>
      </c>
    </row>
    <row r="59" spans="1:14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str">
        <f>_xlfn.XLOOKUP(TB_Vendas[[#This Row],[Código]],TB_Produtos[Código],TB_Produtos[Categoria])</f>
        <v>Calçado</v>
      </c>
      <c r="F59" s="1">
        <v>2</v>
      </c>
      <c r="G59" s="7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43">
        <f>VLOOKUP(TB_Vendas[[#This Row],[Qtd]],Desc_TabelaToda,TB_Vendas[[#This Row],[Indice]],TRUE)</f>
        <v>0.1</v>
      </c>
      <c r="J59" s="43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43">
        <f>_xlfn.XLOOKUP(TB_Vendas[[#This Row],[Vendedor]],Vendedores!$A$5:$A$9,Vendedores!$D$5:$D$9)</f>
        <v>0.1</v>
      </c>
      <c r="L59" s="43">
        <f>IF(TB_Vendas[[#This Row],[Desconto 
(Diretão)]]&lt;=TB_Vendas[[#This Row],[Desconto 
(Vendedor)]],TB_Vendas[[#This Row],[Desconto 
(Diretão)]],TB_Vendas[[#This Row],[Desconto 
(Vendedor)]])</f>
        <v>0.1</v>
      </c>
      <c r="M59" s="2">
        <f>TB_Vendas[[#This Row],[Preço Unitário]]*TB_Vendas[[#This Row],[Qtd]]</f>
        <v>519.79999999999995</v>
      </c>
      <c r="N59" s="1" t="s">
        <v>116</v>
      </c>
    </row>
    <row r="60" spans="1:14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str">
        <f>_xlfn.XLOOKUP(TB_Vendas[[#This Row],[Código]],TB_Produtos[Código],TB_Produtos[Categoria])</f>
        <v>Vestuário</v>
      </c>
      <c r="F60" s="1">
        <v>1</v>
      </c>
      <c r="G60" s="7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43">
        <f>VLOOKUP(TB_Vendas[[#This Row],[Qtd]],Desc_TabelaToda,TB_Vendas[[#This Row],[Indice]],TRUE)</f>
        <v>0.1</v>
      </c>
      <c r="J60" s="43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43">
        <f>_xlfn.XLOOKUP(TB_Vendas[[#This Row],[Vendedor]],Vendedores!$A$5:$A$9,Vendedores!$D$5:$D$9)</f>
        <v>0.15</v>
      </c>
      <c r="L60" s="43">
        <f>IF(TB_Vendas[[#This Row],[Desconto 
(Diretão)]]&lt;=TB_Vendas[[#This Row],[Desconto 
(Vendedor)]],TB_Vendas[[#This Row],[Desconto 
(Diretão)]],TB_Vendas[[#This Row],[Desconto 
(Vendedor)]])</f>
        <v>0.1</v>
      </c>
      <c r="M60" s="2">
        <f>TB_Vendas[[#This Row],[Preço Unitário]]*TB_Vendas[[#This Row],[Qtd]]</f>
        <v>259.89999999999998</v>
      </c>
      <c r="N60" s="1" t="s">
        <v>118</v>
      </c>
    </row>
    <row r="61" spans="1:14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str">
        <f>_xlfn.XLOOKUP(TB_Vendas[[#This Row],[Código]],TB_Produtos[Código],TB_Produtos[Categoria])</f>
        <v>Vestuário</v>
      </c>
      <c r="F61" s="1">
        <v>5</v>
      </c>
      <c r="G61" s="7">
        <f>VLOOKUP(TB_Vendas[[#This Row],[Código]],Produtos!$B$6:$G$66,6,0)</f>
        <v>42.5</v>
      </c>
      <c r="H61" s="1">
        <f>_xlfn.XMATCH(TB_Vendas[[#This Row],[Categoria]],Desc_Categorias,0)</f>
        <v>3</v>
      </c>
      <c r="I61" s="43">
        <f>VLOOKUP(TB_Vendas[[#This Row],[Qtd]],Desc_TabelaToda,TB_Vendas[[#This Row],[Indice]],TRUE)</f>
        <v>0.25</v>
      </c>
      <c r="J61" s="43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43">
        <f>_xlfn.XLOOKUP(TB_Vendas[[#This Row],[Vendedor]],Vendedores!$A$5:$A$9,Vendedores!$D$5:$D$9)</f>
        <v>0.15</v>
      </c>
      <c r="L61" s="43">
        <f>IF(TB_Vendas[[#This Row],[Desconto 
(Diretão)]]&lt;=TB_Vendas[[#This Row],[Desconto 
(Vendedor)]],TB_Vendas[[#This Row],[Desconto 
(Diretão)]],TB_Vendas[[#This Row],[Desconto 
(Vendedor)]])</f>
        <v>0.15</v>
      </c>
      <c r="M61" s="2">
        <f>TB_Vendas[[#This Row],[Preço Unitário]]*TB_Vendas[[#This Row],[Qtd]]</f>
        <v>212.5</v>
      </c>
      <c r="N61" s="1" t="s">
        <v>118</v>
      </c>
    </row>
    <row r="62" spans="1:14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str">
        <f>_xlfn.XLOOKUP(TB_Vendas[[#This Row],[Código]],TB_Produtos[Código],TB_Produtos[Categoria])</f>
        <v>Vestuário</v>
      </c>
      <c r="F62" s="1">
        <v>2</v>
      </c>
      <c r="G62" s="7">
        <f>VLOOKUP(TB_Vendas[[#This Row],[Código]],Produtos!$B$6:$G$66,6,0)</f>
        <v>32.9</v>
      </c>
      <c r="H62" s="1">
        <f>_xlfn.XMATCH(TB_Vendas[[#This Row],[Categoria]],Desc_Categorias,0)</f>
        <v>3</v>
      </c>
      <c r="I62" s="43">
        <f>VLOOKUP(TB_Vendas[[#This Row],[Qtd]],Desc_TabelaToda,TB_Vendas[[#This Row],[Indice]],TRUE)</f>
        <v>0.15</v>
      </c>
      <c r="J62" s="43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43">
        <f>_xlfn.XLOOKUP(TB_Vendas[[#This Row],[Vendedor]],Vendedores!$A$5:$A$9,Vendedores!$D$5:$D$9)</f>
        <v>0.15</v>
      </c>
      <c r="L62" s="43">
        <f>IF(TB_Vendas[[#This Row],[Desconto 
(Diretão)]]&lt;=TB_Vendas[[#This Row],[Desconto 
(Vendedor)]],TB_Vendas[[#This Row],[Desconto 
(Diretão)]],TB_Vendas[[#This Row],[Desconto 
(Vendedor)]])</f>
        <v>0.15</v>
      </c>
      <c r="M62" s="2">
        <f>TB_Vendas[[#This Row],[Preço Unitário]]*TB_Vendas[[#This Row],[Qtd]]</f>
        <v>65.8</v>
      </c>
      <c r="N62" s="1" t="s">
        <v>118</v>
      </c>
    </row>
    <row r="63" spans="1:14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str">
        <f>_xlfn.XLOOKUP(TB_Vendas[[#This Row],[Código]],TB_Produtos[Código],TB_Produtos[Categoria])</f>
        <v>Vestuário</v>
      </c>
      <c r="F63" s="1">
        <v>3</v>
      </c>
      <c r="G63" s="7">
        <f>VLOOKUP(TB_Vendas[[#This Row],[Código]],Produtos!$B$6:$G$66,6,0)</f>
        <v>92.9</v>
      </c>
      <c r="H63" s="1">
        <f>_xlfn.XMATCH(TB_Vendas[[#This Row],[Categoria]],Desc_Categorias,0)</f>
        <v>3</v>
      </c>
      <c r="I63" s="43">
        <f>VLOOKUP(TB_Vendas[[#This Row],[Qtd]],Desc_TabelaToda,TB_Vendas[[#This Row],[Indice]],TRUE)</f>
        <v>0.2</v>
      </c>
      <c r="J63" s="43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43">
        <f>_xlfn.XLOOKUP(TB_Vendas[[#This Row],[Vendedor]],Vendedores!$A$5:$A$9,Vendedores!$D$5:$D$9)</f>
        <v>0.2</v>
      </c>
      <c r="L63" s="43">
        <f>IF(TB_Vendas[[#This Row],[Desconto 
(Diretão)]]&lt;=TB_Vendas[[#This Row],[Desconto 
(Vendedor)]],TB_Vendas[[#This Row],[Desconto 
(Diretão)]],TB_Vendas[[#This Row],[Desconto 
(Vendedor)]])</f>
        <v>0.2</v>
      </c>
      <c r="M63" s="2">
        <f>TB_Vendas[[#This Row],[Preço Unitário]]*TB_Vendas[[#This Row],[Qtd]]</f>
        <v>278.70000000000005</v>
      </c>
      <c r="N63" s="1" t="s">
        <v>114</v>
      </c>
    </row>
    <row r="64" spans="1:14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str">
        <f>_xlfn.XLOOKUP(TB_Vendas[[#This Row],[Código]],TB_Produtos[Código],TB_Produtos[Categoria])</f>
        <v>Vestuário</v>
      </c>
      <c r="F64" s="1">
        <v>10</v>
      </c>
      <c r="G64" s="7">
        <f>VLOOKUP(TB_Vendas[[#This Row],[Código]],Produtos!$B$6:$G$66,6,0)</f>
        <v>25.9</v>
      </c>
      <c r="H64" s="1">
        <f>_xlfn.XMATCH(TB_Vendas[[#This Row],[Categoria]],Desc_Categorias,0)</f>
        <v>3</v>
      </c>
      <c r="I64" s="43">
        <f>VLOOKUP(TB_Vendas[[#This Row],[Qtd]],Desc_TabelaToda,TB_Vendas[[#This Row],[Indice]],TRUE)</f>
        <v>0.3</v>
      </c>
      <c r="J64" s="43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43">
        <f>_xlfn.XLOOKUP(TB_Vendas[[#This Row],[Vendedor]],Vendedores!$A$5:$A$9,Vendedores!$D$5:$D$9)</f>
        <v>0.2</v>
      </c>
      <c r="L64" s="43">
        <f>IF(TB_Vendas[[#This Row],[Desconto 
(Diretão)]]&lt;=TB_Vendas[[#This Row],[Desconto 
(Vendedor)]],TB_Vendas[[#This Row],[Desconto 
(Diretão)]],TB_Vendas[[#This Row],[Desconto 
(Vendedor)]])</f>
        <v>0.2</v>
      </c>
      <c r="M64" s="2">
        <f>TB_Vendas[[#This Row],[Preço Unitário]]*TB_Vendas[[#This Row],[Qtd]]</f>
        <v>259</v>
      </c>
      <c r="N64" s="1" t="s">
        <v>114</v>
      </c>
    </row>
    <row r="65" spans="1:14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str">
        <f>_xlfn.XLOOKUP(TB_Vendas[[#This Row],[Código]],TB_Produtos[Código],TB_Produtos[Categoria])</f>
        <v>Vestuário</v>
      </c>
      <c r="F65" s="1">
        <v>1</v>
      </c>
      <c r="G65" s="7">
        <f>VLOOKUP(TB_Vendas[[#This Row],[Código]],Produtos!$B$6:$G$66,6,0)</f>
        <v>72.5</v>
      </c>
      <c r="H65" s="1">
        <f>_xlfn.XMATCH(TB_Vendas[[#This Row],[Categoria]],Desc_Categorias,0)</f>
        <v>3</v>
      </c>
      <c r="I65" s="43">
        <f>VLOOKUP(TB_Vendas[[#This Row],[Qtd]],Desc_TabelaToda,TB_Vendas[[#This Row],[Indice]],TRUE)</f>
        <v>0.1</v>
      </c>
      <c r="J65" s="43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43">
        <f>_xlfn.XLOOKUP(TB_Vendas[[#This Row],[Vendedor]],Vendedores!$A$5:$A$9,Vendedores!$D$5:$D$9)</f>
        <v>0.15</v>
      </c>
      <c r="L65" s="43">
        <f>IF(TB_Vendas[[#This Row],[Desconto 
(Diretão)]]&lt;=TB_Vendas[[#This Row],[Desconto 
(Vendedor)]],TB_Vendas[[#This Row],[Desconto 
(Diretão)]],TB_Vendas[[#This Row],[Desconto 
(Vendedor)]])</f>
        <v>0.1</v>
      </c>
      <c r="M65" s="2">
        <f>TB_Vendas[[#This Row],[Preço Unitário]]*TB_Vendas[[#This Row],[Qtd]]</f>
        <v>72.5</v>
      </c>
      <c r="N65" s="1" t="s">
        <v>115</v>
      </c>
    </row>
    <row r="66" spans="1:14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str">
        <f>_xlfn.XLOOKUP(TB_Vendas[[#This Row],[Código]],TB_Produtos[Código],TB_Produtos[Categoria])</f>
        <v>Vestuário</v>
      </c>
      <c r="F66" s="1">
        <v>4</v>
      </c>
      <c r="G66" s="7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43">
        <f>VLOOKUP(TB_Vendas[[#This Row],[Qtd]],Desc_TabelaToda,TB_Vendas[[#This Row],[Indice]],TRUE)</f>
        <v>0.2</v>
      </c>
      <c r="J66" s="43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43">
        <f>_xlfn.XLOOKUP(TB_Vendas[[#This Row],[Vendedor]],Vendedores!$A$5:$A$9,Vendedores!$D$5:$D$9)</f>
        <v>0.15</v>
      </c>
      <c r="L66" s="43">
        <f>IF(TB_Vendas[[#This Row],[Desconto 
(Diretão)]]&lt;=TB_Vendas[[#This Row],[Desconto 
(Vendedor)]],TB_Vendas[[#This Row],[Desconto 
(Diretão)]],TB_Vendas[[#This Row],[Desconto 
(Vendedor)]])</f>
        <v>0.15</v>
      </c>
      <c r="M66" s="2">
        <f>TB_Vendas[[#This Row],[Preço Unitário]]*TB_Vendas[[#This Row],[Qtd]]</f>
        <v>1211.5999999999999</v>
      </c>
      <c r="N66" s="1" t="s">
        <v>118</v>
      </c>
    </row>
    <row r="67" spans="1:14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str">
        <f>_xlfn.XLOOKUP(TB_Vendas[[#This Row],[Código]],TB_Produtos[Código],TB_Produtos[Categoria])</f>
        <v>Vestuário</v>
      </c>
      <c r="F67" s="1">
        <v>8</v>
      </c>
      <c r="G67" s="7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43">
        <f>VLOOKUP(TB_Vendas[[#This Row],[Qtd]],Desc_TabelaToda,TB_Vendas[[#This Row],[Indice]],TRUE)</f>
        <v>0.25</v>
      </c>
      <c r="J67" s="43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43">
        <f>_xlfn.XLOOKUP(TB_Vendas[[#This Row],[Vendedor]],Vendedores!$A$5:$A$9,Vendedores!$D$5:$D$9)</f>
        <v>0.2</v>
      </c>
      <c r="L67" s="43">
        <f>IF(TB_Vendas[[#This Row],[Desconto 
(Diretão)]]&lt;=TB_Vendas[[#This Row],[Desconto 
(Vendedor)]],TB_Vendas[[#This Row],[Desconto 
(Diretão)]],TB_Vendas[[#This Row],[Desconto 
(Vendedor)]])</f>
        <v>0.2</v>
      </c>
      <c r="M67" s="2">
        <f>TB_Vendas[[#This Row],[Preço Unitário]]*TB_Vendas[[#This Row],[Qtd]]</f>
        <v>2319.1999999999998</v>
      </c>
      <c r="N67" s="1" t="s">
        <v>114</v>
      </c>
    </row>
    <row r="68" spans="1:14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str">
        <f>_xlfn.XLOOKUP(TB_Vendas[[#This Row],[Código]],TB_Produtos[Código],TB_Produtos[Categoria])</f>
        <v>Vestuário</v>
      </c>
      <c r="F68" s="1">
        <v>2</v>
      </c>
      <c r="G68" s="7">
        <f>VLOOKUP(TB_Vendas[[#This Row],[Código]],Produtos!$B$6:$G$66,6,0)</f>
        <v>54.9</v>
      </c>
      <c r="H68" s="1">
        <f>_xlfn.XMATCH(TB_Vendas[[#This Row],[Categoria]],Desc_Categorias,0)</f>
        <v>3</v>
      </c>
      <c r="I68" s="43">
        <f>VLOOKUP(TB_Vendas[[#This Row],[Qtd]],Desc_TabelaToda,TB_Vendas[[#This Row],[Indice]],TRUE)</f>
        <v>0.15</v>
      </c>
      <c r="J68" s="43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43">
        <f>_xlfn.XLOOKUP(TB_Vendas[[#This Row],[Vendedor]],Vendedores!$A$5:$A$9,Vendedores!$D$5:$D$9)</f>
        <v>0.2</v>
      </c>
      <c r="L68" s="43">
        <f>IF(TB_Vendas[[#This Row],[Desconto 
(Diretão)]]&lt;=TB_Vendas[[#This Row],[Desconto 
(Vendedor)]],TB_Vendas[[#This Row],[Desconto 
(Diretão)]],TB_Vendas[[#This Row],[Desconto 
(Vendedor)]])</f>
        <v>0.15</v>
      </c>
      <c r="M68" s="2">
        <f>TB_Vendas[[#This Row],[Preço Unitário]]*TB_Vendas[[#This Row],[Qtd]]</f>
        <v>109.8</v>
      </c>
      <c r="N68" s="1" t="s">
        <v>114</v>
      </c>
    </row>
    <row r="69" spans="1:14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str">
        <f>_xlfn.XLOOKUP(TB_Vendas[[#This Row],[Código]],TB_Produtos[Código],TB_Produtos[Categoria])</f>
        <v>Vestuário</v>
      </c>
      <c r="F69" s="1">
        <v>2</v>
      </c>
      <c r="G69" s="7">
        <f>VLOOKUP(TB_Vendas[[#This Row],[Código]],Produtos!$B$6:$G$66,6,0)</f>
        <v>39.9</v>
      </c>
      <c r="H69" s="1">
        <f>_xlfn.XMATCH(TB_Vendas[[#This Row],[Categoria]],Desc_Categorias,0)</f>
        <v>3</v>
      </c>
      <c r="I69" s="43">
        <f>VLOOKUP(TB_Vendas[[#This Row],[Qtd]],Desc_TabelaToda,TB_Vendas[[#This Row],[Indice]],TRUE)</f>
        <v>0.15</v>
      </c>
      <c r="J69" s="43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43">
        <f>_xlfn.XLOOKUP(TB_Vendas[[#This Row],[Vendedor]],Vendedores!$A$5:$A$9,Vendedores!$D$5:$D$9)</f>
        <v>0.15</v>
      </c>
      <c r="L69" s="43">
        <f>IF(TB_Vendas[[#This Row],[Desconto 
(Diretão)]]&lt;=TB_Vendas[[#This Row],[Desconto 
(Vendedor)]],TB_Vendas[[#This Row],[Desconto 
(Diretão)]],TB_Vendas[[#This Row],[Desconto 
(Vendedor)]])</f>
        <v>0.15</v>
      </c>
      <c r="M69" s="2">
        <f>TB_Vendas[[#This Row],[Preço Unitário]]*TB_Vendas[[#This Row],[Qtd]]</f>
        <v>79.8</v>
      </c>
      <c r="N69" s="1" t="s">
        <v>118</v>
      </c>
    </row>
    <row r="70" spans="1:14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str">
        <f>_xlfn.XLOOKUP(TB_Vendas[[#This Row],[Código]],TB_Produtos[Código],TB_Produtos[Categoria])</f>
        <v>Vestuário</v>
      </c>
      <c r="F70" s="1">
        <v>7</v>
      </c>
      <c r="G70" s="7">
        <f>VLOOKUP(TB_Vendas[[#This Row],[Código]],Produtos!$B$6:$G$66,6,0)</f>
        <v>54.9</v>
      </c>
      <c r="H70" s="1">
        <f>_xlfn.XMATCH(TB_Vendas[[#This Row],[Categoria]],Desc_Categorias,0)</f>
        <v>3</v>
      </c>
      <c r="I70" s="43">
        <f>VLOOKUP(TB_Vendas[[#This Row],[Qtd]],Desc_TabelaToda,TB_Vendas[[#This Row],[Indice]],TRUE)</f>
        <v>0.25</v>
      </c>
      <c r="J70" s="43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43">
        <f>_xlfn.XLOOKUP(TB_Vendas[[#This Row],[Vendedor]],Vendedores!$A$5:$A$9,Vendedores!$D$5:$D$9)</f>
        <v>0.2</v>
      </c>
      <c r="L70" s="43">
        <f>IF(TB_Vendas[[#This Row],[Desconto 
(Diretão)]]&lt;=TB_Vendas[[#This Row],[Desconto 
(Vendedor)]],TB_Vendas[[#This Row],[Desconto 
(Diretão)]],TB_Vendas[[#This Row],[Desconto 
(Vendedor)]])</f>
        <v>0.2</v>
      </c>
      <c r="M70" s="2">
        <f>TB_Vendas[[#This Row],[Preço Unitário]]*TB_Vendas[[#This Row],[Qtd]]</f>
        <v>384.3</v>
      </c>
      <c r="N70" s="1" t="s">
        <v>117</v>
      </c>
    </row>
    <row r="71" spans="1:14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str">
        <f>_xlfn.XLOOKUP(TB_Vendas[[#This Row],[Código]],TB_Produtos[Código],TB_Produtos[Categoria])</f>
        <v>Vestuário</v>
      </c>
      <c r="F71" s="1">
        <v>4</v>
      </c>
      <c r="G71" s="7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43">
        <f>VLOOKUP(TB_Vendas[[#This Row],[Qtd]],Desc_TabelaToda,TB_Vendas[[#This Row],[Indice]],TRUE)</f>
        <v>0.2</v>
      </c>
      <c r="J71" s="43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43">
        <f>_xlfn.XLOOKUP(TB_Vendas[[#This Row],[Vendedor]],Vendedores!$A$5:$A$9,Vendedores!$D$5:$D$9)</f>
        <v>0.15</v>
      </c>
      <c r="L71" s="43">
        <f>IF(TB_Vendas[[#This Row],[Desconto 
(Diretão)]]&lt;=TB_Vendas[[#This Row],[Desconto 
(Vendedor)]],TB_Vendas[[#This Row],[Desconto 
(Diretão)]],TB_Vendas[[#This Row],[Desconto 
(Vendedor)]])</f>
        <v>0.15</v>
      </c>
      <c r="M71" s="2">
        <f>TB_Vendas[[#This Row],[Preço Unitário]]*TB_Vendas[[#This Row],[Qtd]]</f>
        <v>1199.5999999999999</v>
      </c>
      <c r="N71" s="1" t="s">
        <v>118</v>
      </c>
    </row>
    <row r="72" spans="1:14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str">
        <f>_xlfn.XLOOKUP(TB_Vendas[[#This Row],[Código]],TB_Produtos[Código],TB_Produtos[Categoria])</f>
        <v>Vestuário</v>
      </c>
      <c r="F72" s="1">
        <v>3</v>
      </c>
      <c r="G72" s="7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43">
        <f>VLOOKUP(TB_Vendas[[#This Row],[Qtd]],Desc_TabelaToda,TB_Vendas[[#This Row],[Indice]],TRUE)</f>
        <v>0.2</v>
      </c>
      <c r="J72" s="43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43">
        <f>_xlfn.XLOOKUP(TB_Vendas[[#This Row],[Vendedor]],Vendedores!$A$5:$A$9,Vendedores!$D$5:$D$9)</f>
        <v>0.2</v>
      </c>
      <c r="L72" s="43">
        <f>IF(TB_Vendas[[#This Row],[Desconto 
(Diretão)]]&lt;=TB_Vendas[[#This Row],[Desconto 
(Vendedor)]],TB_Vendas[[#This Row],[Desconto 
(Diretão)]],TB_Vendas[[#This Row],[Desconto 
(Vendedor)]])</f>
        <v>0.2</v>
      </c>
      <c r="M72" s="2">
        <f>TB_Vendas[[#This Row],[Preço Unitário]]*TB_Vendas[[#This Row],[Qtd]]</f>
        <v>779.69999999999993</v>
      </c>
      <c r="N72" s="1" t="s">
        <v>117</v>
      </c>
    </row>
    <row r="73" spans="1:14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str">
        <f>_xlfn.XLOOKUP(TB_Vendas[[#This Row],[Código]],TB_Produtos[Código],TB_Produtos[Categoria])</f>
        <v>Vestuário</v>
      </c>
      <c r="F73" s="1">
        <v>9</v>
      </c>
      <c r="G73" s="7">
        <f>VLOOKUP(TB_Vendas[[#This Row],[Código]],Produtos!$B$6:$G$66,6,0)</f>
        <v>72.5</v>
      </c>
      <c r="H73" s="1">
        <f>_xlfn.XMATCH(TB_Vendas[[#This Row],[Categoria]],Desc_Categorias,0)</f>
        <v>3</v>
      </c>
      <c r="I73" s="43">
        <f>VLOOKUP(TB_Vendas[[#This Row],[Qtd]],Desc_TabelaToda,TB_Vendas[[#This Row],[Indice]],TRUE)</f>
        <v>0.25</v>
      </c>
      <c r="J73" s="43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43">
        <f>_xlfn.XLOOKUP(TB_Vendas[[#This Row],[Vendedor]],Vendedores!$A$5:$A$9,Vendedores!$D$5:$D$9)</f>
        <v>0.1</v>
      </c>
      <c r="L73" s="43">
        <f>IF(TB_Vendas[[#This Row],[Desconto 
(Diretão)]]&lt;=TB_Vendas[[#This Row],[Desconto 
(Vendedor)]],TB_Vendas[[#This Row],[Desconto 
(Diretão)]],TB_Vendas[[#This Row],[Desconto 
(Vendedor)]])</f>
        <v>0.1</v>
      </c>
      <c r="M73" s="2">
        <f>TB_Vendas[[#This Row],[Preço Unitário]]*TB_Vendas[[#This Row],[Qtd]]</f>
        <v>652.5</v>
      </c>
      <c r="N73" s="1" t="s">
        <v>116</v>
      </c>
    </row>
    <row r="74" spans="1:14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str">
        <f>_xlfn.XLOOKUP(TB_Vendas[[#This Row],[Código]],TB_Produtos[Código],TB_Produtos[Categoria])</f>
        <v>Vestuário</v>
      </c>
      <c r="F74" s="1">
        <v>4</v>
      </c>
      <c r="G74" s="7">
        <f>VLOOKUP(TB_Vendas[[#This Row],[Código]],Produtos!$B$6:$G$66,6,0)</f>
        <v>300</v>
      </c>
      <c r="H74" s="1">
        <f>_xlfn.XMATCH(TB_Vendas[[#This Row],[Categoria]],Desc_Categorias,0)</f>
        <v>3</v>
      </c>
      <c r="I74" s="43">
        <f>VLOOKUP(TB_Vendas[[#This Row],[Qtd]],Desc_TabelaToda,TB_Vendas[[#This Row],[Indice]],TRUE)</f>
        <v>0.2</v>
      </c>
      <c r="J74" s="43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43">
        <f>_xlfn.XLOOKUP(TB_Vendas[[#This Row],[Vendedor]],Vendedores!$A$5:$A$9,Vendedores!$D$5:$D$9)</f>
        <v>0.15</v>
      </c>
      <c r="L74" s="43">
        <f>IF(TB_Vendas[[#This Row],[Desconto 
(Diretão)]]&lt;=TB_Vendas[[#This Row],[Desconto 
(Vendedor)]],TB_Vendas[[#This Row],[Desconto 
(Diretão)]],TB_Vendas[[#This Row],[Desconto 
(Vendedor)]])</f>
        <v>0.15</v>
      </c>
      <c r="M74" s="2">
        <f>TB_Vendas[[#This Row],[Preço Unitário]]*TB_Vendas[[#This Row],[Qtd]]</f>
        <v>1200</v>
      </c>
      <c r="N74" s="1" t="s">
        <v>118</v>
      </c>
    </row>
    <row r="75" spans="1:14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str">
        <f>_xlfn.XLOOKUP(TB_Vendas[[#This Row],[Código]],TB_Produtos[Código],TB_Produtos[Categoria])</f>
        <v>Vestuário</v>
      </c>
      <c r="F75" s="1">
        <v>9</v>
      </c>
      <c r="G75" s="7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43">
        <f>VLOOKUP(TB_Vendas[[#This Row],[Qtd]],Desc_TabelaToda,TB_Vendas[[#This Row],[Indice]],TRUE)</f>
        <v>0.25</v>
      </c>
      <c r="J75" s="43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43">
        <f>_xlfn.XLOOKUP(TB_Vendas[[#This Row],[Vendedor]],Vendedores!$A$5:$A$9,Vendedores!$D$5:$D$9)</f>
        <v>0.15</v>
      </c>
      <c r="L75" s="43">
        <f>IF(TB_Vendas[[#This Row],[Desconto 
(Diretão)]]&lt;=TB_Vendas[[#This Row],[Desconto 
(Vendedor)]],TB_Vendas[[#This Row],[Desconto 
(Diretão)]],TB_Vendas[[#This Row],[Desconto 
(Vendedor)]])</f>
        <v>0.15</v>
      </c>
      <c r="M75" s="2">
        <f>TB_Vendas[[#This Row],[Preço Unitário]]*TB_Vendas[[#This Row],[Qtd]]</f>
        <v>593.1</v>
      </c>
      <c r="N75" s="1" t="s">
        <v>118</v>
      </c>
    </row>
    <row r="76" spans="1:14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str">
        <f>_xlfn.XLOOKUP(TB_Vendas[[#This Row],[Código]],TB_Produtos[Código],TB_Produtos[Categoria])</f>
        <v>Vestuário</v>
      </c>
      <c r="F76" s="1">
        <v>10</v>
      </c>
      <c r="G76" s="7">
        <f>VLOOKUP(TB_Vendas[[#This Row],[Código]],Produtos!$B$6:$G$66,6,0)</f>
        <v>92.9</v>
      </c>
      <c r="H76" s="1">
        <f>_xlfn.XMATCH(TB_Vendas[[#This Row],[Categoria]],Desc_Categorias,0)</f>
        <v>3</v>
      </c>
      <c r="I76" s="43">
        <f>VLOOKUP(TB_Vendas[[#This Row],[Qtd]],Desc_TabelaToda,TB_Vendas[[#This Row],[Indice]],TRUE)</f>
        <v>0.3</v>
      </c>
      <c r="J76" s="43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43">
        <f>_xlfn.XLOOKUP(TB_Vendas[[#This Row],[Vendedor]],Vendedores!$A$5:$A$9,Vendedores!$D$5:$D$9)</f>
        <v>0.15</v>
      </c>
      <c r="L76" s="43">
        <f>IF(TB_Vendas[[#This Row],[Desconto 
(Diretão)]]&lt;=TB_Vendas[[#This Row],[Desconto 
(Vendedor)]],TB_Vendas[[#This Row],[Desconto 
(Diretão)]],TB_Vendas[[#This Row],[Desconto 
(Vendedor)]])</f>
        <v>0.15</v>
      </c>
      <c r="M76" s="2">
        <f>TB_Vendas[[#This Row],[Preço Unitário]]*TB_Vendas[[#This Row],[Qtd]]</f>
        <v>929</v>
      </c>
      <c r="N76" s="1" t="s">
        <v>118</v>
      </c>
    </row>
    <row r="77" spans="1:14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str">
        <f>_xlfn.XLOOKUP(TB_Vendas[[#This Row],[Código]],TB_Produtos[Código],TB_Produtos[Categoria])</f>
        <v>Calçado</v>
      </c>
      <c r="F77" s="1">
        <v>1</v>
      </c>
      <c r="G77" s="7">
        <f>VLOOKUP(TB_Vendas[[#This Row],[Código]],Produtos!$B$6:$G$66,6,0)</f>
        <v>89.9</v>
      </c>
      <c r="H77" s="1">
        <f>_xlfn.XMATCH(TB_Vendas[[#This Row],[Categoria]],Desc_Categorias,0)</f>
        <v>4</v>
      </c>
      <c r="I77" s="43">
        <f>VLOOKUP(TB_Vendas[[#This Row],[Qtd]],Desc_TabelaToda,TB_Vendas[[#This Row],[Indice]],TRUE)</f>
        <v>0</v>
      </c>
      <c r="J77" s="43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43">
        <f>_xlfn.XLOOKUP(TB_Vendas[[#This Row],[Vendedor]],Vendedores!$A$5:$A$9,Vendedores!$D$5:$D$9)</f>
        <v>0.1</v>
      </c>
      <c r="L77" s="43">
        <f>IF(TB_Vendas[[#This Row],[Desconto 
(Diretão)]]&lt;=TB_Vendas[[#This Row],[Desconto 
(Vendedor)]],TB_Vendas[[#This Row],[Desconto 
(Diretão)]],TB_Vendas[[#This Row],[Desconto 
(Vendedor)]])</f>
        <v>0</v>
      </c>
      <c r="M77" s="2">
        <f>TB_Vendas[[#This Row],[Preço Unitário]]*TB_Vendas[[#This Row],[Qtd]]</f>
        <v>89.9</v>
      </c>
      <c r="N77" s="1" t="s">
        <v>116</v>
      </c>
    </row>
    <row r="78" spans="1:14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str">
        <f>_xlfn.XLOOKUP(TB_Vendas[[#This Row],[Código]],TB_Produtos[Código],TB_Produtos[Categoria])</f>
        <v>Vestuário</v>
      </c>
      <c r="F78" s="1">
        <v>2</v>
      </c>
      <c r="G78" s="7">
        <f>VLOOKUP(TB_Vendas[[#This Row],[Código]],Produtos!$B$6:$G$66,6,0)</f>
        <v>49.9</v>
      </c>
      <c r="H78" s="1">
        <f>_xlfn.XMATCH(TB_Vendas[[#This Row],[Categoria]],Desc_Categorias,0)</f>
        <v>3</v>
      </c>
      <c r="I78" s="43">
        <f>VLOOKUP(TB_Vendas[[#This Row],[Qtd]],Desc_TabelaToda,TB_Vendas[[#This Row],[Indice]],TRUE)</f>
        <v>0.15</v>
      </c>
      <c r="J78" s="43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43">
        <f>_xlfn.XLOOKUP(TB_Vendas[[#This Row],[Vendedor]],Vendedores!$A$5:$A$9,Vendedores!$D$5:$D$9)</f>
        <v>0.1</v>
      </c>
      <c r="L78" s="43">
        <f>IF(TB_Vendas[[#This Row],[Desconto 
(Diretão)]]&lt;=TB_Vendas[[#This Row],[Desconto 
(Vendedor)]],TB_Vendas[[#This Row],[Desconto 
(Diretão)]],TB_Vendas[[#This Row],[Desconto 
(Vendedor)]])</f>
        <v>0.1</v>
      </c>
      <c r="M78" s="2">
        <f>TB_Vendas[[#This Row],[Preço Unitário]]*TB_Vendas[[#This Row],[Qtd]]</f>
        <v>99.8</v>
      </c>
      <c r="N78" s="1" t="s">
        <v>116</v>
      </c>
    </row>
    <row r="79" spans="1:14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str">
        <f>_xlfn.XLOOKUP(TB_Vendas[[#This Row],[Código]],TB_Produtos[Código],TB_Produtos[Categoria])</f>
        <v>Vestuário</v>
      </c>
      <c r="F79" s="1">
        <v>8</v>
      </c>
      <c r="G79" s="7">
        <f>VLOOKUP(TB_Vendas[[#This Row],[Código]],Produtos!$B$6:$G$66,6,0)</f>
        <v>70</v>
      </c>
      <c r="H79" s="1">
        <f>_xlfn.XMATCH(TB_Vendas[[#This Row],[Categoria]],Desc_Categorias,0)</f>
        <v>3</v>
      </c>
      <c r="I79" s="43">
        <f>VLOOKUP(TB_Vendas[[#This Row],[Qtd]],Desc_TabelaToda,TB_Vendas[[#This Row],[Indice]],TRUE)</f>
        <v>0.25</v>
      </c>
      <c r="J79" s="43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43">
        <f>_xlfn.XLOOKUP(TB_Vendas[[#This Row],[Vendedor]],Vendedores!$A$5:$A$9,Vendedores!$D$5:$D$9)</f>
        <v>0.15</v>
      </c>
      <c r="L79" s="43">
        <f>IF(TB_Vendas[[#This Row],[Desconto 
(Diretão)]]&lt;=TB_Vendas[[#This Row],[Desconto 
(Vendedor)]],TB_Vendas[[#This Row],[Desconto 
(Diretão)]],TB_Vendas[[#This Row],[Desconto 
(Vendedor)]])</f>
        <v>0.15</v>
      </c>
      <c r="M79" s="2">
        <f>TB_Vendas[[#This Row],[Preço Unitário]]*TB_Vendas[[#This Row],[Qtd]]</f>
        <v>560</v>
      </c>
      <c r="N79" s="1" t="s">
        <v>115</v>
      </c>
    </row>
    <row r="80" spans="1:14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str">
        <f>_xlfn.XLOOKUP(TB_Vendas[[#This Row],[Código]],TB_Produtos[Código],TB_Produtos[Categoria])</f>
        <v>Vestuário</v>
      </c>
      <c r="F80" s="1">
        <v>5</v>
      </c>
      <c r="G80" s="7">
        <f>VLOOKUP(TB_Vendas[[#This Row],[Código]],Produtos!$B$6:$G$66,6,0)</f>
        <v>46.9</v>
      </c>
      <c r="H80" s="1">
        <f>_xlfn.XMATCH(TB_Vendas[[#This Row],[Categoria]],Desc_Categorias,0)</f>
        <v>3</v>
      </c>
      <c r="I80" s="43">
        <f>VLOOKUP(TB_Vendas[[#This Row],[Qtd]],Desc_TabelaToda,TB_Vendas[[#This Row],[Indice]],TRUE)</f>
        <v>0.25</v>
      </c>
      <c r="J80" s="43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43">
        <f>_xlfn.XLOOKUP(TB_Vendas[[#This Row],[Vendedor]],Vendedores!$A$5:$A$9,Vendedores!$D$5:$D$9)</f>
        <v>0.1</v>
      </c>
      <c r="L80" s="43">
        <f>IF(TB_Vendas[[#This Row],[Desconto 
(Diretão)]]&lt;=TB_Vendas[[#This Row],[Desconto 
(Vendedor)]],TB_Vendas[[#This Row],[Desconto 
(Diretão)]],TB_Vendas[[#This Row],[Desconto 
(Vendedor)]])</f>
        <v>0.1</v>
      </c>
      <c r="M80" s="2">
        <f>TB_Vendas[[#This Row],[Preço Unitário]]*TB_Vendas[[#This Row],[Qtd]]</f>
        <v>234.5</v>
      </c>
      <c r="N80" s="1" t="s">
        <v>116</v>
      </c>
    </row>
    <row r="81" spans="1:14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str">
        <f>_xlfn.XLOOKUP(TB_Vendas[[#This Row],[Código]],TB_Produtos[Código],TB_Produtos[Categoria])</f>
        <v>Vestuário</v>
      </c>
      <c r="F81" s="1">
        <v>10</v>
      </c>
      <c r="G81" s="7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43">
        <f>VLOOKUP(TB_Vendas[[#This Row],[Qtd]],Desc_TabelaToda,TB_Vendas[[#This Row],[Indice]],TRUE)</f>
        <v>0.3</v>
      </c>
      <c r="J81" s="43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43">
        <f>_xlfn.XLOOKUP(TB_Vendas[[#This Row],[Vendedor]],Vendedores!$A$5:$A$9,Vendedores!$D$5:$D$9)</f>
        <v>0.15</v>
      </c>
      <c r="L81" s="43">
        <f>IF(TB_Vendas[[#This Row],[Desconto 
(Diretão)]]&lt;=TB_Vendas[[#This Row],[Desconto 
(Vendedor)]],TB_Vendas[[#This Row],[Desconto 
(Diretão)]],TB_Vendas[[#This Row],[Desconto 
(Vendedor)]])</f>
        <v>0.15</v>
      </c>
      <c r="M81" s="2">
        <f>TB_Vendas[[#This Row],[Preço Unitário]]*TB_Vendas[[#This Row],[Qtd]]</f>
        <v>2899</v>
      </c>
      <c r="N81" s="1" t="s">
        <v>115</v>
      </c>
    </row>
    <row r="82" spans="1:14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str">
        <f>_xlfn.XLOOKUP(TB_Vendas[[#This Row],[Código]],TB_Produtos[Código],TB_Produtos[Categoria])</f>
        <v>Vestuário</v>
      </c>
      <c r="F82" s="1">
        <v>1</v>
      </c>
      <c r="G82" s="7">
        <f>VLOOKUP(TB_Vendas[[#This Row],[Código]],Produtos!$B$6:$G$66,6,0)</f>
        <v>42.5</v>
      </c>
      <c r="H82" s="1">
        <f>_xlfn.XMATCH(TB_Vendas[[#This Row],[Categoria]],Desc_Categorias,0)</f>
        <v>3</v>
      </c>
      <c r="I82" s="43">
        <f>VLOOKUP(TB_Vendas[[#This Row],[Qtd]],Desc_TabelaToda,TB_Vendas[[#This Row],[Indice]],TRUE)</f>
        <v>0.1</v>
      </c>
      <c r="J82" s="43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43">
        <f>_xlfn.XLOOKUP(TB_Vendas[[#This Row],[Vendedor]],Vendedores!$A$5:$A$9,Vendedores!$D$5:$D$9)</f>
        <v>0.1</v>
      </c>
      <c r="L82" s="43">
        <f>IF(TB_Vendas[[#This Row],[Desconto 
(Diretão)]]&lt;=TB_Vendas[[#This Row],[Desconto 
(Vendedor)]],TB_Vendas[[#This Row],[Desconto 
(Diretão)]],TB_Vendas[[#This Row],[Desconto 
(Vendedor)]])</f>
        <v>0.1</v>
      </c>
      <c r="M82" s="2">
        <f>TB_Vendas[[#This Row],[Preço Unitário]]*TB_Vendas[[#This Row],[Qtd]]</f>
        <v>42.5</v>
      </c>
      <c r="N82" s="1" t="s">
        <v>116</v>
      </c>
    </row>
    <row r="83" spans="1:14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str">
        <f>_xlfn.XLOOKUP(TB_Vendas[[#This Row],[Código]],TB_Produtos[Código],TB_Produtos[Categoria])</f>
        <v>Calçado</v>
      </c>
      <c r="F83" s="1">
        <v>2</v>
      </c>
      <c r="G83" s="7">
        <f>VLOOKUP(TB_Vendas[[#This Row],[Código]],Produtos!$B$6:$G$66,6,0)</f>
        <v>89.9</v>
      </c>
      <c r="H83" s="1">
        <f>_xlfn.XMATCH(TB_Vendas[[#This Row],[Categoria]],Desc_Categorias,0)</f>
        <v>4</v>
      </c>
      <c r="I83" s="43">
        <f>VLOOKUP(TB_Vendas[[#This Row],[Qtd]],Desc_TabelaToda,TB_Vendas[[#This Row],[Indice]],TRUE)</f>
        <v>0.1</v>
      </c>
      <c r="J83" s="43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43">
        <f>_xlfn.XLOOKUP(TB_Vendas[[#This Row],[Vendedor]],Vendedores!$A$5:$A$9,Vendedores!$D$5:$D$9)</f>
        <v>0.15</v>
      </c>
      <c r="L83" s="43">
        <f>IF(TB_Vendas[[#This Row],[Desconto 
(Diretão)]]&lt;=TB_Vendas[[#This Row],[Desconto 
(Vendedor)]],TB_Vendas[[#This Row],[Desconto 
(Diretão)]],TB_Vendas[[#This Row],[Desconto 
(Vendedor)]])</f>
        <v>0.1</v>
      </c>
      <c r="M83" s="2">
        <f>TB_Vendas[[#This Row],[Preço Unitário]]*TB_Vendas[[#This Row],[Qtd]]</f>
        <v>179.8</v>
      </c>
      <c r="N83" s="1" t="s">
        <v>115</v>
      </c>
    </row>
    <row r="84" spans="1:14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str">
        <f>_xlfn.XLOOKUP(TB_Vendas[[#This Row],[Código]],TB_Produtos[Código],TB_Produtos[Categoria])</f>
        <v>Calçado</v>
      </c>
      <c r="F84" s="1">
        <v>3</v>
      </c>
      <c r="G84" s="7">
        <f>VLOOKUP(TB_Vendas[[#This Row],[Código]],Produtos!$B$6:$G$66,6,0)</f>
        <v>255</v>
      </c>
      <c r="H84" s="1">
        <f>_xlfn.XMATCH(TB_Vendas[[#This Row],[Categoria]],Desc_Categorias,0)</f>
        <v>4</v>
      </c>
      <c r="I84" s="43">
        <f>VLOOKUP(TB_Vendas[[#This Row],[Qtd]],Desc_TabelaToda,TB_Vendas[[#This Row],[Indice]],TRUE)</f>
        <v>0.15</v>
      </c>
      <c r="J84" s="43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43">
        <f>_xlfn.XLOOKUP(TB_Vendas[[#This Row],[Vendedor]],Vendedores!$A$5:$A$9,Vendedores!$D$5:$D$9)</f>
        <v>0.2</v>
      </c>
      <c r="L84" s="43">
        <f>IF(TB_Vendas[[#This Row],[Desconto 
(Diretão)]]&lt;=TB_Vendas[[#This Row],[Desconto 
(Vendedor)]],TB_Vendas[[#This Row],[Desconto 
(Diretão)]],TB_Vendas[[#This Row],[Desconto 
(Vendedor)]])</f>
        <v>0.15</v>
      </c>
      <c r="M84" s="2">
        <f>TB_Vendas[[#This Row],[Preço Unitário]]*TB_Vendas[[#This Row],[Qtd]]</f>
        <v>765</v>
      </c>
      <c r="N84" s="1" t="s">
        <v>114</v>
      </c>
    </row>
    <row r="85" spans="1:14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str">
        <f>_xlfn.XLOOKUP(TB_Vendas[[#This Row],[Código]],TB_Produtos[Código],TB_Produtos[Categoria])</f>
        <v>Vestuário</v>
      </c>
      <c r="F85" s="1">
        <v>6</v>
      </c>
      <c r="G85" s="7">
        <f>VLOOKUP(TB_Vendas[[#This Row],[Código]],Produtos!$B$6:$G$66,6,0)</f>
        <v>42.5</v>
      </c>
      <c r="H85" s="1">
        <f>_xlfn.XMATCH(TB_Vendas[[#This Row],[Categoria]],Desc_Categorias,0)</f>
        <v>3</v>
      </c>
      <c r="I85" s="43">
        <f>VLOOKUP(TB_Vendas[[#This Row],[Qtd]],Desc_TabelaToda,TB_Vendas[[#This Row],[Indice]],TRUE)</f>
        <v>0.25</v>
      </c>
      <c r="J85" s="43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43">
        <f>_xlfn.XLOOKUP(TB_Vendas[[#This Row],[Vendedor]],Vendedores!$A$5:$A$9,Vendedores!$D$5:$D$9)</f>
        <v>0.2</v>
      </c>
      <c r="L85" s="43">
        <f>IF(TB_Vendas[[#This Row],[Desconto 
(Diretão)]]&lt;=TB_Vendas[[#This Row],[Desconto 
(Vendedor)]],TB_Vendas[[#This Row],[Desconto 
(Diretão)]],TB_Vendas[[#This Row],[Desconto 
(Vendedor)]])</f>
        <v>0.2</v>
      </c>
      <c r="M85" s="2">
        <f>TB_Vendas[[#This Row],[Preço Unitário]]*TB_Vendas[[#This Row],[Qtd]]</f>
        <v>255</v>
      </c>
      <c r="N85" s="1" t="s">
        <v>117</v>
      </c>
    </row>
    <row r="86" spans="1:14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str">
        <f>_xlfn.XLOOKUP(TB_Vendas[[#This Row],[Código]],TB_Produtos[Código],TB_Produtos[Categoria])</f>
        <v>Vestuário</v>
      </c>
      <c r="F86" s="1">
        <v>8</v>
      </c>
      <c r="G86" s="7">
        <f>VLOOKUP(TB_Vendas[[#This Row],[Código]],Produtos!$B$6:$G$66,6,0)</f>
        <v>39.9</v>
      </c>
      <c r="H86" s="1">
        <f>_xlfn.XMATCH(TB_Vendas[[#This Row],[Categoria]],Desc_Categorias,0)</f>
        <v>3</v>
      </c>
      <c r="I86" s="43">
        <f>VLOOKUP(TB_Vendas[[#This Row],[Qtd]],Desc_TabelaToda,TB_Vendas[[#This Row],[Indice]],TRUE)</f>
        <v>0.25</v>
      </c>
      <c r="J86" s="43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43">
        <f>_xlfn.XLOOKUP(TB_Vendas[[#This Row],[Vendedor]],Vendedores!$A$5:$A$9,Vendedores!$D$5:$D$9)</f>
        <v>0.15</v>
      </c>
      <c r="L86" s="43">
        <f>IF(TB_Vendas[[#This Row],[Desconto 
(Diretão)]]&lt;=TB_Vendas[[#This Row],[Desconto 
(Vendedor)]],TB_Vendas[[#This Row],[Desconto 
(Diretão)]],TB_Vendas[[#This Row],[Desconto 
(Vendedor)]])</f>
        <v>0.15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7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C727-A4BE-4D8E-B096-B644D6008112}">
  <dimension ref="A1:H25"/>
  <sheetViews>
    <sheetView workbookViewId="0">
      <selection activeCell="A13" sqref="A13:C24"/>
    </sheetView>
  </sheetViews>
  <sheetFormatPr defaultRowHeight="14.4"/>
  <cols>
    <col min="1" max="1" width="17.21875" bestFit="1" customWidth="1"/>
    <col min="2" max="2" width="14.44140625" bestFit="1" customWidth="1"/>
    <col min="3" max="3" width="11.88671875" bestFit="1" customWidth="1"/>
    <col min="4" max="4" width="7" bestFit="1" customWidth="1"/>
    <col min="5" max="9" width="8" bestFit="1" customWidth="1"/>
    <col min="10" max="10" width="6" bestFit="1" customWidth="1"/>
    <col min="11" max="11" width="8" bestFit="1" customWidth="1"/>
    <col min="12" max="12" width="7" bestFit="1" customWidth="1"/>
    <col min="13" max="13" width="8" bestFit="1" customWidth="1"/>
    <col min="14" max="14" width="10" bestFit="1" customWidth="1"/>
    <col min="15" max="243" width="10.77734375" bestFit="1" customWidth="1"/>
    <col min="244" max="244" width="10" bestFit="1" customWidth="1"/>
  </cols>
  <sheetData>
    <row r="1" spans="1:8">
      <c r="A1" s="63" t="s">
        <v>73</v>
      </c>
      <c r="B1" t="s" vm="1">
        <v>193</v>
      </c>
      <c r="D1" s="63" t="s">
        <v>10</v>
      </c>
      <c r="E1" t="s" vm="2">
        <v>193</v>
      </c>
    </row>
    <row r="3" spans="1:8">
      <c r="A3" s="63" t="s">
        <v>161</v>
      </c>
      <c r="B3" s="2" t="s">
        <v>167</v>
      </c>
      <c r="D3" s="63" t="s">
        <v>161</v>
      </c>
      <c r="E3" t="s">
        <v>167</v>
      </c>
    </row>
    <row r="4" spans="1:8">
      <c r="A4" s="64" t="s">
        <v>71</v>
      </c>
      <c r="B4" s="2">
        <v>36204.6</v>
      </c>
      <c r="D4" s="64" t="s">
        <v>13</v>
      </c>
      <c r="E4" s="113">
        <v>31476.5</v>
      </c>
      <c r="F4" t="str">
        <f>D4</f>
        <v>Acessórios</v>
      </c>
      <c r="G4">
        <f>GETPIVOTDATA("[Measures].[Soma de Total 2]",$D$3,"[Vendas__2].[Categoria]","[Vendas__2].[Categoria].&amp;[Acessórios]")</f>
        <v>31476.5</v>
      </c>
      <c r="H4">
        <f>GETPIVOTDATA("[Measures].[Soma de Total 2]",$D$3)-G4</f>
        <v>175964.6</v>
      </c>
    </row>
    <row r="5" spans="1:8">
      <c r="A5" s="64" t="s">
        <v>72</v>
      </c>
      <c r="B5" s="2">
        <v>36468.6</v>
      </c>
      <c r="D5" s="64" t="s">
        <v>14</v>
      </c>
      <c r="E5" s="113">
        <v>40859.4</v>
      </c>
      <c r="F5" t="str">
        <f t="shared" ref="F5:F6" si="0">D5</f>
        <v>Calçado</v>
      </c>
      <c r="G5">
        <f>GETPIVOTDATA("[Measures].[Soma de Total 2]",$D$3,"[Vendas__2].[Categoria]","[Vendas__2].[Categoria].&amp;[Calçado]")</f>
        <v>40859.4</v>
      </c>
      <c r="H5">
        <f t="shared" ref="H5:H6" si="1">GETPIVOTDATA("[Measures].[Soma de Total 2]",$D$3)-G5</f>
        <v>166581.70000000001</v>
      </c>
    </row>
    <row r="6" spans="1:8">
      <c r="A6" s="64" t="s">
        <v>119</v>
      </c>
      <c r="B6" s="2">
        <v>37864</v>
      </c>
      <c r="D6" s="64" t="s">
        <v>12</v>
      </c>
      <c r="E6" s="113">
        <v>135105.20000000001</v>
      </c>
      <c r="F6" t="str">
        <f t="shared" si="0"/>
        <v>Vestuário</v>
      </c>
      <c r="G6">
        <f>GETPIVOTDATA("[Measures].[Soma de Total 2]",$D$3,"[Vendas__2].[Categoria]","[Vendas__2].[Categoria].&amp;[Vestuário]")</f>
        <v>135105.20000000001</v>
      </c>
      <c r="H6">
        <f t="shared" si="1"/>
        <v>72335.899999999994</v>
      </c>
    </row>
    <row r="7" spans="1:8">
      <c r="A7" s="64" t="s">
        <v>74</v>
      </c>
      <c r="B7" s="2">
        <v>47690</v>
      </c>
      <c r="D7" s="64" t="s">
        <v>162</v>
      </c>
      <c r="E7" s="113">
        <v>207441.1</v>
      </c>
    </row>
    <row r="8" spans="1:8">
      <c r="A8" s="64" t="s">
        <v>120</v>
      </c>
      <c r="B8" s="2">
        <v>49213.9</v>
      </c>
    </row>
    <row r="9" spans="1:8">
      <c r="A9" s="64" t="s">
        <v>162</v>
      </c>
      <c r="B9" s="2">
        <v>207441.1</v>
      </c>
    </row>
    <row r="12" spans="1:8">
      <c r="A12" s="63" t="s">
        <v>161</v>
      </c>
      <c r="B12" s="2" t="s">
        <v>167</v>
      </c>
      <c r="C12" t="s">
        <v>165</v>
      </c>
    </row>
    <row r="13" spans="1:8">
      <c r="A13" s="64" t="s">
        <v>195</v>
      </c>
      <c r="B13" s="2">
        <v>27065.5</v>
      </c>
      <c r="C13" s="113">
        <v>154</v>
      </c>
    </row>
    <row r="14" spans="1:8">
      <c r="A14" s="64" t="s">
        <v>196</v>
      </c>
      <c r="B14" s="2">
        <v>7502.6</v>
      </c>
      <c r="C14" s="113">
        <v>83</v>
      </c>
    </row>
    <row r="15" spans="1:8">
      <c r="A15" s="64" t="s">
        <v>197</v>
      </c>
      <c r="B15" s="2">
        <v>7197.4</v>
      </c>
      <c r="C15" s="113">
        <v>114</v>
      </c>
    </row>
    <row r="16" spans="1:8">
      <c r="A16" s="64" t="s">
        <v>198</v>
      </c>
      <c r="B16" s="2">
        <v>17379.8</v>
      </c>
      <c r="C16" s="113">
        <v>146</v>
      </c>
    </row>
    <row r="17" spans="1:3">
      <c r="A17" s="64" t="s">
        <v>199</v>
      </c>
      <c r="B17" s="2">
        <v>20685.5</v>
      </c>
      <c r="C17" s="113">
        <v>114</v>
      </c>
    </row>
    <row r="18" spans="1:3">
      <c r="A18" s="64" t="s">
        <v>200</v>
      </c>
      <c r="B18" s="2">
        <v>22586.3</v>
      </c>
      <c r="C18" s="113">
        <v>185</v>
      </c>
    </row>
    <row r="19" spans="1:3">
      <c r="A19" s="64" t="s">
        <v>201</v>
      </c>
      <c r="B19" s="2">
        <v>18730.099999999999</v>
      </c>
      <c r="C19" s="113">
        <v>133</v>
      </c>
    </row>
    <row r="20" spans="1:3">
      <c r="A20" s="64" t="s">
        <v>202</v>
      </c>
      <c r="B20" s="2">
        <v>21585.8</v>
      </c>
      <c r="C20" s="113">
        <v>147</v>
      </c>
    </row>
    <row r="21" spans="1:3">
      <c r="A21" s="64" t="s">
        <v>203</v>
      </c>
      <c r="B21" s="2">
        <v>19851</v>
      </c>
      <c r="C21" s="113">
        <v>151</v>
      </c>
    </row>
    <row r="22" spans="1:3">
      <c r="A22" s="64" t="s">
        <v>204</v>
      </c>
      <c r="B22" s="2">
        <v>15659.4</v>
      </c>
      <c r="C22" s="113">
        <v>151</v>
      </c>
    </row>
    <row r="23" spans="1:3">
      <c r="A23" s="64" t="s">
        <v>205</v>
      </c>
      <c r="B23" s="2">
        <v>9455.2000000000007</v>
      </c>
      <c r="C23" s="113">
        <v>92</v>
      </c>
    </row>
    <row r="24" spans="1:3">
      <c r="A24" s="64" t="s">
        <v>206</v>
      </c>
      <c r="B24" s="2">
        <v>19742.5</v>
      </c>
      <c r="C24" s="113">
        <v>129</v>
      </c>
    </row>
    <row r="25" spans="1:3">
      <c r="A25" s="64" t="s">
        <v>162</v>
      </c>
      <c r="B25" s="2">
        <v>207441.1</v>
      </c>
      <c r="C25" s="113">
        <v>1599</v>
      </c>
    </row>
  </sheetData>
  <pageMargins left="0.511811024" right="0.511811024" top="0.78740157499999996" bottom="0.78740157499999996" header="0.31496062000000002" footer="0.31496062000000002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9AA3-C78B-4C09-AA40-D19B2AEE266D}">
  <dimension ref="A1:I253"/>
  <sheetViews>
    <sheetView topLeftCell="A2" workbookViewId="0">
      <selection activeCell="C14" sqref="C14"/>
    </sheetView>
  </sheetViews>
  <sheetFormatPr defaultRowHeight="14.4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7.5546875" customWidth="1"/>
    <col min="9" max="9" width="11.5546875" bestFit="1" customWidth="1"/>
  </cols>
  <sheetData>
    <row r="1" spans="1:9">
      <c r="A1" t="s">
        <v>75</v>
      </c>
      <c r="B1" t="s">
        <v>30</v>
      </c>
      <c r="C1" t="s">
        <v>10</v>
      </c>
      <c r="D1" t="s">
        <v>15</v>
      </c>
      <c r="E1" t="s">
        <v>11</v>
      </c>
      <c r="F1" t="s">
        <v>160</v>
      </c>
      <c r="G1" t="s">
        <v>16</v>
      </c>
      <c r="H1" t="s">
        <v>194</v>
      </c>
      <c r="I1" t="s">
        <v>73</v>
      </c>
    </row>
    <row r="2" spans="1:9">
      <c r="A2" s="71">
        <v>44566</v>
      </c>
      <c r="B2" t="s">
        <v>62</v>
      </c>
      <c r="C2" t="s">
        <v>14</v>
      </c>
      <c r="D2">
        <v>2</v>
      </c>
      <c r="E2">
        <v>245</v>
      </c>
      <c r="F2">
        <v>0.1</v>
      </c>
      <c r="G2">
        <v>490</v>
      </c>
      <c r="H2" t="str">
        <f>_xlfn.XLOOKUP(Vendas__2[[#This Row],[Vendedor]],Vendedores!$A$4:$A$9,Vendedores!$B$4:$B$9,"",0)</f>
        <v>Amanda</v>
      </c>
      <c r="I2" t="s">
        <v>117</v>
      </c>
    </row>
    <row r="3" spans="1:9">
      <c r="A3" s="71">
        <v>44567</v>
      </c>
      <c r="B3" t="s">
        <v>60</v>
      </c>
      <c r="C3" t="s">
        <v>14</v>
      </c>
      <c r="D3">
        <v>10</v>
      </c>
      <c r="E3">
        <v>255</v>
      </c>
      <c r="F3">
        <v>0.15</v>
      </c>
      <c r="G3">
        <v>2550</v>
      </c>
      <c r="H3" t="str">
        <f>_xlfn.XLOOKUP(Vendas__2[[#This Row],[Vendedor]],Vendedores!$A$4:$A$9,Vendedores!$B$4:$B$9,"",0)</f>
        <v>Bruno</v>
      </c>
      <c r="I3" t="s">
        <v>118</v>
      </c>
    </row>
    <row r="4" spans="1:9">
      <c r="A4" s="71">
        <v>44568</v>
      </c>
      <c r="B4" t="s">
        <v>94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tr">
        <f>_xlfn.XLOOKUP(Vendas__2[[#This Row],[Vendedor]],Vendedores!$A$4:$A$9,Vendedores!$B$4:$B$9,"",0)</f>
        <v>Clara</v>
      </c>
      <c r="I4" t="s">
        <v>116</v>
      </c>
    </row>
    <row r="5" spans="1:9">
      <c r="A5" s="71">
        <v>44573</v>
      </c>
      <c r="B5" t="s">
        <v>107</v>
      </c>
      <c r="C5" t="s">
        <v>12</v>
      </c>
      <c r="D5">
        <v>11</v>
      </c>
      <c r="E5">
        <v>180</v>
      </c>
      <c r="F5">
        <v>0.2</v>
      </c>
      <c r="G5">
        <v>1980</v>
      </c>
      <c r="H5" t="str">
        <f>_xlfn.XLOOKUP(Vendas__2[[#This Row],[Vendedor]],Vendedores!$A$4:$A$9,Vendedores!$B$4:$B$9,"",0)</f>
        <v>João</v>
      </c>
      <c r="I5" t="s">
        <v>114</v>
      </c>
    </row>
    <row r="6" spans="1:9">
      <c r="A6" s="71">
        <v>44574</v>
      </c>
      <c r="B6" t="s">
        <v>111</v>
      </c>
      <c r="C6" t="s">
        <v>12</v>
      </c>
      <c r="D6">
        <v>10</v>
      </c>
      <c r="E6">
        <v>180</v>
      </c>
      <c r="F6">
        <v>0.1</v>
      </c>
      <c r="G6">
        <v>1800</v>
      </c>
      <c r="H6" t="str">
        <f>_xlfn.XLOOKUP(Vendas__2[[#This Row],[Vendedor]],Vendedores!$A$4:$A$9,Vendedores!$B$4:$B$9,"",0)</f>
        <v>Clara</v>
      </c>
      <c r="I6" t="s">
        <v>116</v>
      </c>
    </row>
    <row r="7" spans="1:9">
      <c r="A7" s="71">
        <v>44578</v>
      </c>
      <c r="B7" t="s">
        <v>34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tr">
        <f>_xlfn.XLOOKUP(Vendas__2[[#This Row],[Vendedor]],Vendedores!$A$4:$A$9,Vendedores!$B$4:$B$9,"",0)</f>
        <v>Sarah</v>
      </c>
      <c r="I7" t="s">
        <v>115</v>
      </c>
    </row>
    <row r="8" spans="1:9">
      <c r="A8" s="71">
        <v>44584</v>
      </c>
      <c r="B8" t="s">
        <v>60</v>
      </c>
      <c r="C8" t="s">
        <v>14</v>
      </c>
      <c r="D8">
        <v>2</v>
      </c>
      <c r="E8">
        <v>255</v>
      </c>
      <c r="F8">
        <v>0.1</v>
      </c>
      <c r="G8">
        <v>510</v>
      </c>
      <c r="H8" t="str">
        <f>_xlfn.XLOOKUP(Vendas__2[[#This Row],[Vendedor]],Vendedores!$A$4:$A$9,Vendedores!$B$4:$B$9,"",0)</f>
        <v>Amanda</v>
      </c>
      <c r="I8" t="s">
        <v>117</v>
      </c>
    </row>
    <row r="9" spans="1:9">
      <c r="A9" s="71">
        <v>44587</v>
      </c>
      <c r="B9" t="s">
        <v>89</v>
      </c>
      <c r="C9" t="s">
        <v>12</v>
      </c>
      <c r="D9">
        <v>2</v>
      </c>
      <c r="E9">
        <v>72.5</v>
      </c>
      <c r="F9">
        <v>0.15</v>
      </c>
      <c r="G9">
        <v>145</v>
      </c>
      <c r="H9" t="str">
        <f>_xlfn.XLOOKUP(Vendas__2[[#This Row],[Vendedor]],Vendedores!$A$4:$A$9,Vendedores!$B$4:$B$9,"",0)</f>
        <v>Bruno</v>
      </c>
      <c r="I9" t="s">
        <v>118</v>
      </c>
    </row>
    <row r="10" spans="1:9">
      <c r="A10" s="71">
        <v>44589</v>
      </c>
      <c r="B10" t="s">
        <v>91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tr">
        <f>_xlfn.XLOOKUP(Vendas__2[[#This Row],[Vendedor]],Vendedores!$A$4:$A$9,Vendedores!$B$4:$B$9,"",0)</f>
        <v>Amanda</v>
      </c>
      <c r="I10" t="s">
        <v>117</v>
      </c>
    </row>
    <row r="11" spans="1:9">
      <c r="A11" s="71">
        <v>44590</v>
      </c>
      <c r="B11" t="s">
        <v>91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tr">
        <f>_xlfn.XLOOKUP(Vendas__2[[#This Row],[Vendedor]],Vendedores!$A$4:$A$9,Vendedores!$B$4:$B$9,"",0)</f>
        <v>Bruno</v>
      </c>
      <c r="I11" t="s">
        <v>118</v>
      </c>
    </row>
    <row r="12" spans="1:9">
      <c r="A12" s="71">
        <v>44591</v>
      </c>
      <c r="B12" t="s">
        <v>110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tr">
        <f>_xlfn.XLOOKUP(Vendas__2[[#This Row],[Vendedor]],Vendedores!$A$4:$A$9,Vendedores!$B$4:$B$9,"",0)</f>
        <v>João</v>
      </c>
      <c r="I12" t="s">
        <v>114</v>
      </c>
    </row>
    <row r="13" spans="1:9">
      <c r="A13" s="71">
        <v>44595</v>
      </c>
      <c r="B13" t="s">
        <v>34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tr">
        <f>_xlfn.XLOOKUP(Vendas__2[[#This Row],[Vendedor]],Vendedores!$A$4:$A$9,Vendedores!$B$4:$B$9,"",0)</f>
        <v>João</v>
      </c>
      <c r="I13" t="s">
        <v>114</v>
      </c>
    </row>
    <row r="14" spans="1:9">
      <c r="A14" s="71">
        <v>44597</v>
      </c>
      <c r="B14" t="s">
        <v>58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tr">
        <f>_xlfn.XLOOKUP(Vendas__2[[#This Row],[Vendedor]],Vendedores!$A$4:$A$9,Vendedores!$B$4:$B$9,"",0)</f>
        <v>Amanda</v>
      </c>
      <c r="I14" t="s">
        <v>117</v>
      </c>
    </row>
    <row r="15" spans="1:9">
      <c r="A15" s="71">
        <v>44610</v>
      </c>
      <c r="B15" t="s">
        <v>54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tr">
        <f>_xlfn.XLOOKUP(Vendas__2[[#This Row],[Vendedor]],Vendedores!$A$4:$A$9,Vendedores!$B$4:$B$9,"",0)</f>
        <v>João</v>
      </c>
      <c r="I15" t="s">
        <v>114</v>
      </c>
    </row>
    <row r="16" spans="1:9">
      <c r="A16" s="71">
        <v>44613</v>
      </c>
      <c r="B16" t="s">
        <v>45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tr">
        <f>_xlfn.XLOOKUP(Vendas__2[[#This Row],[Vendedor]],Vendedores!$A$4:$A$9,Vendedores!$B$4:$B$9,"",0)</f>
        <v>Clara</v>
      </c>
      <c r="I16" t="s">
        <v>116</v>
      </c>
    </row>
    <row r="17" spans="1:9">
      <c r="A17" s="71">
        <v>44616</v>
      </c>
      <c r="B17" t="s">
        <v>84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tr">
        <f>_xlfn.XLOOKUP(Vendas__2[[#This Row],[Vendedor]],Vendedores!$A$4:$A$9,Vendedores!$B$4:$B$9,"",0)</f>
        <v>Bruno</v>
      </c>
      <c r="I17" t="s">
        <v>118</v>
      </c>
    </row>
    <row r="18" spans="1:9">
      <c r="A18" s="71">
        <v>44617</v>
      </c>
      <c r="B18" t="s">
        <v>40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tr">
        <f>_xlfn.XLOOKUP(Vendas__2[[#This Row],[Vendedor]],Vendedores!$A$4:$A$9,Vendedores!$B$4:$B$9,"",0)</f>
        <v>Bruno</v>
      </c>
      <c r="I18" t="s">
        <v>118</v>
      </c>
    </row>
    <row r="19" spans="1:9">
      <c r="A19" s="71">
        <v>44618</v>
      </c>
      <c r="B19" t="s">
        <v>53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tr">
        <f>_xlfn.XLOOKUP(Vendas__2[[#This Row],[Vendedor]],Vendedores!$A$4:$A$9,Vendedores!$B$4:$B$9,"",0)</f>
        <v>João</v>
      </c>
      <c r="I19" t="s">
        <v>114</v>
      </c>
    </row>
    <row r="20" spans="1:9">
      <c r="A20" s="71">
        <v>44621</v>
      </c>
      <c r="B20" t="s">
        <v>32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tr">
        <f>_xlfn.XLOOKUP(Vendas__2[[#This Row],[Vendedor]],Vendedores!$A$4:$A$9,Vendedores!$B$4:$B$9,"",0)</f>
        <v>João</v>
      </c>
      <c r="I20" t="s">
        <v>114</v>
      </c>
    </row>
    <row r="21" spans="1:9">
      <c r="A21" s="71">
        <v>44621</v>
      </c>
      <c r="B21" t="s">
        <v>44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tr">
        <f>_xlfn.XLOOKUP(Vendas__2[[#This Row],[Vendedor]],Vendedores!$A$4:$A$9,Vendedores!$B$4:$B$9,"",0)</f>
        <v>Amanda</v>
      </c>
      <c r="I21" t="s">
        <v>117</v>
      </c>
    </row>
    <row r="22" spans="1:9">
      <c r="A22" s="71">
        <v>44622</v>
      </c>
      <c r="B22" t="s">
        <v>44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tr">
        <f>_xlfn.XLOOKUP(Vendas__2[[#This Row],[Vendedor]],Vendedores!$A$4:$A$9,Vendedores!$B$4:$B$9,"",0)</f>
        <v>Amanda</v>
      </c>
      <c r="I22" t="s">
        <v>117</v>
      </c>
    </row>
    <row r="23" spans="1:9">
      <c r="A23" s="71">
        <v>44623</v>
      </c>
      <c r="B23" t="s">
        <v>38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tr">
        <f>_xlfn.XLOOKUP(Vendas__2[[#This Row],[Vendedor]],Vendedores!$A$4:$A$9,Vendedores!$B$4:$B$9,"",0)</f>
        <v>Sarah</v>
      </c>
      <c r="I23" t="s">
        <v>115</v>
      </c>
    </row>
    <row r="24" spans="1:9">
      <c r="A24" s="71">
        <v>44624</v>
      </c>
      <c r="B24" t="s">
        <v>98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tr">
        <f>_xlfn.XLOOKUP(Vendas__2[[#This Row],[Vendedor]],Vendedores!$A$4:$A$9,Vendedores!$B$4:$B$9,"",0)</f>
        <v>João</v>
      </c>
      <c r="I24" t="s">
        <v>114</v>
      </c>
    </row>
    <row r="25" spans="1:9">
      <c r="A25" s="71">
        <v>44629</v>
      </c>
      <c r="B25" t="s">
        <v>85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tr">
        <f>_xlfn.XLOOKUP(Vendas__2[[#This Row],[Vendedor]],Vendedores!$A$4:$A$9,Vendedores!$B$4:$B$9,"",0)</f>
        <v>João</v>
      </c>
      <c r="I25" t="s">
        <v>114</v>
      </c>
    </row>
    <row r="26" spans="1:9">
      <c r="A26" s="71">
        <v>44634</v>
      </c>
      <c r="B26" t="s">
        <v>46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tr">
        <f>_xlfn.XLOOKUP(Vendas__2[[#This Row],[Vendedor]],Vendedores!$A$4:$A$9,Vendedores!$B$4:$B$9,"",0)</f>
        <v>João</v>
      </c>
      <c r="I26" t="s">
        <v>114</v>
      </c>
    </row>
    <row r="27" spans="1:9">
      <c r="A27" s="71">
        <v>44639</v>
      </c>
      <c r="B27" t="s">
        <v>65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tr">
        <f>_xlfn.XLOOKUP(Vendas__2[[#This Row],[Vendedor]],Vendedores!$A$4:$A$9,Vendedores!$B$4:$B$9,"",0)</f>
        <v>Amanda</v>
      </c>
      <c r="I27" t="s">
        <v>117</v>
      </c>
    </row>
    <row r="28" spans="1:9">
      <c r="A28" s="71">
        <v>44641</v>
      </c>
      <c r="B28" t="s">
        <v>64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tr">
        <f>_xlfn.XLOOKUP(Vendas__2[[#This Row],[Vendedor]],Vendedores!$A$4:$A$9,Vendedores!$B$4:$B$9,"",0)</f>
        <v>Amanda</v>
      </c>
      <c r="I28" t="s">
        <v>117</v>
      </c>
    </row>
    <row r="29" spans="1:9">
      <c r="A29" s="71">
        <v>44645</v>
      </c>
      <c r="B29" t="s">
        <v>49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tr">
        <f>_xlfn.XLOOKUP(Vendas__2[[#This Row],[Vendedor]],Vendedores!$A$4:$A$9,Vendedores!$B$4:$B$9,"",0)</f>
        <v>Bruno</v>
      </c>
      <c r="I29" t="s">
        <v>118</v>
      </c>
    </row>
    <row r="30" spans="1:9">
      <c r="A30" s="71">
        <v>44653</v>
      </c>
      <c r="B30" t="s">
        <v>50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tr">
        <f>_xlfn.XLOOKUP(Vendas__2[[#This Row],[Vendedor]],Vendedores!$A$4:$A$9,Vendedores!$B$4:$B$9,"",0)</f>
        <v>Sarah</v>
      </c>
      <c r="I30" t="s">
        <v>115</v>
      </c>
    </row>
    <row r="31" spans="1:9">
      <c r="A31" s="71">
        <v>44655</v>
      </c>
      <c r="B31" t="s">
        <v>36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tr">
        <f>_xlfn.XLOOKUP(Vendas__2[[#This Row],[Vendedor]],Vendedores!$A$4:$A$9,Vendedores!$B$4:$B$9,"",0)</f>
        <v>Clara</v>
      </c>
      <c r="I31" t="s">
        <v>116</v>
      </c>
    </row>
    <row r="32" spans="1:9">
      <c r="A32" s="71">
        <v>44659</v>
      </c>
      <c r="B32" t="s">
        <v>57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tr">
        <f>_xlfn.XLOOKUP(Vendas__2[[#This Row],[Vendedor]],Vendedores!$A$4:$A$9,Vendedores!$B$4:$B$9,"",0)</f>
        <v>Sarah</v>
      </c>
      <c r="I32" t="s">
        <v>115</v>
      </c>
    </row>
    <row r="33" spans="1:9">
      <c r="A33" s="71">
        <v>44662</v>
      </c>
      <c r="B33" t="s">
        <v>102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tr">
        <f>_xlfn.XLOOKUP(Vendas__2[[#This Row],[Vendedor]],Vendedores!$A$4:$A$9,Vendedores!$B$4:$B$9,"",0)</f>
        <v>Amanda</v>
      </c>
      <c r="I33" t="s">
        <v>117</v>
      </c>
    </row>
    <row r="34" spans="1:9">
      <c r="A34" s="71">
        <v>44663</v>
      </c>
      <c r="B34" t="s">
        <v>84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tr">
        <f>_xlfn.XLOOKUP(Vendas__2[[#This Row],[Vendedor]],Vendedores!$A$4:$A$9,Vendedores!$B$4:$B$9,"",0)</f>
        <v>Amanda</v>
      </c>
      <c r="I34" t="s">
        <v>117</v>
      </c>
    </row>
    <row r="35" spans="1:9">
      <c r="A35" s="71">
        <v>44664</v>
      </c>
      <c r="B35" t="s">
        <v>70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tr">
        <f>_xlfn.XLOOKUP(Vendas__2[[#This Row],[Vendedor]],Vendedores!$A$4:$A$9,Vendedores!$B$4:$B$9,"",0)</f>
        <v>Bruno</v>
      </c>
      <c r="I35" t="s">
        <v>118</v>
      </c>
    </row>
    <row r="36" spans="1:9">
      <c r="A36" s="71">
        <v>44666</v>
      </c>
      <c r="B36" t="s">
        <v>103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tr">
        <f>_xlfn.XLOOKUP(Vendas__2[[#This Row],[Vendedor]],Vendedores!$A$4:$A$9,Vendedores!$B$4:$B$9,"",0)</f>
        <v>Bruno</v>
      </c>
      <c r="I36" t="s">
        <v>118</v>
      </c>
    </row>
    <row r="37" spans="1:9">
      <c r="A37" s="71">
        <v>44673</v>
      </c>
      <c r="B37" t="s">
        <v>58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tr">
        <f>_xlfn.XLOOKUP(Vendas__2[[#This Row],[Vendedor]],Vendedores!$A$4:$A$9,Vendedores!$B$4:$B$9,"",0)</f>
        <v>Sarah</v>
      </c>
      <c r="I37" t="s">
        <v>115</v>
      </c>
    </row>
    <row r="38" spans="1:9">
      <c r="A38" s="71">
        <v>44674</v>
      </c>
      <c r="B38" t="s">
        <v>61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tr">
        <f>_xlfn.XLOOKUP(Vendas__2[[#This Row],[Vendedor]],Vendedores!$A$4:$A$9,Vendedores!$B$4:$B$9,"",0)</f>
        <v>Clara</v>
      </c>
      <c r="I38" t="s">
        <v>116</v>
      </c>
    </row>
    <row r="39" spans="1:9">
      <c r="A39" s="71">
        <v>44677</v>
      </c>
      <c r="B39" t="s">
        <v>51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tr">
        <f>_xlfn.XLOOKUP(Vendas__2[[#This Row],[Vendedor]],Vendedores!$A$4:$A$9,Vendedores!$B$4:$B$9,"",0)</f>
        <v>Clara</v>
      </c>
      <c r="I39" t="s">
        <v>116</v>
      </c>
    </row>
    <row r="40" spans="1:9">
      <c r="A40" s="71">
        <v>44678</v>
      </c>
      <c r="B40" t="s">
        <v>110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tr">
        <f>_xlfn.XLOOKUP(Vendas__2[[#This Row],[Vendedor]],Vendedores!$A$4:$A$9,Vendedores!$B$4:$B$9,"",0)</f>
        <v>Bruno</v>
      </c>
      <c r="I40" t="s">
        <v>118</v>
      </c>
    </row>
    <row r="41" spans="1:9">
      <c r="A41" s="71">
        <v>44689</v>
      </c>
      <c r="B41" t="s">
        <v>56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tr">
        <f>_xlfn.XLOOKUP(Vendas__2[[#This Row],[Vendedor]],Vendedores!$A$4:$A$9,Vendedores!$B$4:$B$9,"",0)</f>
        <v>Sarah</v>
      </c>
      <c r="I41" t="s">
        <v>115</v>
      </c>
    </row>
    <row r="42" spans="1:9">
      <c r="A42" s="71">
        <v>44690</v>
      </c>
      <c r="B42" t="s">
        <v>107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tr">
        <f>_xlfn.XLOOKUP(Vendas__2[[#This Row],[Vendedor]],Vendedores!$A$4:$A$9,Vendedores!$B$4:$B$9,"",0)</f>
        <v>Sarah</v>
      </c>
      <c r="I42" t="s">
        <v>115</v>
      </c>
    </row>
    <row r="43" spans="1:9">
      <c r="A43" s="71">
        <v>44691</v>
      </c>
      <c r="B43" t="s">
        <v>58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tr">
        <f>_xlfn.XLOOKUP(Vendas__2[[#This Row],[Vendedor]],Vendedores!$A$4:$A$9,Vendedores!$B$4:$B$9,"",0)</f>
        <v>Bruno</v>
      </c>
      <c r="I43" t="s">
        <v>118</v>
      </c>
    </row>
    <row r="44" spans="1:9">
      <c r="A44" s="71">
        <v>44692</v>
      </c>
      <c r="B44" t="s">
        <v>56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tr">
        <f>_xlfn.XLOOKUP(Vendas__2[[#This Row],[Vendedor]],Vendedores!$A$4:$A$9,Vendedores!$B$4:$B$9,"",0)</f>
        <v>Sarah</v>
      </c>
      <c r="I44" t="s">
        <v>115</v>
      </c>
    </row>
    <row r="45" spans="1:9">
      <c r="A45" s="71">
        <v>44693</v>
      </c>
      <c r="B45" t="s">
        <v>67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tr">
        <f>_xlfn.XLOOKUP(Vendas__2[[#This Row],[Vendedor]],Vendedores!$A$4:$A$9,Vendedores!$B$4:$B$9,"",0)</f>
        <v>Clara</v>
      </c>
      <c r="I45" t="s">
        <v>116</v>
      </c>
    </row>
    <row r="46" spans="1:9">
      <c r="A46" s="71">
        <v>44696</v>
      </c>
      <c r="B46" t="s">
        <v>94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tr">
        <f>_xlfn.XLOOKUP(Vendas__2[[#This Row],[Vendedor]],Vendedores!$A$4:$A$9,Vendedores!$B$4:$B$9,"",0)</f>
        <v>João</v>
      </c>
      <c r="I46" t="s">
        <v>114</v>
      </c>
    </row>
    <row r="47" spans="1:9">
      <c r="A47" s="71">
        <v>44699</v>
      </c>
      <c r="B47" t="s">
        <v>33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tr">
        <f>_xlfn.XLOOKUP(Vendas__2[[#This Row],[Vendedor]],Vendedores!$A$4:$A$9,Vendedores!$B$4:$B$9,"",0)</f>
        <v>Clara</v>
      </c>
      <c r="I47" t="s">
        <v>116</v>
      </c>
    </row>
    <row r="48" spans="1:9">
      <c r="A48" s="71">
        <v>44719</v>
      </c>
      <c r="B48" t="s">
        <v>66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tr">
        <f>_xlfn.XLOOKUP(Vendas__2[[#This Row],[Vendedor]],Vendedores!$A$4:$A$9,Vendedores!$B$4:$B$9,"",0)</f>
        <v>Bruno</v>
      </c>
      <c r="I48" t="s">
        <v>118</v>
      </c>
    </row>
    <row r="49" spans="1:9">
      <c r="A49" s="71">
        <v>44719</v>
      </c>
      <c r="B49" t="s">
        <v>89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tr">
        <f>_xlfn.XLOOKUP(Vendas__2[[#This Row],[Vendedor]],Vendedores!$A$4:$A$9,Vendedores!$B$4:$B$9,"",0)</f>
        <v>Bruno</v>
      </c>
      <c r="I49" t="s">
        <v>118</v>
      </c>
    </row>
    <row r="50" spans="1:9">
      <c r="A50" s="71">
        <v>44721</v>
      </c>
      <c r="B50" t="s">
        <v>101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tr">
        <f>_xlfn.XLOOKUP(Vendas__2[[#This Row],[Vendedor]],Vendedores!$A$4:$A$9,Vendedores!$B$4:$B$9,"",0)</f>
        <v>João</v>
      </c>
      <c r="I50" t="s">
        <v>114</v>
      </c>
    </row>
    <row r="51" spans="1:9">
      <c r="A51" s="71">
        <v>44721</v>
      </c>
      <c r="B51" t="s">
        <v>35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tr">
        <f>_xlfn.XLOOKUP(Vendas__2[[#This Row],[Vendedor]],Vendedores!$A$4:$A$9,Vendedores!$B$4:$B$9,"",0)</f>
        <v>João</v>
      </c>
      <c r="I51" t="s">
        <v>114</v>
      </c>
    </row>
    <row r="52" spans="1:9">
      <c r="A52" s="71">
        <v>44723</v>
      </c>
      <c r="B52" t="s">
        <v>42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tr">
        <f>_xlfn.XLOOKUP(Vendas__2[[#This Row],[Vendedor]],Vendedores!$A$4:$A$9,Vendedores!$B$4:$B$9,"",0)</f>
        <v>Clara</v>
      </c>
      <c r="I52" t="s">
        <v>116</v>
      </c>
    </row>
    <row r="53" spans="1:9">
      <c r="A53" s="71">
        <v>44725</v>
      </c>
      <c r="B53" t="s">
        <v>57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tr">
        <f>_xlfn.XLOOKUP(Vendas__2[[#This Row],[Vendedor]],Vendedores!$A$4:$A$9,Vendedores!$B$4:$B$9,"",0)</f>
        <v>Bruno</v>
      </c>
      <c r="I53" t="s">
        <v>118</v>
      </c>
    </row>
    <row r="54" spans="1:9">
      <c r="A54" s="71">
        <v>44728</v>
      </c>
      <c r="B54" t="s">
        <v>47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tr">
        <f>_xlfn.XLOOKUP(Vendas__2[[#This Row],[Vendedor]],Vendedores!$A$4:$A$9,Vendedores!$B$4:$B$9,"",0)</f>
        <v>Amanda</v>
      </c>
      <c r="I54" t="s">
        <v>117</v>
      </c>
    </row>
    <row r="55" spans="1:9">
      <c r="A55" s="71">
        <v>44728</v>
      </c>
      <c r="B55" t="s">
        <v>111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tr">
        <f>_xlfn.XLOOKUP(Vendas__2[[#This Row],[Vendedor]],Vendedores!$A$4:$A$9,Vendedores!$B$4:$B$9,"",0)</f>
        <v>Bruno</v>
      </c>
      <c r="I55" t="s">
        <v>118</v>
      </c>
    </row>
    <row r="56" spans="1:9">
      <c r="A56" s="71">
        <v>44729</v>
      </c>
      <c r="B56" t="s">
        <v>61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tr">
        <f>_xlfn.XLOOKUP(Vendas__2[[#This Row],[Vendedor]],Vendedores!$A$4:$A$9,Vendedores!$B$4:$B$9,"",0)</f>
        <v>Clara</v>
      </c>
      <c r="I56" t="s">
        <v>116</v>
      </c>
    </row>
    <row r="57" spans="1:9">
      <c r="A57" s="71">
        <v>44732</v>
      </c>
      <c r="B57" t="s">
        <v>68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tr">
        <f>_xlfn.XLOOKUP(Vendas__2[[#This Row],[Vendedor]],Vendedores!$A$4:$A$9,Vendedores!$B$4:$B$9,"",0)</f>
        <v>Amanda</v>
      </c>
      <c r="I57" t="s">
        <v>117</v>
      </c>
    </row>
    <row r="58" spans="1:9">
      <c r="A58" s="71">
        <v>44740</v>
      </c>
      <c r="B58" t="s">
        <v>35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tr">
        <f>_xlfn.XLOOKUP(Vendas__2[[#This Row],[Vendedor]],Vendedores!$A$4:$A$9,Vendedores!$B$4:$B$9,"",0)</f>
        <v>Amanda</v>
      </c>
      <c r="I58" t="s">
        <v>117</v>
      </c>
    </row>
    <row r="59" spans="1:9">
      <c r="A59" s="71">
        <v>44740</v>
      </c>
      <c r="B59" t="s">
        <v>60</v>
      </c>
      <c r="C59" t="s">
        <v>14</v>
      </c>
      <c r="D59">
        <v>1</v>
      </c>
      <c r="E59">
        <v>255</v>
      </c>
      <c r="F59">
        <v>0</v>
      </c>
      <c r="G59">
        <v>255</v>
      </c>
      <c r="H59" t="str">
        <f>_xlfn.XLOOKUP(Vendas__2[[#This Row],[Vendedor]],Vendedores!$A$4:$A$9,Vendedores!$B$4:$B$9,"",0)</f>
        <v>Amanda</v>
      </c>
      <c r="I59" t="s">
        <v>117</v>
      </c>
    </row>
    <row r="60" spans="1:9">
      <c r="A60" s="71">
        <v>44741</v>
      </c>
      <c r="B60" t="s">
        <v>64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tr">
        <f>_xlfn.XLOOKUP(Vendas__2[[#This Row],[Vendedor]],Vendedores!$A$4:$A$9,Vendedores!$B$4:$B$9,"",0)</f>
        <v>Clara</v>
      </c>
      <c r="I60" t="s">
        <v>116</v>
      </c>
    </row>
    <row r="61" spans="1:9">
      <c r="A61" s="71">
        <v>44742</v>
      </c>
      <c r="B61" t="s">
        <v>97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tr">
        <f>_xlfn.XLOOKUP(Vendas__2[[#This Row],[Vendedor]],Vendedores!$A$4:$A$9,Vendedores!$B$4:$B$9,"",0)</f>
        <v>Amanda</v>
      </c>
      <c r="I61" t="s">
        <v>117</v>
      </c>
    </row>
    <row r="62" spans="1:9">
      <c r="A62" s="71">
        <v>44747</v>
      </c>
      <c r="B62" t="s">
        <v>40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tr">
        <f>_xlfn.XLOOKUP(Vendas__2[[#This Row],[Vendedor]],Vendedores!$A$4:$A$9,Vendedores!$B$4:$B$9,"",0)</f>
        <v>Clara</v>
      </c>
      <c r="I62" t="s">
        <v>116</v>
      </c>
    </row>
    <row r="63" spans="1:9">
      <c r="A63" s="71">
        <v>44748</v>
      </c>
      <c r="B63" t="s">
        <v>57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tr">
        <f>_xlfn.XLOOKUP(Vendas__2[[#This Row],[Vendedor]],Vendedores!$A$4:$A$9,Vendedores!$B$4:$B$9,"",0)</f>
        <v>João</v>
      </c>
      <c r="I63" t="s">
        <v>114</v>
      </c>
    </row>
    <row r="64" spans="1:9">
      <c r="A64" s="71">
        <v>44749</v>
      </c>
      <c r="B64" t="s">
        <v>45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tr">
        <f>_xlfn.XLOOKUP(Vendas__2[[#This Row],[Vendedor]],Vendedores!$A$4:$A$9,Vendedores!$B$4:$B$9,"",0)</f>
        <v>João</v>
      </c>
      <c r="I64" t="s">
        <v>114</v>
      </c>
    </row>
    <row r="65" spans="1:9">
      <c r="A65" s="71">
        <v>44754</v>
      </c>
      <c r="B65" t="s">
        <v>41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tr">
        <f>_xlfn.XLOOKUP(Vendas__2[[#This Row],[Vendedor]],Vendedores!$A$4:$A$9,Vendedores!$B$4:$B$9,"",0)</f>
        <v>Bruno</v>
      </c>
      <c r="I65" t="s">
        <v>118</v>
      </c>
    </row>
    <row r="66" spans="1:9">
      <c r="A66" s="71">
        <v>44755</v>
      </c>
      <c r="B66" t="s">
        <v>63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tr">
        <f>_xlfn.XLOOKUP(Vendas__2[[#This Row],[Vendedor]],Vendedores!$A$4:$A$9,Vendedores!$B$4:$B$9,"",0)</f>
        <v>Sarah</v>
      </c>
      <c r="I66" t="s">
        <v>115</v>
      </c>
    </row>
    <row r="67" spans="1:9">
      <c r="A67" s="71">
        <v>44759</v>
      </c>
      <c r="B67" t="s">
        <v>70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tr">
        <f>_xlfn.XLOOKUP(Vendas__2[[#This Row],[Vendedor]],Vendedores!$A$4:$A$9,Vendedores!$B$4:$B$9,"",0)</f>
        <v>Sarah</v>
      </c>
      <c r="I67" t="s">
        <v>115</v>
      </c>
    </row>
    <row r="68" spans="1:9">
      <c r="A68" s="71">
        <v>44765</v>
      </c>
      <c r="B68" t="s">
        <v>56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tr">
        <f>_xlfn.XLOOKUP(Vendas__2[[#This Row],[Vendedor]],Vendedores!$A$4:$A$9,Vendedores!$B$4:$B$9,"",0)</f>
        <v>João</v>
      </c>
      <c r="I68" t="s">
        <v>114</v>
      </c>
    </row>
    <row r="69" spans="1:9">
      <c r="A69" s="71">
        <v>44768</v>
      </c>
      <c r="B69" t="s">
        <v>98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tr">
        <f>_xlfn.XLOOKUP(Vendas__2[[#This Row],[Vendedor]],Vendedores!$A$4:$A$9,Vendedores!$B$4:$B$9,"",0)</f>
        <v>João</v>
      </c>
      <c r="I69" t="s">
        <v>114</v>
      </c>
    </row>
    <row r="70" spans="1:9">
      <c r="A70" s="71">
        <v>44770</v>
      </c>
      <c r="B70" t="s">
        <v>101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tr">
        <f>_xlfn.XLOOKUP(Vendas__2[[#This Row],[Vendedor]],Vendedores!$A$4:$A$9,Vendedores!$B$4:$B$9,"",0)</f>
        <v>João</v>
      </c>
      <c r="I70" t="s">
        <v>114</v>
      </c>
    </row>
    <row r="71" spans="1:9">
      <c r="A71" s="71">
        <v>44771</v>
      </c>
      <c r="B71" t="s">
        <v>89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tr">
        <f>_xlfn.XLOOKUP(Vendas__2[[#This Row],[Vendedor]],Vendedores!$A$4:$A$9,Vendedores!$B$4:$B$9,"",0)</f>
        <v>Amanda</v>
      </c>
      <c r="I71" t="s">
        <v>117</v>
      </c>
    </row>
    <row r="72" spans="1:9">
      <c r="A72" s="71">
        <v>44772</v>
      </c>
      <c r="B72" t="s">
        <v>68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tr">
        <f>_xlfn.XLOOKUP(Vendas__2[[#This Row],[Vendedor]],Vendedores!$A$4:$A$9,Vendedores!$B$4:$B$9,"",0)</f>
        <v>Amanda</v>
      </c>
      <c r="I72" t="s">
        <v>117</v>
      </c>
    </row>
    <row r="73" spans="1:9">
      <c r="A73" s="71">
        <v>44778</v>
      </c>
      <c r="B73" t="s">
        <v>64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tr">
        <f>_xlfn.XLOOKUP(Vendas__2[[#This Row],[Vendedor]],Vendedores!$A$4:$A$9,Vendedores!$B$4:$B$9,"",0)</f>
        <v>Sarah</v>
      </c>
      <c r="I73" t="s">
        <v>115</v>
      </c>
    </row>
    <row r="74" spans="1:9">
      <c r="A74" s="71">
        <v>44779</v>
      </c>
      <c r="B74" t="s">
        <v>34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tr">
        <f>_xlfn.XLOOKUP(Vendas__2[[#This Row],[Vendedor]],Vendedores!$A$4:$A$9,Vendedores!$B$4:$B$9,"",0)</f>
        <v>Clara</v>
      </c>
      <c r="I74" t="s">
        <v>116</v>
      </c>
    </row>
    <row r="75" spans="1:9">
      <c r="A75" s="71">
        <v>44780</v>
      </c>
      <c r="B75" t="s">
        <v>107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tr">
        <f>_xlfn.XLOOKUP(Vendas__2[[#This Row],[Vendedor]],Vendedores!$A$4:$A$9,Vendedores!$B$4:$B$9,"",0)</f>
        <v>Amanda</v>
      </c>
      <c r="I75" t="s">
        <v>117</v>
      </c>
    </row>
    <row r="76" spans="1:9">
      <c r="A76" s="71">
        <v>44781</v>
      </c>
      <c r="B76" t="s">
        <v>98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tr">
        <f>_xlfn.XLOOKUP(Vendas__2[[#This Row],[Vendedor]],Vendedores!$A$4:$A$9,Vendedores!$B$4:$B$9,"",0)</f>
        <v>Bruno</v>
      </c>
      <c r="I76" t="s">
        <v>118</v>
      </c>
    </row>
    <row r="77" spans="1:9">
      <c r="A77" s="71">
        <v>44782</v>
      </c>
      <c r="B77" t="s">
        <v>89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tr">
        <f>_xlfn.XLOOKUP(Vendas__2[[#This Row],[Vendedor]],Vendedores!$A$4:$A$9,Vendedores!$B$4:$B$9,"",0)</f>
        <v>Bruno</v>
      </c>
      <c r="I77" t="s">
        <v>118</v>
      </c>
    </row>
    <row r="78" spans="1:9">
      <c r="A78" s="71">
        <v>44783</v>
      </c>
      <c r="B78" t="s">
        <v>50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tr">
        <f>_xlfn.XLOOKUP(Vendas__2[[#This Row],[Vendedor]],Vendedores!$A$4:$A$9,Vendedores!$B$4:$B$9,"",0)</f>
        <v>Bruno</v>
      </c>
      <c r="I78" t="s">
        <v>118</v>
      </c>
    </row>
    <row r="79" spans="1:9">
      <c r="A79" s="71">
        <v>44784</v>
      </c>
      <c r="B79" t="s">
        <v>67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tr">
        <f>_xlfn.XLOOKUP(Vendas__2[[#This Row],[Vendedor]],Vendedores!$A$4:$A$9,Vendedores!$B$4:$B$9,"",0)</f>
        <v>Clara</v>
      </c>
      <c r="I79" t="s">
        <v>116</v>
      </c>
    </row>
    <row r="80" spans="1:9">
      <c r="A80" s="71">
        <v>44785</v>
      </c>
      <c r="B80" t="s">
        <v>60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tr">
        <f>_xlfn.XLOOKUP(Vendas__2[[#This Row],[Vendedor]],Vendedores!$A$4:$A$9,Vendedores!$B$4:$B$9,"",0)</f>
        <v>Sarah</v>
      </c>
      <c r="I80" t="s">
        <v>115</v>
      </c>
    </row>
    <row r="81" spans="1:9">
      <c r="A81" s="71">
        <v>44786</v>
      </c>
      <c r="B81" t="s">
        <v>57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tr">
        <f>_xlfn.XLOOKUP(Vendas__2[[#This Row],[Vendedor]],Vendedores!$A$4:$A$9,Vendedores!$B$4:$B$9,"",0)</f>
        <v>Bruno</v>
      </c>
      <c r="I81" t="s">
        <v>118</v>
      </c>
    </row>
    <row r="82" spans="1:9">
      <c r="A82" s="71">
        <v>44787</v>
      </c>
      <c r="B82" t="s">
        <v>86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tr">
        <f>_xlfn.XLOOKUP(Vendas__2[[#This Row],[Vendedor]],Vendedores!$A$4:$A$9,Vendedores!$B$4:$B$9,"",0)</f>
        <v>Amanda</v>
      </c>
      <c r="I82" t="s">
        <v>117</v>
      </c>
    </row>
    <row r="83" spans="1:9">
      <c r="A83" s="71">
        <v>44788</v>
      </c>
      <c r="B83" t="s">
        <v>42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tr">
        <f>_xlfn.XLOOKUP(Vendas__2[[#This Row],[Vendedor]],Vendedores!$A$4:$A$9,Vendedores!$B$4:$B$9,"",0)</f>
        <v>Amanda</v>
      </c>
      <c r="I83" t="s">
        <v>117</v>
      </c>
    </row>
    <row r="84" spans="1:9">
      <c r="A84" s="71">
        <v>44809</v>
      </c>
      <c r="B84" t="s">
        <v>98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tr">
        <f>_xlfn.XLOOKUP(Vendas__2[[#This Row],[Vendedor]],Vendedores!$A$4:$A$9,Vendedores!$B$4:$B$9,"",0)</f>
        <v>Bruno</v>
      </c>
      <c r="I84" t="s">
        <v>118</v>
      </c>
    </row>
    <row r="85" spans="1:9">
      <c r="A85" s="71">
        <v>44810</v>
      </c>
      <c r="B85" t="s">
        <v>42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tr">
        <f>_xlfn.XLOOKUP(Vendas__2[[#This Row],[Vendedor]],Vendedores!$A$4:$A$9,Vendedores!$B$4:$B$9,"",0)</f>
        <v>João</v>
      </c>
      <c r="I85" t="s">
        <v>114</v>
      </c>
    </row>
    <row r="86" spans="1:9">
      <c r="A86" s="71">
        <v>44811</v>
      </c>
      <c r="B86" t="s">
        <v>51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tr">
        <f>_xlfn.XLOOKUP(Vendas__2[[#This Row],[Vendedor]],Vendedores!$A$4:$A$9,Vendedores!$B$4:$B$9,"",0)</f>
        <v>Sarah</v>
      </c>
      <c r="I86" t="s">
        <v>115</v>
      </c>
    </row>
    <row r="87" spans="1:9">
      <c r="A87" s="71">
        <v>44812</v>
      </c>
      <c r="B87" t="s">
        <v>91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tr">
        <f>_xlfn.XLOOKUP(Vendas__2[[#This Row],[Vendedor]],Vendedores!$A$4:$A$9,Vendedores!$B$4:$B$9,"",0)</f>
        <v>Clara</v>
      </c>
      <c r="I87" t="s">
        <v>116</v>
      </c>
    </row>
    <row r="88" spans="1:9">
      <c r="A88" s="71">
        <v>44813</v>
      </c>
      <c r="B88" t="s">
        <v>53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tr">
        <f>_xlfn.XLOOKUP(Vendas__2[[#This Row],[Vendedor]],Vendedores!$A$4:$A$9,Vendedores!$B$4:$B$9,"",0)</f>
        <v>Bruno</v>
      </c>
      <c r="I88" t="s">
        <v>118</v>
      </c>
    </row>
    <row r="89" spans="1:9">
      <c r="A89" s="71">
        <v>44814</v>
      </c>
      <c r="B89" t="s">
        <v>64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tr">
        <f>_xlfn.XLOOKUP(Vendas__2[[#This Row],[Vendedor]],Vendedores!$A$4:$A$9,Vendedores!$B$4:$B$9,"",0)</f>
        <v>Clara</v>
      </c>
      <c r="I89" t="s">
        <v>116</v>
      </c>
    </row>
    <row r="90" spans="1:9">
      <c r="A90" s="71">
        <v>44815</v>
      </c>
      <c r="B90" t="s">
        <v>38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tr">
        <f>_xlfn.XLOOKUP(Vendas__2[[#This Row],[Vendedor]],Vendedores!$A$4:$A$9,Vendedores!$B$4:$B$9,"",0)</f>
        <v>Amanda</v>
      </c>
      <c r="I90" t="s">
        <v>117</v>
      </c>
    </row>
    <row r="91" spans="1:9">
      <c r="A91" s="71">
        <v>44816</v>
      </c>
      <c r="B91" t="s">
        <v>90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tr">
        <f>_xlfn.XLOOKUP(Vendas__2[[#This Row],[Vendedor]],Vendedores!$A$4:$A$9,Vendedores!$B$4:$B$9,"",0)</f>
        <v>João</v>
      </c>
      <c r="I91" t="s">
        <v>114</v>
      </c>
    </row>
    <row r="92" spans="1:9">
      <c r="A92" s="71">
        <v>44817</v>
      </c>
      <c r="B92" t="s">
        <v>106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tr">
        <f>_xlfn.XLOOKUP(Vendas__2[[#This Row],[Vendedor]],Vendedores!$A$4:$A$9,Vendedores!$B$4:$B$9,"",0)</f>
        <v>Amanda</v>
      </c>
      <c r="I92" t="s">
        <v>117</v>
      </c>
    </row>
    <row r="93" spans="1:9">
      <c r="A93" s="71">
        <v>44818</v>
      </c>
      <c r="B93" t="s">
        <v>52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tr">
        <f>_xlfn.XLOOKUP(Vendas__2[[#This Row],[Vendedor]],Vendedores!$A$4:$A$9,Vendedores!$B$4:$B$9,"",0)</f>
        <v>Bruno</v>
      </c>
      <c r="I93" t="s">
        <v>118</v>
      </c>
    </row>
    <row r="94" spans="1:9">
      <c r="A94" s="71">
        <v>44819</v>
      </c>
      <c r="B94" t="s">
        <v>49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tr">
        <f>_xlfn.XLOOKUP(Vendas__2[[#This Row],[Vendedor]],Vendedores!$A$4:$A$9,Vendedores!$B$4:$B$9,"",0)</f>
        <v>João</v>
      </c>
      <c r="I94" t="s">
        <v>114</v>
      </c>
    </row>
    <row r="95" spans="1:9">
      <c r="A95" s="71">
        <v>44839</v>
      </c>
      <c r="B95" t="s">
        <v>84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tr">
        <f>_xlfn.XLOOKUP(Vendas__2[[#This Row],[Vendedor]],Vendedores!$A$4:$A$9,Vendedores!$B$4:$B$9,"",0)</f>
        <v>Bruno</v>
      </c>
      <c r="I95" t="s">
        <v>118</v>
      </c>
    </row>
    <row r="96" spans="1:9">
      <c r="A96" s="71">
        <v>44840</v>
      </c>
      <c r="B96" t="s">
        <v>44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tr">
        <f>_xlfn.XLOOKUP(Vendas__2[[#This Row],[Vendedor]],Vendedores!$A$4:$A$9,Vendedores!$B$4:$B$9,"",0)</f>
        <v>João</v>
      </c>
      <c r="I96" t="s">
        <v>114</v>
      </c>
    </row>
    <row r="97" spans="1:9">
      <c r="A97" s="71">
        <v>44841</v>
      </c>
      <c r="B97" t="s">
        <v>34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tr">
        <f>_xlfn.XLOOKUP(Vendas__2[[#This Row],[Vendedor]],Vendedores!$A$4:$A$9,Vendedores!$B$4:$B$9,"",0)</f>
        <v>Sarah</v>
      </c>
      <c r="I97" t="s">
        <v>115</v>
      </c>
    </row>
    <row r="98" spans="1:9">
      <c r="A98" s="71">
        <v>44842</v>
      </c>
      <c r="B98" t="s">
        <v>36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tr">
        <f>_xlfn.XLOOKUP(Vendas__2[[#This Row],[Vendedor]],Vendedores!$A$4:$A$9,Vendedores!$B$4:$B$9,"",0)</f>
        <v>Amanda</v>
      </c>
      <c r="I98" t="s">
        <v>117</v>
      </c>
    </row>
    <row r="99" spans="1:9">
      <c r="A99" s="71">
        <v>44843</v>
      </c>
      <c r="B99" t="s">
        <v>93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tr">
        <f>_xlfn.XLOOKUP(Vendas__2[[#This Row],[Vendedor]],Vendedores!$A$4:$A$9,Vendedores!$B$4:$B$9,"",0)</f>
        <v>Amanda</v>
      </c>
      <c r="I99" t="s">
        <v>117</v>
      </c>
    </row>
    <row r="100" spans="1:9">
      <c r="A100" s="71">
        <v>44844</v>
      </c>
      <c r="B100" t="s">
        <v>57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tr">
        <f>_xlfn.XLOOKUP(Vendas__2[[#This Row],[Vendedor]],Vendedores!$A$4:$A$9,Vendedores!$B$4:$B$9,"",0)</f>
        <v>João</v>
      </c>
      <c r="I100" t="s">
        <v>114</v>
      </c>
    </row>
    <row r="101" spans="1:9">
      <c r="A101" s="71">
        <v>44845</v>
      </c>
      <c r="B101" t="s">
        <v>99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tr">
        <f>_xlfn.XLOOKUP(Vendas__2[[#This Row],[Vendedor]],Vendedores!$A$4:$A$9,Vendedores!$B$4:$B$9,"",0)</f>
        <v>Clara</v>
      </c>
      <c r="I101" t="s">
        <v>116</v>
      </c>
    </row>
    <row r="102" spans="1:9">
      <c r="A102" s="71">
        <v>44846</v>
      </c>
      <c r="B102" t="s">
        <v>46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tr">
        <f>_xlfn.XLOOKUP(Vendas__2[[#This Row],[Vendedor]],Vendedores!$A$4:$A$9,Vendedores!$B$4:$B$9,"",0)</f>
        <v>Amanda</v>
      </c>
      <c r="I102" t="s">
        <v>117</v>
      </c>
    </row>
    <row r="103" spans="1:9">
      <c r="A103" s="71">
        <v>44847</v>
      </c>
      <c r="B103" t="s">
        <v>97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tr">
        <f>_xlfn.XLOOKUP(Vendas__2[[#This Row],[Vendedor]],Vendedores!$A$4:$A$9,Vendedores!$B$4:$B$9,"",0)</f>
        <v>Bruno</v>
      </c>
      <c r="I103" t="s">
        <v>118</v>
      </c>
    </row>
    <row r="104" spans="1:9">
      <c r="A104" s="71">
        <v>44848</v>
      </c>
      <c r="B104" t="s">
        <v>90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tr">
        <f>_xlfn.XLOOKUP(Vendas__2[[#This Row],[Vendedor]],Vendedores!$A$4:$A$9,Vendedores!$B$4:$B$9,"",0)</f>
        <v>Bruno</v>
      </c>
      <c r="I104" t="s">
        <v>118</v>
      </c>
    </row>
    <row r="105" spans="1:9">
      <c r="A105" s="71">
        <v>44849</v>
      </c>
      <c r="B105" t="s">
        <v>63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tr">
        <f>_xlfn.XLOOKUP(Vendas__2[[#This Row],[Vendedor]],Vendedores!$A$4:$A$9,Vendedores!$B$4:$B$9,"",0)</f>
        <v>Sarah</v>
      </c>
      <c r="I105" t="s">
        <v>115</v>
      </c>
    </row>
    <row r="106" spans="1:9">
      <c r="A106" s="71">
        <v>44870</v>
      </c>
      <c r="B106" t="s">
        <v>70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tr">
        <f>_xlfn.XLOOKUP(Vendas__2[[#This Row],[Vendedor]],Vendedores!$A$4:$A$9,Vendedores!$B$4:$B$9,"",0)</f>
        <v>Sarah</v>
      </c>
      <c r="I106" t="s">
        <v>115</v>
      </c>
    </row>
    <row r="107" spans="1:9">
      <c r="A107" s="71">
        <v>44871</v>
      </c>
      <c r="B107" t="s">
        <v>48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tr">
        <f>_xlfn.XLOOKUP(Vendas__2[[#This Row],[Vendedor]],Vendedores!$A$4:$A$9,Vendedores!$B$4:$B$9,"",0)</f>
        <v>Bruno</v>
      </c>
      <c r="I107" t="s">
        <v>118</v>
      </c>
    </row>
    <row r="108" spans="1:9">
      <c r="A108" s="71">
        <v>44872</v>
      </c>
      <c r="B108" t="s">
        <v>47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tr">
        <f>_xlfn.XLOOKUP(Vendas__2[[#This Row],[Vendedor]],Vendedores!$A$4:$A$9,Vendedores!$B$4:$B$9,"",0)</f>
        <v>Clara</v>
      </c>
      <c r="I108" t="s">
        <v>116</v>
      </c>
    </row>
    <row r="109" spans="1:9">
      <c r="A109" s="71">
        <v>44873</v>
      </c>
      <c r="B109" t="s">
        <v>89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tr">
        <f>_xlfn.XLOOKUP(Vendas__2[[#This Row],[Vendedor]],Vendedores!$A$4:$A$9,Vendedores!$B$4:$B$9,"",0)</f>
        <v>Sarah</v>
      </c>
      <c r="I109" t="s">
        <v>115</v>
      </c>
    </row>
    <row r="110" spans="1:9">
      <c r="A110" s="71">
        <v>44874</v>
      </c>
      <c r="B110" t="s">
        <v>103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tr">
        <f>_xlfn.XLOOKUP(Vendas__2[[#This Row],[Vendedor]],Vendedores!$A$4:$A$9,Vendedores!$B$4:$B$9,"",0)</f>
        <v>Clara</v>
      </c>
      <c r="I110" t="s">
        <v>116</v>
      </c>
    </row>
    <row r="111" spans="1:9">
      <c r="A111" s="71">
        <v>44875</v>
      </c>
      <c r="B111" t="s">
        <v>70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tr">
        <f>_xlfn.XLOOKUP(Vendas__2[[#This Row],[Vendedor]],Vendedores!$A$4:$A$9,Vendedores!$B$4:$B$9,"",0)</f>
        <v>Clara</v>
      </c>
      <c r="I111" t="s">
        <v>116</v>
      </c>
    </row>
    <row r="112" spans="1:9">
      <c r="A112" s="71">
        <v>44876</v>
      </c>
      <c r="B112" t="s">
        <v>104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tr">
        <f>_xlfn.XLOOKUP(Vendas__2[[#This Row],[Vendedor]],Vendedores!$A$4:$A$9,Vendedores!$B$4:$B$9,"",0)</f>
        <v>Amanda</v>
      </c>
      <c r="I112" t="s">
        <v>117</v>
      </c>
    </row>
    <row r="113" spans="1:9">
      <c r="A113" s="71">
        <v>44877</v>
      </c>
      <c r="B113" t="s">
        <v>50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tr">
        <f>_xlfn.XLOOKUP(Vendas__2[[#This Row],[Vendedor]],Vendedores!$A$4:$A$9,Vendedores!$B$4:$B$9,"",0)</f>
        <v>Amanda</v>
      </c>
      <c r="I113" t="s">
        <v>117</v>
      </c>
    </row>
    <row r="114" spans="1:9">
      <c r="A114" s="71">
        <v>44878</v>
      </c>
      <c r="B114" t="s">
        <v>59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tr">
        <f>_xlfn.XLOOKUP(Vendas__2[[#This Row],[Vendedor]],Vendedores!$A$4:$A$9,Vendedores!$B$4:$B$9,"",0)</f>
        <v>Clara</v>
      </c>
      <c r="I114" t="s">
        <v>116</v>
      </c>
    </row>
    <row r="115" spans="1:9">
      <c r="A115" s="71">
        <v>44879</v>
      </c>
      <c r="B115" t="s">
        <v>45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tr">
        <f>_xlfn.XLOOKUP(Vendas__2[[#This Row],[Vendedor]],Vendedores!$A$4:$A$9,Vendedores!$B$4:$B$9,"",0)</f>
        <v>Sarah</v>
      </c>
      <c r="I115" t="s">
        <v>115</v>
      </c>
    </row>
    <row r="116" spans="1:9">
      <c r="A116" s="71">
        <v>44880</v>
      </c>
      <c r="B116" t="s">
        <v>101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tr">
        <f>_xlfn.XLOOKUP(Vendas__2[[#This Row],[Vendedor]],Vendedores!$A$4:$A$9,Vendedores!$B$4:$B$9,"",0)</f>
        <v>Sarah</v>
      </c>
      <c r="I116" t="s">
        <v>115</v>
      </c>
    </row>
    <row r="117" spans="1:9">
      <c r="A117" s="71">
        <v>44900</v>
      </c>
      <c r="B117" t="s">
        <v>90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tr">
        <f>_xlfn.XLOOKUP(Vendas__2[[#This Row],[Vendedor]],Vendedores!$A$4:$A$9,Vendedores!$B$4:$B$9,"",0)</f>
        <v>Amanda</v>
      </c>
      <c r="I117" t="s">
        <v>117</v>
      </c>
    </row>
    <row r="118" spans="1:9">
      <c r="A118" s="71">
        <v>44901</v>
      </c>
      <c r="B118" t="s">
        <v>47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tr">
        <f>_xlfn.XLOOKUP(Vendas__2[[#This Row],[Vendedor]],Vendedores!$A$4:$A$9,Vendedores!$B$4:$B$9,"",0)</f>
        <v>Clara</v>
      </c>
      <c r="I118" t="s">
        <v>116</v>
      </c>
    </row>
    <row r="119" spans="1:9">
      <c r="A119" s="71">
        <v>44902</v>
      </c>
      <c r="B119" t="s">
        <v>63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tr">
        <f>_xlfn.XLOOKUP(Vendas__2[[#This Row],[Vendedor]],Vendedores!$A$4:$A$9,Vendedores!$B$4:$B$9,"",0)</f>
        <v>Sarah</v>
      </c>
      <c r="I119" t="s">
        <v>115</v>
      </c>
    </row>
    <row r="120" spans="1:9">
      <c r="A120" s="71">
        <v>44903</v>
      </c>
      <c r="B120" t="s">
        <v>36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tr">
        <f>_xlfn.XLOOKUP(Vendas__2[[#This Row],[Vendedor]],Vendedores!$A$4:$A$9,Vendedores!$B$4:$B$9,"",0)</f>
        <v>Bruno</v>
      </c>
      <c r="I120" t="s">
        <v>118</v>
      </c>
    </row>
    <row r="121" spans="1:9">
      <c r="A121" s="71">
        <v>44904</v>
      </c>
      <c r="B121" t="s">
        <v>91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tr">
        <f>_xlfn.XLOOKUP(Vendas__2[[#This Row],[Vendedor]],Vendedores!$A$4:$A$9,Vendedores!$B$4:$B$9,"",0)</f>
        <v>João</v>
      </c>
      <c r="I121" t="s">
        <v>114</v>
      </c>
    </row>
    <row r="122" spans="1:9">
      <c r="A122" s="71">
        <v>44905</v>
      </c>
      <c r="B122" t="s">
        <v>52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tr">
        <f>_xlfn.XLOOKUP(Vendas__2[[#This Row],[Vendedor]],Vendedores!$A$4:$A$9,Vendedores!$B$4:$B$9,"",0)</f>
        <v>Bruno</v>
      </c>
      <c r="I122" t="s">
        <v>118</v>
      </c>
    </row>
    <row r="123" spans="1:9">
      <c r="A123" s="71">
        <v>44906</v>
      </c>
      <c r="B123" t="s">
        <v>110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tr">
        <f>_xlfn.XLOOKUP(Vendas__2[[#This Row],[Vendedor]],Vendedores!$A$4:$A$9,Vendedores!$B$4:$B$9,"",0)</f>
        <v>Bruno</v>
      </c>
      <c r="I123" t="s">
        <v>118</v>
      </c>
    </row>
    <row r="124" spans="1:9">
      <c r="A124" s="71">
        <v>44907</v>
      </c>
      <c r="B124" t="s">
        <v>32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tr">
        <f>_xlfn.XLOOKUP(Vendas__2[[#This Row],[Vendedor]],Vendedores!$A$4:$A$9,Vendedores!$B$4:$B$9,"",0)</f>
        <v>Sarah</v>
      </c>
      <c r="I124" t="s">
        <v>115</v>
      </c>
    </row>
    <row r="125" spans="1:9">
      <c r="A125" s="71">
        <v>44908</v>
      </c>
      <c r="B125" t="s">
        <v>43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tr">
        <f>_xlfn.XLOOKUP(Vendas__2[[#This Row],[Vendedor]],Vendedores!$A$4:$A$9,Vendedores!$B$4:$B$9,"",0)</f>
        <v>Clara</v>
      </c>
      <c r="I125" t="s">
        <v>116</v>
      </c>
    </row>
    <row r="126" spans="1:9">
      <c r="A126" s="71">
        <v>44909</v>
      </c>
      <c r="B126" t="s">
        <v>91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tr">
        <f>_xlfn.XLOOKUP(Vendas__2[[#This Row],[Vendedor]],Vendedores!$A$4:$A$9,Vendedores!$B$4:$B$9,"",0)</f>
        <v>Sarah</v>
      </c>
      <c r="I126" t="s">
        <v>115</v>
      </c>
    </row>
    <row r="127" spans="1:9">
      <c r="A127" s="71">
        <v>44910</v>
      </c>
      <c r="B127" t="s">
        <v>65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tr">
        <f>_xlfn.XLOOKUP(Vendas__2[[#This Row],[Vendedor]],Vendedores!$A$4:$A$9,Vendedores!$B$4:$B$9,"",0)</f>
        <v>Amanda</v>
      </c>
      <c r="I127" t="s">
        <v>117</v>
      </c>
    </row>
    <row r="128" spans="1:9">
      <c r="A128" s="71">
        <v>44201</v>
      </c>
      <c r="B128" t="s">
        <v>107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tr">
        <f>_xlfn.XLOOKUP(Vendas__2[[#This Row],[Vendedor]],Vendedores!$A$4:$A$9,Vendedores!$B$4:$B$9,"",0)</f>
        <v>João</v>
      </c>
      <c r="I128" t="s">
        <v>114</v>
      </c>
    </row>
    <row r="129" spans="1:9">
      <c r="A129" s="71">
        <v>44202</v>
      </c>
      <c r="B129" t="s">
        <v>85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tr">
        <f>_xlfn.XLOOKUP(Vendas__2[[#This Row],[Vendedor]],Vendedores!$A$4:$A$9,Vendedores!$B$4:$B$9,"",0)</f>
        <v>João</v>
      </c>
      <c r="I129" t="s">
        <v>114</v>
      </c>
    </row>
    <row r="130" spans="1:9">
      <c r="A130" s="71">
        <v>44203</v>
      </c>
      <c r="B130" t="s">
        <v>66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tr">
        <f>_xlfn.XLOOKUP(Vendas__2[[#This Row],[Vendedor]],Vendedores!$A$4:$A$9,Vendedores!$B$4:$B$9,"",0)</f>
        <v>Bruno</v>
      </c>
      <c r="I130" t="s">
        <v>118</v>
      </c>
    </row>
    <row r="131" spans="1:9">
      <c r="A131" s="71">
        <v>44208</v>
      </c>
      <c r="B131" t="s">
        <v>93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tr">
        <f>_xlfn.XLOOKUP(Vendas__2[[#This Row],[Vendedor]],Vendedores!$A$4:$A$9,Vendedores!$B$4:$B$9,"",0)</f>
        <v>Clara</v>
      </c>
      <c r="I131" t="s">
        <v>116</v>
      </c>
    </row>
    <row r="132" spans="1:9">
      <c r="A132" s="71">
        <v>44209</v>
      </c>
      <c r="B132" t="s">
        <v>43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tr">
        <f>_xlfn.XLOOKUP(Vendas__2[[#This Row],[Vendedor]],Vendedores!$A$4:$A$9,Vendedores!$B$4:$B$9,"",0)</f>
        <v>Amanda</v>
      </c>
      <c r="I132" t="s">
        <v>117</v>
      </c>
    </row>
    <row r="133" spans="1:9">
      <c r="A133" s="71">
        <v>44213</v>
      </c>
      <c r="B133" t="s">
        <v>36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tr">
        <f>_xlfn.XLOOKUP(Vendas__2[[#This Row],[Vendedor]],Vendedores!$A$4:$A$9,Vendedores!$B$4:$B$9,"",0)</f>
        <v>João</v>
      </c>
      <c r="I133" t="s">
        <v>114</v>
      </c>
    </row>
    <row r="134" spans="1:9">
      <c r="A134" s="71">
        <v>44219</v>
      </c>
      <c r="B134" t="s">
        <v>66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tr">
        <f>_xlfn.XLOOKUP(Vendas__2[[#This Row],[Vendedor]],Vendedores!$A$4:$A$9,Vendedores!$B$4:$B$9,"",0)</f>
        <v>Clara</v>
      </c>
      <c r="I134" t="s">
        <v>116</v>
      </c>
    </row>
    <row r="135" spans="1:9">
      <c r="A135" s="71">
        <v>44222</v>
      </c>
      <c r="B135" t="s">
        <v>104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tr">
        <f>_xlfn.XLOOKUP(Vendas__2[[#This Row],[Vendedor]],Vendedores!$A$4:$A$9,Vendedores!$B$4:$B$9,"",0)</f>
        <v>Clara</v>
      </c>
      <c r="I135" t="s">
        <v>116</v>
      </c>
    </row>
    <row r="136" spans="1:9">
      <c r="A136" s="71">
        <v>44224</v>
      </c>
      <c r="B136" t="s">
        <v>37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tr">
        <f>_xlfn.XLOOKUP(Vendas__2[[#This Row],[Vendedor]],Vendedores!$A$4:$A$9,Vendedores!$B$4:$B$9,"",0)</f>
        <v>Sarah</v>
      </c>
      <c r="I136" t="s">
        <v>115</v>
      </c>
    </row>
    <row r="137" spans="1:9">
      <c r="A137" s="71">
        <v>44225</v>
      </c>
      <c r="B137" t="s">
        <v>50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tr">
        <f>_xlfn.XLOOKUP(Vendas__2[[#This Row],[Vendedor]],Vendedores!$A$4:$A$9,Vendedores!$B$4:$B$9,"",0)</f>
        <v>Bruno</v>
      </c>
      <c r="I137" t="s">
        <v>118</v>
      </c>
    </row>
    <row r="138" spans="1:9">
      <c r="A138" s="71">
        <v>44226</v>
      </c>
      <c r="B138" t="s">
        <v>55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tr">
        <f>_xlfn.XLOOKUP(Vendas__2[[#This Row],[Vendedor]],Vendedores!$A$4:$A$9,Vendedores!$B$4:$B$9,"",0)</f>
        <v>Amanda</v>
      </c>
      <c r="I138" t="s">
        <v>117</v>
      </c>
    </row>
    <row r="139" spans="1:9">
      <c r="A139" s="71">
        <v>44230</v>
      </c>
      <c r="B139" t="s">
        <v>45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tr">
        <f>_xlfn.XLOOKUP(Vendas__2[[#This Row],[Vendedor]],Vendedores!$A$4:$A$9,Vendedores!$B$4:$B$9,"",0)</f>
        <v>Sarah</v>
      </c>
      <c r="I139" t="s">
        <v>115</v>
      </c>
    </row>
    <row r="140" spans="1:9">
      <c r="A140" s="71">
        <v>44232</v>
      </c>
      <c r="B140" t="s">
        <v>54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tr">
        <f>_xlfn.XLOOKUP(Vendas__2[[#This Row],[Vendedor]],Vendedores!$A$4:$A$9,Vendedores!$B$4:$B$9,"",0)</f>
        <v>Amanda</v>
      </c>
      <c r="I140" t="s">
        <v>117</v>
      </c>
    </row>
    <row r="141" spans="1:9">
      <c r="A141" s="71">
        <v>44245</v>
      </c>
      <c r="B141" t="s">
        <v>43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tr">
        <f>_xlfn.XLOOKUP(Vendas__2[[#This Row],[Vendedor]],Vendedores!$A$4:$A$9,Vendedores!$B$4:$B$9,"",0)</f>
        <v>Bruno</v>
      </c>
      <c r="I141" t="s">
        <v>118</v>
      </c>
    </row>
    <row r="142" spans="1:9">
      <c r="A142" s="71">
        <v>44248</v>
      </c>
      <c r="B142" t="s">
        <v>51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tr">
        <f>_xlfn.XLOOKUP(Vendas__2[[#This Row],[Vendedor]],Vendedores!$A$4:$A$9,Vendedores!$B$4:$B$9,"",0)</f>
        <v>Amanda</v>
      </c>
      <c r="I142" t="s">
        <v>117</v>
      </c>
    </row>
    <row r="143" spans="1:9">
      <c r="A143" s="71">
        <v>44251</v>
      </c>
      <c r="B143" t="s">
        <v>47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tr">
        <f>_xlfn.XLOOKUP(Vendas__2[[#This Row],[Vendedor]],Vendedores!$A$4:$A$9,Vendedores!$B$4:$B$9,"",0)</f>
        <v>Amanda</v>
      </c>
      <c r="I143" t="s">
        <v>117</v>
      </c>
    </row>
    <row r="144" spans="1:9">
      <c r="A144" s="71">
        <v>44252</v>
      </c>
      <c r="B144" t="s">
        <v>98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tr">
        <f>_xlfn.XLOOKUP(Vendas__2[[#This Row],[Vendedor]],Vendedores!$A$4:$A$9,Vendedores!$B$4:$B$9,"",0)</f>
        <v>Amanda</v>
      </c>
      <c r="I144" t="s">
        <v>117</v>
      </c>
    </row>
    <row r="145" spans="1:9">
      <c r="A145" s="71">
        <v>44253</v>
      </c>
      <c r="B145" t="s">
        <v>44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tr">
        <f>_xlfn.XLOOKUP(Vendas__2[[#This Row],[Vendedor]],Vendedores!$A$4:$A$9,Vendedores!$B$4:$B$9,"",0)</f>
        <v>Bruno</v>
      </c>
      <c r="I145" t="s">
        <v>118</v>
      </c>
    </row>
    <row r="146" spans="1:9">
      <c r="A146" s="71">
        <v>44256</v>
      </c>
      <c r="B146" t="s">
        <v>33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tr">
        <f>_xlfn.XLOOKUP(Vendas__2[[#This Row],[Vendedor]],Vendedores!$A$4:$A$9,Vendedores!$B$4:$B$9,"",0)</f>
        <v>Sarah</v>
      </c>
      <c r="I146" t="s">
        <v>115</v>
      </c>
    </row>
    <row r="147" spans="1:9">
      <c r="A147" s="71">
        <v>44256</v>
      </c>
      <c r="B147" t="s">
        <v>36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tr">
        <f>_xlfn.XLOOKUP(Vendas__2[[#This Row],[Vendedor]],Vendedores!$A$4:$A$9,Vendedores!$B$4:$B$9,"",0)</f>
        <v>Amanda</v>
      </c>
      <c r="I147" t="s">
        <v>117</v>
      </c>
    </row>
    <row r="148" spans="1:9">
      <c r="A148" s="71">
        <v>44257</v>
      </c>
      <c r="B148" t="s">
        <v>38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tr">
        <f>_xlfn.XLOOKUP(Vendas__2[[#This Row],[Vendedor]],Vendedores!$A$4:$A$9,Vendedores!$B$4:$B$9,"",0)</f>
        <v>Clara</v>
      </c>
      <c r="I148" t="s">
        <v>116</v>
      </c>
    </row>
    <row r="149" spans="1:9">
      <c r="A149" s="71">
        <v>44258</v>
      </c>
      <c r="B149" t="s">
        <v>101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tr">
        <f>_xlfn.XLOOKUP(Vendas__2[[#This Row],[Vendedor]],Vendedores!$A$4:$A$9,Vendedores!$B$4:$B$9,"",0)</f>
        <v>João</v>
      </c>
      <c r="I149" t="s">
        <v>114</v>
      </c>
    </row>
    <row r="150" spans="1:9">
      <c r="A150" s="71">
        <v>44259</v>
      </c>
      <c r="B150" t="s">
        <v>44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tr">
        <f>_xlfn.XLOOKUP(Vendas__2[[#This Row],[Vendedor]],Vendedores!$A$4:$A$9,Vendedores!$B$4:$B$9,"",0)</f>
        <v>Clara</v>
      </c>
      <c r="I150" t="s">
        <v>116</v>
      </c>
    </row>
    <row r="151" spans="1:9">
      <c r="A151" s="71">
        <v>44264</v>
      </c>
      <c r="B151" t="s">
        <v>98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tr">
        <f>_xlfn.XLOOKUP(Vendas__2[[#This Row],[Vendedor]],Vendedores!$A$4:$A$9,Vendedores!$B$4:$B$9,"",0)</f>
        <v>João</v>
      </c>
      <c r="I151" t="s">
        <v>114</v>
      </c>
    </row>
    <row r="152" spans="1:9">
      <c r="A152" s="71">
        <v>44269</v>
      </c>
      <c r="B152" t="s">
        <v>40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tr">
        <f>_xlfn.XLOOKUP(Vendas__2[[#This Row],[Vendedor]],Vendedores!$A$4:$A$9,Vendedores!$B$4:$B$9,"",0)</f>
        <v>João</v>
      </c>
      <c r="I152" t="s">
        <v>114</v>
      </c>
    </row>
    <row r="153" spans="1:9">
      <c r="A153" s="71">
        <v>44274</v>
      </c>
      <c r="B153" t="s">
        <v>44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tr">
        <f>_xlfn.XLOOKUP(Vendas__2[[#This Row],[Vendedor]],Vendedores!$A$4:$A$9,Vendedores!$B$4:$B$9,"",0)</f>
        <v>Amanda</v>
      </c>
      <c r="I153" t="s">
        <v>117</v>
      </c>
    </row>
    <row r="154" spans="1:9">
      <c r="A154" s="71">
        <v>44276</v>
      </c>
      <c r="B154" t="s">
        <v>43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tr">
        <f>_xlfn.XLOOKUP(Vendas__2[[#This Row],[Vendedor]],Vendedores!$A$4:$A$9,Vendedores!$B$4:$B$9,"",0)</f>
        <v>Clara</v>
      </c>
      <c r="I154" t="s">
        <v>116</v>
      </c>
    </row>
    <row r="155" spans="1:9">
      <c r="A155" s="71">
        <v>44280</v>
      </c>
      <c r="B155" t="s">
        <v>54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tr">
        <f>_xlfn.XLOOKUP(Vendas__2[[#This Row],[Vendedor]],Vendedores!$A$4:$A$9,Vendedores!$B$4:$B$9,"",0)</f>
        <v>Bruno</v>
      </c>
      <c r="I155" t="s">
        <v>118</v>
      </c>
    </row>
    <row r="156" spans="1:9">
      <c r="A156" s="71">
        <v>44288</v>
      </c>
      <c r="B156" t="s">
        <v>54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tr">
        <f>_xlfn.XLOOKUP(Vendas__2[[#This Row],[Vendedor]],Vendedores!$A$4:$A$9,Vendedores!$B$4:$B$9,"",0)</f>
        <v>Sarah</v>
      </c>
      <c r="I156" t="s">
        <v>115</v>
      </c>
    </row>
    <row r="157" spans="1:9">
      <c r="A157" s="71">
        <v>44290</v>
      </c>
      <c r="B157" t="s">
        <v>48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tr">
        <f>_xlfn.XLOOKUP(Vendas__2[[#This Row],[Vendedor]],Vendedores!$A$4:$A$9,Vendedores!$B$4:$B$9,"",0)</f>
        <v>Bruno</v>
      </c>
      <c r="I157" t="s">
        <v>118</v>
      </c>
    </row>
    <row r="158" spans="1:9">
      <c r="A158" s="71">
        <v>44294</v>
      </c>
      <c r="B158" t="s">
        <v>87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tr">
        <f>_xlfn.XLOOKUP(Vendas__2[[#This Row],[Vendedor]],Vendedores!$A$4:$A$9,Vendedores!$B$4:$B$9,"",0)</f>
        <v>Sarah</v>
      </c>
      <c r="I158" t="s">
        <v>115</v>
      </c>
    </row>
    <row r="159" spans="1:9">
      <c r="A159" s="71">
        <v>44297</v>
      </c>
      <c r="B159" t="s">
        <v>70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tr">
        <f>_xlfn.XLOOKUP(Vendas__2[[#This Row],[Vendedor]],Vendedores!$A$4:$A$9,Vendedores!$B$4:$B$9,"",0)</f>
        <v>Bruno</v>
      </c>
      <c r="I159" t="s">
        <v>118</v>
      </c>
    </row>
    <row r="160" spans="1:9">
      <c r="A160" s="71">
        <v>44298</v>
      </c>
      <c r="B160" t="s">
        <v>34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tr">
        <f>_xlfn.XLOOKUP(Vendas__2[[#This Row],[Vendedor]],Vendedores!$A$4:$A$9,Vendedores!$B$4:$B$9,"",0)</f>
        <v>Sarah</v>
      </c>
      <c r="I160" t="s">
        <v>115</v>
      </c>
    </row>
    <row r="161" spans="1:9">
      <c r="A161" s="71">
        <v>44299</v>
      </c>
      <c r="B161" t="s">
        <v>103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tr">
        <f>_xlfn.XLOOKUP(Vendas__2[[#This Row],[Vendedor]],Vendedores!$A$4:$A$9,Vendedores!$B$4:$B$9,"",0)</f>
        <v>João</v>
      </c>
      <c r="I161" t="s">
        <v>114</v>
      </c>
    </row>
    <row r="162" spans="1:9">
      <c r="A162" s="71">
        <v>44301</v>
      </c>
      <c r="B162" t="s">
        <v>38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tr">
        <f>_xlfn.XLOOKUP(Vendas__2[[#This Row],[Vendedor]],Vendedores!$A$4:$A$9,Vendedores!$B$4:$B$9,"",0)</f>
        <v>Bruno</v>
      </c>
      <c r="I162" t="s">
        <v>118</v>
      </c>
    </row>
    <row r="163" spans="1:9">
      <c r="A163" s="71">
        <v>44308</v>
      </c>
      <c r="B163" t="s">
        <v>68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tr">
        <f>_xlfn.XLOOKUP(Vendas__2[[#This Row],[Vendedor]],Vendedores!$A$4:$A$9,Vendedores!$B$4:$B$9,"",0)</f>
        <v>Clara</v>
      </c>
      <c r="I163" t="s">
        <v>116</v>
      </c>
    </row>
    <row r="164" spans="1:9">
      <c r="A164" s="71">
        <v>44309</v>
      </c>
      <c r="B164" t="s">
        <v>89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tr">
        <f>_xlfn.XLOOKUP(Vendas__2[[#This Row],[Vendedor]],Vendedores!$A$4:$A$9,Vendedores!$B$4:$B$9,"",0)</f>
        <v>Sarah</v>
      </c>
      <c r="I164" t="s">
        <v>115</v>
      </c>
    </row>
    <row r="165" spans="1:9">
      <c r="A165" s="71">
        <v>44312</v>
      </c>
      <c r="B165" t="s">
        <v>101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tr">
        <f>_xlfn.XLOOKUP(Vendas__2[[#This Row],[Vendedor]],Vendedores!$A$4:$A$9,Vendedores!$B$4:$B$9,"",0)</f>
        <v>Sarah</v>
      </c>
      <c r="I165" t="s">
        <v>115</v>
      </c>
    </row>
    <row r="166" spans="1:9">
      <c r="A166" s="71">
        <v>44313</v>
      </c>
      <c r="B166" t="s">
        <v>44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tr">
        <f>_xlfn.XLOOKUP(Vendas__2[[#This Row],[Vendedor]],Vendedores!$A$4:$A$9,Vendedores!$B$4:$B$9,"",0)</f>
        <v>Bruno</v>
      </c>
      <c r="I166" t="s">
        <v>118</v>
      </c>
    </row>
    <row r="167" spans="1:9">
      <c r="A167" s="71">
        <v>44324</v>
      </c>
      <c r="B167" t="s">
        <v>102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tr">
        <f>_xlfn.XLOOKUP(Vendas__2[[#This Row],[Vendedor]],Vendedores!$A$4:$A$9,Vendedores!$B$4:$B$9,"",0)</f>
        <v>Sarah</v>
      </c>
      <c r="I167" t="s">
        <v>115</v>
      </c>
    </row>
    <row r="168" spans="1:9">
      <c r="A168" s="71">
        <v>44325</v>
      </c>
      <c r="B168" t="s">
        <v>66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tr">
        <f>_xlfn.XLOOKUP(Vendas__2[[#This Row],[Vendedor]],Vendedores!$A$4:$A$9,Vendedores!$B$4:$B$9,"",0)</f>
        <v>Amanda</v>
      </c>
      <c r="I168" t="s">
        <v>117</v>
      </c>
    </row>
    <row r="169" spans="1:9">
      <c r="A169" s="71">
        <v>44326</v>
      </c>
      <c r="B169" t="s">
        <v>36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tr">
        <f>_xlfn.XLOOKUP(Vendas__2[[#This Row],[Vendedor]],Vendedores!$A$4:$A$9,Vendedores!$B$4:$B$9,"",0)</f>
        <v>Amanda</v>
      </c>
      <c r="I169" t="s">
        <v>117</v>
      </c>
    </row>
    <row r="170" spans="1:9">
      <c r="A170" s="71">
        <v>44327</v>
      </c>
      <c r="B170" t="s">
        <v>70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tr">
        <f>_xlfn.XLOOKUP(Vendas__2[[#This Row],[Vendedor]],Vendedores!$A$4:$A$9,Vendedores!$B$4:$B$9,"",0)</f>
        <v>Bruno</v>
      </c>
      <c r="I170" t="s">
        <v>118</v>
      </c>
    </row>
    <row r="171" spans="1:9">
      <c r="A171" s="71">
        <v>44328</v>
      </c>
      <c r="B171" t="s">
        <v>95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tr">
        <f>_xlfn.XLOOKUP(Vendas__2[[#This Row],[Vendedor]],Vendedores!$A$4:$A$9,Vendedores!$B$4:$B$9,"",0)</f>
        <v>Bruno</v>
      </c>
      <c r="I171" t="s">
        <v>118</v>
      </c>
    </row>
    <row r="172" spans="1:9">
      <c r="A172" s="71">
        <v>44331</v>
      </c>
      <c r="B172" t="s">
        <v>56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tr">
        <f>_xlfn.XLOOKUP(Vendas__2[[#This Row],[Vendedor]],Vendedores!$A$4:$A$9,Vendedores!$B$4:$B$9,"",0)</f>
        <v>Sarah</v>
      </c>
      <c r="I172" t="s">
        <v>115</v>
      </c>
    </row>
    <row r="173" spans="1:9">
      <c r="A173" s="71">
        <v>44334</v>
      </c>
      <c r="B173" t="s">
        <v>62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tr">
        <f>_xlfn.XLOOKUP(Vendas__2[[#This Row],[Vendedor]],Vendedores!$A$4:$A$9,Vendedores!$B$4:$B$9,"",0)</f>
        <v>Amanda</v>
      </c>
      <c r="I173" t="s">
        <v>117</v>
      </c>
    </row>
    <row r="174" spans="1:9">
      <c r="A174" s="71">
        <v>44354</v>
      </c>
      <c r="B174" t="s">
        <v>63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tr">
        <f>_xlfn.XLOOKUP(Vendas__2[[#This Row],[Vendedor]],Vendedores!$A$4:$A$9,Vendedores!$B$4:$B$9,"",0)</f>
        <v>Sarah</v>
      </c>
      <c r="I174" t="s">
        <v>115</v>
      </c>
    </row>
    <row r="175" spans="1:9">
      <c r="A175" s="71">
        <v>44354</v>
      </c>
      <c r="B175" t="s">
        <v>42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tr">
        <f>_xlfn.XLOOKUP(Vendas__2[[#This Row],[Vendedor]],Vendedores!$A$4:$A$9,Vendedores!$B$4:$B$9,"",0)</f>
        <v>João</v>
      </c>
      <c r="I175" t="s">
        <v>114</v>
      </c>
    </row>
    <row r="176" spans="1:9">
      <c r="A176" s="71">
        <v>44356</v>
      </c>
      <c r="B176" t="s">
        <v>68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tr">
        <f>_xlfn.XLOOKUP(Vendas__2[[#This Row],[Vendedor]],Vendedores!$A$4:$A$9,Vendedores!$B$4:$B$9,"",0)</f>
        <v>Amanda</v>
      </c>
      <c r="I176" t="s">
        <v>117</v>
      </c>
    </row>
    <row r="177" spans="1:9">
      <c r="A177" s="71">
        <v>44356</v>
      </c>
      <c r="B177" t="s">
        <v>102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tr">
        <f>_xlfn.XLOOKUP(Vendas__2[[#This Row],[Vendedor]],Vendedores!$A$4:$A$9,Vendedores!$B$4:$B$9,"",0)</f>
        <v>Amanda</v>
      </c>
      <c r="I177" t="s">
        <v>117</v>
      </c>
    </row>
    <row r="178" spans="1:9">
      <c r="A178" s="71">
        <v>44358</v>
      </c>
      <c r="B178" t="s">
        <v>104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tr">
        <f>_xlfn.XLOOKUP(Vendas__2[[#This Row],[Vendedor]],Vendedores!$A$4:$A$9,Vendedores!$B$4:$B$9,"",0)</f>
        <v>Sarah</v>
      </c>
      <c r="I178" t="s">
        <v>115</v>
      </c>
    </row>
    <row r="179" spans="1:9">
      <c r="A179" s="71">
        <v>44360</v>
      </c>
      <c r="B179" t="s">
        <v>66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tr">
        <f>_xlfn.XLOOKUP(Vendas__2[[#This Row],[Vendedor]],Vendedores!$A$4:$A$9,Vendedores!$B$4:$B$9,"",0)</f>
        <v>Sarah</v>
      </c>
      <c r="I179" t="s">
        <v>115</v>
      </c>
    </row>
    <row r="180" spans="1:9">
      <c r="A180" s="71">
        <v>44363</v>
      </c>
      <c r="B180" t="s">
        <v>48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tr">
        <f>_xlfn.XLOOKUP(Vendas__2[[#This Row],[Vendedor]],Vendedores!$A$4:$A$9,Vendedores!$B$4:$B$9,"",0)</f>
        <v>Amanda</v>
      </c>
      <c r="I180" t="s">
        <v>117</v>
      </c>
    </row>
    <row r="181" spans="1:9">
      <c r="A181" s="71">
        <v>44363</v>
      </c>
      <c r="B181" t="s">
        <v>99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tr">
        <f>_xlfn.XLOOKUP(Vendas__2[[#This Row],[Vendedor]],Vendedores!$A$4:$A$9,Vendedores!$B$4:$B$9,"",0)</f>
        <v>Sarah</v>
      </c>
      <c r="I181" t="s">
        <v>115</v>
      </c>
    </row>
    <row r="182" spans="1:9">
      <c r="A182" s="71">
        <v>44364</v>
      </c>
      <c r="B182" t="s">
        <v>57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tr">
        <f>_xlfn.XLOOKUP(Vendas__2[[#This Row],[Vendedor]],Vendedores!$A$4:$A$9,Vendedores!$B$4:$B$9,"",0)</f>
        <v>João</v>
      </c>
      <c r="I182" t="s">
        <v>114</v>
      </c>
    </row>
    <row r="183" spans="1:9">
      <c r="A183" s="71">
        <v>44367</v>
      </c>
      <c r="B183" t="s">
        <v>101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tr">
        <f>_xlfn.XLOOKUP(Vendas__2[[#This Row],[Vendedor]],Vendedores!$A$4:$A$9,Vendedores!$B$4:$B$9,"",0)</f>
        <v>Sarah</v>
      </c>
      <c r="I183" t="s">
        <v>115</v>
      </c>
    </row>
    <row r="184" spans="1:9">
      <c r="A184" s="71">
        <v>44375</v>
      </c>
      <c r="B184" t="s">
        <v>111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tr">
        <f>_xlfn.XLOOKUP(Vendas__2[[#This Row],[Vendedor]],Vendedores!$A$4:$A$9,Vendedores!$B$4:$B$9,"",0)</f>
        <v>João</v>
      </c>
      <c r="I184" t="s">
        <v>114</v>
      </c>
    </row>
    <row r="185" spans="1:9">
      <c r="A185" s="71">
        <v>44375</v>
      </c>
      <c r="B185" t="s">
        <v>48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tr">
        <f>_xlfn.XLOOKUP(Vendas__2[[#This Row],[Vendedor]],Vendedores!$A$4:$A$9,Vendedores!$B$4:$B$9,"",0)</f>
        <v>João</v>
      </c>
      <c r="I185" t="s">
        <v>114</v>
      </c>
    </row>
    <row r="186" spans="1:9">
      <c r="A186" s="71">
        <v>44376</v>
      </c>
      <c r="B186" t="s">
        <v>37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tr">
        <f>_xlfn.XLOOKUP(Vendas__2[[#This Row],[Vendedor]],Vendedores!$A$4:$A$9,Vendedores!$B$4:$B$9,"",0)</f>
        <v>Amanda</v>
      </c>
      <c r="I186" t="s">
        <v>117</v>
      </c>
    </row>
    <row r="187" spans="1:9">
      <c r="A187" s="71">
        <v>44377</v>
      </c>
      <c r="B187" t="s">
        <v>70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tr">
        <f>_xlfn.XLOOKUP(Vendas__2[[#This Row],[Vendedor]],Vendedores!$A$4:$A$9,Vendedores!$B$4:$B$9,"",0)</f>
        <v>Bruno</v>
      </c>
      <c r="I187" t="s">
        <v>118</v>
      </c>
    </row>
    <row r="188" spans="1:9">
      <c r="A188" s="71">
        <v>44382</v>
      </c>
      <c r="B188" t="s">
        <v>93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tr">
        <f>_xlfn.XLOOKUP(Vendas__2[[#This Row],[Vendedor]],Vendedores!$A$4:$A$9,Vendedores!$B$4:$B$9,"",0)</f>
        <v>João</v>
      </c>
      <c r="I188" t="s">
        <v>114</v>
      </c>
    </row>
    <row r="189" spans="1:9">
      <c r="A189" s="71">
        <v>44383</v>
      </c>
      <c r="B189" t="s">
        <v>37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tr">
        <f>_xlfn.XLOOKUP(Vendas__2[[#This Row],[Vendedor]],Vendedores!$A$4:$A$9,Vendedores!$B$4:$B$9,"",0)</f>
        <v>Sarah</v>
      </c>
      <c r="I189" t="s">
        <v>115</v>
      </c>
    </row>
    <row r="190" spans="1:9">
      <c r="A190" s="71">
        <v>44384</v>
      </c>
      <c r="B190" t="s">
        <v>66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tr">
        <f>_xlfn.XLOOKUP(Vendas__2[[#This Row],[Vendedor]],Vendedores!$A$4:$A$9,Vendedores!$B$4:$B$9,"",0)</f>
        <v>Clara</v>
      </c>
      <c r="I190" t="s">
        <v>116</v>
      </c>
    </row>
    <row r="191" spans="1:9">
      <c r="A191" s="71">
        <v>44389</v>
      </c>
      <c r="B191" t="s">
        <v>87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tr">
        <f>_xlfn.XLOOKUP(Vendas__2[[#This Row],[Vendedor]],Vendedores!$A$4:$A$9,Vendedores!$B$4:$B$9,"",0)</f>
        <v>Bruno</v>
      </c>
      <c r="I191" t="s">
        <v>118</v>
      </c>
    </row>
    <row r="192" spans="1:9">
      <c r="A192" s="71">
        <v>44390</v>
      </c>
      <c r="B192" t="s">
        <v>70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tr">
        <f>_xlfn.XLOOKUP(Vendas__2[[#This Row],[Vendedor]],Vendedores!$A$4:$A$9,Vendedores!$B$4:$B$9,"",0)</f>
        <v>Bruno</v>
      </c>
      <c r="I192" t="s">
        <v>118</v>
      </c>
    </row>
    <row r="193" spans="1:9">
      <c r="A193" s="71">
        <v>44394</v>
      </c>
      <c r="B193" t="s">
        <v>63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tr">
        <f>_xlfn.XLOOKUP(Vendas__2[[#This Row],[Vendedor]],Vendedores!$A$4:$A$9,Vendedores!$B$4:$B$9,"",0)</f>
        <v>Sarah</v>
      </c>
      <c r="I193" t="s">
        <v>115</v>
      </c>
    </row>
    <row r="194" spans="1:9">
      <c r="A194" s="71">
        <v>44400</v>
      </c>
      <c r="B194" t="s">
        <v>55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tr">
        <f>_xlfn.XLOOKUP(Vendas__2[[#This Row],[Vendedor]],Vendedores!$A$4:$A$9,Vendedores!$B$4:$B$9,"",0)</f>
        <v>Clara</v>
      </c>
      <c r="I194" t="s">
        <v>116</v>
      </c>
    </row>
    <row r="195" spans="1:9">
      <c r="A195" s="71">
        <v>44403</v>
      </c>
      <c r="B195" t="s">
        <v>97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tr">
        <f>_xlfn.XLOOKUP(Vendas__2[[#This Row],[Vendedor]],Vendedores!$A$4:$A$9,Vendedores!$B$4:$B$9,"",0)</f>
        <v>Bruno</v>
      </c>
      <c r="I195" t="s">
        <v>118</v>
      </c>
    </row>
    <row r="196" spans="1:9">
      <c r="A196" s="71">
        <v>44405</v>
      </c>
      <c r="B196" t="s">
        <v>103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tr">
        <f>_xlfn.XLOOKUP(Vendas__2[[#This Row],[Vendedor]],Vendedores!$A$4:$A$9,Vendedores!$B$4:$B$9,"",0)</f>
        <v>João</v>
      </c>
      <c r="I196" t="s">
        <v>114</v>
      </c>
    </row>
    <row r="197" spans="1:9">
      <c r="A197" s="71">
        <v>44406</v>
      </c>
      <c r="B197" t="s">
        <v>63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tr">
        <f>_xlfn.XLOOKUP(Vendas__2[[#This Row],[Vendedor]],Vendedores!$A$4:$A$9,Vendedores!$B$4:$B$9,"",0)</f>
        <v>Clara</v>
      </c>
      <c r="I197" t="s">
        <v>116</v>
      </c>
    </row>
    <row r="198" spans="1:9">
      <c r="A198" s="71">
        <v>44407</v>
      </c>
      <c r="B198" t="s">
        <v>101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tr">
        <f>_xlfn.XLOOKUP(Vendas__2[[#This Row],[Vendedor]],Vendedores!$A$4:$A$9,Vendedores!$B$4:$B$9,"",0)</f>
        <v>Sarah</v>
      </c>
      <c r="I198" t="s">
        <v>115</v>
      </c>
    </row>
    <row r="199" spans="1:9">
      <c r="A199" s="71">
        <v>44413</v>
      </c>
      <c r="B199" t="s">
        <v>66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tr">
        <f>_xlfn.XLOOKUP(Vendas__2[[#This Row],[Vendedor]],Vendedores!$A$4:$A$9,Vendedores!$B$4:$B$9,"",0)</f>
        <v>Clara</v>
      </c>
      <c r="I199" t="s">
        <v>116</v>
      </c>
    </row>
    <row r="200" spans="1:9">
      <c r="A200" s="71">
        <v>44414</v>
      </c>
      <c r="B200" t="s">
        <v>93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tr">
        <f>_xlfn.XLOOKUP(Vendas__2[[#This Row],[Vendedor]],Vendedores!$A$4:$A$9,Vendedores!$B$4:$B$9,"",0)</f>
        <v>Sarah</v>
      </c>
      <c r="I200" t="s">
        <v>115</v>
      </c>
    </row>
    <row r="201" spans="1:9">
      <c r="A201" s="71">
        <v>44415</v>
      </c>
      <c r="B201" t="s">
        <v>59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tr">
        <f>_xlfn.XLOOKUP(Vendas__2[[#This Row],[Vendedor]],Vendedores!$A$4:$A$9,Vendedores!$B$4:$B$9,"",0)</f>
        <v>Bruno</v>
      </c>
      <c r="I201" t="s">
        <v>118</v>
      </c>
    </row>
    <row r="202" spans="1:9">
      <c r="A202" s="71">
        <v>44416</v>
      </c>
      <c r="B202" t="s">
        <v>110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tr">
        <f>_xlfn.XLOOKUP(Vendas__2[[#This Row],[Vendedor]],Vendedores!$A$4:$A$9,Vendedores!$B$4:$B$9,"",0)</f>
        <v>Bruno</v>
      </c>
      <c r="I202" t="s">
        <v>118</v>
      </c>
    </row>
    <row r="203" spans="1:9">
      <c r="A203" s="71">
        <v>44417</v>
      </c>
      <c r="B203" t="s">
        <v>44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tr">
        <f>_xlfn.XLOOKUP(Vendas__2[[#This Row],[Vendedor]],Vendedores!$A$4:$A$9,Vendedores!$B$4:$B$9,"",0)</f>
        <v>João</v>
      </c>
      <c r="I203" t="s">
        <v>114</v>
      </c>
    </row>
    <row r="204" spans="1:9">
      <c r="A204" s="71">
        <v>44418</v>
      </c>
      <c r="B204" t="s">
        <v>93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tr">
        <f>_xlfn.XLOOKUP(Vendas__2[[#This Row],[Vendedor]],Vendedores!$A$4:$A$9,Vendedores!$B$4:$B$9,"",0)</f>
        <v>Clara</v>
      </c>
      <c r="I204" t="s">
        <v>116</v>
      </c>
    </row>
    <row r="205" spans="1:9">
      <c r="A205" s="71">
        <v>44419</v>
      </c>
      <c r="B205" t="s">
        <v>66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tr">
        <f>_xlfn.XLOOKUP(Vendas__2[[#This Row],[Vendedor]],Vendedores!$A$4:$A$9,Vendedores!$B$4:$B$9,"",0)</f>
        <v>Sarah</v>
      </c>
      <c r="I205" t="s">
        <v>115</v>
      </c>
    </row>
    <row r="206" spans="1:9">
      <c r="A206" s="71">
        <v>44420</v>
      </c>
      <c r="B206" t="s">
        <v>104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tr">
        <f>_xlfn.XLOOKUP(Vendas__2[[#This Row],[Vendedor]],Vendedores!$A$4:$A$9,Vendedores!$B$4:$B$9,"",0)</f>
        <v>Bruno</v>
      </c>
      <c r="I206" t="s">
        <v>118</v>
      </c>
    </row>
    <row r="207" spans="1:9">
      <c r="A207" s="71">
        <v>44421</v>
      </c>
      <c r="B207" t="s">
        <v>95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tr">
        <f>_xlfn.XLOOKUP(Vendas__2[[#This Row],[Vendedor]],Vendedores!$A$4:$A$9,Vendedores!$B$4:$B$9,"",0)</f>
        <v>João</v>
      </c>
      <c r="I207" t="s">
        <v>114</v>
      </c>
    </row>
    <row r="208" spans="1:9">
      <c r="A208" s="71">
        <v>44422</v>
      </c>
      <c r="B208" t="s">
        <v>62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tr">
        <f>_xlfn.XLOOKUP(Vendas__2[[#This Row],[Vendedor]],Vendedores!$A$4:$A$9,Vendedores!$B$4:$B$9,"",0)</f>
        <v>Bruno</v>
      </c>
      <c r="I208" t="s">
        <v>118</v>
      </c>
    </row>
    <row r="209" spans="1:9">
      <c r="A209" s="71">
        <v>44423</v>
      </c>
      <c r="B209" t="s">
        <v>39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tr">
        <f>_xlfn.XLOOKUP(Vendas__2[[#This Row],[Vendedor]],Vendedores!$A$4:$A$9,Vendedores!$B$4:$B$9,"",0)</f>
        <v>Clara</v>
      </c>
      <c r="I209" t="s">
        <v>116</v>
      </c>
    </row>
    <row r="210" spans="1:9">
      <c r="A210" s="71">
        <v>44444</v>
      </c>
      <c r="B210" t="s">
        <v>46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tr">
        <f>_xlfn.XLOOKUP(Vendas__2[[#This Row],[Vendedor]],Vendedores!$A$4:$A$9,Vendedores!$B$4:$B$9,"",0)</f>
        <v>Bruno</v>
      </c>
      <c r="I210" t="s">
        <v>118</v>
      </c>
    </row>
    <row r="211" spans="1:9">
      <c r="A211" s="71">
        <v>44445</v>
      </c>
      <c r="B211" t="s">
        <v>90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tr">
        <f>_xlfn.XLOOKUP(Vendas__2[[#This Row],[Vendedor]],Vendedores!$A$4:$A$9,Vendedores!$B$4:$B$9,"",0)</f>
        <v>Bruno</v>
      </c>
      <c r="I211" t="s">
        <v>118</v>
      </c>
    </row>
    <row r="212" spans="1:9">
      <c r="A212" s="71">
        <v>44446</v>
      </c>
      <c r="B212" t="s">
        <v>67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tr">
        <f>_xlfn.XLOOKUP(Vendas__2[[#This Row],[Vendedor]],Vendedores!$A$4:$A$9,Vendedores!$B$4:$B$9,"",0)</f>
        <v>Sarah</v>
      </c>
      <c r="I212" t="s">
        <v>115</v>
      </c>
    </row>
    <row r="213" spans="1:9">
      <c r="A213" s="71">
        <v>44447</v>
      </c>
      <c r="B213" t="s">
        <v>63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tr">
        <f>_xlfn.XLOOKUP(Vendas__2[[#This Row],[Vendedor]],Vendedores!$A$4:$A$9,Vendedores!$B$4:$B$9,"",0)</f>
        <v>Bruno</v>
      </c>
      <c r="I213" t="s">
        <v>118</v>
      </c>
    </row>
    <row r="214" spans="1:9">
      <c r="A214" s="71">
        <v>44448</v>
      </c>
      <c r="B214" t="s">
        <v>95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tr">
        <f>_xlfn.XLOOKUP(Vendas__2[[#This Row],[Vendedor]],Vendedores!$A$4:$A$9,Vendedores!$B$4:$B$9,"",0)</f>
        <v>Amanda</v>
      </c>
      <c r="I214" t="s">
        <v>117</v>
      </c>
    </row>
    <row r="215" spans="1:9">
      <c r="A215" s="71">
        <v>44449</v>
      </c>
      <c r="B215" t="s">
        <v>51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tr">
        <f>_xlfn.XLOOKUP(Vendas__2[[#This Row],[Vendedor]],Vendedores!$A$4:$A$9,Vendedores!$B$4:$B$9,"",0)</f>
        <v>Bruno</v>
      </c>
      <c r="I215" t="s">
        <v>118</v>
      </c>
    </row>
    <row r="216" spans="1:9">
      <c r="A216" s="71">
        <v>44450</v>
      </c>
      <c r="B216" t="s">
        <v>34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tr">
        <f>_xlfn.XLOOKUP(Vendas__2[[#This Row],[Vendedor]],Vendedores!$A$4:$A$9,Vendedores!$B$4:$B$9,"",0)</f>
        <v>Amanda</v>
      </c>
      <c r="I216" t="s">
        <v>117</v>
      </c>
    </row>
    <row r="217" spans="1:9">
      <c r="A217" s="71">
        <v>44451</v>
      </c>
      <c r="B217" t="s">
        <v>98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tr">
        <f>_xlfn.XLOOKUP(Vendas__2[[#This Row],[Vendedor]],Vendedores!$A$4:$A$9,Vendedores!$B$4:$B$9,"",0)</f>
        <v>João</v>
      </c>
      <c r="I217" t="s">
        <v>114</v>
      </c>
    </row>
    <row r="218" spans="1:9">
      <c r="A218" s="71">
        <v>44452</v>
      </c>
      <c r="B218" t="s">
        <v>33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tr">
        <f>_xlfn.XLOOKUP(Vendas__2[[#This Row],[Vendedor]],Vendedores!$A$4:$A$9,Vendedores!$B$4:$B$9,"",0)</f>
        <v>João</v>
      </c>
      <c r="I218" t="s">
        <v>114</v>
      </c>
    </row>
    <row r="219" spans="1:9">
      <c r="A219" s="71">
        <v>44453</v>
      </c>
      <c r="B219" t="s">
        <v>69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tr">
        <f>_xlfn.XLOOKUP(Vendas__2[[#This Row],[Vendedor]],Vendedores!$A$4:$A$9,Vendedores!$B$4:$B$9,"",0)</f>
        <v>Bruno</v>
      </c>
      <c r="I219" t="s">
        <v>118</v>
      </c>
    </row>
    <row r="220" spans="1:9">
      <c r="A220" s="71">
        <v>44454</v>
      </c>
      <c r="B220" t="s">
        <v>36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tr">
        <f>_xlfn.XLOOKUP(Vendas__2[[#This Row],[Vendedor]],Vendedores!$A$4:$A$9,Vendedores!$B$4:$B$9,"",0)</f>
        <v>Clara</v>
      </c>
      <c r="I220" t="s">
        <v>116</v>
      </c>
    </row>
    <row r="221" spans="1:9">
      <c r="A221" s="71">
        <v>44474</v>
      </c>
      <c r="B221" t="s">
        <v>101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tr">
        <f>_xlfn.XLOOKUP(Vendas__2[[#This Row],[Vendedor]],Vendedores!$A$4:$A$9,Vendedores!$B$4:$B$9,"",0)</f>
        <v>Clara</v>
      </c>
      <c r="I221" t="s">
        <v>116</v>
      </c>
    </row>
    <row r="222" spans="1:9">
      <c r="A222" s="71">
        <v>44475</v>
      </c>
      <c r="B222" t="s">
        <v>91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tr">
        <f>_xlfn.XLOOKUP(Vendas__2[[#This Row],[Vendedor]],Vendedores!$A$4:$A$9,Vendedores!$B$4:$B$9,"",0)</f>
        <v>Clara</v>
      </c>
      <c r="I222" t="s">
        <v>116</v>
      </c>
    </row>
    <row r="223" spans="1:9">
      <c r="A223" s="71">
        <v>44476</v>
      </c>
      <c r="B223" t="s">
        <v>32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tr">
        <f>_xlfn.XLOOKUP(Vendas__2[[#This Row],[Vendedor]],Vendedores!$A$4:$A$9,Vendedores!$B$4:$B$9,"",0)</f>
        <v>Amanda</v>
      </c>
      <c r="I223" t="s">
        <v>117</v>
      </c>
    </row>
    <row r="224" spans="1:9">
      <c r="A224" s="71">
        <v>44477</v>
      </c>
      <c r="B224" t="s">
        <v>55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tr">
        <f>_xlfn.XLOOKUP(Vendas__2[[#This Row],[Vendedor]],Vendedores!$A$4:$A$9,Vendedores!$B$4:$B$9,"",0)</f>
        <v>Clara</v>
      </c>
      <c r="I224" t="s">
        <v>116</v>
      </c>
    </row>
    <row r="225" spans="1:9">
      <c r="A225" s="71">
        <v>44478</v>
      </c>
      <c r="B225" t="s">
        <v>42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tr">
        <f>_xlfn.XLOOKUP(Vendas__2[[#This Row],[Vendedor]],Vendedores!$A$4:$A$9,Vendedores!$B$4:$B$9,"",0)</f>
        <v>João</v>
      </c>
      <c r="I225" t="s">
        <v>114</v>
      </c>
    </row>
    <row r="226" spans="1:9">
      <c r="A226" s="71">
        <v>44479</v>
      </c>
      <c r="B226" t="s">
        <v>106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tr">
        <f>_xlfn.XLOOKUP(Vendas__2[[#This Row],[Vendedor]],Vendedores!$A$4:$A$9,Vendedores!$B$4:$B$9,"",0)</f>
        <v>Clara</v>
      </c>
      <c r="I226" t="s">
        <v>116</v>
      </c>
    </row>
    <row r="227" spans="1:9">
      <c r="A227" s="71">
        <v>44480</v>
      </c>
      <c r="B227" t="s">
        <v>69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tr">
        <f>_xlfn.XLOOKUP(Vendas__2[[#This Row],[Vendedor]],Vendedores!$A$4:$A$9,Vendedores!$B$4:$B$9,"",0)</f>
        <v>João</v>
      </c>
      <c r="I227" t="s">
        <v>114</v>
      </c>
    </row>
    <row r="228" spans="1:9">
      <c r="A228" s="71">
        <v>44481</v>
      </c>
      <c r="B228" t="s">
        <v>89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tr">
        <f>_xlfn.XLOOKUP(Vendas__2[[#This Row],[Vendedor]],Vendedores!$A$4:$A$9,Vendedores!$B$4:$B$9,"",0)</f>
        <v>Clara</v>
      </c>
      <c r="I228" t="s">
        <v>116</v>
      </c>
    </row>
    <row r="229" spans="1:9">
      <c r="A229" s="71">
        <v>44482</v>
      </c>
      <c r="B229" t="s">
        <v>33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tr">
        <f>_xlfn.XLOOKUP(Vendas__2[[#This Row],[Vendedor]],Vendedores!$A$4:$A$9,Vendedores!$B$4:$B$9,"",0)</f>
        <v>João</v>
      </c>
      <c r="I229" t="s">
        <v>114</v>
      </c>
    </row>
    <row r="230" spans="1:9">
      <c r="A230" s="71">
        <v>44483</v>
      </c>
      <c r="B230" t="s">
        <v>41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tr">
        <f>_xlfn.XLOOKUP(Vendas__2[[#This Row],[Vendedor]],Vendedores!$A$4:$A$9,Vendedores!$B$4:$B$9,"",0)</f>
        <v>João</v>
      </c>
      <c r="I230" t="s">
        <v>114</v>
      </c>
    </row>
    <row r="231" spans="1:9">
      <c r="A231" s="71">
        <v>44484</v>
      </c>
      <c r="B231" t="s">
        <v>45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tr">
        <f>_xlfn.XLOOKUP(Vendas__2[[#This Row],[Vendedor]],Vendedores!$A$4:$A$9,Vendedores!$B$4:$B$9,"",0)</f>
        <v>João</v>
      </c>
      <c r="I231" t="s">
        <v>114</v>
      </c>
    </row>
    <row r="232" spans="1:9">
      <c r="A232" s="71">
        <v>44505</v>
      </c>
      <c r="B232" t="s">
        <v>90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tr">
        <f>_xlfn.XLOOKUP(Vendas__2[[#This Row],[Vendedor]],Vendedores!$A$4:$A$9,Vendedores!$B$4:$B$9,"",0)</f>
        <v>João</v>
      </c>
      <c r="I232" t="s">
        <v>114</v>
      </c>
    </row>
    <row r="233" spans="1:9">
      <c r="A233" s="71">
        <v>44506</v>
      </c>
      <c r="B233" t="s">
        <v>85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tr">
        <f>_xlfn.XLOOKUP(Vendas__2[[#This Row],[Vendedor]],Vendedores!$A$4:$A$9,Vendedores!$B$4:$B$9,"",0)</f>
        <v>Bruno</v>
      </c>
      <c r="I233" t="s">
        <v>118</v>
      </c>
    </row>
    <row r="234" spans="1:9">
      <c r="A234" s="71">
        <v>44507</v>
      </c>
      <c r="B234" t="s">
        <v>90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tr">
        <f>_xlfn.XLOOKUP(Vendas__2[[#This Row],[Vendedor]],Vendedores!$A$4:$A$9,Vendedores!$B$4:$B$9,"",0)</f>
        <v>Amanda</v>
      </c>
      <c r="I234" t="s">
        <v>117</v>
      </c>
    </row>
    <row r="235" spans="1:9">
      <c r="A235" s="71">
        <v>44508</v>
      </c>
      <c r="B235" t="s">
        <v>90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tr">
        <f>_xlfn.XLOOKUP(Vendas__2[[#This Row],[Vendedor]],Vendedores!$A$4:$A$9,Vendedores!$B$4:$B$9,"",0)</f>
        <v>João</v>
      </c>
      <c r="I235" t="s">
        <v>114</v>
      </c>
    </row>
    <row r="236" spans="1:9">
      <c r="A236" s="71">
        <v>44509</v>
      </c>
      <c r="B236" t="s">
        <v>39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tr">
        <f>_xlfn.XLOOKUP(Vendas__2[[#This Row],[Vendedor]],Vendedores!$A$4:$A$9,Vendedores!$B$4:$B$9,"",0)</f>
        <v>Bruno</v>
      </c>
      <c r="I236" t="s">
        <v>118</v>
      </c>
    </row>
    <row r="237" spans="1:9">
      <c r="A237" s="71">
        <v>44510</v>
      </c>
      <c r="B237" t="s">
        <v>104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tr">
        <f>_xlfn.XLOOKUP(Vendas__2[[#This Row],[Vendedor]],Vendedores!$A$4:$A$9,Vendedores!$B$4:$B$9,"",0)</f>
        <v>Amanda</v>
      </c>
      <c r="I237" t="s">
        <v>117</v>
      </c>
    </row>
    <row r="238" spans="1:9">
      <c r="A238" s="71">
        <v>44511</v>
      </c>
      <c r="B238" t="s">
        <v>84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tr">
        <f>_xlfn.XLOOKUP(Vendas__2[[#This Row],[Vendedor]],Vendedores!$A$4:$A$9,Vendedores!$B$4:$B$9,"",0)</f>
        <v>Sarah</v>
      </c>
      <c r="I238" t="s">
        <v>115</v>
      </c>
    </row>
    <row r="239" spans="1:9">
      <c r="A239" s="71">
        <v>44512</v>
      </c>
      <c r="B239" t="s">
        <v>34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tr">
        <f>_xlfn.XLOOKUP(Vendas__2[[#This Row],[Vendedor]],Vendedores!$A$4:$A$9,Vendedores!$B$4:$B$9,"",0)</f>
        <v>João</v>
      </c>
      <c r="I239" t="s">
        <v>114</v>
      </c>
    </row>
    <row r="240" spans="1:9">
      <c r="A240" s="71">
        <v>44513</v>
      </c>
      <c r="B240" t="s">
        <v>39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tr">
        <f>_xlfn.XLOOKUP(Vendas__2[[#This Row],[Vendedor]],Vendedores!$A$4:$A$9,Vendedores!$B$4:$B$9,"",0)</f>
        <v>Sarah</v>
      </c>
      <c r="I240" t="s">
        <v>115</v>
      </c>
    </row>
    <row r="241" spans="1:9">
      <c r="A241" s="71">
        <v>44514</v>
      </c>
      <c r="B241" t="s">
        <v>52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tr">
        <f>_xlfn.XLOOKUP(Vendas__2[[#This Row],[Vendedor]],Vendedores!$A$4:$A$9,Vendedores!$B$4:$B$9,"",0)</f>
        <v>Bruno</v>
      </c>
      <c r="I241" t="s">
        <v>118</v>
      </c>
    </row>
    <row r="242" spans="1:9">
      <c r="A242" s="71">
        <v>44515</v>
      </c>
      <c r="B242" t="s">
        <v>98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tr">
        <f>_xlfn.XLOOKUP(Vendas__2[[#This Row],[Vendedor]],Vendedores!$A$4:$A$9,Vendedores!$B$4:$B$9,"",0)</f>
        <v>Clara</v>
      </c>
      <c r="I242" t="s">
        <v>116</v>
      </c>
    </row>
    <row r="243" spans="1:9">
      <c r="A243" s="71">
        <v>44535</v>
      </c>
      <c r="B243" t="s">
        <v>111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tr">
        <f>_xlfn.XLOOKUP(Vendas__2[[#This Row],[Vendedor]],Vendedores!$A$4:$A$9,Vendedores!$B$4:$B$9,"",0)</f>
        <v>Clara</v>
      </c>
      <c r="I243" t="s">
        <v>116</v>
      </c>
    </row>
    <row r="244" spans="1:9">
      <c r="A244" s="71">
        <v>44536</v>
      </c>
      <c r="B244" t="s">
        <v>95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tr">
        <f>_xlfn.XLOOKUP(Vendas__2[[#This Row],[Vendedor]],Vendedores!$A$4:$A$9,Vendedores!$B$4:$B$9,"",0)</f>
        <v>Sarah</v>
      </c>
      <c r="I244" t="s">
        <v>115</v>
      </c>
    </row>
    <row r="245" spans="1:9">
      <c r="A245" s="71">
        <v>44537</v>
      </c>
      <c r="B245" t="s">
        <v>65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tr">
        <f>_xlfn.XLOOKUP(Vendas__2[[#This Row],[Vendedor]],Vendedores!$A$4:$A$9,Vendedores!$B$4:$B$9,"",0)</f>
        <v>Amanda</v>
      </c>
      <c r="I245" t="s">
        <v>117</v>
      </c>
    </row>
    <row r="246" spans="1:9">
      <c r="A246" s="71">
        <v>44538</v>
      </c>
      <c r="B246" t="s">
        <v>63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tr">
        <f>_xlfn.XLOOKUP(Vendas__2[[#This Row],[Vendedor]],Vendedores!$A$4:$A$9,Vendedores!$B$4:$B$9,"",0)</f>
        <v>Bruno</v>
      </c>
      <c r="I246" t="s">
        <v>118</v>
      </c>
    </row>
    <row r="247" spans="1:9">
      <c r="A247" s="71">
        <v>44539</v>
      </c>
      <c r="B247" t="s">
        <v>64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tr">
        <f>_xlfn.XLOOKUP(Vendas__2[[#This Row],[Vendedor]],Vendedores!$A$4:$A$9,Vendedores!$B$4:$B$9,"",0)</f>
        <v>Amanda</v>
      </c>
      <c r="I247" t="s">
        <v>117</v>
      </c>
    </row>
    <row r="248" spans="1:9">
      <c r="A248" s="71">
        <v>44540</v>
      </c>
      <c r="B248" t="s">
        <v>33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tr">
        <f>_xlfn.XLOOKUP(Vendas__2[[#This Row],[Vendedor]],Vendedores!$A$4:$A$9,Vendedores!$B$4:$B$9,"",0)</f>
        <v>Bruno</v>
      </c>
      <c r="I248" t="s">
        <v>118</v>
      </c>
    </row>
    <row r="249" spans="1:9">
      <c r="A249" s="71">
        <v>44541</v>
      </c>
      <c r="B249" t="s">
        <v>39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tr">
        <f>_xlfn.XLOOKUP(Vendas__2[[#This Row],[Vendedor]],Vendedores!$A$4:$A$9,Vendedores!$B$4:$B$9,"",0)</f>
        <v>João</v>
      </c>
      <c r="I249" t="s">
        <v>114</v>
      </c>
    </row>
    <row r="250" spans="1:9">
      <c r="A250" s="71">
        <v>44542</v>
      </c>
      <c r="B250" t="s">
        <v>106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tr">
        <f>_xlfn.XLOOKUP(Vendas__2[[#This Row],[Vendedor]],Vendedores!$A$4:$A$9,Vendedores!$B$4:$B$9,"",0)</f>
        <v>João</v>
      </c>
      <c r="I250" t="s">
        <v>114</v>
      </c>
    </row>
    <row r="251" spans="1:9">
      <c r="A251" s="71">
        <v>44543</v>
      </c>
      <c r="B251" t="s">
        <v>89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tr">
        <f>_xlfn.XLOOKUP(Vendas__2[[#This Row],[Vendedor]],Vendedores!$A$4:$A$9,Vendedores!$B$4:$B$9,"",0)</f>
        <v>Sarah</v>
      </c>
      <c r="I251" t="s">
        <v>115</v>
      </c>
    </row>
    <row r="252" spans="1:9">
      <c r="A252" s="71">
        <v>44544</v>
      </c>
      <c r="B252" t="s">
        <v>33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tr">
        <f>_xlfn.XLOOKUP(Vendas__2[[#This Row],[Vendedor]],Vendedores!$A$4:$A$9,Vendedores!$B$4:$B$9,"",0)</f>
        <v>Amanda</v>
      </c>
      <c r="I252" t="s">
        <v>117</v>
      </c>
    </row>
    <row r="253" spans="1:9">
      <c r="A253" s="71">
        <v>44545</v>
      </c>
      <c r="B253" t="s">
        <v>91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tr">
        <f>_xlfn.XLOOKUP(Vendas__2[[#This Row],[Vendedor]],Vendedores!$A$4:$A$9,Vendedores!$B$4:$B$9,"",0)</f>
        <v>Amanda</v>
      </c>
      <c r="I253" t="s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6" t="s">
        <v>141</v>
      </c>
      <c r="C4" s="76"/>
      <c r="D4" s="15"/>
      <c r="E4" s="76" t="s">
        <v>148</v>
      </c>
      <c r="F4" s="76"/>
    </row>
    <row r="5" spans="1:9" ht="5.25" customHeight="1" thickBot="1"/>
    <row r="6" spans="1:9" ht="24.6" customHeight="1" thickBot="1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144</v>
      </c>
      <c r="C8" s="21" cm="1">
        <f t="array" ref="C8">_xlfn.XLOOKUP(C6,TB_Produtos[[#All],[Código]],TB_Produtos[[#All],[Tamanho]],"")</f>
        <v>35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145</v>
      </c>
      <c r="C9" s="69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152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146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155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E12" sqref="E12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161</v>
      </c>
      <c r="B3" t="s">
        <v>163</v>
      </c>
      <c r="C3" t="s">
        <v>164</v>
      </c>
      <c r="E3" s="63" t="s">
        <v>161</v>
      </c>
      <c r="F3" t="s">
        <v>166</v>
      </c>
    </row>
    <row r="4" spans="1:6" ht="15.6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162</v>
      </c>
      <c r="B7" s="1">
        <v>1991</v>
      </c>
      <c r="C7" s="2">
        <v>8052.6999999999971</v>
      </c>
      <c r="E7" s="64" t="s">
        <v>162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96D3-80D9-45CB-8470-0336A1A0CD4A}">
  <sheetPr>
    <tabColor rgb="FFFF0000"/>
  </sheetPr>
  <dimension ref="A1:N14"/>
  <sheetViews>
    <sheetView workbookViewId="0">
      <selection activeCell="E17" sqref="E17"/>
    </sheetView>
  </sheetViews>
  <sheetFormatPr defaultRowHeight="14.4"/>
  <cols>
    <col min="1" max="1" width="16.21875" bestFit="1" customWidth="1"/>
    <col min="2" max="2" width="17.5546875" bestFit="1" customWidth="1"/>
    <col min="3" max="3" width="17.88671875" bestFit="1" customWidth="1"/>
    <col min="4" max="4" width="20" bestFit="1" customWidth="1"/>
    <col min="5" max="5" width="22.109375" bestFit="1" customWidth="1"/>
    <col min="6" max="6" width="17.109375" bestFit="1" customWidth="1"/>
    <col min="7" max="7" width="26.21875" bestFit="1" customWidth="1"/>
    <col min="8" max="8" width="19.109375" bestFit="1" customWidth="1"/>
    <col min="9" max="9" width="36.109375" bestFit="1" customWidth="1"/>
    <col min="10" max="10" width="30.5546875" bestFit="1" customWidth="1"/>
    <col min="11" max="11" width="32.88671875" bestFit="1" customWidth="1"/>
    <col min="12" max="12" width="26.44140625" bestFit="1" customWidth="1"/>
    <col min="13" max="13" width="18.21875" bestFit="1" customWidth="1"/>
    <col min="14" max="14" width="22.44140625" bestFit="1" customWidth="1"/>
  </cols>
  <sheetData>
    <row r="1" spans="1:14">
      <c r="A1" s="72" t="s">
        <v>192</v>
      </c>
    </row>
    <row r="3" spans="1:14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</row>
    <row r="4" spans="1:14">
      <c r="A4">
        <v>1</v>
      </c>
      <c r="B4" t="s">
        <v>171</v>
      </c>
      <c r="C4" s="71">
        <v>44931</v>
      </c>
      <c r="D4" t="s">
        <v>37</v>
      </c>
      <c r="E4" t="s">
        <v>13</v>
      </c>
      <c r="F4">
        <v>1</v>
      </c>
      <c r="G4">
        <v>39.9</v>
      </c>
      <c r="H4">
        <v>2</v>
      </c>
      <c r="I4">
        <v>0</v>
      </c>
      <c r="J4">
        <v>0</v>
      </c>
      <c r="K4">
        <v>0.15</v>
      </c>
      <c r="L4">
        <v>0</v>
      </c>
      <c r="M4">
        <v>39.9</v>
      </c>
      <c r="N4" t="s">
        <v>115</v>
      </c>
    </row>
    <row r="5" spans="1:14">
      <c r="A5">
        <v>1</v>
      </c>
      <c r="B5" t="s">
        <v>171</v>
      </c>
      <c r="C5" s="71">
        <v>44932</v>
      </c>
      <c r="D5" t="s">
        <v>36</v>
      </c>
      <c r="E5" t="s">
        <v>13</v>
      </c>
      <c r="F5">
        <v>1</v>
      </c>
      <c r="G5">
        <v>259.89999999999998</v>
      </c>
      <c r="H5">
        <v>2</v>
      </c>
      <c r="I5">
        <v>0</v>
      </c>
      <c r="J5">
        <v>0</v>
      </c>
      <c r="K5">
        <v>0.15</v>
      </c>
      <c r="L5">
        <v>0</v>
      </c>
      <c r="M5">
        <v>259.89999999999998</v>
      </c>
      <c r="N5" t="s">
        <v>115</v>
      </c>
    </row>
    <row r="6" spans="1:14">
      <c r="A6">
        <v>3</v>
      </c>
      <c r="B6" t="s">
        <v>175</v>
      </c>
      <c r="C6" s="71">
        <v>44994</v>
      </c>
      <c r="D6" t="s">
        <v>58</v>
      </c>
      <c r="E6" t="s">
        <v>13</v>
      </c>
      <c r="F6">
        <v>2</v>
      </c>
      <c r="G6">
        <v>120</v>
      </c>
      <c r="H6">
        <v>2</v>
      </c>
      <c r="I6">
        <v>0.05</v>
      </c>
      <c r="J6">
        <v>0.05</v>
      </c>
      <c r="K6">
        <v>0.15</v>
      </c>
      <c r="L6">
        <v>0.05</v>
      </c>
      <c r="M6">
        <v>240</v>
      </c>
      <c r="N6" t="s">
        <v>115</v>
      </c>
    </row>
    <row r="7" spans="1:14">
      <c r="A7">
        <v>3</v>
      </c>
      <c r="B7" t="s">
        <v>175</v>
      </c>
      <c r="C7" s="71">
        <v>45010</v>
      </c>
      <c r="D7" t="s">
        <v>57</v>
      </c>
      <c r="E7" t="s">
        <v>13</v>
      </c>
      <c r="F7">
        <v>3</v>
      </c>
      <c r="G7">
        <v>349.9</v>
      </c>
      <c r="H7">
        <v>2</v>
      </c>
      <c r="I7">
        <v>0.15</v>
      </c>
      <c r="J7">
        <v>0.15</v>
      </c>
      <c r="K7">
        <v>0.2</v>
      </c>
      <c r="L7">
        <v>0.15</v>
      </c>
      <c r="M7">
        <v>1049.6999999999998</v>
      </c>
      <c r="N7" t="s">
        <v>114</v>
      </c>
    </row>
    <row r="8" spans="1:14">
      <c r="A8">
        <v>4</v>
      </c>
      <c r="B8" t="s">
        <v>168</v>
      </c>
      <c r="C8" s="71">
        <v>45027</v>
      </c>
      <c r="D8" t="s">
        <v>35</v>
      </c>
      <c r="E8" t="s">
        <v>13</v>
      </c>
      <c r="F8">
        <v>2</v>
      </c>
      <c r="G8">
        <v>145</v>
      </c>
      <c r="H8">
        <v>2</v>
      </c>
      <c r="I8">
        <v>0.05</v>
      </c>
      <c r="J8">
        <v>0.05</v>
      </c>
      <c r="K8">
        <v>0.2</v>
      </c>
      <c r="L8">
        <v>0.05</v>
      </c>
      <c r="M8">
        <v>290</v>
      </c>
      <c r="N8" t="s">
        <v>114</v>
      </c>
    </row>
    <row r="9" spans="1:14">
      <c r="A9">
        <v>4</v>
      </c>
      <c r="B9" t="s">
        <v>168</v>
      </c>
      <c r="C9" s="71">
        <v>45028</v>
      </c>
      <c r="D9" t="s">
        <v>37</v>
      </c>
      <c r="E9" t="s">
        <v>13</v>
      </c>
      <c r="F9">
        <v>1</v>
      </c>
      <c r="G9">
        <v>39.9</v>
      </c>
      <c r="H9">
        <v>2</v>
      </c>
      <c r="I9">
        <v>0</v>
      </c>
      <c r="J9">
        <v>0</v>
      </c>
      <c r="K9">
        <v>0.15</v>
      </c>
      <c r="L9">
        <v>0</v>
      </c>
      <c r="M9">
        <v>39.9</v>
      </c>
      <c r="N9" t="s">
        <v>115</v>
      </c>
    </row>
    <row r="10" spans="1:14">
      <c r="A10">
        <v>4</v>
      </c>
      <c r="B10" t="s">
        <v>168</v>
      </c>
      <c r="C10" s="71">
        <v>45029</v>
      </c>
      <c r="D10" t="s">
        <v>57</v>
      </c>
      <c r="E10" t="s">
        <v>13</v>
      </c>
      <c r="F10">
        <v>3</v>
      </c>
      <c r="G10">
        <v>349.9</v>
      </c>
      <c r="H10">
        <v>2</v>
      </c>
      <c r="I10">
        <v>0.15</v>
      </c>
      <c r="J10">
        <v>0.15</v>
      </c>
      <c r="K10">
        <v>0.2</v>
      </c>
      <c r="L10">
        <v>0.15</v>
      </c>
      <c r="M10">
        <v>1049.6999999999998</v>
      </c>
      <c r="N10" t="s">
        <v>117</v>
      </c>
    </row>
    <row r="11" spans="1:14">
      <c r="A11">
        <v>4</v>
      </c>
      <c r="B11" t="s">
        <v>168</v>
      </c>
      <c r="C11" s="71">
        <v>45042</v>
      </c>
      <c r="D11" t="s">
        <v>35</v>
      </c>
      <c r="E11" t="s">
        <v>13</v>
      </c>
      <c r="F11">
        <v>1</v>
      </c>
      <c r="G11">
        <v>145</v>
      </c>
      <c r="H11">
        <v>2</v>
      </c>
      <c r="I11">
        <v>0</v>
      </c>
      <c r="J11">
        <v>0</v>
      </c>
      <c r="K11">
        <v>0.15</v>
      </c>
      <c r="L11">
        <v>0</v>
      </c>
      <c r="M11">
        <v>145</v>
      </c>
      <c r="N11" t="s">
        <v>118</v>
      </c>
    </row>
    <row r="12" spans="1:14">
      <c r="A12">
        <v>5</v>
      </c>
      <c r="B12" t="s">
        <v>174</v>
      </c>
      <c r="C12" s="71">
        <v>45057</v>
      </c>
      <c r="D12" t="s">
        <v>57</v>
      </c>
      <c r="E12" t="s">
        <v>13</v>
      </c>
      <c r="F12">
        <v>2</v>
      </c>
      <c r="G12">
        <v>349.9</v>
      </c>
      <c r="H12">
        <v>2</v>
      </c>
      <c r="I12">
        <v>0.05</v>
      </c>
      <c r="J12">
        <v>0.05</v>
      </c>
      <c r="K12">
        <v>0.2</v>
      </c>
      <c r="L12">
        <v>0.05</v>
      </c>
      <c r="M12">
        <v>699.8</v>
      </c>
      <c r="N12" t="s">
        <v>117</v>
      </c>
    </row>
    <row r="13" spans="1:14">
      <c r="A13">
        <v>5</v>
      </c>
      <c r="B13" t="s">
        <v>174</v>
      </c>
      <c r="C13" s="71">
        <v>45064</v>
      </c>
      <c r="D13" t="s">
        <v>36</v>
      </c>
      <c r="E13" t="s">
        <v>13</v>
      </c>
      <c r="F13">
        <v>4</v>
      </c>
      <c r="G13">
        <v>259.89999999999998</v>
      </c>
      <c r="H13">
        <v>2</v>
      </c>
      <c r="I13">
        <v>0.15</v>
      </c>
      <c r="J13">
        <v>0.15</v>
      </c>
      <c r="K13">
        <v>0.15</v>
      </c>
      <c r="L13">
        <v>0.15</v>
      </c>
      <c r="M13">
        <v>1039.5999999999999</v>
      </c>
      <c r="N13" t="s">
        <v>115</v>
      </c>
    </row>
    <row r="14" spans="1:14">
      <c r="A14">
        <v>6</v>
      </c>
      <c r="B14" t="s">
        <v>173</v>
      </c>
      <c r="C14" s="71">
        <v>45084</v>
      </c>
      <c r="D14" t="s">
        <v>35</v>
      </c>
      <c r="E14" t="s">
        <v>13</v>
      </c>
      <c r="F14">
        <v>3</v>
      </c>
      <c r="G14">
        <v>145</v>
      </c>
      <c r="H14">
        <v>2</v>
      </c>
      <c r="I14">
        <v>0.15</v>
      </c>
      <c r="J14">
        <v>0.15</v>
      </c>
      <c r="K14">
        <v>0.2</v>
      </c>
      <c r="L14">
        <v>0.15</v>
      </c>
      <c r="M14">
        <v>435</v>
      </c>
      <c r="N14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H19"/>
  <sheetViews>
    <sheetView workbookViewId="0">
      <selection activeCell="E17" sqref="E17:G17"/>
    </sheetView>
  </sheetViews>
  <sheetFormatPr defaultRowHeight="14.4"/>
  <cols>
    <col min="1" max="1" width="17.21875" bestFit="1" customWidth="1"/>
    <col min="2" max="2" width="10.44140625" bestFit="1" customWidth="1"/>
    <col min="3" max="3" width="9.77734375" bestFit="1" customWidth="1"/>
    <col min="4" max="4" width="13.109375" bestFit="1" customWidth="1"/>
    <col min="5" max="6" width="9.77734375" bestFit="1" customWidth="1"/>
  </cols>
  <sheetData>
    <row r="3" spans="1:8">
      <c r="A3" s="63" t="s">
        <v>161</v>
      </c>
      <c r="B3" t="s">
        <v>165</v>
      </c>
      <c r="C3" s="2" t="s">
        <v>167</v>
      </c>
    </row>
    <row r="4" spans="1:8">
      <c r="A4" s="64" t="s">
        <v>168</v>
      </c>
      <c r="B4">
        <v>28</v>
      </c>
      <c r="C4" s="2">
        <v>3651.0999999999995</v>
      </c>
    </row>
    <row r="5" spans="1:8">
      <c r="A5" s="64" t="s">
        <v>169</v>
      </c>
      <c r="B5">
        <v>56</v>
      </c>
      <c r="C5" s="2">
        <v>6373.7</v>
      </c>
    </row>
    <row r="6" spans="1:8">
      <c r="A6" s="64" t="s">
        <v>170</v>
      </c>
      <c r="B6">
        <v>15</v>
      </c>
      <c r="C6" s="2">
        <v>2974.9</v>
      </c>
    </row>
    <row r="7" spans="1:8">
      <c r="A7" s="64" t="s">
        <v>171</v>
      </c>
      <c r="B7">
        <v>14</v>
      </c>
      <c r="C7" s="2">
        <v>1750.9</v>
      </c>
    </row>
    <row r="8" spans="1:8">
      <c r="A8" s="64" t="s">
        <v>172</v>
      </c>
      <c r="B8">
        <v>53</v>
      </c>
      <c r="C8" s="2">
        <v>8602.0999999999985</v>
      </c>
    </row>
    <row r="9" spans="1:8">
      <c r="A9" s="64" t="s">
        <v>173</v>
      </c>
      <c r="B9">
        <v>41</v>
      </c>
      <c r="C9" s="2">
        <v>3477.7000000000007</v>
      </c>
    </row>
    <row r="10" spans="1:8">
      <c r="A10" s="64" t="s">
        <v>174</v>
      </c>
      <c r="B10">
        <v>17</v>
      </c>
      <c r="C10" s="2">
        <v>2776.2999999999997</v>
      </c>
    </row>
    <row r="11" spans="1:8">
      <c r="A11" s="64" t="s">
        <v>175</v>
      </c>
      <c r="B11">
        <v>26</v>
      </c>
      <c r="C11" s="2">
        <v>3698.1</v>
      </c>
    </row>
    <row r="12" spans="1:8">
      <c r="A12" s="64" t="s">
        <v>162</v>
      </c>
      <c r="B12">
        <v>250</v>
      </c>
      <c r="C12" s="2">
        <v>33304.799999999988</v>
      </c>
    </row>
    <row r="15" spans="1:8">
      <c r="A15" s="63" t="s">
        <v>161</v>
      </c>
      <c r="B15" t="s">
        <v>176</v>
      </c>
      <c r="C15" t="s">
        <v>177</v>
      </c>
      <c r="D15" t="s">
        <v>167</v>
      </c>
      <c r="E15" s="64" t="s">
        <v>13</v>
      </c>
      <c r="F15" s="70">
        <v>0.15879092503182729</v>
      </c>
      <c r="G15" s="70">
        <v>0.84120907496817265</v>
      </c>
      <c r="H15" s="2">
        <v>5288.5</v>
      </c>
    </row>
    <row r="16" spans="1:8">
      <c r="A16" s="64" t="s">
        <v>13</v>
      </c>
      <c r="B16" s="70">
        <v>0.15879092503182729</v>
      </c>
      <c r="C16" s="70">
        <v>0.84120907496817265</v>
      </c>
      <c r="D16" s="2">
        <v>5288.5</v>
      </c>
      <c r="E16" s="64" t="s">
        <v>14</v>
      </c>
      <c r="F16" s="70">
        <v>0.10835675338089411</v>
      </c>
      <c r="G16" s="70">
        <v>0.89164324661910588</v>
      </c>
      <c r="H16" s="2">
        <v>3608.8000000000006</v>
      </c>
    </row>
    <row r="17" spans="1:8">
      <c r="A17" s="64" t="s">
        <v>14</v>
      </c>
      <c r="B17" s="70">
        <v>0.10835675338089411</v>
      </c>
      <c r="C17" s="70">
        <v>0.89164324661910588</v>
      </c>
      <c r="D17" s="2">
        <v>3608.8000000000006</v>
      </c>
      <c r="E17" s="64" t="s">
        <v>12</v>
      </c>
      <c r="F17" s="70">
        <v>0.73285232158727887</v>
      </c>
      <c r="G17" s="70">
        <v>0.26714767841272113</v>
      </c>
      <c r="H17" s="2">
        <v>24407.499999999996</v>
      </c>
    </row>
    <row r="18" spans="1:8">
      <c r="A18" s="64" t="s">
        <v>12</v>
      </c>
      <c r="B18" s="70">
        <v>0.73285232158727887</v>
      </c>
      <c r="C18" s="70">
        <v>0.26714767841272113</v>
      </c>
      <c r="D18" s="2">
        <v>24407.499999999996</v>
      </c>
      <c r="F18" s="64"/>
      <c r="G18" s="70"/>
      <c r="H18" s="70"/>
    </row>
    <row r="19" spans="1:8">
      <c r="A19" s="64" t="s">
        <v>162</v>
      </c>
      <c r="B19" s="70">
        <v>1</v>
      </c>
      <c r="C19" s="70">
        <v>0</v>
      </c>
      <c r="D19" s="2">
        <v>33304.799999999988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" thickBot="1"/>
    <row r="8" spans="2:10" ht="43.8" thickBot="1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06F-04D2-4B07-B839-583E45F63BB9}">
  <dimension ref="B3:D12"/>
  <sheetViews>
    <sheetView workbookViewId="0">
      <selection activeCell="C3" sqref="C3:C12"/>
    </sheetView>
  </sheetViews>
  <sheetFormatPr defaultRowHeight="14.4"/>
  <cols>
    <col min="2" max="2" width="17.21875" bestFit="1" customWidth="1"/>
    <col min="3" max="3" width="14.44140625" bestFit="1" customWidth="1"/>
    <col min="4" max="4" width="11.88671875" bestFit="1" customWidth="1"/>
  </cols>
  <sheetData>
    <row r="3" spans="2:4">
      <c r="B3" s="63" t="s">
        <v>161</v>
      </c>
      <c r="C3" s="2" t="s">
        <v>167</v>
      </c>
      <c r="D3" t="s">
        <v>165</v>
      </c>
    </row>
    <row r="4" spans="2:4">
      <c r="B4" s="64" t="s">
        <v>168</v>
      </c>
      <c r="C4" s="2">
        <v>3651.0999999999995</v>
      </c>
      <c r="D4">
        <v>28</v>
      </c>
    </row>
    <row r="5" spans="2:4">
      <c r="B5" s="64" t="s">
        <v>169</v>
      </c>
      <c r="C5" s="2">
        <v>6373.7</v>
      </c>
      <c r="D5">
        <v>56</v>
      </c>
    </row>
    <row r="6" spans="2:4">
      <c r="B6" s="64" t="s">
        <v>170</v>
      </c>
      <c r="C6" s="2">
        <v>2974.9</v>
      </c>
      <c r="D6">
        <v>15</v>
      </c>
    </row>
    <row r="7" spans="2:4">
      <c r="B7" s="64" t="s">
        <v>171</v>
      </c>
      <c r="C7" s="2">
        <v>1750.9</v>
      </c>
      <c r="D7">
        <v>14</v>
      </c>
    </row>
    <row r="8" spans="2:4">
      <c r="B8" s="64" t="s">
        <v>172</v>
      </c>
      <c r="C8" s="2">
        <v>8602.0999999999985</v>
      </c>
      <c r="D8">
        <v>53</v>
      </c>
    </row>
    <row r="9" spans="2:4">
      <c r="B9" s="64" t="s">
        <v>173</v>
      </c>
      <c r="C9" s="2">
        <v>3477.7000000000007</v>
      </c>
      <c r="D9">
        <v>41</v>
      </c>
    </row>
    <row r="10" spans="2:4">
      <c r="B10" s="64" t="s">
        <v>174</v>
      </c>
      <c r="C10" s="2">
        <v>2776.2999999999997</v>
      </c>
      <c r="D10">
        <v>17</v>
      </c>
    </row>
    <row r="11" spans="2:4">
      <c r="B11" s="64" t="s">
        <v>175</v>
      </c>
      <c r="C11" s="2">
        <v>3698.1</v>
      </c>
      <c r="D11">
        <v>26</v>
      </c>
    </row>
    <row r="12" spans="2:4">
      <c r="B12" s="64" t="s">
        <v>162</v>
      </c>
      <c r="C12" s="2">
        <v>33304.799999999988</v>
      </c>
      <c r="D12">
        <v>250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2923-A8F6-4420-B78A-7FE8F31CC331}">
  <dimension ref="C1:CE46"/>
  <sheetViews>
    <sheetView showGridLines="0" showRowColHeaders="0" tabSelected="1" zoomScale="55" zoomScaleNormal="55" workbookViewId="0">
      <selection activeCell="C11" sqref="C11:CB24"/>
    </sheetView>
  </sheetViews>
  <sheetFormatPr defaultColWidth="2" defaultRowHeight="9.75" customHeight="1"/>
  <cols>
    <col min="1" max="16384" width="2" style="5"/>
  </cols>
  <sheetData>
    <row r="1" spans="3:83" ht="9.75" customHeight="1"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</row>
    <row r="2" spans="3:83" ht="9.75" customHeight="1"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73"/>
      <c r="AP2" s="73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73"/>
      <c r="BJ2" s="73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73"/>
      <c r="CD2" s="73"/>
      <c r="CE2" s="73"/>
    </row>
    <row r="3" spans="3:83" ht="9.75" customHeight="1"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73"/>
      <c r="AP3" s="73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73"/>
      <c r="BJ3" s="73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73"/>
      <c r="CD3" s="73"/>
      <c r="CE3" s="73"/>
    </row>
    <row r="4" spans="3:83" ht="9.75" customHeight="1"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73"/>
      <c r="AP4" s="7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73"/>
      <c r="BJ4" s="73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73"/>
      <c r="CD4" s="73"/>
      <c r="CE4" s="73"/>
    </row>
    <row r="5" spans="3:83" ht="9.75" customHeight="1"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73"/>
      <c r="AP5" s="7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73"/>
      <c r="BJ5" s="73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73"/>
      <c r="CD5" s="73"/>
      <c r="CE5" s="73"/>
    </row>
    <row r="6" spans="3:83" ht="9.75" customHeight="1"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73"/>
      <c r="AP6" s="7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73"/>
      <c r="BJ6" s="73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73"/>
      <c r="CD6" s="73"/>
      <c r="CE6" s="73"/>
    </row>
    <row r="7" spans="3:83" ht="9.75" customHeight="1"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73"/>
      <c r="AP7" s="7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73"/>
      <c r="BJ7" s="73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73"/>
      <c r="CD7" s="73"/>
      <c r="CE7" s="73"/>
    </row>
    <row r="8" spans="3:83" ht="9.75" customHeight="1" thickBot="1"/>
    <row r="9" spans="3:83" ht="9.75" customHeight="1">
      <c r="C9" s="77" t="s">
        <v>80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9"/>
    </row>
    <row r="10" spans="3:83" ht="9.75" customHeight="1" thickBot="1"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2"/>
    </row>
    <row r="11" spans="3:83" ht="9.75" customHeight="1">
      <c r="C11" s="83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5"/>
    </row>
    <row r="12" spans="3:83" ht="9.75" customHeight="1"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8"/>
    </row>
    <row r="13" spans="3:83" ht="9.75" customHeight="1">
      <c r="C13" s="86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</row>
    <row r="14" spans="3:83" ht="9.75" customHeight="1">
      <c r="C14" s="86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8"/>
    </row>
    <row r="15" spans="3:83" ht="9.75" customHeight="1"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8"/>
    </row>
    <row r="16" spans="3:83" ht="9.75" customHeight="1">
      <c r="C16" s="86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8"/>
    </row>
    <row r="17" spans="3:80" ht="9.75" customHeight="1">
      <c r="C17" s="86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8"/>
    </row>
    <row r="18" spans="3:80" ht="9.75" customHeight="1"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8"/>
    </row>
    <row r="19" spans="3:80" ht="9.75" customHeight="1">
      <c r="C19" s="86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8"/>
    </row>
    <row r="20" spans="3:80" ht="9.75" customHeight="1"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8"/>
    </row>
    <row r="21" spans="3:80" ht="9.75" customHeight="1">
      <c r="C21" s="86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8"/>
    </row>
    <row r="22" spans="3:80" ht="9.75" customHeight="1"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8"/>
    </row>
    <row r="23" spans="3:80" ht="9.75" customHeight="1">
      <c r="C23" s="86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8"/>
    </row>
    <row r="24" spans="3:80" ht="9.75" customHeight="1" thickBot="1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1"/>
    </row>
    <row r="25" spans="3:80" ht="9.75" customHeight="1" thickBot="1"/>
    <row r="26" spans="3:80" ht="9.75" customHeight="1">
      <c r="C26" s="77" t="s">
        <v>81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9"/>
      <c r="AO26" s="6"/>
      <c r="AP26" s="6"/>
      <c r="AQ26" s="77" t="s">
        <v>82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9"/>
    </row>
    <row r="27" spans="3:80" ht="9.75" customHeight="1" thickBot="1">
      <c r="C27" s="80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2"/>
      <c r="AO27" s="6"/>
      <c r="AP27" s="6"/>
      <c r="AQ27" s="80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2"/>
    </row>
    <row r="28" spans="3:80" ht="9.75" customHeight="1"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5"/>
      <c r="AQ28" s="83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5"/>
    </row>
    <row r="29" spans="3:80" ht="9.75" customHeight="1">
      <c r="C29" s="86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8"/>
      <c r="AQ29" s="86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8"/>
    </row>
    <row r="30" spans="3:80" ht="9.75" customHeight="1">
      <c r="C30" s="86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8"/>
      <c r="AQ30" s="86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8"/>
    </row>
    <row r="31" spans="3:80" ht="9.75" customHeight="1">
      <c r="C31" s="86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8"/>
      <c r="AQ31" s="86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8"/>
    </row>
    <row r="32" spans="3:80" ht="9.75" customHeight="1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8"/>
      <c r="AQ32" s="86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8"/>
    </row>
    <row r="33" spans="3:80" ht="9.75" customHeight="1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8"/>
      <c r="AQ33" s="86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8"/>
    </row>
    <row r="34" spans="3:80" ht="9.75" customHeight="1"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8"/>
      <c r="AQ34" s="86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8"/>
    </row>
    <row r="35" spans="3:80" ht="9.75" customHeight="1"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8"/>
      <c r="AQ35" s="86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8"/>
    </row>
    <row r="36" spans="3:80" ht="9.75" customHeight="1">
      <c r="C36" s="86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8"/>
      <c r="AQ36" s="86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8"/>
    </row>
    <row r="37" spans="3:80" ht="9.75" customHeight="1"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8"/>
      <c r="AQ37" s="86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8"/>
    </row>
    <row r="38" spans="3:80" ht="9.75" customHeight="1">
      <c r="C38" s="8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8"/>
      <c r="AQ38" s="86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8"/>
    </row>
    <row r="39" spans="3:80" ht="9.75" customHeight="1">
      <c r="C39" s="8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8"/>
      <c r="AQ39" s="86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8"/>
    </row>
    <row r="40" spans="3:80" ht="9.75" customHeight="1"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8"/>
      <c r="AQ40" s="86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8"/>
    </row>
    <row r="41" spans="3:80" ht="9.75" customHeight="1">
      <c r="C41" s="8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8"/>
      <c r="AQ41" s="86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8"/>
    </row>
    <row r="42" spans="3:80" ht="9.75" customHeight="1">
      <c r="C42" s="86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8"/>
      <c r="AQ42" s="86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8"/>
    </row>
    <row r="43" spans="3:80" ht="9.75" customHeight="1"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8"/>
      <c r="AQ43" s="86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8"/>
    </row>
    <row r="44" spans="3:80" ht="9.75" customHeight="1"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8"/>
      <c r="AQ44" s="86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8"/>
    </row>
    <row r="45" spans="3:80" ht="9.75" customHeight="1">
      <c r="C45" s="86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8"/>
      <c r="AQ45" s="86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8"/>
    </row>
    <row r="46" spans="3:80" ht="9.75" customHeight="1" thickBot="1">
      <c r="C46" s="89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1"/>
      <c r="AQ46" s="89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1"/>
    </row>
  </sheetData>
  <mergeCells count="12">
    <mergeCell ref="W2:AN3"/>
    <mergeCell ref="AQ2:BH3"/>
    <mergeCell ref="BK2:CB3"/>
    <mergeCell ref="W4:AN7"/>
    <mergeCell ref="AQ4:BH7"/>
    <mergeCell ref="BK4:CB7"/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="96" zoomScaleNormal="96" workbookViewId="0">
      <selection activeCell="CM59" sqref="A2:CM59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7" t="s">
        <v>77</v>
      </c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9"/>
      <c r="AQ2" s="77" t="s">
        <v>78</v>
      </c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9"/>
      <c r="BK2" s="77" t="s">
        <v>79</v>
      </c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9"/>
    </row>
    <row r="3" spans="3:80" ht="9.75" customHeight="1" thickBot="1">
      <c r="W3" s="80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  <c r="AQ3" s="80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2"/>
      <c r="BK3" s="80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2"/>
    </row>
    <row r="4" spans="3:80" ht="9.75" customHeight="1">
      <c r="W4" s="95">
        <f>COUNT(TB_Produtos[Estoque])</f>
        <v>60</v>
      </c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7"/>
      <c r="AQ4" s="95">
        <f>GETPIVOTDATA("[Measures].[Soma de Qtd]",DN_Vendas!$A$3)</f>
        <v>250</v>
      </c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7"/>
      <c r="BK4" s="104">
        <f>GETPIVOTDATA("[Measures].[Soma de Total]",DN_Vendas!$A$3)</f>
        <v>33304.799999999988</v>
      </c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6"/>
    </row>
    <row r="5" spans="3:80" ht="9.75" customHeight="1">
      <c r="W5" s="98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100"/>
      <c r="AQ5" s="98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100"/>
      <c r="BK5" s="107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9"/>
    </row>
    <row r="6" spans="3:80" ht="9.75" customHeight="1">
      <c r="W6" s="98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100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100"/>
      <c r="BK6" s="107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9"/>
    </row>
    <row r="7" spans="3:80" ht="9.75" customHeight="1" thickBot="1">
      <c r="W7" s="101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Q7" s="101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3"/>
      <c r="BK7" s="110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2"/>
    </row>
    <row r="8" spans="3:80" ht="9.75" customHeight="1" thickBot="1"/>
    <row r="9" spans="3:80" ht="9.75" customHeight="1">
      <c r="C9" s="77" t="s">
        <v>80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9"/>
    </row>
    <row r="10" spans="3:80" ht="9.75" customHeight="1" thickBot="1"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2"/>
    </row>
    <row r="11" spans="3:80" ht="9.75" customHeight="1">
      <c r="C11" s="83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5"/>
    </row>
    <row r="12" spans="3:80" ht="9.75" customHeight="1"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8"/>
    </row>
    <row r="13" spans="3:80" ht="9.75" customHeight="1">
      <c r="C13" s="86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</row>
    <row r="14" spans="3:80" ht="9.75" customHeight="1">
      <c r="C14" s="86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8"/>
    </row>
    <row r="15" spans="3:80" ht="9.75" customHeight="1"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8"/>
    </row>
    <row r="16" spans="3:80" ht="9.75" customHeight="1">
      <c r="C16" s="86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8"/>
    </row>
    <row r="17" spans="3:80" ht="9.75" customHeight="1">
      <c r="C17" s="86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8"/>
    </row>
    <row r="18" spans="3:80" ht="9.75" customHeight="1"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8"/>
    </row>
    <row r="19" spans="3:80" ht="9.75" customHeight="1">
      <c r="C19" s="86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8"/>
    </row>
    <row r="20" spans="3:80" ht="9.75" customHeight="1"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8"/>
    </row>
    <row r="21" spans="3:80" ht="9.75" customHeight="1">
      <c r="C21" s="86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8"/>
    </row>
    <row r="22" spans="3:80" ht="9.75" customHeight="1"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8"/>
    </row>
    <row r="23" spans="3:80" ht="9.75" customHeight="1">
      <c r="C23" s="86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8"/>
    </row>
    <row r="24" spans="3:80" ht="9.75" customHeight="1" thickBot="1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1"/>
    </row>
    <row r="25" spans="3:80" ht="9.75" customHeight="1" thickBot="1"/>
    <row r="26" spans="3:80" ht="9.75" customHeight="1">
      <c r="C26" s="77" t="s">
        <v>81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9"/>
      <c r="AO26" s="6"/>
      <c r="AP26" s="6"/>
      <c r="AQ26" s="77" t="s">
        <v>82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9"/>
    </row>
    <row r="27" spans="3:80" ht="9.75" customHeight="1" thickBot="1">
      <c r="C27" s="80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2"/>
      <c r="AO27" s="6"/>
      <c r="AP27" s="6"/>
      <c r="AQ27" s="80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2"/>
    </row>
    <row r="28" spans="3:80" ht="9.75" customHeight="1"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5"/>
      <c r="AQ28" s="83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5"/>
    </row>
    <row r="29" spans="3:80" ht="9.75" customHeight="1">
      <c r="C29" s="86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8"/>
      <c r="AQ29" s="86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8"/>
    </row>
    <row r="30" spans="3:80" ht="9.75" customHeight="1">
      <c r="C30" s="86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8"/>
      <c r="AQ30" s="86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8"/>
    </row>
    <row r="31" spans="3:80" ht="9.75" customHeight="1">
      <c r="C31" s="86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8"/>
      <c r="AQ31" s="86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8"/>
    </row>
    <row r="32" spans="3:80" ht="9.75" customHeight="1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8"/>
      <c r="AQ32" s="86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8"/>
    </row>
    <row r="33" spans="3:80" ht="9.75" customHeight="1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8"/>
      <c r="AQ33" s="86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8"/>
    </row>
    <row r="34" spans="3:80" ht="9.75" customHeight="1"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8"/>
      <c r="AQ34" s="86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8"/>
    </row>
    <row r="35" spans="3:80" ht="9.75" customHeight="1"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8"/>
      <c r="AQ35" s="86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8"/>
    </row>
    <row r="36" spans="3:80" ht="9.75" customHeight="1">
      <c r="C36" s="86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8"/>
      <c r="AQ36" s="86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8"/>
    </row>
    <row r="37" spans="3:80" ht="9.75" customHeight="1"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8"/>
      <c r="AQ37" s="86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8"/>
    </row>
    <row r="38" spans="3:80" ht="9.75" customHeight="1">
      <c r="C38" s="8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8"/>
      <c r="AQ38" s="86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8"/>
    </row>
    <row r="39" spans="3:80" ht="9.75" customHeight="1">
      <c r="C39" s="8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8"/>
      <c r="AQ39" s="86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8"/>
    </row>
    <row r="40" spans="3:80" ht="9.75" customHeight="1"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8"/>
      <c r="AQ40" s="86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8"/>
    </row>
    <row r="41" spans="3:80" ht="9.75" customHeight="1">
      <c r="C41" s="8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8"/>
      <c r="AQ41" s="86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8"/>
    </row>
    <row r="42" spans="3:80" ht="9.75" customHeight="1">
      <c r="C42" s="86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8"/>
      <c r="AQ42" s="86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8"/>
    </row>
    <row r="43" spans="3:80" ht="9.75" customHeight="1"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8"/>
      <c r="AQ43" s="86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8"/>
    </row>
    <row r="44" spans="3:80" ht="9.75" customHeight="1"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8"/>
      <c r="AQ44" s="86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8"/>
    </row>
    <row r="45" spans="3:80" ht="9.75" customHeight="1">
      <c r="C45" s="86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8"/>
      <c r="AQ45" s="86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8"/>
    </row>
    <row r="46" spans="3:80" ht="9.75" customHeight="1" thickBot="1">
      <c r="C46" s="89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1"/>
      <c r="AQ46" s="89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1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6E25D361-22E0-45A8-A73F-C54914DC8A2B}">
  <ds:schemaRefs/>
</ds:datastoreItem>
</file>

<file path=customXml/itemProps2.xml><?xml version="1.0" encoding="utf-8"?>
<ds:datastoreItem xmlns:ds="http://schemas.openxmlformats.org/officeDocument/2006/customXml" ds:itemID="{442883D5-12B0-44A6-993D-EE3FBA143A0E}">
  <ds:schemaRefs/>
</ds:datastoreItem>
</file>

<file path=customXml/itemProps3.xml><?xml version="1.0" encoding="utf-8"?>
<ds:datastoreItem xmlns:ds="http://schemas.openxmlformats.org/officeDocument/2006/customXml" ds:itemID="{EC351069-2B24-4ABC-9172-DDEBC3337B28}">
  <ds:schemaRefs/>
</ds:datastoreItem>
</file>

<file path=customXml/itemProps4.xml><?xml version="1.0" encoding="utf-8"?>
<ds:datastoreItem xmlns:ds="http://schemas.openxmlformats.org/officeDocument/2006/customXml" ds:itemID="{7A3095A6-FC47-4552-B718-7176E32015FE}">
  <ds:schemaRefs/>
</ds:datastoreItem>
</file>

<file path=customXml/itemProps5.xml><?xml version="1.0" encoding="utf-8"?>
<ds:datastoreItem xmlns:ds="http://schemas.openxmlformats.org/officeDocument/2006/customXml" ds:itemID="{6E87F8A6-5B3C-4ADE-98DB-48C175F0A2B0}">
  <ds:schemaRefs/>
</ds:datastoreItem>
</file>

<file path=customXml/itemProps6.xml><?xml version="1.0" encoding="utf-8"?>
<ds:datastoreItem xmlns:ds="http://schemas.openxmlformats.org/officeDocument/2006/customXml" ds:itemID="{D1C17485-DBD4-4EB4-B2A5-8848091B2942}">
  <ds:schemaRefs/>
</ds:datastoreItem>
</file>

<file path=customXml/itemProps7.xml><?xml version="1.0" encoding="utf-8"?>
<ds:datastoreItem xmlns:ds="http://schemas.openxmlformats.org/officeDocument/2006/customXml" ds:itemID="{0788B3A2-02D4-4EFE-BC8A-65842AEA60EF}">
  <ds:schemaRefs/>
</ds:datastoreItem>
</file>

<file path=customXml/itemProps8.xml><?xml version="1.0" encoding="utf-8"?>
<ds:datastoreItem xmlns:ds="http://schemas.openxmlformats.org/officeDocument/2006/customXml" ds:itemID="{4ACD67B1-C6F3-4AE6-87B3-2A1B9C174D71}">
  <ds:schemaRefs/>
</ds:datastoreItem>
</file>

<file path=customXml/itemProps9.xml><?xml version="1.0" encoding="utf-8"?>
<ds:datastoreItem xmlns:ds="http://schemas.openxmlformats.org/officeDocument/2006/customXml" ds:itemID="{26CE3CB4-35A6-4571-8FBA-66B0174A6B73}">
  <ds:schemaRefs/>
</ds:datastoreItem>
</file>

<file path=customXml/itemProps10.xml><?xml version="1.0" encoding="utf-8"?>
<ds:datastoreItem xmlns:ds="http://schemas.openxmlformats.org/officeDocument/2006/customXml" ds:itemID="{6ED47E87-E7BA-42F0-9CF3-2FEDCB5BBD41}">
  <ds:schemaRefs/>
</ds:datastoreItem>
</file>

<file path=customXml/itemProps11.xml><?xml version="1.0" encoding="utf-8"?>
<ds:datastoreItem xmlns:ds="http://schemas.openxmlformats.org/officeDocument/2006/customXml" ds:itemID="{F2BA7D88-EEB5-48EE-9388-F98FFB4ED8A4}">
  <ds:schemaRefs/>
</ds:datastoreItem>
</file>

<file path=customXml/itemProps12.xml><?xml version="1.0" encoding="utf-8"?>
<ds:datastoreItem xmlns:ds="http://schemas.openxmlformats.org/officeDocument/2006/customXml" ds:itemID="{E137AB40-1728-4643-B64A-5DFE56A4798E}">
  <ds:schemaRefs/>
</ds:datastoreItem>
</file>

<file path=customXml/itemProps13.xml><?xml version="1.0" encoding="utf-8"?>
<ds:datastoreItem xmlns:ds="http://schemas.openxmlformats.org/officeDocument/2006/customXml" ds:itemID="{B698B2F0-99EF-443B-B340-D43934DE4810}">
  <ds:schemaRefs/>
</ds:datastoreItem>
</file>

<file path=customXml/itemProps14.xml><?xml version="1.0" encoding="utf-8"?>
<ds:datastoreItem xmlns:ds="http://schemas.openxmlformats.org/officeDocument/2006/customXml" ds:itemID="{7F388E17-9E90-403C-9051-71B961CA28EB}">
  <ds:schemaRefs/>
</ds:datastoreItem>
</file>

<file path=customXml/itemProps15.xml><?xml version="1.0" encoding="utf-8"?>
<ds:datastoreItem xmlns:ds="http://schemas.openxmlformats.org/officeDocument/2006/customXml" ds:itemID="{444741E7-D8AE-4EA1-89B1-8A6FF76C35B3}">
  <ds:schemaRefs/>
</ds:datastoreItem>
</file>

<file path=customXml/itemProps16.xml><?xml version="1.0" encoding="utf-8"?>
<ds:datastoreItem xmlns:ds="http://schemas.openxmlformats.org/officeDocument/2006/customXml" ds:itemID="{14F30766-877F-4CEE-8B61-99D4DA6E0404}">
  <ds:schemaRefs/>
</ds:datastoreItem>
</file>

<file path=customXml/itemProps17.xml><?xml version="1.0" encoding="utf-8"?>
<ds:datastoreItem xmlns:ds="http://schemas.openxmlformats.org/officeDocument/2006/customXml" ds:itemID="{976831BA-0CE6-4B82-881B-24FD45E1155C}">
  <ds:schemaRefs/>
</ds:datastoreItem>
</file>

<file path=customXml/itemProps18.xml><?xml version="1.0" encoding="utf-8"?>
<ds:datastoreItem xmlns:ds="http://schemas.openxmlformats.org/officeDocument/2006/customXml" ds:itemID="{D334BE60-0976-413A-B855-BA8994C2A32E}">
  <ds:schemaRefs/>
</ds:datastoreItem>
</file>

<file path=customXml/itemProps19.xml><?xml version="1.0" encoding="utf-8"?>
<ds:datastoreItem xmlns:ds="http://schemas.openxmlformats.org/officeDocument/2006/customXml" ds:itemID="{E96A1379-02F6-44C5-9806-0AA83CC192A6}">
  <ds:schemaRefs/>
</ds:datastoreItem>
</file>

<file path=customXml/itemProps20.xml><?xml version="1.0" encoding="utf-8"?>
<ds:datastoreItem xmlns:ds="http://schemas.openxmlformats.org/officeDocument/2006/customXml" ds:itemID="{B21C3F93-5E73-42A5-930D-80E9914997CC}">
  <ds:schemaRefs/>
</ds:datastoreItem>
</file>

<file path=customXml/itemProps21.xml><?xml version="1.0" encoding="utf-8"?>
<ds:datastoreItem xmlns:ds="http://schemas.openxmlformats.org/officeDocument/2006/customXml" ds:itemID="{953C78BA-A8A7-4FE9-8D58-F77202C9416A}">
  <ds:schemaRefs/>
</ds:datastoreItem>
</file>

<file path=customXml/itemProps22.xml><?xml version="1.0" encoding="utf-8"?>
<ds:datastoreItem xmlns:ds="http://schemas.openxmlformats.org/officeDocument/2006/customXml" ds:itemID="{CC3EA485-F448-47CD-990A-AFE6B6D82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4</vt:i4>
      </vt:variant>
    </vt:vector>
  </HeadingPairs>
  <TitlesOfParts>
    <vt:vector size="19" baseType="lpstr">
      <vt:lpstr>Menu</vt:lpstr>
      <vt:lpstr>Produtos</vt:lpstr>
      <vt:lpstr>DN_Vendedores</vt:lpstr>
      <vt:lpstr>Vendedores</vt:lpstr>
      <vt:lpstr>Vendas</vt:lpstr>
      <vt:lpstr>DN_Vendas_Hist</vt:lpstr>
      <vt:lpstr>Vendas Histórico</vt:lpstr>
      <vt:lpstr>Consultas</vt:lpstr>
      <vt:lpstr>DN_Produtos</vt:lpstr>
      <vt:lpstr>Planilha1</vt:lpstr>
      <vt:lpstr>DN_Vendas</vt:lpstr>
      <vt:lpstr>Cadastros Auxiliares</vt:lpstr>
      <vt:lpstr>PowerPivot</vt:lpstr>
      <vt:lpstr>Dashboard Histórico</vt:lpstr>
      <vt:lpstr>Dashboard</vt:lpstr>
      <vt:lpstr>Desc_Categorias</vt:lpstr>
      <vt:lpstr>Desc_Quantidades</vt:lpstr>
      <vt:lpstr>Desc_TabelaToda</vt:lpstr>
      <vt:lpstr>TB_Vendas_Hist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EA - Naciaria Oliveira Melo</cp:lastModifiedBy>
  <cp:lastPrinted>2023-06-07T14:57:58Z</cp:lastPrinted>
  <dcterms:created xsi:type="dcterms:W3CDTF">2023-06-02T17:54:12Z</dcterms:created>
  <dcterms:modified xsi:type="dcterms:W3CDTF">2025-02-12T18:22:27Z</dcterms:modified>
</cp:coreProperties>
</file>