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40577484-3B83-497E-AA16-9198C9B62C3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7" i="1" l="1"/>
  <c r="G255" i="1"/>
  <c r="G253" i="1"/>
  <c r="E258" i="1"/>
  <c r="E257" i="1"/>
  <c r="E256" i="1"/>
  <c r="E255" i="1"/>
  <c r="E254" i="1"/>
  <c r="E253" i="1"/>
  <c r="E252" i="1"/>
  <c r="E251" i="1"/>
  <c r="E250" i="1" l="1"/>
  <c r="E249" i="1"/>
  <c r="E246" i="1"/>
  <c r="E247" i="1"/>
  <c r="E248" i="1"/>
  <c r="E245" i="1"/>
  <c r="E244" i="1"/>
  <c r="E243" i="1"/>
  <c r="G249" i="1"/>
  <c r="G245" i="1"/>
  <c r="G243" i="1"/>
  <c r="E239" i="1" l="1"/>
  <c r="E240" i="1"/>
  <c r="E241" i="1"/>
  <c r="E242" i="1"/>
  <c r="G241" i="1"/>
  <c r="E238" i="1" l="1"/>
  <c r="E237" i="1"/>
  <c r="E236" i="1"/>
  <c r="E235" i="1"/>
  <c r="G237" i="1"/>
  <c r="E234" i="1" l="1"/>
  <c r="E233" i="1"/>
  <c r="E232" i="1"/>
  <c r="E231" i="1"/>
  <c r="G229" i="1" l="1"/>
  <c r="G227" i="1"/>
  <c r="E230" i="1"/>
  <c r="E229" i="1"/>
  <c r="E228" i="1"/>
  <c r="E227" i="1"/>
  <c r="G225" i="1" l="1"/>
  <c r="G223" i="1"/>
  <c r="G221" i="1"/>
  <c r="E226" i="1"/>
  <c r="E225" i="1"/>
  <c r="E224" i="1"/>
  <c r="E223" i="1"/>
  <c r="E222" i="1"/>
  <c r="E221" i="1"/>
  <c r="G219" i="1" l="1"/>
  <c r="G217" i="1"/>
  <c r="E220" i="1"/>
  <c r="E219" i="1"/>
  <c r="E218" i="1"/>
  <c r="E217" i="1"/>
  <c r="G215" i="1" l="1"/>
  <c r="E216" i="1"/>
  <c r="E215" i="1"/>
  <c r="E214" i="1"/>
  <c r="E213" i="1"/>
  <c r="G211" i="1" l="1"/>
  <c r="G209" i="1"/>
  <c r="E212" i="1"/>
  <c r="E211" i="1"/>
  <c r="E210" i="1"/>
  <c r="E209" i="1"/>
  <c r="G207" i="1" l="1"/>
  <c r="E208" i="1"/>
  <c r="E207" i="1"/>
  <c r="E206" i="1"/>
  <c r="E205" i="1"/>
  <c r="G203" i="1"/>
  <c r="G201" i="1"/>
  <c r="E204" i="1"/>
  <c r="E203" i="1"/>
  <c r="E202" i="1"/>
  <c r="E201" i="1"/>
  <c r="G199" i="1" l="1"/>
  <c r="E200" i="1"/>
  <c r="E199" i="1"/>
  <c r="E198" i="1"/>
  <c r="E197" i="1" l="1"/>
  <c r="E196" i="1"/>
  <c r="G196" i="1"/>
  <c r="G194" i="1"/>
  <c r="E195" i="1"/>
  <c r="E194" i="1"/>
  <c r="G193" i="1" l="1"/>
  <c r="G192" i="1"/>
  <c r="G190" i="1"/>
  <c r="E193" i="1"/>
  <c r="E192" i="1"/>
  <c r="E191" i="1"/>
  <c r="E190" i="1"/>
  <c r="G189" i="1" l="1"/>
  <c r="G188" i="1"/>
  <c r="E189" i="1"/>
  <c r="E188" i="1"/>
  <c r="G187" i="1" l="1"/>
  <c r="E187" i="1"/>
  <c r="G186" i="1" l="1"/>
  <c r="G184" i="1"/>
  <c r="G183" i="1"/>
  <c r="E186" i="1"/>
  <c r="E185" i="1"/>
  <c r="E184" i="1"/>
  <c r="E183" i="1"/>
  <c r="G182" i="1" l="1"/>
  <c r="G180" i="1"/>
  <c r="G179" i="1"/>
  <c r="E182" i="1"/>
  <c r="E181" i="1"/>
  <c r="E180" i="1"/>
  <c r="E179" i="1"/>
  <c r="E178" i="1" l="1"/>
  <c r="E177" i="1"/>
  <c r="G178" i="1"/>
  <c r="G177" i="1"/>
  <c r="G175" i="1"/>
  <c r="E176" i="1"/>
  <c r="E175" i="1"/>
  <c r="E174" i="1" l="1"/>
  <c r="G174" i="1"/>
  <c r="G172" i="1"/>
  <c r="G170" i="1"/>
  <c r="E173" i="1"/>
  <c r="E172" i="1"/>
  <c r="E171" i="1"/>
  <c r="E170" i="1"/>
  <c r="E169" i="1"/>
  <c r="G169" i="1"/>
  <c r="G167" i="1"/>
  <c r="G165" i="1"/>
  <c r="E168" i="1"/>
  <c r="E167" i="1"/>
  <c r="E166" i="1"/>
  <c r="E165" i="1"/>
  <c r="G163" i="1" l="1"/>
  <c r="G161" i="1" l="1"/>
  <c r="E164" i="1"/>
  <c r="E163" i="1"/>
  <c r="E162" i="1"/>
  <c r="E161" i="1"/>
  <c r="G159" i="1"/>
  <c r="G157" i="1"/>
  <c r="G155" i="1"/>
  <c r="E160" i="1"/>
  <c r="E159" i="1"/>
  <c r="E158" i="1"/>
  <c r="E157" i="1"/>
  <c r="E156" i="1"/>
  <c r="E155" i="1"/>
  <c r="G152" i="1" l="1"/>
  <c r="G150" i="1"/>
  <c r="G148" i="1"/>
  <c r="E154" i="1"/>
  <c r="E153" i="1"/>
  <c r="E152" i="1"/>
  <c r="E151" i="1"/>
  <c r="E150" i="1"/>
  <c r="E149" i="1"/>
  <c r="E148" i="1"/>
  <c r="G146" i="1" l="1"/>
  <c r="G144" i="1"/>
  <c r="G142" i="1"/>
  <c r="E147" i="1"/>
  <c r="E146" i="1"/>
  <c r="E145" i="1"/>
  <c r="E144" i="1"/>
  <c r="E143" i="1"/>
  <c r="E142" i="1"/>
  <c r="G140" i="1"/>
  <c r="G138" i="1"/>
  <c r="E141" i="1"/>
  <c r="E140" i="1"/>
  <c r="E139" i="1"/>
  <c r="E138" i="1"/>
  <c r="G136" i="1" l="1"/>
  <c r="G134" i="1"/>
  <c r="E137" i="1"/>
  <c r="E136" i="1"/>
  <c r="E135" i="1"/>
  <c r="E134" i="1"/>
  <c r="G130" i="1" l="1"/>
  <c r="G132" i="1"/>
  <c r="E133" i="1" l="1"/>
  <c r="E132" i="1"/>
  <c r="E131" i="1"/>
  <c r="E130" i="1"/>
  <c r="G127" i="1"/>
  <c r="G125" i="1"/>
  <c r="E129" i="1"/>
  <c r="E128" i="1"/>
  <c r="E127" i="1"/>
  <c r="E126" i="1"/>
  <c r="E125" i="1"/>
  <c r="G123" i="1" l="1"/>
  <c r="G121" i="1"/>
  <c r="E124" i="1"/>
  <c r="E123" i="1"/>
  <c r="E122" i="1"/>
  <c r="E121" i="1"/>
  <c r="G120" i="1" l="1"/>
  <c r="G118" i="1"/>
  <c r="E120" i="1"/>
  <c r="E119" i="1"/>
  <c r="E118" i="1"/>
  <c r="G116" i="1" l="1"/>
  <c r="G114" i="1"/>
  <c r="E117" i="1"/>
  <c r="E116" i="1"/>
  <c r="E115" i="1"/>
  <c r="E114" i="1"/>
  <c r="G112" i="1" l="1"/>
  <c r="G101" i="1"/>
  <c r="E113" i="1"/>
  <c r="E112" i="1"/>
  <c r="E110" i="1"/>
  <c r="E111" i="1"/>
  <c r="E99" i="1" l="1"/>
  <c r="E108" i="1" l="1"/>
  <c r="E109" i="1"/>
  <c r="E107" i="1"/>
  <c r="E106" i="1"/>
  <c r="E105" i="1" l="1"/>
  <c r="E104" i="1"/>
  <c r="E103" i="1"/>
  <c r="E102" i="1"/>
  <c r="E101" i="1"/>
  <c r="E100" i="1"/>
  <c r="E98" i="1"/>
  <c r="G97" i="1" l="1"/>
  <c r="G93" i="1"/>
  <c r="G95" i="1"/>
  <c r="G91" i="1"/>
  <c r="E97" i="1"/>
  <c r="E96" i="1"/>
  <c r="E95" i="1"/>
  <c r="E94" i="1"/>
  <c r="E93" i="1"/>
  <c r="E91" i="1"/>
  <c r="E92" i="1"/>
  <c r="G87" i="1" l="1"/>
  <c r="G89" i="1"/>
  <c r="G85" i="1"/>
  <c r="E90" i="1"/>
  <c r="E89" i="1"/>
  <c r="E88" i="1"/>
  <c r="E87" i="1"/>
  <c r="E85" i="1"/>
  <c r="E86" i="1"/>
  <c r="G83" i="1" l="1"/>
  <c r="E83" i="1"/>
  <c r="E84" i="1"/>
  <c r="G80" i="1" l="1"/>
  <c r="G81" i="1"/>
  <c r="G78" i="1"/>
  <c r="E81" i="1"/>
  <c r="E82" i="1"/>
  <c r="E80" i="1"/>
  <c r="E79" i="1"/>
  <c r="E78" i="1"/>
  <c r="G76" i="1" l="1"/>
  <c r="G72" i="1"/>
  <c r="G74" i="1"/>
  <c r="G70" i="1"/>
  <c r="E77" i="1"/>
  <c r="E76" i="1"/>
  <c r="E75" i="1"/>
  <c r="E74" i="1"/>
  <c r="E73" i="1"/>
  <c r="E72" i="1"/>
  <c r="E71" i="1"/>
  <c r="E70" i="1"/>
  <c r="G68" i="1" l="1"/>
  <c r="G66" i="1"/>
  <c r="E68" i="1"/>
  <c r="E69" i="1"/>
  <c r="E67" i="1"/>
  <c r="E66" i="1"/>
  <c r="G64" i="1"/>
  <c r="E65" i="1"/>
  <c r="E64" i="1"/>
  <c r="E63" i="1"/>
  <c r="E62" i="1"/>
  <c r="E61" i="1"/>
  <c r="E37" i="1"/>
  <c r="E50" i="1"/>
  <c r="E59" i="1"/>
  <c r="E60" i="1"/>
  <c r="G58" i="1" l="1"/>
  <c r="E58" i="1"/>
  <c r="G56" i="1"/>
  <c r="E57" i="1"/>
  <c r="E56" i="1"/>
  <c r="G54" i="1"/>
  <c r="E55" i="1"/>
  <c r="E54" i="1"/>
  <c r="G51" i="1" l="1"/>
  <c r="G49" i="1"/>
  <c r="E53" i="1"/>
  <c r="E52" i="1"/>
  <c r="E51" i="1"/>
  <c r="E49" i="1"/>
  <c r="G47" i="1" l="1"/>
  <c r="G45" i="1"/>
  <c r="E48" i="1" l="1"/>
  <c r="E46" i="1"/>
  <c r="E47" i="1"/>
  <c r="E45" i="1"/>
  <c r="E44" i="1" l="1"/>
  <c r="E43" i="1"/>
  <c r="G43" i="1"/>
  <c r="G41" i="1"/>
  <c r="E42" i="1"/>
  <c r="E41" i="1"/>
  <c r="G39" i="1" l="1"/>
  <c r="G37" i="1"/>
  <c r="G35" i="1"/>
  <c r="E40" i="1" l="1"/>
  <c r="E39" i="1"/>
  <c r="E38" i="1" l="1"/>
  <c r="E36" i="1"/>
  <c r="E35" i="1"/>
  <c r="G33" i="1" l="1"/>
  <c r="E34" i="1" l="1"/>
  <c r="E33" i="1"/>
  <c r="G32" i="1"/>
  <c r="E32" i="1"/>
  <c r="E30" i="1"/>
  <c r="E31" i="1"/>
  <c r="G28" i="1"/>
  <c r="E28" i="1"/>
  <c r="E29" i="1"/>
  <c r="G26" i="1" l="1"/>
  <c r="E26" i="1"/>
  <c r="E27" i="1"/>
  <c r="G24" i="1"/>
  <c r="E24" i="1"/>
  <c r="E25" i="1"/>
  <c r="G23" i="1"/>
  <c r="E23" i="1"/>
  <c r="G21" i="1"/>
  <c r="E21" i="1"/>
  <c r="E22" i="1"/>
  <c r="G19" i="1"/>
  <c r="G17" i="1"/>
  <c r="E16" i="1"/>
  <c r="E17" i="1"/>
  <c r="E18" i="1"/>
  <c r="E19" i="1"/>
  <c r="E20" i="1"/>
  <c r="G15" i="1"/>
  <c r="E15" i="1"/>
  <c r="G14" i="1"/>
  <c r="E14" i="1"/>
  <c r="G12" i="1"/>
  <c r="E13" i="1"/>
  <c r="E12" i="1"/>
  <c r="G10" i="1"/>
  <c r="E5" i="1"/>
  <c r="E4" i="1"/>
  <c r="E11" i="1"/>
  <c r="E10" i="1"/>
  <c r="G6" i="1"/>
  <c r="E7" i="1"/>
  <c r="E6" i="1"/>
  <c r="G4" i="1"/>
  <c r="E9" i="1"/>
  <c r="G8" i="1"/>
  <c r="E8" i="1"/>
</calcChain>
</file>

<file path=xl/sharedStrings.xml><?xml version="1.0" encoding="utf-8"?>
<sst xmlns="http://schemas.openxmlformats.org/spreadsheetml/2006/main" count="655" uniqueCount="228">
  <si>
    <t>Sem.</t>
  </si>
  <si>
    <t>Dia</t>
  </si>
  <si>
    <t>Fecha</t>
  </si>
  <si>
    <t>Cajas</t>
  </si>
  <si>
    <t>No./ Contenedor</t>
  </si>
  <si>
    <t>DOLE ORGANICA</t>
  </si>
  <si>
    <t>FINCA SAN VICENTE</t>
  </si>
  <si>
    <t>MARTES</t>
  </si>
  <si>
    <t>MIÉRCOLES</t>
  </si>
  <si>
    <t>JUEVES</t>
  </si>
  <si>
    <t>LUNES</t>
  </si>
  <si>
    <t>GBN-7229</t>
  </si>
  <si>
    <t>DFIU4231491</t>
  </si>
  <si>
    <t>GOF-824</t>
  </si>
  <si>
    <t>Tipo de caja 22XU</t>
  </si>
  <si>
    <t>Pes/Seg</t>
  </si>
  <si>
    <t>Pes/Prim</t>
  </si>
  <si>
    <t xml:space="preserve">MARTES </t>
  </si>
  <si>
    <t>DOLE CONVENCI</t>
  </si>
  <si>
    <t>PROCESO DE CAJAS DEL 2018</t>
  </si>
  <si>
    <t>DFIU4236071</t>
  </si>
  <si>
    <t>GBO-4306</t>
  </si>
  <si>
    <t>DFIU7112428</t>
  </si>
  <si>
    <t>DFIU4220481</t>
  </si>
  <si>
    <t>GBO-4314</t>
  </si>
  <si>
    <t>DFIU4229215</t>
  </si>
  <si>
    <t>LAD-811</t>
  </si>
  <si>
    <t>DFIU4221641</t>
  </si>
  <si>
    <t>DFIU4238140</t>
  </si>
  <si>
    <t>DFIU7120017</t>
  </si>
  <si>
    <t>DFIU4225462</t>
  </si>
  <si>
    <t>DFIU4263267</t>
  </si>
  <si>
    <t>DFIU4237572</t>
  </si>
  <si>
    <t>DFIU8123108</t>
  </si>
  <si>
    <t>DFIU8002087</t>
  </si>
  <si>
    <t>DTPU5250229</t>
  </si>
  <si>
    <t>VIERNES</t>
  </si>
  <si>
    <t>DFIU4221718</t>
  </si>
  <si>
    <t>SEGU9128028</t>
  </si>
  <si>
    <t>SZLU9928404</t>
  </si>
  <si>
    <t>DFIU4281785</t>
  </si>
  <si>
    <t>DFIU3337010</t>
  </si>
  <si>
    <t>DFIU4225288</t>
  </si>
  <si>
    <t>DFIU4201096</t>
  </si>
  <si>
    <t>DFIU4251332</t>
  </si>
  <si>
    <t>DFIU4236467</t>
  </si>
  <si>
    <t>DFIU4232693</t>
  </si>
  <si>
    <t>CHIQUITA CONVE</t>
  </si>
  <si>
    <t>MONTE CONVEN</t>
  </si>
  <si>
    <t>DFIU4261515</t>
  </si>
  <si>
    <t>DFIU4225267</t>
  </si>
  <si>
    <t>DFIU4201877</t>
  </si>
  <si>
    <t>DFIU3311885</t>
  </si>
  <si>
    <t>MMAUI298940</t>
  </si>
  <si>
    <t>DFIU4205487</t>
  </si>
  <si>
    <t>DFIU4250640</t>
  </si>
  <si>
    <t>DFIU3320275</t>
  </si>
  <si>
    <t>GBN-7251</t>
  </si>
  <si>
    <t>DFIU4264495</t>
  </si>
  <si>
    <t>GBN-7101</t>
  </si>
  <si>
    <t>DFIU3312726</t>
  </si>
  <si>
    <t>BMOU9827943</t>
  </si>
  <si>
    <t>EAG-0303</t>
  </si>
  <si>
    <t>AAU-0297</t>
  </si>
  <si>
    <t>PXU-0251</t>
  </si>
  <si>
    <t>DFIU8002934</t>
  </si>
  <si>
    <t>DFIU4233935</t>
  </si>
  <si>
    <t>SEGU9463957</t>
  </si>
  <si>
    <t>DFIU4200464</t>
  </si>
  <si>
    <t>DTPU7210992</t>
  </si>
  <si>
    <t xml:space="preserve">VIERNES </t>
  </si>
  <si>
    <t>DFIU4210061</t>
  </si>
  <si>
    <t>DFIU4265090</t>
  </si>
  <si>
    <t>DFIU3300659</t>
  </si>
  <si>
    <t>DFIU7110030</t>
  </si>
  <si>
    <t>SZLU9899918</t>
  </si>
  <si>
    <t>DFIU7104546</t>
  </si>
  <si>
    <t>DFIU4220563</t>
  </si>
  <si>
    <t>DTPU429045</t>
  </si>
  <si>
    <t>DFIU4242726</t>
  </si>
  <si>
    <t>DFIU3330057</t>
  </si>
  <si>
    <t>DFIU4233025</t>
  </si>
  <si>
    <t>DFIU7108290</t>
  </si>
  <si>
    <t xml:space="preserve">LUNES </t>
  </si>
  <si>
    <t>GIY-0454</t>
  </si>
  <si>
    <t>DFIU7120038</t>
  </si>
  <si>
    <t>GBN-7252</t>
  </si>
  <si>
    <t>DFIU4200989</t>
  </si>
  <si>
    <t>TEMU9430230</t>
  </si>
  <si>
    <t>DFIU2150301</t>
  </si>
  <si>
    <t>DFIU4220840</t>
  </si>
  <si>
    <t>DFIU4239147</t>
  </si>
  <si>
    <t>SEGU9463812</t>
  </si>
  <si>
    <t>DFIU3300330</t>
  </si>
  <si>
    <t>DFIU2600306</t>
  </si>
  <si>
    <t>DFIU4280789</t>
  </si>
  <si>
    <t>DFIU3340348</t>
  </si>
  <si>
    <t>BMOU9826696</t>
  </si>
  <si>
    <t>DFIU4231974</t>
  </si>
  <si>
    <t>DFIU7102610</t>
  </si>
  <si>
    <t>DFIU8002770</t>
  </si>
  <si>
    <t>CXRU1609656</t>
  </si>
  <si>
    <t>DFIU4207068</t>
  </si>
  <si>
    <t>DFIU3321245</t>
  </si>
  <si>
    <t>DFIU4242686</t>
  </si>
  <si>
    <t>DFIU7112412</t>
  </si>
  <si>
    <t>SZLU9927244</t>
  </si>
  <si>
    <t>DFIU7202352</t>
  </si>
  <si>
    <t>DFIU7107226</t>
  </si>
  <si>
    <t>DFIU4280520</t>
  </si>
  <si>
    <t>DFIU8121300</t>
  </si>
  <si>
    <t>DFIU7221199</t>
  </si>
  <si>
    <t>DFIU7100216</t>
  </si>
  <si>
    <t>DFIU3315411</t>
  </si>
  <si>
    <t>DFIU3320315</t>
  </si>
  <si>
    <t>GPF-703</t>
  </si>
  <si>
    <t>DFIU8110883</t>
  </si>
  <si>
    <t>DFIU4237925</t>
  </si>
  <si>
    <t>DFIU8123900</t>
  </si>
  <si>
    <t>DFIU4241972</t>
  </si>
  <si>
    <t>BMOU9826187</t>
  </si>
  <si>
    <t>BMOU9826994</t>
  </si>
  <si>
    <t>SEGU9127844</t>
  </si>
  <si>
    <t>BMOU9827861</t>
  </si>
  <si>
    <t>PPH-0602</t>
  </si>
  <si>
    <t>DFIU3333478</t>
  </si>
  <si>
    <t>CXRU1612768</t>
  </si>
  <si>
    <t>DFIU4264345</t>
  </si>
  <si>
    <t>DFIU4236934</t>
  </si>
  <si>
    <t>DFIU4239595</t>
  </si>
  <si>
    <t>GSC-2949</t>
  </si>
  <si>
    <t>DFIU4209040</t>
  </si>
  <si>
    <t>DFIU4209482</t>
  </si>
  <si>
    <t>GBN-7223</t>
  </si>
  <si>
    <t>GJR-0089</t>
  </si>
  <si>
    <t>DFIU8001630</t>
  </si>
  <si>
    <t>DFIU4203484</t>
  </si>
  <si>
    <t>GSJ-9983</t>
  </si>
  <si>
    <t>DFIU7231324</t>
  </si>
  <si>
    <t>GSR-1527</t>
  </si>
  <si>
    <t>DFIU7202080</t>
  </si>
  <si>
    <t>DFIU7107930</t>
  </si>
  <si>
    <t>DFIU4238290</t>
  </si>
  <si>
    <t>DFIU2101800</t>
  </si>
  <si>
    <t>DFIU2152027</t>
  </si>
  <si>
    <t>GBN-2441</t>
  </si>
  <si>
    <t>DFIU4235645</t>
  </si>
  <si>
    <t>DFIU7105877</t>
  </si>
  <si>
    <t>DFIU4204222</t>
  </si>
  <si>
    <t>GNW-994</t>
  </si>
  <si>
    <t xml:space="preserve">SABADO </t>
  </si>
  <si>
    <t>DFIU7231113</t>
  </si>
  <si>
    <t>DFIU4200422</t>
  </si>
  <si>
    <t>DFIU8102126</t>
  </si>
  <si>
    <t>GJU-486</t>
  </si>
  <si>
    <t>DFIU7220973</t>
  </si>
  <si>
    <t>DFIU4237801</t>
  </si>
  <si>
    <t>BMOU9827645</t>
  </si>
  <si>
    <t>DFIU4271513</t>
  </si>
  <si>
    <t>DFIU4264453</t>
  </si>
  <si>
    <t>DFIU4265850</t>
  </si>
  <si>
    <t>DFIU3315690</t>
  </si>
  <si>
    <t>HAA-1655</t>
  </si>
  <si>
    <t>DFIU4233508</t>
  </si>
  <si>
    <t>CXRU1482577</t>
  </si>
  <si>
    <t>DFIU4281867</t>
  </si>
  <si>
    <t>TEMU9427241</t>
  </si>
  <si>
    <t>GESU9529509</t>
  </si>
  <si>
    <t>DFIU8110564</t>
  </si>
  <si>
    <t>SZLU9899311</t>
  </si>
  <si>
    <t>DFIU4271196</t>
  </si>
  <si>
    <t>GQS-0726</t>
  </si>
  <si>
    <t>DFIU4220440</t>
  </si>
  <si>
    <t>DFIU4241036</t>
  </si>
  <si>
    <t>DFIU8122518</t>
  </si>
  <si>
    <t>DFIU4264330</t>
  </si>
  <si>
    <t>DFIU4233489</t>
  </si>
  <si>
    <t>DFIU7201443</t>
  </si>
  <si>
    <t>DFIU4235028</t>
  </si>
  <si>
    <t>DFIU8122502</t>
  </si>
  <si>
    <t>DFIU4300484</t>
  </si>
  <si>
    <t>XRU1483866</t>
  </si>
  <si>
    <t>DFIU8102893</t>
  </si>
  <si>
    <t>DFIU3324769</t>
  </si>
  <si>
    <t>DFIU3300411</t>
  </si>
  <si>
    <t>DFIU4261259</t>
  </si>
  <si>
    <t>DFIU4231721</t>
  </si>
  <si>
    <t>DFIU3311756</t>
  </si>
  <si>
    <t>DFIU3337283</t>
  </si>
  <si>
    <t>DFIU4241226</t>
  </si>
  <si>
    <t>DFIU7102100</t>
  </si>
  <si>
    <t>DFIU4201917</t>
  </si>
  <si>
    <t>DFIU3320296</t>
  </si>
  <si>
    <t>DFIU4230324</t>
  </si>
  <si>
    <t>DFIU4236446</t>
  </si>
  <si>
    <t>DFIU4251121</t>
  </si>
  <si>
    <t>DFIU4250526</t>
  </si>
  <si>
    <t>CXRU1221130</t>
  </si>
  <si>
    <t>DFIU4240528</t>
  </si>
  <si>
    <t>TINU8390881</t>
  </si>
  <si>
    <t>DTPU4291012</t>
  </si>
  <si>
    <t>CXRU1612500</t>
  </si>
  <si>
    <t>DFIU3342680</t>
  </si>
  <si>
    <t>DFIU3321163</t>
  </si>
  <si>
    <t>DFIU4243281</t>
  </si>
  <si>
    <t>DFIU4255913</t>
  </si>
  <si>
    <t>GBN-5325</t>
  </si>
  <si>
    <t>DFIU4264514</t>
  </si>
  <si>
    <t>DFIU4210035</t>
  </si>
  <si>
    <t>DFIU424900</t>
  </si>
  <si>
    <t>DFIU4271350</t>
  </si>
  <si>
    <t>DFIU4264617</t>
  </si>
  <si>
    <t>SEGU9128326</t>
  </si>
  <si>
    <t>DFIU7105748</t>
  </si>
  <si>
    <t>DFIU3322869</t>
  </si>
  <si>
    <t>DFIU4207221</t>
  </si>
  <si>
    <t>MIERCOLES</t>
  </si>
  <si>
    <t>DFIU7201607</t>
  </si>
  <si>
    <t>DFIU4209158</t>
  </si>
  <si>
    <t>DFIU3314185</t>
  </si>
  <si>
    <t>DFIU8124552</t>
  </si>
  <si>
    <t>DFIU4250531</t>
  </si>
  <si>
    <t>DTPU2140001</t>
  </si>
  <si>
    <t>DFIU4280407</t>
  </si>
  <si>
    <t>DFIU4234910</t>
  </si>
  <si>
    <t>DFIU4221301</t>
  </si>
  <si>
    <t>DFIU7108686</t>
  </si>
  <si>
    <t>DTPU2132650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</si>
</sst>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7" xfId="0" applyBorder="1"/>
    <xf numFmtId="0" fontId="3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9"/>
  <sheetViews>
    <sheetView tabSelected="1" topLeftCell="A256" workbookViewId="0">
      <selection activeCell="D260" sqref="D260"/>
    </sheetView>
  </sheetViews>
  <sheetFormatPr baseColWidth="10" defaultRowHeight="15" x14ac:dyDescent="0.25"/>
  <cols>
    <col min="1" max="1" width="9.85546875" customWidth="1"/>
    <col min="2" max="2" width="14.85546875" customWidth="1"/>
    <col min="3" max="3" width="16.85546875" customWidth="1"/>
    <col min="4" max="4" width="10.7109375" customWidth="1"/>
    <col min="5" max="5" width="12.140625" customWidth="1"/>
    <col min="6" max="6" width="6.85546875" customWidth="1"/>
    <col min="7" max="7" width="10.7109375" customWidth="1"/>
    <col min="8" max="8" width="20.5703125" customWidth="1"/>
    <col min="9" max="9" width="21.85546875" customWidth="1"/>
  </cols>
  <sheetData>
    <row r="1" spans="1:9" ht="23.25" x14ac:dyDescent="0.35">
      <c r="A1" s="19" t="s">
        <v>6</v>
      </c>
      <c r="B1" s="19"/>
      <c r="C1" s="19"/>
      <c r="D1" s="19"/>
      <c r="E1" s="19"/>
      <c r="F1" s="19"/>
      <c r="G1" s="19"/>
      <c r="H1" s="19"/>
      <c r="I1" s="19"/>
    </row>
    <row r="2" spans="1:9" ht="23.25" x14ac:dyDescent="0.35">
      <c r="A2" s="19" t="s">
        <v>19</v>
      </c>
      <c r="B2" s="19"/>
      <c r="C2" s="19"/>
      <c r="D2" s="19"/>
      <c r="E2" s="19"/>
      <c r="F2" s="19"/>
      <c r="G2" s="19"/>
      <c r="H2" s="19"/>
      <c r="I2" s="19"/>
    </row>
    <row r="3" spans="1:9" ht="18.7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16</v>
      </c>
      <c r="F3" s="2" t="s">
        <v>3</v>
      </c>
      <c r="G3" s="2" t="s">
        <v>15</v>
      </c>
      <c r="H3" s="2" t="s">
        <v>14</v>
      </c>
      <c r="I3" s="2" t="s">
        <v>4</v>
      </c>
    </row>
    <row r="4" spans="1:9" ht="18.75" x14ac:dyDescent="0.25">
      <c r="A4" s="10">
        <v>1</v>
      </c>
      <c r="B4" s="12" t="s">
        <v>17</v>
      </c>
      <c r="C4" s="12">
        <v>43102</v>
      </c>
      <c r="D4" s="1">
        <v>960</v>
      </c>
      <c r="E4" s="1">
        <f>960*42</f>
        <v>40320</v>
      </c>
      <c r="F4" s="10">
        <v>30</v>
      </c>
      <c r="G4" s="10">
        <f>30*50</f>
        <v>1500</v>
      </c>
      <c r="H4" s="1" t="s">
        <v>5</v>
      </c>
      <c r="I4" s="1" t="s">
        <v>22</v>
      </c>
    </row>
    <row r="5" spans="1:9" ht="18.75" x14ac:dyDescent="0.25">
      <c r="A5" s="14"/>
      <c r="B5" s="13"/>
      <c r="C5" s="13"/>
      <c r="D5" s="1">
        <v>432</v>
      </c>
      <c r="E5" s="1">
        <f>432*44</f>
        <v>19008</v>
      </c>
      <c r="F5" s="11"/>
      <c r="G5" s="11"/>
      <c r="H5" s="1" t="s">
        <v>5</v>
      </c>
      <c r="I5" s="1" t="s">
        <v>13</v>
      </c>
    </row>
    <row r="6" spans="1:9" ht="18.75" x14ac:dyDescent="0.25">
      <c r="A6" s="14"/>
      <c r="B6" s="12" t="s">
        <v>8</v>
      </c>
      <c r="C6" s="12">
        <v>43103</v>
      </c>
      <c r="D6" s="1">
        <v>960</v>
      </c>
      <c r="E6" s="1">
        <f>960*41</f>
        <v>39360</v>
      </c>
      <c r="F6" s="10">
        <v>20</v>
      </c>
      <c r="G6" s="10">
        <f>20*50</f>
        <v>1000</v>
      </c>
      <c r="H6" s="1" t="s">
        <v>5</v>
      </c>
      <c r="I6" s="1" t="s">
        <v>23</v>
      </c>
    </row>
    <row r="7" spans="1:9" ht="18.75" x14ac:dyDescent="0.25">
      <c r="A7" s="14"/>
      <c r="B7" s="13"/>
      <c r="C7" s="13"/>
      <c r="D7" s="1">
        <v>576</v>
      </c>
      <c r="E7" s="1">
        <f>(480*44)+(96*42)</f>
        <v>25152</v>
      </c>
      <c r="F7" s="11"/>
      <c r="G7" s="11"/>
      <c r="H7" s="1" t="s">
        <v>5</v>
      </c>
      <c r="I7" s="1" t="s">
        <v>24</v>
      </c>
    </row>
    <row r="8" spans="1:9" ht="18.75" x14ac:dyDescent="0.25">
      <c r="A8" s="14"/>
      <c r="B8" s="12" t="s">
        <v>9</v>
      </c>
      <c r="C8" s="12">
        <v>43104</v>
      </c>
      <c r="D8" s="1">
        <v>960</v>
      </c>
      <c r="E8" s="1">
        <f>960*41</f>
        <v>39360</v>
      </c>
      <c r="F8" s="10">
        <v>35</v>
      </c>
      <c r="G8" s="10">
        <f>35*50</f>
        <v>1750</v>
      </c>
      <c r="H8" s="1" t="s">
        <v>18</v>
      </c>
      <c r="I8" s="1" t="s">
        <v>20</v>
      </c>
    </row>
    <row r="9" spans="1:9" ht="18.75" x14ac:dyDescent="0.25">
      <c r="A9" s="14"/>
      <c r="B9" s="13"/>
      <c r="C9" s="13"/>
      <c r="D9" s="1">
        <v>480</v>
      </c>
      <c r="E9" s="1">
        <f>480*44</f>
        <v>21120</v>
      </c>
      <c r="F9" s="11"/>
      <c r="G9" s="11"/>
      <c r="H9" s="1" t="s">
        <v>5</v>
      </c>
      <c r="I9" s="1" t="s">
        <v>21</v>
      </c>
    </row>
    <row r="10" spans="1:9" ht="18.75" x14ac:dyDescent="0.25">
      <c r="A10" s="10">
        <v>2</v>
      </c>
      <c r="B10" s="12" t="s">
        <v>10</v>
      </c>
      <c r="C10" s="12">
        <v>43108</v>
      </c>
      <c r="D10" s="1">
        <v>960</v>
      </c>
      <c r="E10" s="1">
        <f>960*42</f>
        <v>40320</v>
      </c>
      <c r="F10" s="15">
        <v>34</v>
      </c>
      <c r="G10" s="10">
        <f>34*50</f>
        <v>1700</v>
      </c>
      <c r="H10" s="1" t="s">
        <v>5</v>
      </c>
      <c r="I10" s="1" t="s">
        <v>25</v>
      </c>
    </row>
    <row r="11" spans="1:9" ht="18.75" x14ac:dyDescent="0.25">
      <c r="A11" s="14"/>
      <c r="B11" s="13"/>
      <c r="C11" s="13"/>
      <c r="D11" s="1">
        <v>480</v>
      </c>
      <c r="E11" s="1">
        <f>480*44</f>
        <v>21120</v>
      </c>
      <c r="F11" s="16"/>
      <c r="G11" s="11"/>
      <c r="H11" s="1" t="s">
        <v>5</v>
      </c>
      <c r="I11" s="1" t="s">
        <v>26</v>
      </c>
    </row>
    <row r="12" spans="1:9" ht="18.75" x14ac:dyDescent="0.25">
      <c r="A12" s="14"/>
      <c r="B12" s="12" t="s">
        <v>7</v>
      </c>
      <c r="C12" s="12">
        <v>43109</v>
      </c>
      <c r="D12" s="1">
        <v>960</v>
      </c>
      <c r="E12" s="1">
        <f>960*42</f>
        <v>40320</v>
      </c>
      <c r="F12" s="10">
        <v>34</v>
      </c>
      <c r="G12" s="10">
        <f>34*50</f>
        <v>1700</v>
      </c>
      <c r="H12" s="1" t="s">
        <v>5</v>
      </c>
      <c r="I12" s="1" t="s">
        <v>27</v>
      </c>
    </row>
    <row r="13" spans="1:9" ht="18.75" x14ac:dyDescent="0.25">
      <c r="A13" s="14"/>
      <c r="B13" s="13"/>
      <c r="C13" s="13"/>
      <c r="D13" s="1">
        <v>480</v>
      </c>
      <c r="E13" s="1">
        <f>480*44</f>
        <v>21120</v>
      </c>
      <c r="F13" s="11"/>
      <c r="G13" s="11"/>
      <c r="H13" s="1" t="s">
        <v>5</v>
      </c>
      <c r="I13" s="1" t="s">
        <v>11</v>
      </c>
    </row>
    <row r="14" spans="1:9" ht="18.75" x14ac:dyDescent="0.25">
      <c r="A14" s="14"/>
      <c r="B14" s="6" t="s">
        <v>8</v>
      </c>
      <c r="C14" s="6">
        <v>43110</v>
      </c>
      <c r="D14" s="1">
        <v>960</v>
      </c>
      <c r="E14" s="1">
        <f>960*42</f>
        <v>40320</v>
      </c>
      <c r="F14" s="5">
        <v>26</v>
      </c>
      <c r="G14" s="5">
        <f>26*50</f>
        <v>1300</v>
      </c>
      <c r="H14" s="1" t="s">
        <v>5</v>
      </c>
      <c r="I14" s="1" t="s">
        <v>28</v>
      </c>
    </row>
    <row r="15" spans="1:9" ht="18.75" x14ac:dyDescent="0.25">
      <c r="A15" s="14"/>
      <c r="B15" s="12" t="s">
        <v>9</v>
      </c>
      <c r="C15" s="12">
        <v>43111</v>
      </c>
      <c r="D15" s="1">
        <v>960</v>
      </c>
      <c r="E15" s="1">
        <f t="shared" ref="E15:E38" si="0">960*42</f>
        <v>40320</v>
      </c>
      <c r="F15" s="10">
        <v>67</v>
      </c>
      <c r="G15" s="10">
        <f>67*50</f>
        <v>3350</v>
      </c>
      <c r="H15" s="1" t="s">
        <v>18</v>
      </c>
      <c r="I15" s="1" t="s">
        <v>29</v>
      </c>
    </row>
    <row r="16" spans="1:9" ht="18.75" x14ac:dyDescent="0.25">
      <c r="A16" s="14"/>
      <c r="B16" s="13"/>
      <c r="C16" s="13"/>
      <c r="D16" s="1">
        <v>960</v>
      </c>
      <c r="E16" s="1">
        <f t="shared" si="0"/>
        <v>40320</v>
      </c>
      <c r="F16" s="11"/>
      <c r="G16" s="11"/>
      <c r="H16" s="1" t="s">
        <v>18</v>
      </c>
      <c r="I16" s="1" t="s">
        <v>30</v>
      </c>
    </row>
    <row r="17" spans="1:9" ht="18.75" x14ac:dyDescent="0.25">
      <c r="A17" s="17">
        <v>3</v>
      </c>
      <c r="B17" s="12" t="s">
        <v>10</v>
      </c>
      <c r="C17" s="12">
        <v>43115</v>
      </c>
      <c r="D17" s="1">
        <v>960</v>
      </c>
      <c r="E17" s="1">
        <f t="shared" si="0"/>
        <v>40320</v>
      </c>
      <c r="F17" s="15">
        <v>20</v>
      </c>
      <c r="G17" s="10">
        <f>20*50</f>
        <v>1000</v>
      </c>
      <c r="H17" s="1" t="s">
        <v>18</v>
      </c>
      <c r="I17" s="1" t="s">
        <v>12</v>
      </c>
    </row>
    <row r="18" spans="1:9" ht="18.75" x14ac:dyDescent="0.25">
      <c r="A18" s="17"/>
      <c r="B18" s="13"/>
      <c r="C18" s="13"/>
      <c r="D18" s="1">
        <v>960</v>
      </c>
      <c r="E18" s="1">
        <f t="shared" si="0"/>
        <v>40320</v>
      </c>
      <c r="F18" s="16"/>
      <c r="G18" s="11"/>
      <c r="H18" s="1" t="s">
        <v>18</v>
      </c>
      <c r="I18" s="1" t="s">
        <v>31</v>
      </c>
    </row>
    <row r="19" spans="1:9" ht="18.75" x14ac:dyDescent="0.25">
      <c r="A19" s="17"/>
      <c r="B19" s="12" t="s">
        <v>7</v>
      </c>
      <c r="C19" s="12">
        <v>43116</v>
      </c>
      <c r="D19" s="1">
        <v>960</v>
      </c>
      <c r="E19" s="1">
        <f t="shared" si="0"/>
        <v>40320</v>
      </c>
      <c r="F19" s="10">
        <v>14</v>
      </c>
      <c r="G19" s="10">
        <f>14*50</f>
        <v>700</v>
      </c>
      <c r="H19" s="1" t="s">
        <v>18</v>
      </c>
      <c r="I19" s="1" t="s">
        <v>32</v>
      </c>
    </row>
    <row r="20" spans="1:9" ht="18.75" x14ac:dyDescent="0.25">
      <c r="A20" s="17"/>
      <c r="B20" s="13"/>
      <c r="C20" s="13"/>
      <c r="D20" s="1">
        <v>960</v>
      </c>
      <c r="E20" s="1">
        <f t="shared" si="0"/>
        <v>40320</v>
      </c>
      <c r="F20" s="11"/>
      <c r="G20" s="11"/>
      <c r="H20" s="1" t="s">
        <v>18</v>
      </c>
      <c r="I20" s="1" t="s">
        <v>33</v>
      </c>
    </row>
    <row r="21" spans="1:9" ht="18.75" x14ac:dyDescent="0.25">
      <c r="A21" s="17"/>
      <c r="B21" s="12" t="s">
        <v>9</v>
      </c>
      <c r="C21" s="12">
        <v>43118</v>
      </c>
      <c r="D21" s="1">
        <v>960</v>
      </c>
      <c r="E21" s="1">
        <f t="shared" si="0"/>
        <v>40320</v>
      </c>
      <c r="F21" s="10">
        <v>51</v>
      </c>
      <c r="G21" s="10">
        <f>51*50</f>
        <v>2550</v>
      </c>
      <c r="H21" s="1" t="s">
        <v>18</v>
      </c>
      <c r="I21" s="1" t="s">
        <v>34</v>
      </c>
    </row>
    <row r="22" spans="1:9" ht="18.75" x14ac:dyDescent="0.25">
      <c r="A22" s="17"/>
      <c r="B22" s="13"/>
      <c r="C22" s="13"/>
      <c r="D22" s="1">
        <v>960</v>
      </c>
      <c r="E22" s="1">
        <f t="shared" si="0"/>
        <v>40320</v>
      </c>
      <c r="F22" s="11"/>
      <c r="G22" s="11"/>
      <c r="H22" s="1" t="s">
        <v>18</v>
      </c>
      <c r="I22" s="1" t="s">
        <v>35</v>
      </c>
    </row>
    <row r="23" spans="1:9" ht="18.75" x14ac:dyDescent="0.25">
      <c r="A23" s="17"/>
      <c r="B23" s="6" t="s">
        <v>36</v>
      </c>
      <c r="C23" s="6">
        <v>43119</v>
      </c>
      <c r="D23" s="1">
        <v>960</v>
      </c>
      <c r="E23" s="1">
        <f t="shared" si="0"/>
        <v>40320</v>
      </c>
      <c r="F23" s="5">
        <v>20</v>
      </c>
      <c r="G23" s="5">
        <f>20*50</f>
        <v>1000</v>
      </c>
      <c r="H23" s="1" t="s">
        <v>18</v>
      </c>
      <c r="I23" s="1" t="s">
        <v>37</v>
      </c>
    </row>
    <row r="24" spans="1:9" ht="18.75" x14ac:dyDescent="0.25">
      <c r="A24" s="10">
        <v>4</v>
      </c>
      <c r="B24" s="12" t="s">
        <v>10</v>
      </c>
      <c r="C24" s="12">
        <v>43122</v>
      </c>
      <c r="D24" s="1">
        <v>960</v>
      </c>
      <c r="E24" s="1">
        <f t="shared" si="0"/>
        <v>40320</v>
      </c>
      <c r="F24" s="10">
        <v>30</v>
      </c>
      <c r="G24" s="10">
        <f>30*50</f>
        <v>1500</v>
      </c>
      <c r="H24" s="1" t="s">
        <v>18</v>
      </c>
      <c r="I24" s="1" t="s">
        <v>38</v>
      </c>
    </row>
    <row r="25" spans="1:9" ht="18.75" x14ac:dyDescent="0.25">
      <c r="A25" s="14"/>
      <c r="B25" s="13"/>
      <c r="C25" s="13"/>
      <c r="D25" s="1">
        <v>960</v>
      </c>
      <c r="E25" s="1">
        <f t="shared" si="0"/>
        <v>40320</v>
      </c>
      <c r="F25" s="11"/>
      <c r="G25" s="11"/>
      <c r="H25" s="1" t="s">
        <v>18</v>
      </c>
      <c r="I25" s="1" t="s">
        <v>39</v>
      </c>
    </row>
    <row r="26" spans="1:9" ht="18.75" x14ac:dyDescent="0.25">
      <c r="A26" s="14"/>
      <c r="B26" s="12" t="s">
        <v>7</v>
      </c>
      <c r="C26" s="12">
        <v>43123</v>
      </c>
      <c r="D26" s="1">
        <v>960</v>
      </c>
      <c r="E26" s="1">
        <f t="shared" si="0"/>
        <v>40320</v>
      </c>
      <c r="F26" s="10">
        <v>83</v>
      </c>
      <c r="G26" s="10">
        <f>83*50</f>
        <v>4150</v>
      </c>
      <c r="H26" s="1" t="s">
        <v>18</v>
      </c>
      <c r="I26" s="1" t="s">
        <v>40</v>
      </c>
    </row>
    <row r="27" spans="1:9" ht="18.75" x14ac:dyDescent="0.25">
      <c r="A27" s="14"/>
      <c r="B27" s="13"/>
      <c r="C27" s="13"/>
      <c r="D27" s="1">
        <v>960</v>
      </c>
      <c r="E27" s="1">
        <f t="shared" si="0"/>
        <v>40320</v>
      </c>
      <c r="F27" s="11"/>
      <c r="G27" s="11"/>
      <c r="H27" s="1" t="s">
        <v>18</v>
      </c>
      <c r="I27" s="1" t="s">
        <v>41</v>
      </c>
    </row>
    <row r="28" spans="1:9" ht="18.75" x14ac:dyDescent="0.25">
      <c r="A28" s="14"/>
      <c r="B28" s="12" t="s">
        <v>36</v>
      </c>
      <c r="C28" s="12">
        <v>43126</v>
      </c>
      <c r="D28" s="1">
        <v>960</v>
      </c>
      <c r="E28" s="1">
        <f t="shared" si="0"/>
        <v>40320</v>
      </c>
      <c r="F28" s="10">
        <v>72</v>
      </c>
      <c r="G28" s="10">
        <f>72*50</f>
        <v>3600</v>
      </c>
      <c r="H28" s="1" t="s">
        <v>18</v>
      </c>
      <c r="I28" s="1" t="s">
        <v>42</v>
      </c>
    </row>
    <row r="29" spans="1:9" ht="18.75" x14ac:dyDescent="0.25">
      <c r="A29" s="14"/>
      <c r="B29" s="13"/>
      <c r="C29" s="13"/>
      <c r="D29" s="1">
        <v>960</v>
      </c>
      <c r="E29" s="1">
        <f t="shared" si="0"/>
        <v>40320</v>
      </c>
      <c r="F29" s="11"/>
      <c r="G29" s="11"/>
      <c r="H29" s="1" t="s">
        <v>18</v>
      </c>
      <c r="I29" s="1" t="s">
        <v>43</v>
      </c>
    </row>
    <row r="30" spans="1:9" ht="18.75" x14ac:dyDescent="0.25">
      <c r="A30" s="10">
        <v>5</v>
      </c>
      <c r="B30" s="12" t="s">
        <v>10</v>
      </c>
      <c r="C30" s="12">
        <v>43129</v>
      </c>
      <c r="D30" s="1">
        <v>960</v>
      </c>
      <c r="E30" s="1">
        <f t="shared" si="0"/>
        <v>40320</v>
      </c>
      <c r="F30" s="10"/>
      <c r="G30" s="10"/>
      <c r="H30" s="1" t="s">
        <v>18</v>
      </c>
      <c r="I30" s="1" t="s">
        <v>44</v>
      </c>
    </row>
    <row r="31" spans="1:9" ht="18.75" x14ac:dyDescent="0.25">
      <c r="A31" s="14"/>
      <c r="B31" s="13"/>
      <c r="C31" s="13"/>
      <c r="D31" s="1">
        <v>960</v>
      </c>
      <c r="E31" s="1">
        <f t="shared" si="0"/>
        <v>40320</v>
      </c>
      <c r="F31" s="11"/>
      <c r="G31" s="11"/>
      <c r="H31" s="1" t="s">
        <v>18</v>
      </c>
      <c r="I31" s="1" t="s">
        <v>45</v>
      </c>
    </row>
    <row r="32" spans="1:9" ht="18.75" x14ac:dyDescent="0.25">
      <c r="A32" s="14"/>
      <c r="B32" s="6" t="s">
        <v>7</v>
      </c>
      <c r="C32" s="6">
        <v>43130</v>
      </c>
      <c r="D32" s="1">
        <v>960</v>
      </c>
      <c r="E32" s="1">
        <f t="shared" si="0"/>
        <v>40320</v>
      </c>
      <c r="F32" s="5">
        <v>69</v>
      </c>
      <c r="G32" s="1">
        <f>69*50</f>
        <v>3450</v>
      </c>
      <c r="H32" s="1" t="s">
        <v>18</v>
      </c>
      <c r="I32" s="1" t="s">
        <v>46</v>
      </c>
    </row>
    <row r="33" spans="1:9" ht="18.75" x14ac:dyDescent="0.25">
      <c r="A33" s="14"/>
      <c r="B33" s="12" t="s">
        <v>36</v>
      </c>
      <c r="C33" s="12">
        <v>43133</v>
      </c>
      <c r="D33" s="1">
        <v>960</v>
      </c>
      <c r="E33" s="1">
        <f t="shared" si="0"/>
        <v>40320</v>
      </c>
      <c r="F33" s="10">
        <v>34</v>
      </c>
      <c r="G33" s="10">
        <f>34*50</f>
        <v>1700</v>
      </c>
      <c r="H33" s="1" t="s">
        <v>47</v>
      </c>
      <c r="I33" s="1" t="s">
        <v>64</v>
      </c>
    </row>
    <row r="34" spans="1:9" ht="18.75" x14ac:dyDescent="0.25">
      <c r="A34" s="11"/>
      <c r="B34" s="13"/>
      <c r="C34" s="13"/>
      <c r="D34" s="1">
        <v>1080</v>
      </c>
      <c r="E34" s="1">
        <f>1080*42</f>
        <v>45360</v>
      </c>
      <c r="F34" s="11"/>
      <c r="G34" s="11"/>
      <c r="H34" s="1" t="s">
        <v>48</v>
      </c>
      <c r="I34" s="1" t="s">
        <v>63</v>
      </c>
    </row>
    <row r="35" spans="1:9" ht="18.75" x14ac:dyDescent="0.25">
      <c r="A35" s="10">
        <v>6</v>
      </c>
      <c r="B35" s="12" t="s">
        <v>10</v>
      </c>
      <c r="C35" s="12">
        <v>43136</v>
      </c>
      <c r="D35" s="1">
        <v>960</v>
      </c>
      <c r="E35" s="1">
        <f t="shared" si="0"/>
        <v>40320</v>
      </c>
      <c r="F35" s="10">
        <v>32</v>
      </c>
      <c r="G35" s="10">
        <f>32*50</f>
        <v>1600</v>
      </c>
      <c r="H35" s="1" t="s">
        <v>18</v>
      </c>
      <c r="I35" s="1" t="s">
        <v>49</v>
      </c>
    </row>
    <row r="36" spans="1:9" ht="18.75" x14ac:dyDescent="0.25">
      <c r="A36" s="14"/>
      <c r="B36" s="13"/>
      <c r="C36" s="13"/>
      <c r="D36" s="1">
        <v>960</v>
      </c>
      <c r="E36" s="1">
        <f t="shared" si="0"/>
        <v>40320</v>
      </c>
      <c r="F36" s="11"/>
      <c r="G36" s="11"/>
      <c r="H36" s="1" t="s">
        <v>18</v>
      </c>
      <c r="I36" s="1" t="s">
        <v>50</v>
      </c>
    </row>
    <row r="37" spans="1:9" ht="18.75" x14ac:dyDescent="0.25">
      <c r="A37" s="14"/>
      <c r="B37" s="12" t="s">
        <v>7</v>
      </c>
      <c r="C37" s="12">
        <v>43137</v>
      </c>
      <c r="D37" s="1">
        <v>960</v>
      </c>
      <c r="E37" s="1">
        <f>960*42</f>
        <v>40320</v>
      </c>
      <c r="F37" s="10">
        <v>49</v>
      </c>
      <c r="G37" s="10">
        <f>49*50</f>
        <v>2450</v>
      </c>
      <c r="H37" s="1" t="s">
        <v>18</v>
      </c>
      <c r="I37" s="1" t="s">
        <v>51</v>
      </c>
    </row>
    <row r="38" spans="1:9" ht="18.75" x14ac:dyDescent="0.25">
      <c r="A38" s="14"/>
      <c r="B38" s="13"/>
      <c r="C38" s="13"/>
      <c r="D38" s="1">
        <v>960</v>
      </c>
      <c r="E38" s="1">
        <f t="shared" si="0"/>
        <v>40320</v>
      </c>
      <c r="F38" s="11"/>
      <c r="G38" s="11"/>
      <c r="H38" s="1" t="s">
        <v>18</v>
      </c>
      <c r="I38" s="1" t="s">
        <v>52</v>
      </c>
    </row>
    <row r="39" spans="1:9" ht="18.75" x14ac:dyDescent="0.25">
      <c r="A39" s="14"/>
      <c r="B39" s="12" t="s">
        <v>36</v>
      </c>
      <c r="C39" s="12">
        <v>43140</v>
      </c>
      <c r="D39" s="1">
        <v>540</v>
      </c>
      <c r="E39" s="1">
        <f>540*42</f>
        <v>22680</v>
      </c>
      <c r="F39" s="10">
        <v>76</v>
      </c>
      <c r="G39" s="10">
        <f>76*50</f>
        <v>3800</v>
      </c>
      <c r="H39" s="1" t="s">
        <v>47</v>
      </c>
      <c r="I39" s="1" t="s">
        <v>62</v>
      </c>
    </row>
    <row r="40" spans="1:9" ht="18.75" x14ac:dyDescent="0.25">
      <c r="A40" s="11"/>
      <c r="B40" s="13"/>
      <c r="C40" s="13"/>
      <c r="D40" s="1">
        <v>1080</v>
      </c>
      <c r="E40" s="1">
        <f>1080*42</f>
        <v>45360</v>
      </c>
      <c r="F40" s="11"/>
      <c r="G40" s="11"/>
      <c r="H40" s="1" t="s">
        <v>47</v>
      </c>
      <c r="I40" s="1" t="s">
        <v>53</v>
      </c>
    </row>
    <row r="41" spans="1:9" ht="18.75" x14ac:dyDescent="0.25">
      <c r="A41" s="10">
        <v>7</v>
      </c>
      <c r="B41" s="12" t="s">
        <v>7</v>
      </c>
      <c r="C41" s="12">
        <v>43144</v>
      </c>
      <c r="D41" s="1">
        <v>960</v>
      </c>
      <c r="E41" s="1">
        <f>960*42</f>
        <v>40320</v>
      </c>
      <c r="F41" s="10">
        <v>64</v>
      </c>
      <c r="G41" s="10">
        <f>64*50</f>
        <v>3200</v>
      </c>
      <c r="H41" s="1" t="s">
        <v>5</v>
      </c>
      <c r="I41" s="1" t="s">
        <v>54</v>
      </c>
    </row>
    <row r="42" spans="1:9" ht="18.75" x14ac:dyDescent="0.25">
      <c r="A42" s="14"/>
      <c r="B42" s="13"/>
      <c r="C42" s="13"/>
      <c r="D42" s="1">
        <v>960</v>
      </c>
      <c r="E42" s="1">
        <f>960*42</f>
        <v>40320</v>
      </c>
      <c r="F42" s="11"/>
      <c r="G42" s="11"/>
      <c r="H42" s="1" t="s">
        <v>5</v>
      </c>
      <c r="I42" s="1" t="s">
        <v>55</v>
      </c>
    </row>
    <row r="43" spans="1:9" ht="18.75" x14ac:dyDescent="0.25">
      <c r="A43" s="14"/>
      <c r="B43" s="12" t="s">
        <v>8</v>
      </c>
      <c r="C43" s="12">
        <v>43145</v>
      </c>
      <c r="D43" s="1">
        <v>960</v>
      </c>
      <c r="E43" s="1">
        <f>960*42</f>
        <v>40320</v>
      </c>
      <c r="F43" s="10">
        <v>18</v>
      </c>
      <c r="G43" s="10">
        <f>18*50</f>
        <v>900</v>
      </c>
      <c r="H43" s="1" t="s">
        <v>5</v>
      </c>
      <c r="I43" s="1" t="s">
        <v>56</v>
      </c>
    </row>
    <row r="44" spans="1:9" ht="18.75" x14ac:dyDescent="0.25">
      <c r="A44" s="14"/>
      <c r="B44" s="13"/>
      <c r="C44" s="13"/>
      <c r="D44" s="1">
        <v>492</v>
      </c>
      <c r="E44" s="1">
        <f>492*42</f>
        <v>20664</v>
      </c>
      <c r="F44" s="11"/>
      <c r="G44" s="11"/>
      <c r="H44" s="1" t="s">
        <v>5</v>
      </c>
      <c r="I44" s="1" t="s">
        <v>57</v>
      </c>
    </row>
    <row r="45" spans="1:9" ht="18.75" x14ac:dyDescent="0.25">
      <c r="A45" s="10">
        <v>8</v>
      </c>
      <c r="B45" s="12" t="s">
        <v>10</v>
      </c>
      <c r="C45" s="12">
        <v>43150</v>
      </c>
      <c r="D45" s="1">
        <v>960</v>
      </c>
      <c r="E45" s="1">
        <f>960*42</f>
        <v>40320</v>
      </c>
      <c r="F45" s="10">
        <v>80</v>
      </c>
      <c r="G45" s="10">
        <f>80*50</f>
        <v>4000</v>
      </c>
      <c r="H45" s="1" t="s">
        <v>5</v>
      </c>
      <c r="I45" s="1" t="s">
        <v>58</v>
      </c>
    </row>
    <row r="46" spans="1:9" ht="18.75" x14ac:dyDescent="0.25">
      <c r="A46" s="14"/>
      <c r="B46" s="13"/>
      <c r="C46" s="13"/>
      <c r="D46" s="1">
        <v>576</v>
      </c>
      <c r="E46" s="1">
        <f>(48*42)+(528*44)</f>
        <v>25248</v>
      </c>
      <c r="F46" s="11"/>
      <c r="G46" s="11"/>
      <c r="H46" s="1" t="s">
        <v>5</v>
      </c>
      <c r="I46" s="1" t="s">
        <v>59</v>
      </c>
    </row>
    <row r="47" spans="1:9" ht="18.75" x14ac:dyDescent="0.25">
      <c r="A47" s="14"/>
      <c r="B47" s="12" t="s">
        <v>7</v>
      </c>
      <c r="C47" s="12">
        <v>43151</v>
      </c>
      <c r="D47" s="1">
        <v>912</v>
      </c>
      <c r="E47" s="1">
        <f>912*42</f>
        <v>38304</v>
      </c>
      <c r="F47" s="10">
        <v>19</v>
      </c>
      <c r="G47" s="10">
        <f>19*50</f>
        <v>950</v>
      </c>
      <c r="H47" s="1" t="s">
        <v>5</v>
      </c>
      <c r="I47" s="1" t="s">
        <v>60</v>
      </c>
    </row>
    <row r="48" spans="1:9" ht="18.75" x14ac:dyDescent="0.25">
      <c r="A48" s="14"/>
      <c r="B48" s="13"/>
      <c r="C48" s="13"/>
      <c r="D48" s="1">
        <v>960</v>
      </c>
      <c r="E48" s="1">
        <f t="shared" ref="E48:E58" si="1">(672*42)+(288*44)</f>
        <v>40896</v>
      </c>
      <c r="F48" s="11"/>
      <c r="G48" s="11"/>
      <c r="H48" s="1" t="s">
        <v>5</v>
      </c>
      <c r="I48" s="1" t="s">
        <v>61</v>
      </c>
    </row>
    <row r="49" spans="1:9" ht="18.75" x14ac:dyDescent="0.25">
      <c r="A49" s="10">
        <v>9</v>
      </c>
      <c r="B49" s="12" t="s">
        <v>10</v>
      </c>
      <c r="C49" s="12">
        <v>43157</v>
      </c>
      <c r="D49" s="1">
        <v>960</v>
      </c>
      <c r="E49" s="1">
        <f t="shared" si="1"/>
        <v>40896</v>
      </c>
      <c r="F49" s="10">
        <v>47</v>
      </c>
      <c r="G49" s="10">
        <f>47*50</f>
        <v>2350</v>
      </c>
      <c r="H49" s="1" t="s">
        <v>18</v>
      </c>
      <c r="I49" s="1" t="s">
        <v>65</v>
      </c>
    </row>
    <row r="50" spans="1:9" ht="18.75" x14ac:dyDescent="0.25">
      <c r="A50" s="14"/>
      <c r="B50" s="13"/>
      <c r="C50" s="13"/>
      <c r="D50" s="1">
        <v>960</v>
      </c>
      <c r="E50" s="1">
        <f>(672*42)+(288*44)</f>
        <v>40896</v>
      </c>
      <c r="F50" s="11"/>
      <c r="G50" s="11"/>
      <c r="H50" s="1" t="s">
        <v>5</v>
      </c>
      <c r="I50" s="1" t="s">
        <v>66</v>
      </c>
    </row>
    <row r="51" spans="1:9" ht="18.75" x14ac:dyDescent="0.25">
      <c r="A51" s="14"/>
      <c r="B51" s="12" t="s">
        <v>7</v>
      </c>
      <c r="C51" s="12">
        <v>43158</v>
      </c>
      <c r="D51" s="1">
        <v>960</v>
      </c>
      <c r="E51" s="1">
        <f t="shared" si="1"/>
        <v>40896</v>
      </c>
      <c r="F51" s="10">
        <v>67</v>
      </c>
      <c r="G51" s="10">
        <f>67*50</f>
        <v>3350</v>
      </c>
      <c r="H51" s="1" t="s">
        <v>5</v>
      </c>
      <c r="I51" s="1" t="s">
        <v>67</v>
      </c>
    </row>
    <row r="52" spans="1:9" ht="18.75" x14ac:dyDescent="0.25">
      <c r="A52" s="14"/>
      <c r="B52" s="13"/>
      <c r="C52" s="13"/>
      <c r="D52" s="1">
        <v>960</v>
      </c>
      <c r="E52" s="1">
        <f t="shared" si="1"/>
        <v>40896</v>
      </c>
      <c r="F52" s="11"/>
      <c r="G52" s="11"/>
      <c r="H52" s="1" t="s">
        <v>5</v>
      </c>
      <c r="I52" s="1" t="s">
        <v>68</v>
      </c>
    </row>
    <row r="53" spans="1:9" ht="18.75" x14ac:dyDescent="0.25">
      <c r="A53" s="14"/>
      <c r="B53" s="6" t="s">
        <v>8</v>
      </c>
      <c r="C53" s="6">
        <v>43159</v>
      </c>
      <c r="D53" s="1">
        <v>960</v>
      </c>
      <c r="E53" s="1">
        <f t="shared" si="1"/>
        <v>40896</v>
      </c>
      <c r="F53" s="5"/>
      <c r="G53" s="5"/>
      <c r="H53" s="1" t="s">
        <v>18</v>
      </c>
      <c r="I53" s="1" t="s">
        <v>69</v>
      </c>
    </row>
    <row r="54" spans="1:9" ht="18.75" x14ac:dyDescent="0.25">
      <c r="A54" s="10">
        <v>10</v>
      </c>
      <c r="B54" s="12" t="s">
        <v>10</v>
      </c>
      <c r="C54" s="12">
        <v>43164</v>
      </c>
      <c r="D54" s="1">
        <v>960</v>
      </c>
      <c r="E54" s="1">
        <f t="shared" si="1"/>
        <v>40896</v>
      </c>
      <c r="F54" s="10">
        <v>68</v>
      </c>
      <c r="G54" s="10">
        <f>68*50</f>
        <v>3400</v>
      </c>
      <c r="H54" s="1" t="s">
        <v>18</v>
      </c>
      <c r="I54" s="1" t="s">
        <v>71</v>
      </c>
    </row>
    <row r="55" spans="1:9" ht="18.75" x14ac:dyDescent="0.25">
      <c r="A55" s="14"/>
      <c r="B55" s="13"/>
      <c r="C55" s="13"/>
      <c r="D55" s="1">
        <v>960</v>
      </c>
      <c r="E55" s="1">
        <f t="shared" si="1"/>
        <v>40896</v>
      </c>
      <c r="F55" s="11"/>
      <c r="G55" s="11"/>
      <c r="H55" s="1" t="s">
        <v>5</v>
      </c>
      <c r="I55" s="1" t="s">
        <v>72</v>
      </c>
    </row>
    <row r="56" spans="1:9" ht="18.75" x14ac:dyDescent="0.25">
      <c r="A56" s="14"/>
      <c r="B56" s="12" t="s">
        <v>7</v>
      </c>
      <c r="C56" s="12">
        <v>43165</v>
      </c>
      <c r="D56" s="1">
        <v>960</v>
      </c>
      <c r="E56" s="1">
        <f t="shared" si="1"/>
        <v>40896</v>
      </c>
      <c r="F56" s="10">
        <v>57</v>
      </c>
      <c r="G56" s="10">
        <f>57*50</f>
        <v>2850</v>
      </c>
      <c r="H56" s="1" t="s">
        <v>5</v>
      </c>
      <c r="I56" s="1" t="s">
        <v>73</v>
      </c>
    </row>
    <row r="57" spans="1:9" ht="18.75" x14ac:dyDescent="0.25">
      <c r="A57" s="14"/>
      <c r="B57" s="13"/>
      <c r="C57" s="13"/>
      <c r="D57" s="1">
        <v>960</v>
      </c>
      <c r="E57" s="1">
        <f t="shared" si="1"/>
        <v>40896</v>
      </c>
      <c r="F57" s="11"/>
      <c r="G57" s="11"/>
      <c r="H57" s="1" t="s">
        <v>5</v>
      </c>
      <c r="I57" s="1" t="s">
        <v>74</v>
      </c>
    </row>
    <row r="58" spans="1:9" ht="18.75" x14ac:dyDescent="0.25">
      <c r="A58" s="14"/>
      <c r="B58" s="12" t="s">
        <v>70</v>
      </c>
      <c r="C58" s="12">
        <v>43168</v>
      </c>
      <c r="D58" s="1">
        <v>960</v>
      </c>
      <c r="E58" s="1">
        <f t="shared" si="1"/>
        <v>40896</v>
      </c>
      <c r="F58" s="10">
        <v>45</v>
      </c>
      <c r="G58" s="10">
        <f>45*50</f>
        <v>2250</v>
      </c>
      <c r="H58" s="1" t="s">
        <v>5</v>
      </c>
      <c r="I58" s="1" t="s">
        <v>75</v>
      </c>
    </row>
    <row r="59" spans="1:9" ht="18.75" x14ac:dyDescent="0.25">
      <c r="A59" s="14"/>
      <c r="B59" s="13"/>
      <c r="C59" s="13"/>
      <c r="D59" s="1">
        <v>960</v>
      </c>
      <c r="E59" s="1">
        <f>(672*42)+(288*44)</f>
        <v>40896</v>
      </c>
      <c r="F59" s="11"/>
      <c r="G59" s="11"/>
      <c r="H59" s="1" t="s">
        <v>5</v>
      </c>
      <c r="I59" s="1" t="s">
        <v>76</v>
      </c>
    </row>
    <row r="60" spans="1:9" ht="18.75" x14ac:dyDescent="0.25">
      <c r="A60" s="10">
        <v>11</v>
      </c>
      <c r="B60" s="12" t="s">
        <v>10</v>
      </c>
      <c r="C60" s="12">
        <v>43171</v>
      </c>
      <c r="D60" s="1">
        <v>960</v>
      </c>
      <c r="E60" s="1">
        <f>(672*42)+(288*44)</f>
        <v>40896</v>
      </c>
      <c r="F60" s="10"/>
      <c r="G60" s="10"/>
      <c r="H60" s="1" t="s">
        <v>5</v>
      </c>
      <c r="I60" s="1" t="s">
        <v>77</v>
      </c>
    </row>
    <row r="61" spans="1:9" ht="18.75" x14ac:dyDescent="0.25">
      <c r="A61" s="14"/>
      <c r="B61" s="13"/>
      <c r="C61" s="13"/>
      <c r="D61" s="1">
        <v>576</v>
      </c>
      <c r="E61" s="1">
        <f>576*42</f>
        <v>24192</v>
      </c>
      <c r="F61" s="11"/>
      <c r="G61" s="11"/>
      <c r="H61" s="1" t="s">
        <v>5</v>
      </c>
      <c r="I61" s="1" t="s">
        <v>24</v>
      </c>
    </row>
    <row r="62" spans="1:9" ht="18.75" x14ac:dyDescent="0.25">
      <c r="A62" s="14"/>
      <c r="B62" s="12" t="s">
        <v>7</v>
      </c>
      <c r="C62" s="12">
        <v>43172</v>
      </c>
      <c r="D62" s="1">
        <v>960</v>
      </c>
      <c r="E62" s="1">
        <f>960*42</f>
        <v>40320</v>
      </c>
      <c r="F62" s="10"/>
      <c r="G62" s="10"/>
      <c r="H62" s="1" t="s">
        <v>5</v>
      </c>
      <c r="I62" s="1" t="s">
        <v>78</v>
      </c>
    </row>
    <row r="63" spans="1:9" ht="18.75" x14ac:dyDescent="0.25">
      <c r="A63" s="14"/>
      <c r="B63" s="13"/>
      <c r="C63" s="13"/>
      <c r="D63" s="1">
        <v>576</v>
      </c>
      <c r="E63" s="1">
        <f>576*42</f>
        <v>24192</v>
      </c>
      <c r="F63" s="11"/>
      <c r="G63" s="11"/>
      <c r="H63" s="1" t="s">
        <v>5</v>
      </c>
      <c r="I63" s="1" t="s">
        <v>13</v>
      </c>
    </row>
    <row r="64" spans="1:9" ht="18.75" x14ac:dyDescent="0.25">
      <c r="A64" s="14"/>
      <c r="B64" s="12" t="s">
        <v>8</v>
      </c>
      <c r="C64" s="12">
        <v>43173</v>
      </c>
      <c r="D64" s="1">
        <v>960</v>
      </c>
      <c r="E64" s="1">
        <f>960*42</f>
        <v>40320</v>
      </c>
      <c r="F64" s="10">
        <v>73</v>
      </c>
      <c r="G64" s="10">
        <f>73*50</f>
        <v>3650</v>
      </c>
      <c r="H64" s="1" t="s">
        <v>5</v>
      </c>
      <c r="I64" s="1" t="s">
        <v>79</v>
      </c>
    </row>
    <row r="65" spans="1:11" ht="18.75" x14ac:dyDescent="0.25">
      <c r="A65" s="14"/>
      <c r="B65" s="13"/>
      <c r="C65" s="13"/>
      <c r="D65" s="1">
        <v>960</v>
      </c>
      <c r="E65" s="1">
        <f>960*42</f>
        <v>40320</v>
      </c>
      <c r="F65" s="11"/>
      <c r="G65" s="11"/>
      <c r="H65" s="1" t="s">
        <v>5</v>
      </c>
      <c r="I65" s="1" t="s">
        <v>80</v>
      </c>
    </row>
    <row r="66" spans="1:11" ht="18.75" x14ac:dyDescent="0.25">
      <c r="A66" s="14"/>
      <c r="B66" s="12" t="s">
        <v>9</v>
      </c>
      <c r="C66" s="12">
        <v>43174</v>
      </c>
      <c r="D66" s="1">
        <v>960</v>
      </c>
      <c r="E66" s="1">
        <f t="shared" ref="E66" si="2">960*42</f>
        <v>40320</v>
      </c>
      <c r="F66" s="10">
        <v>41</v>
      </c>
      <c r="G66" s="10">
        <f>41*50</f>
        <v>2050</v>
      </c>
      <c r="H66" s="1" t="s">
        <v>5</v>
      </c>
      <c r="I66" s="1" t="s">
        <v>81</v>
      </c>
    </row>
    <row r="67" spans="1:11" ht="18.75" x14ac:dyDescent="0.25">
      <c r="A67" s="14"/>
      <c r="B67" s="13"/>
      <c r="C67" s="13"/>
      <c r="D67" s="1">
        <v>576</v>
      </c>
      <c r="E67" s="1">
        <f>576*42</f>
        <v>24192</v>
      </c>
      <c r="F67" s="11"/>
      <c r="G67" s="11"/>
      <c r="H67" s="1" t="s">
        <v>5</v>
      </c>
      <c r="I67" s="1" t="s">
        <v>59</v>
      </c>
    </row>
    <row r="68" spans="1:11" ht="18.75" x14ac:dyDescent="0.25">
      <c r="A68" s="14"/>
      <c r="B68" s="12" t="s">
        <v>36</v>
      </c>
      <c r="C68" s="12">
        <v>43175</v>
      </c>
      <c r="D68" s="1">
        <v>384</v>
      </c>
      <c r="E68" s="1">
        <f>384*42</f>
        <v>16128</v>
      </c>
      <c r="F68" s="10">
        <v>41</v>
      </c>
      <c r="G68" s="10">
        <f>41*50</f>
        <v>2050</v>
      </c>
      <c r="H68" s="1" t="s">
        <v>5</v>
      </c>
      <c r="I68" s="10" t="s">
        <v>82</v>
      </c>
    </row>
    <row r="69" spans="1:11" ht="18.75" x14ac:dyDescent="0.25">
      <c r="A69" s="11"/>
      <c r="B69" s="13"/>
      <c r="C69" s="13"/>
      <c r="D69" s="1">
        <v>576</v>
      </c>
      <c r="E69" s="1">
        <f t="shared" ref="E69" si="3">576*42</f>
        <v>24192</v>
      </c>
      <c r="F69" s="11"/>
      <c r="G69" s="11"/>
      <c r="H69" s="1" t="s">
        <v>5</v>
      </c>
      <c r="I69" s="11"/>
    </row>
    <row r="70" spans="1:11" ht="18.75" x14ac:dyDescent="0.25">
      <c r="A70" s="10">
        <v>12</v>
      </c>
      <c r="B70" s="12" t="s">
        <v>83</v>
      </c>
      <c r="C70" s="12">
        <v>43178</v>
      </c>
      <c r="D70" s="1">
        <v>960</v>
      </c>
      <c r="E70" s="1">
        <f t="shared" ref="E70:E72" si="4">960*42</f>
        <v>40320</v>
      </c>
      <c r="F70" s="10">
        <v>25</v>
      </c>
      <c r="G70" s="10">
        <f>25*50</f>
        <v>1250</v>
      </c>
      <c r="H70" s="1" t="s">
        <v>5</v>
      </c>
      <c r="I70" s="1" t="s">
        <v>49</v>
      </c>
    </row>
    <row r="71" spans="1:11" ht="18.75" x14ac:dyDescent="0.25">
      <c r="A71" s="14"/>
      <c r="B71" s="13"/>
      <c r="C71" s="13"/>
      <c r="D71" s="1">
        <v>480</v>
      </c>
      <c r="E71" s="1">
        <f>480*42</f>
        <v>20160</v>
      </c>
      <c r="F71" s="11"/>
      <c r="G71" s="11"/>
      <c r="H71" s="1" t="s">
        <v>5</v>
      </c>
      <c r="I71" s="1" t="s">
        <v>84</v>
      </c>
    </row>
    <row r="72" spans="1:11" ht="18.75" x14ac:dyDescent="0.25">
      <c r="A72" s="14"/>
      <c r="B72" s="12" t="s">
        <v>7</v>
      </c>
      <c r="C72" s="12">
        <v>43179</v>
      </c>
      <c r="D72" s="1">
        <v>960</v>
      </c>
      <c r="E72" s="1">
        <f t="shared" si="4"/>
        <v>40320</v>
      </c>
      <c r="F72" s="10">
        <v>25</v>
      </c>
      <c r="G72" s="10">
        <f t="shared" ref="G72" si="5">25*50</f>
        <v>1250</v>
      </c>
      <c r="H72" s="1" t="s">
        <v>5</v>
      </c>
      <c r="I72" s="1" t="s">
        <v>85</v>
      </c>
    </row>
    <row r="73" spans="1:11" ht="18.75" x14ac:dyDescent="0.25">
      <c r="A73" s="14"/>
      <c r="B73" s="13"/>
      <c r="C73" s="13"/>
      <c r="D73" s="1">
        <v>576</v>
      </c>
      <c r="E73" s="1">
        <f>576*42</f>
        <v>24192</v>
      </c>
      <c r="F73" s="11"/>
      <c r="G73" s="11"/>
      <c r="H73" s="1" t="s">
        <v>5</v>
      </c>
      <c r="I73" s="1" t="s">
        <v>86</v>
      </c>
    </row>
    <row r="74" spans="1:11" ht="18.75" x14ac:dyDescent="0.25">
      <c r="A74" s="14"/>
      <c r="B74" s="12" t="s">
        <v>9</v>
      </c>
      <c r="C74" s="12">
        <v>43181</v>
      </c>
      <c r="D74" s="1">
        <v>960</v>
      </c>
      <c r="E74" s="1">
        <f>960*42</f>
        <v>40320</v>
      </c>
      <c r="F74" s="10">
        <v>25</v>
      </c>
      <c r="G74" s="10">
        <f t="shared" ref="G74" si="6">25*50</f>
        <v>1250</v>
      </c>
      <c r="H74" s="1" t="s">
        <v>5</v>
      </c>
      <c r="I74" s="1" t="s">
        <v>87</v>
      </c>
    </row>
    <row r="75" spans="1:11" ht="18.75" x14ac:dyDescent="0.25">
      <c r="A75" s="14"/>
      <c r="B75" s="13"/>
      <c r="C75" s="13"/>
      <c r="D75" s="1">
        <v>960</v>
      </c>
      <c r="E75" s="1">
        <f>(576*42)+(384*44)</f>
        <v>41088</v>
      </c>
      <c r="F75" s="11"/>
      <c r="G75" s="11"/>
      <c r="H75" s="1" t="s">
        <v>5</v>
      </c>
      <c r="I75" s="1" t="s">
        <v>88</v>
      </c>
    </row>
    <row r="76" spans="1:11" ht="18.75" x14ac:dyDescent="0.25">
      <c r="A76" s="14"/>
      <c r="B76" s="12" t="s">
        <v>36</v>
      </c>
      <c r="C76" s="12">
        <v>43182</v>
      </c>
      <c r="D76" s="1">
        <v>960</v>
      </c>
      <c r="E76" s="1">
        <f>960*42</f>
        <v>40320</v>
      </c>
      <c r="F76" s="10">
        <v>12</v>
      </c>
      <c r="G76" s="10">
        <f>12*50</f>
        <v>600</v>
      </c>
      <c r="H76" s="1" t="s">
        <v>5</v>
      </c>
      <c r="I76" s="1" t="s">
        <v>89</v>
      </c>
    </row>
    <row r="77" spans="1:11" ht="18.75" x14ac:dyDescent="0.25">
      <c r="A77" s="14"/>
      <c r="B77" s="13"/>
      <c r="C77" s="13"/>
      <c r="D77" s="1">
        <v>720</v>
      </c>
      <c r="E77" s="1">
        <f>720*42</f>
        <v>30240</v>
      </c>
      <c r="F77" s="11"/>
      <c r="G77" s="11"/>
      <c r="H77" s="1" t="s">
        <v>5</v>
      </c>
      <c r="I77" s="1" t="s">
        <v>90</v>
      </c>
    </row>
    <row r="78" spans="1:11" ht="18.75" x14ac:dyDescent="0.3">
      <c r="A78" s="10">
        <v>13</v>
      </c>
      <c r="B78" s="12" t="s">
        <v>10</v>
      </c>
      <c r="C78" s="12">
        <v>43185</v>
      </c>
      <c r="D78" s="1">
        <v>960</v>
      </c>
      <c r="E78" s="1">
        <f>960*42</f>
        <v>40320</v>
      </c>
      <c r="F78" s="10">
        <v>33</v>
      </c>
      <c r="G78" s="10">
        <f>33*50</f>
        <v>1650</v>
      </c>
      <c r="H78" s="1" t="s">
        <v>5</v>
      </c>
      <c r="I78" s="1" t="s">
        <v>91</v>
      </c>
      <c r="J78" s="3"/>
      <c r="K78" s="3"/>
    </row>
    <row r="79" spans="1:11" ht="18.75" x14ac:dyDescent="0.3">
      <c r="A79" s="14"/>
      <c r="B79" s="13"/>
      <c r="C79" s="13"/>
      <c r="D79" s="1">
        <v>672</v>
      </c>
      <c r="E79" s="1">
        <f>672*42</f>
        <v>28224</v>
      </c>
      <c r="F79" s="11"/>
      <c r="G79" s="11"/>
      <c r="H79" s="1" t="s">
        <v>5</v>
      </c>
      <c r="I79" s="1" t="s">
        <v>92</v>
      </c>
      <c r="J79" s="3"/>
      <c r="K79" s="3"/>
    </row>
    <row r="80" spans="1:11" ht="18.75" x14ac:dyDescent="0.3">
      <c r="A80" s="14"/>
      <c r="B80" s="6" t="s">
        <v>7</v>
      </c>
      <c r="C80" s="6">
        <v>43186</v>
      </c>
      <c r="D80" s="1">
        <v>960</v>
      </c>
      <c r="E80" s="1">
        <f>960*42</f>
        <v>40320</v>
      </c>
      <c r="F80" s="5">
        <v>33</v>
      </c>
      <c r="G80" s="5">
        <f>33*50</f>
        <v>1650</v>
      </c>
      <c r="H80" s="1" t="s">
        <v>5</v>
      </c>
      <c r="I80" s="1" t="s">
        <v>93</v>
      </c>
      <c r="J80" s="3"/>
      <c r="K80" s="3"/>
    </row>
    <row r="81" spans="1:11" ht="18.75" x14ac:dyDescent="0.3">
      <c r="A81" s="14"/>
      <c r="B81" s="12" t="s">
        <v>9</v>
      </c>
      <c r="C81" s="12">
        <v>43189</v>
      </c>
      <c r="D81" s="1">
        <v>960</v>
      </c>
      <c r="E81" s="1">
        <f t="shared" ref="E81:E112" si="7">960*42</f>
        <v>40320</v>
      </c>
      <c r="F81" s="10">
        <v>33</v>
      </c>
      <c r="G81" s="10">
        <f>33*50</f>
        <v>1650</v>
      </c>
      <c r="H81" s="1" t="s">
        <v>5</v>
      </c>
      <c r="I81" s="1" t="s">
        <v>94</v>
      </c>
      <c r="J81" s="3"/>
      <c r="K81" s="3"/>
    </row>
    <row r="82" spans="1:11" ht="18.75" x14ac:dyDescent="0.25">
      <c r="A82" s="11"/>
      <c r="B82" s="13"/>
      <c r="C82" s="13"/>
      <c r="D82" s="1">
        <v>960</v>
      </c>
      <c r="E82" s="1">
        <f t="shared" si="7"/>
        <v>40320</v>
      </c>
      <c r="F82" s="11"/>
      <c r="G82" s="11"/>
      <c r="H82" s="1" t="s">
        <v>5</v>
      </c>
      <c r="I82" s="1" t="s">
        <v>95</v>
      </c>
    </row>
    <row r="83" spans="1:11" ht="18.75" x14ac:dyDescent="0.25">
      <c r="A83" s="14">
        <v>14</v>
      </c>
      <c r="B83" s="12" t="s">
        <v>10</v>
      </c>
      <c r="C83" s="12">
        <v>43192</v>
      </c>
      <c r="D83" s="1">
        <v>960</v>
      </c>
      <c r="E83" s="1">
        <f t="shared" si="7"/>
        <v>40320</v>
      </c>
      <c r="F83" s="10">
        <v>62</v>
      </c>
      <c r="G83" s="10">
        <f>62*50</f>
        <v>3100</v>
      </c>
      <c r="H83" s="1" t="s">
        <v>5</v>
      </c>
      <c r="I83" s="1" t="s">
        <v>96</v>
      </c>
    </row>
    <row r="84" spans="1:11" ht="18.75" x14ac:dyDescent="0.25">
      <c r="A84" s="14"/>
      <c r="B84" s="13"/>
      <c r="C84" s="13"/>
      <c r="D84" s="1">
        <v>960</v>
      </c>
      <c r="E84" s="1">
        <f t="shared" si="7"/>
        <v>40320</v>
      </c>
      <c r="F84" s="11"/>
      <c r="G84" s="11"/>
      <c r="H84" s="1" t="s">
        <v>5</v>
      </c>
      <c r="I84" s="1" t="s">
        <v>97</v>
      </c>
    </row>
    <row r="85" spans="1:11" ht="18.75" x14ac:dyDescent="0.25">
      <c r="A85" s="10">
        <v>15</v>
      </c>
      <c r="B85" s="12" t="s">
        <v>83</v>
      </c>
      <c r="C85" s="12">
        <v>43199</v>
      </c>
      <c r="D85" s="1">
        <v>960</v>
      </c>
      <c r="E85" s="1">
        <f t="shared" si="7"/>
        <v>40320</v>
      </c>
      <c r="F85" s="10">
        <v>29</v>
      </c>
      <c r="G85" s="10">
        <f>29*50</f>
        <v>1450</v>
      </c>
      <c r="H85" s="1" t="s">
        <v>5</v>
      </c>
      <c r="I85" s="1" t="s">
        <v>98</v>
      </c>
    </row>
    <row r="86" spans="1:11" ht="18.75" x14ac:dyDescent="0.25">
      <c r="A86" s="14"/>
      <c r="B86" s="13"/>
      <c r="C86" s="13"/>
      <c r="D86" s="1">
        <v>960</v>
      </c>
      <c r="E86" s="1">
        <f t="shared" si="7"/>
        <v>40320</v>
      </c>
      <c r="F86" s="11"/>
      <c r="G86" s="11"/>
      <c r="H86" s="1" t="s">
        <v>5</v>
      </c>
      <c r="I86" s="1" t="s">
        <v>99</v>
      </c>
    </row>
    <row r="87" spans="1:11" ht="18.75" x14ac:dyDescent="0.25">
      <c r="A87" s="14"/>
      <c r="B87" s="12" t="s">
        <v>7</v>
      </c>
      <c r="C87" s="12">
        <v>43200</v>
      </c>
      <c r="D87" s="1">
        <v>960</v>
      </c>
      <c r="E87" s="1">
        <f t="shared" si="7"/>
        <v>40320</v>
      </c>
      <c r="F87" s="10">
        <v>29</v>
      </c>
      <c r="G87" s="10">
        <f t="shared" ref="G87" si="8">29*50</f>
        <v>1450</v>
      </c>
      <c r="H87" s="1" t="s">
        <v>5</v>
      </c>
      <c r="I87" s="1" t="s">
        <v>100</v>
      </c>
    </row>
    <row r="88" spans="1:11" ht="18.75" x14ac:dyDescent="0.25">
      <c r="A88" s="14"/>
      <c r="B88" s="13"/>
      <c r="C88" s="13"/>
      <c r="D88" s="1">
        <v>336</v>
      </c>
      <c r="E88" s="1">
        <f>336*42</f>
        <v>14112</v>
      </c>
      <c r="F88" s="11"/>
      <c r="G88" s="11"/>
      <c r="H88" s="1" t="s">
        <v>5</v>
      </c>
      <c r="I88" s="1" t="s">
        <v>57</v>
      </c>
    </row>
    <row r="89" spans="1:11" ht="18.75" x14ac:dyDescent="0.25">
      <c r="A89" s="14"/>
      <c r="B89" s="12" t="s">
        <v>9</v>
      </c>
      <c r="C89" s="12">
        <v>43202</v>
      </c>
      <c r="D89" s="1">
        <v>960</v>
      </c>
      <c r="E89" s="1">
        <f t="shared" si="7"/>
        <v>40320</v>
      </c>
      <c r="F89" s="10">
        <v>29</v>
      </c>
      <c r="G89" s="10">
        <f t="shared" ref="G89" si="9">29*50</f>
        <v>1450</v>
      </c>
      <c r="H89" s="1" t="s">
        <v>5</v>
      </c>
      <c r="I89" s="1" t="s">
        <v>101</v>
      </c>
    </row>
    <row r="90" spans="1:11" ht="18.75" x14ac:dyDescent="0.25">
      <c r="A90" s="4"/>
      <c r="B90" s="13"/>
      <c r="C90" s="13"/>
      <c r="D90" s="1">
        <v>960</v>
      </c>
      <c r="E90" s="1">
        <f t="shared" si="7"/>
        <v>40320</v>
      </c>
      <c r="F90" s="11"/>
      <c r="G90" s="11"/>
      <c r="H90" s="1" t="s">
        <v>5</v>
      </c>
      <c r="I90" s="1" t="s">
        <v>102</v>
      </c>
    </row>
    <row r="91" spans="1:11" ht="18.75" x14ac:dyDescent="0.25">
      <c r="A91" s="10">
        <v>16</v>
      </c>
      <c r="B91" s="12" t="s">
        <v>83</v>
      </c>
      <c r="C91" s="12">
        <v>43206</v>
      </c>
      <c r="D91" s="1">
        <v>960</v>
      </c>
      <c r="E91" s="1">
        <f t="shared" si="7"/>
        <v>40320</v>
      </c>
      <c r="F91" s="10">
        <v>34</v>
      </c>
      <c r="G91" s="10">
        <f>34*50</f>
        <v>1700</v>
      </c>
      <c r="H91" s="1" t="s">
        <v>5</v>
      </c>
      <c r="I91" s="1" t="s">
        <v>103</v>
      </c>
    </row>
    <row r="92" spans="1:11" ht="18.75" x14ac:dyDescent="0.25">
      <c r="A92" s="14"/>
      <c r="B92" s="13"/>
      <c r="C92" s="13"/>
      <c r="D92" s="1">
        <v>960</v>
      </c>
      <c r="E92" s="1">
        <f t="shared" si="7"/>
        <v>40320</v>
      </c>
      <c r="F92" s="11"/>
      <c r="G92" s="11"/>
      <c r="H92" s="1" t="s">
        <v>5</v>
      </c>
      <c r="I92" s="1" t="s">
        <v>104</v>
      </c>
    </row>
    <row r="93" spans="1:11" ht="18.75" x14ac:dyDescent="0.25">
      <c r="A93" s="14"/>
      <c r="B93" s="12" t="s">
        <v>7</v>
      </c>
      <c r="C93" s="12">
        <v>43207</v>
      </c>
      <c r="D93" s="1">
        <v>960</v>
      </c>
      <c r="E93" s="1">
        <f t="shared" si="7"/>
        <v>40320</v>
      </c>
      <c r="F93" s="10">
        <v>34</v>
      </c>
      <c r="G93" s="10">
        <f t="shared" ref="G93" si="10">34*50</f>
        <v>1700</v>
      </c>
      <c r="H93" s="1" t="s">
        <v>5</v>
      </c>
      <c r="I93" s="1" t="s">
        <v>105</v>
      </c>
    </row>
    <row r="94" spans="1:11" ht="18.75" x14ac:dyDescent="0.25">
      <c r="A94" s="14"/>
      <c r="B94" s="13"/>
      <c r="C94" s="13"/>
      <c r="D94" s="1">
        <v>576</v>
      </c>
      <c r="E94" s="1">
        <f>576*42</f>
        <v>24192</v>
      </c>
      <c r="F94" s="11"/>
      <c r="G94" s="11"/>
      <c r="H94" s="1" t="s">
        <v>5</v>
      </c>
      <c r="I94" s="1" t="s">
        <v>11</v>
      </c>
    </row>
    <row r="95" spans="1:11" ht="18.75" x14ac:dyDescent="0.25">
      <c r="A95" s="14"/>
      <c r="B95" s="12" t="s">
        <v>9</v>
      </c>
      <c r="C95" s="12">
        <v>43209</v>
      </c>
      <c r="D95" s="1">
        <v>960</v>
      </c>
      <c r="E95" s="1">
        <f t="shared" si="7"/>
        <v>40320</v>
      </c>
      <c r="F95" s="10">
        <v>34</v>
      </c>
      <c r="G95" s="10">
        <f t="shared" ref="G95" si="11">34*50</f>
        <v>1700</v>
      </c>
      <c r="H95" s="1" t="s">
        <v>5</v>
      </c>
      <c r="I95" s="1" t="s">
        <v>106</v>
      </c>
    </row>
    <row r="96" spans="1:11" ht="18.75" x14ac:dyDescent="0.25">
      <c r="A96" s="14"/>
      <c r="B96" s="13"/>
      <c r="C96" s="13"/>
      <c r="D96" s="1">
        <v>960</v>
      </c>
      <c r="E96" s="1">
        <f t="shared" si="7"/>
        <v>40320</v>
      </c>
      <c r="F96" s="11"/>
      <c r="G96" s="11"/>
      <c r="H96" s="1" t="s">
        <v>5</v>
      </c>
      <c r="I96" s="1" t="s">
        <v>107</v>
      </c>
    </row>
    <row r="97" spans="1:9" ht="18.75" x14ac:dyDescent="0.25">
      <c r="A97" s="11"/>
      <c r="B97" s="7" t="s">
        <v>36</v>
      </c>
      <c r="C97" s="7">
        <v>43210</v>
      </c>
      <c r="D97" s="1">
        <v>864</v>
      </c>
      <c r="E97" s="1">
        <f>864*42</f>
        <v>36288</v>
      </c>
      <c r="F97" s="8">
        <v>34</v>
      </c>
      <c r="G97" s="8">
        <f>34*50</f>
        <v>1700</v>
      </c>
      <c r="H97" s="1" t="s">
        <v>5</v>
      </c>
      <c r="I97" s="1" t="s">
        <v>108</v>
      </c>
    </row>
    <row r="98" spans="1:9" ht="18.75" x14ac:dyDescent="0.25">
      <c r="A98" s="10">
        <v>17</v>
      </c>
      <c r="B98" s="12" t="s">
        <v>10</v>
      </c>
      <c r="C98" s="12">
        <v>43213</v>
      </c>
      <c r="D98" s="1">
        <v>960</v>
      </c>
      <c r="E98" s="1">
        <f t="shared" si="7"/>
        <v>40320</v>
      </c>
      <c r="F98" s="10"/>
      <c r="G98" s="10"/>
      <c r="H98" s="1" t="s">
        <v>5</v>
      </c>
      <c r="I98" s="1" t="s">
        <v>109</v>
      </c>
    </row>
    <row r="99" spans="1:9" ht="18.75" x14ac:dyDescent="0.25">
      <c r="A99" s="14"/>
      <c r="B99" s="18"/>
      <c r="C99" s="18"/>
      <c r="D99" s="1">
        <v>48</v>
      </c>
      <c r="E99" s="1">
        <f>48*42</f>
        <v>2016</v>
      </c>
      <c r="F99" s="14"/>
      <c r="G99" s="14"/>
      <c r="H99" s="1" t="s">
        <v>5</v>
      </c>
      <c r="I99" s="1" t="s">
        <v>119</v>
      </c>
    </row>
    <row r="100" spans="1:9" ht="18.75" x14ac:dyDescent="0.25">
      <c r="A100" s="14"/>
      <c r="B100" s="13"/>
      <c r="C100" s="13"/>
      <c r="D100" s="1">
        <v>960</v>
      </c>
      <c r="E100" s="1">
        <f t="shared" si="7"/>
        <v>40320</v>
      </c>
      <c r="F100" s="11"/>
      <c r="G100" s="11"/>
      <c r="H100" s="1" t="s">
        <v>5</v>
      </c>
      <c r="I100" s="1" t="s">
        <v>110</v>
      </c>
    </row>
    <row r="101" spans="1:9" ht="18.75" x14ac:dyDescent="0.25">
      <c r="A101" s="14"/>
      <c r="B101" s="6" t="s">
        <v>17</v>
      </c>
      <c r="C101" s="6">
        <v>43214</v>
      </c>
      <c r="D101" s="1">
        <v>960</v>
      </c>
      <c r="E101" s="1">
        <f t="shared" si="7"/>
        <v>40320</v>
      </c>
      <c r="F101" s="5">
        <v>75</v>
      </c>
      <c r="G101" s="8">
        <f>75*50</f>
        <v>3750</v>
      </c>
      <c r="H101" s="1" t="s">
        <v>5</v>
      </c>
      <c r="I101" s="1" t="s">
        <v>111</v>
      </c>
    </row>
    <row r="102" spans="1:9" ht="18.75" x14ac:dyDescent="0.25">
      <c r="A102" s="14"/>
      <c r="B102" s="12" t="s">
        <v>9</v>
      </c>
      <c r="C102" s="12">
        <v>43216</v>
      </c>
      <c r="D102" s="1">
        <v>960</v>
      </c>
      <c r="E102" s="1">
        <f t="shared" si="7"/>
        <v>40320</v>
      </c>
      <c r="F102" s="10"/>
      <c r="G102" s="10"/>
      <c r="H102" s="1" t="s">
        <v>5</v>
      </c>
      <c r="I102" s="1" t="s">
        <v>112</v>
      </c>
    </row>
    <row r="103" spans="1:9" ht="18.75" x14ac:dyDescent="0.25">
      <c r="A103" s="14"/>
      <c r="B103" s="13"/>
      <c r="C103" s="13"/>
      <c r="D103" s="1">
        <v>960</v>
      </c>
      <c r="E103" s="1">
        <f t="shared" si="7"/>
        <v>40320</v>
      </c>
      <c r="F103" s="11"/>
      <c r="G103" s="11"/>
      <c r="H103" s="1" t="s">
        <v>5</v>
      </c>
      <c r="I103" s="1" t="s">
        <v>113</v>
      </c>
    </row>
    <row r="104" spans="1:9" ht="18.75" x14ac:dyDescent="0.25">
      <c r="A104" s="14"/>
      <c r="B104" s="12" t="s">
        <v>36</v>
      </c>
      <c r="C104" s="12">
        <v>43217</v>
      </c>
      <c r="D104" s="1">
        <v>960</v>
      </c>
      <c r="E104" s="1">
        <f t="shared" si="7"/>
        <v>40320</v>
      </c>
      <c r="F104" s="10"/>
      <c r="G104" s="10"/>
      <c r="H104" s="1" t="s">
        <v>5</v>
      </c>
      <c r="I104" s="1" t="s">
        <v>114</v>
      </c>
    </row>
    <row r="105" spans="1:9" ht="18.75" x14ac:dyDescent="0.25">
      <c r="A105" s="11"/>
      <c r="B105" s="13"/>
      <c r="C105" s="13"/>
      <c r="D105" s="1">
        <v>576</v>
      </c>
      <c r="E105" s="1">
        <f>576*42</f>
        <v>24192</v>
      </c>
      <c r="F105" s="11"/>
      <c r="G105" s="11"/>
      <c r="H105" s="1" t="s">
        <v>5</v>
      </c>
      <c r="I105" s="1" t="s">
        <v>115</v>
      </c>
    </row>
    <row r="106" spans="1:9" ht="18.75" x14ac:dyDescent="0.25">
      <c r="A106" s="14">
        <v>18</v>
      </c>
      <c r="B106" s="12" t="s">
        <v>10</v>
      </c>
      <c r="C106" s="12">
        <v>43220</v>
      </c>
      <c r="D106" s="1">
        <v>960</v>
      </c>
      <c r="E106" s="1">
        <f t="shared" si="7"/>
        <v>40320</v>
      </c>
      <c r="F106" s="10"/>
      <c r="G106" s="10"/>
      <c r="H106" s="1" t="s">
        <v>5</v>
      </c>
      <c r="I106" s="1" t="s">
        <v>116</v>
      </c>
    </row>
    <row r="107" spans="1:9" ht="18.75" x14ac:dyDescent="0.25">
      <c r="A107" s="14"/>
      <c r="B107" s="13"/>
      <c r="C107" s="13"/>
      <c r="D107" s="1">
        <v>960</v>
      </c>
      <c r="E107" s="1">
        <f t="shared" si="7"/>
        <v>40320</v>
      </c>
      <c r="F107" s="11"/>
      <c r="G107" s="11"/>
      <c r="H107" s="1" t="s">
        <v>5</v>
      </c>
      <c r="I107" s="1" t="s">
        <v>117</v>
      </c>
    </row>
    <row r="108" spans="1:9" ht="18.75" x14ac:dyDescent="0.25">
      <c r="A108" s="14"/>
      <c r="B108" s="12" t="s">
        <v>7</v>
      </c>
      <c r="C108" s="12">
        <v>43221</v>
      </c>
      <c r="D108" s="1">
        <v>960</v>
      </c>
      <c r="E108" s="1">
        <f t="shared" si="7"/>
        <v>40320</v>
      </c>
      <c r="F108" s="10"/>
      <c r="G108" s="10"/>
      <c r="H108" s="1" t="s">
        <v>5</v>
      </c>
      <c r="I108" s="1" t="s">
        <v>118</v>
      </c>
    </row>
    <row r="109" spans="1:9" ht="18.75" x14ac:dyDescent="0.25">
      <c r="A109" s="11"/>
      <c r="B109" s="13"/>
      <c r="C109" s="13"/>
      <c r="D109" s="1">
        <v>960</v>
      </c>
      <c r="E109" s="1">
        <f t="shared" si="7"/>
        <v>40320</v>
      </c>
      <c r="F109" s="11"/>
      <c r="G109" s="11"/>
      <c r="H109" s="1" t="s">
        <v>5</v>
      </c>
      <c r="I109" s="1" t="s">
        <v>108</v>
      </c>
    </row>
    <row r="110" spans="1:9" ht="18.75" x14ac:dyDescent="0.25">
      <c r="A110" s="10">
        <v>19</v>
      </c>
      <c r="B110" s="12" t="s">
        <v>10</v>
      </c>
      <c r="C110" s="12">
        <v>43227</v>
      </c>
      <c r="D110" s="1">
        <v>960</v>
      </c>
      <c r="E110" s="1">
        <f t="shared" si="7"/>
        <v>40320</v>
      </c>
      <c r="F110" s="10"/>
      <c r="G110" s="10"/>
      <c r="H110" s="1" t="s">
        <v>5</v>
      </c>
      <c r="I110" s="1" t="s">
        <v>120</v>
      </c>
    </row>
    <row r="111" spans="1:9" ht="18.75" x14ac:dyDescent="0.25">
      <c r="A111" s="14"/>
      <c r="B111" s="13"/>
      <c r="C111" s="13"/>
      <c r="D111" s="1">
        <v>960</v>
      </c>
      <c r="E111" s="1">
        <f t="shared" si="7"/>
        <v>40320</v>
      </c>
      <c r="F111" s="11"/>
      <c r="G111" s="11"/>
      <c r="H111" s="1" t="s">
        <v>5</v>
      </c>
      <c r="I111" s="1" t="s">
        <v>121</v>
      </c>
    </row>
    <row r="112" spans="1:9" ht="18.75" x14ac:dyDescent="0.25">
      <c r="A112" s="14"/>
      <c r="B112" s="12" t="s">
        <v>7</v>
      </c>
      <c r="C112" s="12">
        <v>43228</v>
      </c>
      <c r="D112" s="1">
        <v>960</v>
      </c>
      <c r="E112" s="1">
        <f t="shared" si="7"/>
        <v>40320</v>
      </c>
      <c r="F112" s="10">
        <v>11</v>
      </c>
      <c r="G112" s="10">
        <f>11*50</f>
        <v>550</v>
      </c>
      <c r="H112" s="1" t="s">
        <v>5</v>
      </c>
      <c r="I112" s="1" t="s">
        <v>122</v>
      </c>
    </row>
    <row r="113" spans="1:9" ht="18.75" x14ac:dyDescent="0.25">
      <c r="A113" s="14"/>
      <c r="B113" s="13"/>
      <c r="C113" s="13"/>
      <c r="D113" s="1">
        <v>480</v>
      </c>
      <c r="E113" s="1">
        <f>480*42</f>
        <v>20160</v>
      </c>
      <c r="F113" s="11"/>
      <c r="G113" s="11"/>
      <c r="H113" s="1" t="s">
        <v>5</v>
      </c>
      <c r="I113" s="1" t="s">
        <v>123</v>
      </c>
    </row>
    <row r="114" spans="1:9" ht="18.75" x14ac:dyDescent="0.25">
      <c r="A114" s="10">
        <v>20</v>
      </c>
      <c r="B114" s="12" t="s">
        <v>10</v>
      </c>
      <c r="C114" s="12">
        <v>43234</v>
      </c>
      <c r="D114" s="1">
        <v>528</v>
      </c>
      <c r="E114" s="1">
        <f>528*42</f>
        <v>22176</v>
      </c>
      <c r="F114" s="10">
        <v>92</v>
      </c>
      <c r="G114" s="10">
        <f>92*50</f>
        <v>4600</v>
      </c>
      <c r="H114" s="1" t="s">
        <v>5</v>
      </c>
      <c r="I114" s="1" t="s">
        <v>124</v>
      </c>
    </row>
    <row r="115" spans="1:9" ht="18.75" x14ac:dyDescent="0.25">
      <c r="A115" s="14"/>
      <c r="B115" s="13"/>
      <c r="C115" s="13"/>
      <c r="D115" s="1">
        <v>1008</v>
      </c>
      <c r="E115" s="1">
        <f>1008*42</f>
        <v>42336</v>
      </c>
      <c r="F115" s="11"/>
      <c r="G115" s="11"/>
      <c r="H115" s="1" t="s">
        <v>5</v>
      </c>
      <c r="I115" s="1"/>
    </row>
    <row r="116" spans="1:9" ht="18.75" x14ac:dyDescent="0.25">
      <c r="A116" s="14"/>
      <c r="B116" s="12" t="s">
        <v>7</v>
      </c>
      <c r="C116" s="12">
        <v>43235</v>
      </c>
      <c r="D116" s="1">
        <v>960</v>
      </c>
      <c r="E116" s="1">
        <f t="shared" ref="E116:E118" si="12">960*42</f>
        <v>40320</v>
      </c>
      <c r="F116" s="10">
        <v>16</v>
      </c>
      <c r="G116" s="10">
        <f>16*50</f>
        <v>800</v>
      </c>
      <c r="H116" s="1" t="s">
        <v>5</v>
      </c>
      <c r="I116" s="1" t="s">
        <v>125</v>
      </c>
    </row>
    <row r="117" spans="1:9" ht="18.75" x14ac:dyDescent="0.25">
      <c r="A117" s="14"/>
      <c r="B117" s="13"/>
      <c r="C117" s="13"/>
      <c r="D117" s="1">
        <v>480</v>
      </c>
      <c r="E117" s="1">
        <f>480*42</f>
        <v>20160</v>
      </c>
      <c r="F117" s="11"/>
      <c r="G117" s="11"/>
      <c r="H117" s="1" t="s">
        <v>5</v>
      </c>
      <c r="I117" s="1" t="s">
        <v>115</v>
      </c>
    </row>
    <row r="118" spans="1:9" ht="18.75" x14ac:dyDescent="0.25">
      <c r="A118" s="10">
        <v>21</v>
      </c>
      <c r="B118" s="12" t="s">
        <v>10</v>
      </c>
      <c r="C118" s="12">
        <v>43241</v>
      </c>
      <c r="D118" s="1">
        <v>960</v>
      </c>
      <c r="E118" s="1">
        <f t="shared" si="12"/>
        <v>40320</v>
      </c>
      <c r="F118" s="10">
        <v>51</v>
      </c>
      <c r="G118" s="10">
        <f>51*50</f>
        <v>2550</v>
      </c>
      <c r="H118" s="1" t="s">
        <v>5</v>
      </c>
      <c r="I118" s="1" t="s">
        <v>126</v>
      </c>
    </row>
    <row r="119" spans="1:9" ht="18.75" x14ac:dyDescent="0.25">
      <c r="A119" s="14"/>
      <c r="B119" s="13"/>
      <c r="C119" s="13"/>
      <c r="D119" s="1">
        <v>576</v>
      </c>
      <c r="E119" s="1">
        <f>576*42</f>
        <v>24192</v>
      </c>
      <c r="F119" s="11"/>
      <c r="G119" s="11"/>
      <c r="H119" s="1" t="s">
        <v>5</v>
      </c>
      <c r="I119" s="1" t="s">
        <v>124</v>
      </c>
    </row>
    <row r="120" spans="1:9" ht="18.75" x14ac:dyDescent="0.25">
      <c r="A120" s="14"/>
      <c r="B120" s="6" t="s">
        <v>7</v>
      </c>
      <c r="C120" s="6">
        <v>43242</v>
      </c>
      <c r="D120" s="1">
        <v>960</v>
      </c>
      <c r="E120" s="1">
        <f>960*42</f>
        <v>40320</v>
      </c>
      <c r="F120" s="5">
        <v>51</v>
      </c>
      <c r="G120" s="5">
        <f>51*50</f>
        <v>2550</v>
      </c>
      <c r="H120" s="1" t="s">
        <v>5</v>
      </c>
      <c r="I120" s="1" t="s">
        <v>127</v>
      </c>
    </row>
    <row r="121" spans="1:9" ht="18.75" x14ac:dyDescent="0.25">
      <c r="A121" s="10">
        <v>22</v>
      </c>
      <c r="B121" s="12" t="s">
        <v>10</v>
      </c>
      <c r="C121" s="12">
        <v>43248</v>
      </c>
      <c r="D121" s="1">
        <v>960</v>
      </c>
      <c r="E121" s="1">
        <f>960*42</f>
        <v>40320</v>
      </c>
      <c r="F121" s="10">
        <v>52</v>
      </c>
      <c r="G121" s="10">
        <f>52*50</f>
        <v>2600</v>
      </c>
      <c r="H121" s="1" t="s">
        <v>5</v>
      </c>
      <c r="I121" s="1" t="s">
        <v>128</v>
      </c>
    </row>
    <row r="122" spans="1:9" ht="18.75" x14ac:dyDescent="0.25">
      <c r="A122" s="14"/>
      <c r="B122" s="13"/>
      <c r="C122" s="13"/>
      <c r="D122" s="1">
        <v>240</v>
      </c>
      <c r="E122" s="1">
        <f>240*42</f>
        <v>10080</v>
      </c>
      <c r="F122" s="11"/>
      <c r="G122" s="11"/>
      <c r="H122" s="1" t="s">
        <v>5</v>
      </c>
      <c r="I122" s="1" t="s">
        <v>84</v>
      </c>
    </row>
    <row r="123" spans="1:9" ht="18.75" x14ac:dyDescent="0.25">
      <c r="A123" s="14"/>
      <c r="B123" s="12" t="s">
        <v>7</v>
      </c>
      <c r="C123" s="12">
        <v>43249</v>
      </c>
      <c r="D123" s="1">
        <v>960</v>
      </c>
      <c r="E123" s="1">
        <f>960*42</f>
        <v>40320</v>
      </c>
      <c r="F123" s="10">
        <v>53</v>
      </c>
      <c r="G123" s="10">
        <f>53*50</f>
        <v>2650</v>
      </c>
      <c r="H123" s="1" t="s">
        <v>5</v>
      </c>
      <c r="I123" s="1" t="s">
        <v>129</v>
      </c>
    </row>
    <row r="124" spans="1:9" ht="18.75" x14ac:dyDescent="0.25">
      <c r="A124" s="14"/>
      <c r="B124" s="13"/>
      <c r="C124" s="13"/>
      <c r="D124" s="1">
        <v>528</v>
      </c>
      <c r="E124" s="1">
        <f>528*42</f>
        <v>22176</v>
      </c>
      <c r="F124" s="11"/>
      <c r="G124" s="11"/>
      <c r="H124" s="1" t="s">
        <v>5</v>
      </c>
      <c r="I124" s="1" t="s">
        <v>130</v>
      </c>
    </row>
    <row r="125" spans="1:9" ht="18.75" x14ac:dyDescent="0.25">
      <c r="A125" s="10">
        <v>23</v>
      </c>
      <c r="B125" s="12" t="s">
        <v>10</v>
      </c>
      <c r="C125" s="12">
        <v>43255</v>
      </c>
      <c r="D125" s="1">
        <v>960</v>
      </c>
      <c r="E125" s="1">
        <f>960*42</f>
        <v>40320</v>
      </c>
      <c r="F125" s="10">
        <v>40</v>
      </c>
      <c r="G125" s="10">
        <f>40*50</f>
        <v>2000</v>
      </c>
      <c r="H125" s="1" t="s">
        <v>5</v>
      </c>
      <c r="I125" s="1" t="s">
        <v>131</v>
      </c>
    </row>
    <row r="126" spans="1:9" ht="18.75" x14ac:dyDescent="0.25">
      <c r="A126" s="14"/>
      <c r="B126" s="13"/>
      <c r="C126" s="13"/>
      <c r="D126" s="1">
        <v>480</v>
      </c>
      <c r="E126" s="1">
        <f>480*42</f>
        <v>20160</v>
      </c>
      <c r="F126" s="11"/>
      <c r="G126" s="11"/>
      <c r="H126" s="1" t="s">
        <v>5</v>
      </c>
      <c r="I126" s="1" t="s">
        <v>124</v>
      </c>
    </row>
    <row r="127" spans="1:9" ht="18.75" x14ac:dyDescent="0.25">
      <c r="A127" s="14"/>
      <c r="B127" s="12" t="s">
        <v>7</v>
      </c>
      <c r="C127" s="12">
        <v>43256</v>
      </c>
      <c r="D127" s="1">
        <v>960</v>
      </c>
      <c r="E127" s="1">
        <f>960*42</f>
        <v>40320</v>
      </c>
      <c r="F127" s="10">
        <v>37</v>
      </c>
      <c r="G127" s="10">
        <f>37*50</f>
        <v>1850</v>
      </c>
      <c r="H127" s="1" t="s">
        <v>5</v>
      </c>
      <c r="I127" s="1" t="s">
        <v>132</v>
      </c>
    </row>
    <row r="128" spans="1:9" ht="18.75" x14ac:dyDescent="0.25">
      <c r="A128" s="14"/>
      <c r="B128" s="18"/>
      <c r="C128" s="18"/>
      <c r="D128" s="1">
        <v>480</v>
      </c>
      <c r="E128" s="1">
        <f>480*42</f>
        <v>20160</v>
      </c>
      <c r="F128" s="14"/>
      <c r="G128" s="14"/>
      <c r="H128" s="1" t="s">
        <v>5</v>
      </c>
      <c r="I128" s="1" t="s">
        <v>133</v>
      </c>
    </row>
    <row r="129" spans="1:9" ht="18.75" x14ac:dyDescent="0.25">
      <c r="A129" s="14"/>
      <c r="B129" s="13"/>
      <c r="C129" s="13"/>
      <c r="D129" s="1">
        <v>240</v>
      </c>
      <c r="E129" s="1">
        <f>240*42</f>
        <v>10080</v>
      </c>
      <c r="F129" s="11"/>
      <c r="G129" s="11"/>
      <c r="H129" s="1" t="s">
        <v>5</v>
      </c>
      <c r="I129" s="1" t="s">
        <v>134</v>
      </c>
    </row>
    <row r="130" spans="1:9" ht="18.75" x14ac:dyDescent="0.25">
      <c r="A130" s="10">
        <v>24</v>
      </c>
      <c r="B130" s="12" t="s">
        <v>10</v>
      </c>
      <c r="C130" s="12">
        <v>43262</v>
      </c>
      <c r="D130" s="1">
        <v>960</v>
      </c>
      <c r="E130" s="1">
        <f>960*42</f>
        <v>40320</v>
      </c>
      <c r="F130" s="10">
        <v>53</v>
      </c>
      <c r="G130" s="10">
        <f>53*50</f>
        <v>2650</v>
      </c>
      <c r="H130" s="1" t="s">
        <v>5</v>
      </c>
      <c r="I130" s="1" t="s">
        <v>135</v>
      </c>
    </row>
    <row r="131" spans="1:9" ht="18.75" x14ac:dyDescent="0.25">
      <c r="A131" s="14"/>
      <c r="B131" s="13"/>
      <c r="C131" s="13"/>
      <c r="D131" s="1">
        <v>624</v>
      </c>
      <c r="E131" s="1">
        <f>624*42</f>
        <v>26208</v>
      </c>
      <c r="F131" s="11"/>
      <c r="G131" s="11"/>
      <c r="H131" s="1" t="s">
        <v>5</v>
      </c>
      <c r="I131" s="1" t="s">
        <v>59</v>
      </c>
    </row>
    <row r="132" spans="1:9" ht="18.75" x14ac:dyDescent="0.25">
      <c r="A132" s="14"/>
      <c r="B132" s="12" t="s">
        <v>7</v>
      </c>
      <c r="C132" s="12">
        <v>43263</v>
      </c>
      <c r="D132" s="1">
        <v>960</v>
      </c>
      <c r="E132" s="1">
        <f>960*42</f>
        <v>40320</v>
      </c>
      <c r="F132" s="10">
        <v>53</v>
      </c>
      <c r="G132" s="10">
        <f>53*50</f>
        <v>2650</v>
      </c>
      <c r="H132" s="1" t="s">
        <v>5</v>
      </c>
      <c r="I132" s="1" t="s">
        <v>136</v>
      </c>
    </row>
    <row r="133" spans="1:9" ht="18.75" x14ac:dyDescent="0.25">
      <c r="A133" s="11"/>
      <c r="B133" s="13"/>
      <c r="C133" s="13"/>
      <c r="D133" s="1">
        <v>576</v>
      </c>
      <c r="E133" s="1">
        <f>576*42</f>
        <v>24192</v>
      </c>
      <c r="F133" s="11"/>
      <c r="G133" s="11"/>
      <c r="H133" s="1" t="s">
        <v>5</v>
      </c>
      <c r="I133" s="1" t="s">
        <v>137</v>
      </c>
    </row>
    <row r="134" spans="1:9" ht="18.75" x14ac:dyDescent="0.25">
      <c r="A134" s="10">
        <v>25</v>
      </c>
      <c r="B134" s="12" t="s">
        <v>10</v>
      </c>
      <c r="C134" s="12">
        <v>43269</v>
      </c>
      <c r="D134" s="1">
        <v>960</v>
      </c>
      <c r="E134" s="1">
        <f>960*42</f>
        <v>40320</v>
      </c>
      <c r="F134" s="10">
        <v>62</v>
      </c>
      <c r="G134" s="10">
        <f>62*50</f>
        <v>3100</v>
      </c>
      <c r="H134" s="1" t="s">
        <v>5</v>
      </c>
      <c r="I134" s="1" t="s">
        <v>138</v>
      </c>
    </row>
    <row r="135" spans="1:9" ht="18.75" x14ac:dyDescent="0.25">
      <c r="A135" s="14"/>
      <c r="B135" s="13"/>
      <c r="C135" s="13"/>
      <c r="D135" s="1">
        <v>480</v>
      </c>
      <c r="E135" s="1">
        <f>480*42</f>
        <v>20160</v>
      </c>
      <c r="F135" s="11"/>
      <c r="G135" s="11"/>
      <c r="H135" s="1" t="s">
        <v>5</v>
      </c>
      <c r="I135" s="1" t="s">
        <v>139</v>
      </c>
    </row>
    <row r="136" spans="1:9" ht="18.75" x14ac:dyDescent="0.25">
      <c r="A136" s="14"/>
      <c r="B136" s="12" t="s">
        <v>7</v>
      </c>
      <c r="C136" s="12">
        <v>43270</v>
      </c>
      <c r="D136" s="1">
        <v>960</v>
      </c>
      <c r="E136" s="1">
        <f>960*42</f>
        <v>40320</v>
      </c>
      <c r="F136" s="10">
        <v>23</v>
      </c>
      <c r="G136" s="10">
        <f>23*50</f>
        <v>1150</v>
      </c>
      <c r="H136" s="1" t="s">
        <v>5</v>
      </c>
      <c r="I136" s="1" t="s">
        <v>140</v>
      </c>
    </row>
    <row r="137" spans="1:9" ht="18.75" x14ac:dyDescent="0.25">
      <c r="A137" s="14"/>
      <c r="B137" s="13"/>
      <c r="C137" s="13"/>
      <c r="D137" s="1">
        <v>480</v>
      </c>
      <c r="E137" s="1">
        <f>480*42</f>
        <v>20160</v>
      </c>
      <c r="F137" s="14"/>
      <c r="G137" s="11"/>
      <c r="H137" s="1" t="s">
        <v>5</v>
      </c>
      <c r="I137" s="1" t="s">
        <v>24</v>
      </c>
    </row>
    <row r="138" spans="1:9" ht="18.75" x14ac:dyDescent="0.25">
      <c r="A138" s="10">
        <v>26</v>
      </c>
      <c r="B138" s="12" t="s">
        <v>10</v>
      </c>
      <c r="C138" s="12">
        <v>43276</v>
      </c>
      <c r="D138" s="1">
        <v>960</v>
      </c>
      <c r="E138" s="1">
        <f>960*42</f>
        <v>40320</v>
      </c>
      <c r="F138" s="10">
        <v>66</v>
      </c>
      <c r="G138" s="10">
        <f>66*50</f>
        <v>3300</v>
      </c>
      <c r="H138" s="1" t="s">
        <v>5</v>
      </c>
      <c r="I138" s="1" t="s">
        <v>141</v>
      </c>
    </row>
    <row r="139" spans="1:9" ht="18.75" x14ac:dyDescent="0.25">
      <c r="A139" s="14"/>
      <c r="B139" s="13"/>
      <c r="C139" s="13"/>
      <c r="D139" s="1">
        <v>480</v>
      </c>
      <c r="E139" s="1">
        <f>480*42</f>
        <v>20160</v>
      </c>
      <c r="F139" s="11"/>
      <c r="G139" s="11"/>
      <c r="H139" s="1" t="s">
        <v>5</v>
      </c>
      <c r="I139" s="1" t="s">
        <v>115</v>
      </c>
    </row>
    <row r="140" spans="1:9" ht="18.75" x14ac:dyDescent="0.25">
      <c r="A140" s="14"/>
      <c r="B140" s="12" t="s">
        <v>7</v>
      </c>
      <c r="C140" s="12">
        <v>43277</v>
      </c>
      <c r="D140" s="1">
        <v>960</v>
      </c>
      <c r="E140" s="1">
        <f>960*42</f>
        <v>40320</v>
      </c>
      <c r="F140" s="10">
        <v>66</v>
      </c>
      <c r="G140" s="10">
        <f>66*50</f>
        <v>3300</v>
      </c>
      <c r="H140" s="1" t="s">
        <v>5</v>
      </c>
      <c r="I140" s="1" t="s">
        <v>142</v>
      </c>
    </row>
    <row r="141" spans="1:9" ht="18.75" x14ac:dyDescent="0.25">
      <c r="A141" s="14"/>
      <c r="B141" s="13"/>
      <c r="C141" s="13"/>
      <c r="D141" s="1">
        <v>480</v>
      </c>
      <c r="E141" s="1">
        <f>480*42</f>
        <v>20160</v>
      </c>
      <c r="F141" s="11"/>
      <c r="G141" s="11"/>
      <c r="H141" s="1" t="s">
        <v>5</v>
      </c>
      <c r="I141" s="1" t="s">
        <v>139</v>
      </c>
    </row>
    <row r="142" spans="1:9" ht="18.75" x14ac:dyDescent="0.25">
      <c r="A142" s="10">
        <v>27</v>
      </c>
      <c r="B142" s="12" t="s">
        <v>10</v>
      </c>
      <c r="C142" s="12">
        <v>43283</v>
      </c>
      <c r="D142" s="1">
        <v>960</v>
      </c>
      <c r="E142" s="1">
        <f>960*42</f>
        <v>40320</v>
      </c>
      <c r="F142" s="10">
        <v>35</v>
      </c>
      <c r="G142" s="10">
        <f>35*50</f>
        <v>1750</v>
      </c>
      <c r="H142" s="1" t="s">
        <v>5</v>
      </c>
      <c r="I142" s="1" t="s">
        <v>143</v>
      </c>
    </row>
    <row r="143" spans="1:9" ht="18.75" x14ac:dyDescent="0.25">
      <c r="A143" s="14"/>
      <c r="B143" s="13"/>
      <c r="C143" s="13"/>
      <c r="D143" s="1">
        <v>480</v>
      </c>
      <c r="E143" s="1">
        <f>480*42</f>
        <v>20160</v>
      </c>
      <c r="F143" s="11"/>
      <c r="G143" s="11"/>
      <c r="H143" s="1" t="s">
        <v>5</v>
      </c>
      <c r="I143" s="1" t="s">
        <v>124</v>
      </c>
    </row>
    <row r="144" spans="1:9" ht="18.75" x14ac:dyDescent="0.25">
      <c r="A144" s="14"/>
      <c r="B144" s="12" t="s">
        <v>7</v>
      </c>
      <c r="C144" s="12">
        <v>43284</v>
      </c>
      <c r="D144" s="1">
        <v>960</v>
      </c>
      <c r="E144" s="1">
        <f>960*42</f>
        <v>40320</v>
      </c>
      <c r="F144" s="10">
        <v>40</v>
      </c>
      <c r="G144" s="10">
        <f>40*50</f>
        <v>2000</v>
      </c>
      <c r="H144" s="1" t="s">
        <v>5</v>
      </c>
      <c r="I144" s="1" t="s">
        <v>144</v>
      </c>
    </row>
    <row r="145" spans="1:9" ht="18.75" x14ac:dyDescent="0.25">
      <c r="A145" s="14"/>
      <c r="B145" s="13"/>
      <c r="C145" s="13"/>
      <c r="D145" s="1">
        <v>480</v>
      </c>
      <c r="E145" s="1">
        <f>480*42</f>
        <v>20160</v>
      </c>
      <c r="F145" s="11"/>
      <c r="G145" s="11"/>
      <c r="H145" s="1" t="s">
        <v>5</v>
      </c>
      <c r="I145" s="1" t="s">
        <v>145</v>
      </c>
    </row>
    <row r="146" spans="1:9" ht="18.75" x14ac:dyDescent="0.25">
      <c r="A146" s="14"/>
      <c r="B146" s="12" t="s">
        <v>36</v>
      </c>
      <c r="C146" s="12">
        <v>43287</v>
      </c>
      <c r="D146" s="1">
        <v>960</v>
      </c>
      <c r="E146" s="1">
        <f>960*42</f>
        <v>40320</v>
      </c>
      <c r="F146" s="10">
        <v>46</v>
      </c>
      <c r="G146" s="10">
        <f>46*50</f>
        <v>2300</v>
      </c>
      <c r="H146" s="1" t="s">
        <v>5</v>
      </c>
      <c r="I146" s="1" t="s">
        <v>146</v>
      </c>
    </row>
    <row r="147" spans="1:9" ht="18.75" x14ac:dyDescent="0.25">
      <c r="A147" s="11"/>
      <c r="B147" s="13"/>
      <c r="C147" s="13"/>
      <c r="D147" s="1">
        <v>480</v>
      </c>
      <c r="E147" s="1">
        <f>480*42</f>
        <v>20160</v>
      </c>
      <c r="F147" s="11"/>
      <c r="G147" s="11"/>
      <c r="H147" s="1" t="s">
        <v>5</v>
      </c>
      <c r="I147" s="1" t="s">
        <v>86</v>
      </c>
    </row>
    <row r="148" spans="1:9" ht="18.75" x14ac:dyDescent="0.25">
      <c r="A148" s="10">
        <v>28</v>
      </c>
      <c r="B148" s="12" t="s">
        <v>10</v>
      </c>
      <c r="C148" s="12">
        <v>43290</v>
      </c>
      <c r="D148" s="1">
        <v>960</v>
      </c>
      <c r="E148" s="1">
        <f>960*42</f>
        <v>40320</v>
      </c>
      <c r="F148" s="10">
        <v>40</v>
      </c>
      <c r="G148" s="10">
        <f>40*50</f>
        <v>2000</v>
      </c>
      <c r="H148" s="1" t="s">
        <v>5</v>
      </c>
      <c r="I148" s="1" t="s">
        <v>147</v>
      </c>
    </row>
    <row r="149" spans="1:9" ht="18.75" x14ac:dyDescent="0.25">
      <c r="A149" s="14"/>
      <c r="B149" s="13"/>
      <c r="C149" s="13"/>
      <c r="D149" s="1">
        <v>576</v>
      </c>
      <c r="E149" s="1">
        <f>576*42</f>
        <v>24192</v>
      </c>
      <c r="F149" s="11"/>
      <c r="G149" s="11"/>
      <c r="H149" s="1" t="s">
        <v>5</v>
      </c>
      <c r="I149" s="1" t="s">
        <v>13</v>
      </c>
    </row>
    <row r="150" spans="1:9" ht="18.75" x14ac:dyDescent="0.25">
      <c r="A150" s="14"/>
      <c r="B150" s="12" t="s">
        <v>7</v>
      </c>
      <c r="C150" s="12">
        <v>43291</v>
      </c>
      <c r="D150" s="1">
        <v>960</v>
      </c>
      <c r="E150" s="1">
        <f>960*42</f>
        <v>40320</v>
      </c>
      <c r="F150" s="10">
        <v>40</v>
      </c>
      <c r="G150" s="10">
        <f>40*50</f>
        <v>2000</v>
      </c>
      <c r="H150" s="1" t="s">
        <v>5</v>
      </c>
      <c r="I150" s="1" t="s">
        <v>148</v>
      </c>
    </row>
    <row r="151" spans="1:9" ht="18.75" x14ac:dyDescent="0.25">
      <c r="A151" s="14"/>
      <c r="B151" s="13"/>
      <c r="C151" s="13"/>
      <c r="D151" s="1">
        <v>576</v>
      </c>
      <c r="E151" s="1">
        <f>576*42</f>
        <v>24192</v>
      </c>
      <c r="F151" s="11"/>
      <c r="G151" s="11"/>
      <c r="H151" s="1" t="s">
        <v>5</v>
      </c>
      <c r="I151" s="1" t="s">
        <v>115</v>
      </c>
    </row>
    <row r="152" spans="1:9" ht="18.75" x14ac:dyDescent="0.25">
      <c r="A152" s="14"/>
      <c r="B152" s="12" t="s">
        <v>36</v>
      </c>
      <c r="C152" s="12">
        <v>43294</v>
      </c>
      <c r="D152" s="1">
        <v>528</v>
      </c>
      <c r="E152" s="1">
        <f>528*42</f>
        <v>22176</v>
      </c>
      <c r="F152" s="10">
        <v>40</v>
      </c>
      <c r="G152" s="10">
        <f>40*50</f>
        <v>2000</v>
      </c>
      <c r="H152" s="1" t="s">
        <v>5</v>
      </c>
      <c r="I152" s="1" t="s">
        <v>115</v>
      </c>
    </row>
    <row r="153" spans="1:9" ht="18.75" x14ac:dyDescent="0.25">
      <c r="A153" s="14"/>
      <c r="B153" s="18"/>
      <c r="C153" s="18"/>
      <c r="D153" s="1">
        <v>432</v>
      </c>
      <c r="E153" s="1">
        <f>432*42</f>
        <v>18144</v>
      </c>
      <c r="F153" s="14"/>
      <c r="G153" s="14"/>
      <c r="H153" s="1" t="s">
        <v>5</v>
      </c>
      <c r="I153" s="1" t="s">
        <v>149</v>
      </c>
    </row>
    <row r="154" spans="1:9" ht="18.75" x14ac:dyDescent="0.25">
      <c r="A154" s="14"/>
      <c r="B154" s="13"/>
      <c r="C154" s="13"/>
      <c r="D154" s="1">
        <v>480</v>
      </c>
      <c r="E154" s="1">
        <f>480*42</f>
        <v>20160</v>
      </c>
      <c r="F154" s="11"/>
      <c r="G154" s="11"/>
      <c r="H154" s="1" t="s">
        <v>5</v>
      </c>
      <c r="I154" s="1" t="s">
        <v>139</v>
      </c>
    </row>
    <row r="155" spans="1:9" ht="18.75" x14ac:dyDescent="0.25">
      <c r="A155" s="10">
        <v>29</v>
      </c>
      <c r="B155" s="12" t="s">
        <v>10</v>
      </c>
      <c r="C155" s="12">
        <v>43297</v>
      </c>
      <c r="D155" s="1">
        <v>960</v>
      </c>
      <c r="E155" s="1">
        <f>960*42</f>
        <v>40320</v>
      </c>
      <c r="F155" s="10">
        <v>42</v>
      </c>
      <c r="G155" s="10">
        <f>42*50</f>
        <v>2100</v>
      </c>
      <c r="H155" s="1" t="s">
        <v>5</v>
      </c>
      <c r="I155" s="1" t="s">
        <v>151</v>
      </c>
    </row>
    <row r="156" spans="1:9" ht="18.75" x14ac:dyDescent="0.25">
      <c r="A156" s="14"/>
      <c r="B156" s="13"/>
      <c r="C156" s="13"/>
      <c r="D156" s="1">
        <v>864</v>
      </c>
      <c r="E156" s="1">
        <f>864*42</f>
        <v>36288</v>
      </c>
      <c r="F156" s="11"/>
      <c r="G156" s="11"/>
      <c r="H156" s="1" t="s">
        <v>5</v>
      </c>
      <c r="I156" s="1" t="s">
        <v>152</v>
      </c>
    </row>
    <row r="157" spans="1:9" ht="18.75" x14ac:dyDescent="0.25">
      <c r="A157" s="14"/>
      <c r="B157" s="12" t="s">
        <v>7</v>
      </c>
      <c r="C157" s="12">
        <v>43298</v>
      </c>
      <c r="D157" s="1">
        <v>960</v>
      </c>
      <c r="E157" s="1">
        <f>960*42</f>
        <v>40320</v>
      </c>
      <c r="F157" s="10">
        <v>29</v>
      </c>
      <c r="G157" s="10">
        <f>29*50</f>
        <v>1450</v>
      </c>
      <c r="H157" s="1" t="s">
        <v>5</v>
      </c>
      <c r="I157" s="1" t="s">
        <v>153</v>
      </c>
    </row>
    <row r="158" spans="1:9" ht="18.75" x14ac:dyDescent="0.25">
      <c r="A158" s="14"/>
      <c r="B158" s="13"/>
      <c r="C158" s="13"/>
      <c r="D158" s="1">
        <v>576</v>
      </c>
      <c r="E158" s="1">
        <f>576*42</f>
        <v>24192</v>
      </c>
      <c r="F158" s="11"/>
      <c r="G158" s="11"/>
      <c r="H158" s="1" t="s">
        <v>5</v>
      </c>
      <c r="I158" s="1" t="s">
        <v>154</v>
      </c>
    </row>
    <row r="159" spans="1:9" ht="18.75" x14ac:dyDescent="0.25">
      <c r="A159" s="14"/>
      <c r="B159" s="12" t="s">
        <v>150</v>
      </c>
      <c r="C159" s="12">
        <v>43302</v>
      </c>
      <c r="D159" s="1">
        <v>962</v>
      </c>
      <c r="E159" s="1">
        <f>962*42</f>
        <v>40404</v>
      </c>
      <c r="F159" s="14">
        <v>28</v>
      </c>
      <c r="G159" s="10">
        <f>28*50</f>
        <v>1400</v>
      </c>
      <c r="H159" s="1" t="s">
        <v>5</v>
      </c>
      <c r="I159" s="1" t="s">
        <v>155</v>
      </c>
    </row>
    <row r="160" spans="1:9" ht="18.75" x14ac:dyDescent="0.25">
      <c r="A160" s="14"/>
      <c r="B160" s="13"/>
      <c r="C160" s="13"/>
      <c r="D160" s="1">
        <v>480</v>
      </c>
      <c r="E160" s="1">
        <f>480*42</f>
        <v>20160</v>
      </c>
      <c r="F160" s="11"/>
      <c r="G160" s="11"/>
      <c r="H160" s="1" t="s">
        <v>5</v>
      </c>
      <c r="I160" s="1" t="s">
        <v>115</v>
      </c>
    </row>
    <row r="161" spans="1:9" ht="18.75" x14ac:dyDescent="0.25">
      <c r="A161" s="10">
        <v>30</v>
      </c>
      <c r="B161" s="12" t="s">
        <v>10</v>
      </c>
      <c r="C161" s="12">
        <v>43304</v>
      </c>
      <c r="D161" s="1">
        <v>936</v>
      </c>
      <c r="E161" s="1">
        <f>936*42</f>
        <v>39312</v>
      </c>
      <c r="F161" s="10">
        <v>26</v>
      </c>
      <c r="G161" s="10">
        <f>26*50</f>
        <v>1300</v>
      </c>
      <c r="H161" s="1" t="s">
        <v>5</v>
      </c>
      <c r="I161" s="1" t="s">
        <v>156</v>
      </c>
    </row>
    <row r="162" spans="1:9" ht="18.75" x14ac:dyDescent="0.25">
      <c r="A162" s="14"/>
      <c r="B162" s="13"/>
      <c r="C162" s="13"/>
      <c r="D162" s="1">
        <v>960</v>
      </c>
      <c r="E162" s="1">
        <f>960*42</f>
        <v>40320</v>
      </c>
      <c r="F162" s="11"/>
      <c r="G162" s="11"/>
      <c r="H162" s="1" t="s">
        <v>5</v>
      </c>
      <c r="I162" s="1" t="s">
        <v>157</v>
      </c>
    </row>
    <row r="163" spans="1:9" ht="18.75" x14ac:dyDescent="0.25">
      <c r="A163" s="14"/>
      <c r="B163" s="12" t="s">
        <v>7</v>
      </c>
      <c r="C163" s="12">
        <v>43305</v>
      </c>
      <c r="D163" s="1">
        <v>960</v>
      </c>
      <c r="E163" s="1">
        <f t="shared" ref="E163" si="13">960*42</f>
        <v>40320</v>
      </c>
      <c r="F163" s="10">
        <v>37</v>
      </c>
      <c r="G163" s="10">
        <f>37*50</f>
        <v>1850</v>
      </c>
      <c r="H163" s="1" t="s">
        <v>5</v>
      </c>
      <c r="I163" s="1" t="s">
        <v>158</v>
      </c>
    </row>
    <row r="164" spans="1:9" ht="18.75" x14ac:dyDescent="0.25">
      <c r="A164" s="14"/>
      <c r="B164" s="13"/>
      <c r="C164" s="13"/>
      <c r="D164" s="1">
        <v>384</v>
      </c>
      <c r="E164" s="1">
        <f>384*42</f>
        <v>16128</v>
      </c>
      <c r="F164" s="11"/>
      <c r="G164" s="11"/>
      <c r="H164" s="1" t="s">
        <v>5</v>
      </c>
      <c r="I164" s="1" t="s">
        <v>145</v>
      </c>
    </row>
    <row r="165" spans="1:9" ht="18.75" x14ac:dyDescent="0.25">
      <c r="A165" s="10">
        <v>31</v>
      </c>
      <c r="B165" s="12" t="s">
        <v>10</v>
      </c>
      <c r="C165" s="12">
        <v>43311</v>
      </c>
      <c r="D165" s="1">
        <v>888</v>
      </c>
      <c r="E165" s="1">
        <f>888*42</f>
        <v>37296</v>
      </c>
      <c r="F165" s="10">
        <v>46</v>
      </c>
      <c r="G165" s="10">
        <f>46*50</f>
        <v>2300</v>
      </c>
      <c r="H165" s="1" t="s">
        <v>5</v>
      </c>
      <c r="I165" s="1" t="s">
        <v>159</v>
      </c>
    </row>
    <row r="166" spans="1:9" ht="18.75" x14ac:dyDescent="0.25">
      <c r="A166" s="14"/>
      <c r="B166" s="13"/>
      <c r="C166" s="13"/>
      <c r="D166" s="1">
        <v>864</v>
      </c>
      <c r="E166" s="1">
        <f>864*42</f>
        <v>36288</v>
      </c>
      <c r="F166" s="11"/>
      <c r="G166" s="11"/>
      <c r="H166" s="1" t="s">
        <v>5</v>
      </c>
      <c r="I166" s="1" t="s">
        <v>160</v>
      </c>
    </row>
    <row r="167" spans="1:9" ht="18.75" x14ac:dyDescent="0.25">
      <c r="A167" s="14"/>
      <c r="B167" s="12" t="s">
        <v>7</v>
      </c>
      <c r="C167" s="12">
        <v>43312</v>
      </c>
      <c r="D167" s="1">
        <v>960</v>
      </c>
      <c r="E167" s="1">
        <f>960*42</f>
        <v>40320</v>
      </c>
      <c r="F167" s="10">
        <v>23</v>
      </c>
      <c r="G167" s="10">
        <f>23*50</f>
        <v>1150</v>
      </c>
      <c r="H167" s="1" t="s">
        <v>5</v>
      </c>
      <c r="I167" s="1" t="s">
        <v>161</v>
      </c>
    </row>
    <row r="168" spans="1:9" ht="18.75" x14ac:dyDescent="0.25">
      <c r="A168" s="14"/>
      <c r="B168" s="13"/>
      <c r="C168" s="13"/>
      <c r="D168" s="1">
        <v>480</v>
      </c>
      <c r="E168" s="1">
        <f>480*42</f>
        <v>20160</v>
      </c>
      <c r="F168" s="11"/>
      <c r="G168" s="11"/>
      <c r="H168" s="1" t="s">
        <v>5</v>
      </c>
      <c r="I168" s="1" t="s">
        <v>162</v>
      </c>
    </row>
    <row r="169" spans="1:9" ht="18.75" x14ac:dyDescent="0.25">
      <c r="A169" s="14"/>
      <c r="B169" s="6" t="s">
        <v>36</v>
      </c>
      <c r="C169" s="6">
        <v>43315</v>
      </c>
      <c r="D169" s="1">
        <v>960</v>
      </c>
      <c r="E169" s="1">
        <f>960*42</f>
        <v>40320</v>
      </c>
      <c r="F169" s="5">
        <v>70</v>
      </c>
      <c r="G169" s="5">
        <f>70*50</f>
        <v>3500</v>
      </c>
      <c r="H169" s="1" t="s">
        <v>5</v>
      </c>
      <c r="I169" s="1" t="s">
        <v>162</v>
      </c>
    </row>
    <row r="170" spans="1:9" ht="18.75" x14ac:dyDescent="0.25">
      <c r="A170" s="17">
        <v>32</v>
      </c>
      <c r="B170" s="12" t="s">
        <v>10</v>
      </c>
      <c r="C170" s="12">
        <v>43318</v>
      </c>
      <c r="D170" s="1">
        <v>960</v>
      </c>
      <c r="E170" s="1">
        <f t="shared" ref="E170" si="14">960*42</f>
        <v>40320</v>
      </c>
      <c r="F170" s="10">
        <v>62</v>
      </c>
      <c r="G170" s="10">
        <f>62*50</f>
        <v>3100</v>
      </c>
      <c r="H170" s="1" t="s">
        <v>5</v>
      </c>
      <c r="I170" s="1" t="s">
        <v>163</v>
      </c>
    </row>
    <row r="171" spans="1:9" ht="18.75" x14ac:dyDescent="0.25">
      <c r="A171" s="17"/>
      <c r="B171" s="13"/>
      <c r="C171" s="13"/>
      <c r="D171" s="1">
        <v>720</v>
      </c>
      <c r="E171" s="1">
        <f>720*42</f>
        <v>30240</v>
      </c>
      <c r="F171" s="11"/>
      <c r="G171" s="11"/>
      <c r="H171" s="1" t="s">
        <v>5</v>
      </c>
      <c r="I171" s="1" t="s">
        <v>164</v>
      </c>
    </row>
    <row r="172" spans="1:9" ht="18.75" x14ac:dyDescent="0.25">
      <c r="A172" s="17"/>
      <c r="B172" s="12" t="s">
        <v>7</v>
      </c>
      <c r="C172" s="12">
        <v>43319</v>
      </c>
      <c r="D172" s="1">
        <v>816</v>
      </c>
      <c r="E172" s="1">
        <f>816*42</f>
        <v>34272</v>
      </c>
      <c r="F172" s="10">
        <v>26</v>
      </c>
      <c r="G172" s="10">
        <f>26*50</f>
        <v>1300</v>
      </c>
      <c r="H172" s="1" t="s">
        <v>5</v>
      </c>
      <c r="I172" s="1" t="s">
        <v>165</v>
      </c>
    </row>
    <row r="173" spans="1:9" ht="18.75" x14ac:dyDescent="0.25">
      <c r="A173" s="17"/>
      <c r="B173" s="13"/>
      <c r="C173" s="13"/>
      <c r="D173" s="1">
        <v>672</v>
      </c>
      <c r="E173" s="1">
        <f>672*42</f>
        <v>28224</v>
      </c>
      <c r="F173" s="11"/>
      <c r="G173" s="11"/>
      <c r="H173" s="1" t="s">
        <v>5</v>
      </c>
      <c r="I173" s="1" t="s">
        <v>166</v>
      </c>
    </row>
    <row r="174" spans="1:9" ht="18.75" x14ac:dyDescent="0.25">
      <c r="A174" s="17"/>
      <c r="B174" s="6" t="s">
        <v>36</v>
      </c>
      <c r="C174" s="6">
        <v>43322</v>
      </c>
      <c r="D174" s="1">
        <v>1080</v>
      </c>
      <c r="E174" s="1">
        <f>1080*42</f>
        <v>45360</v>
      </c>
      <c r="F174" s="5">
        <v>62</v>
      </c>
      <c r="G174" s="5">
        <f>62*50</f>
        <v>3100</v>
      </c>
      <c r="H174" s="1" t="s">
        <v>5</v>
      </c>
      <c r="I174" s="1" t="s">
        <v>167</v>
      </c>
    </row>
    <row r="175" spans="1:9" ht="18.75" x14ac:dyDescent="0.25">
      <c r="A175" s="14">
        <v>33</v>
      </c>
      <c r="B175" s="12" t="s">
        <v>10</v>
      </c>
      <c r="C175" s="12">
        <v>43325</v>
      </c>
      <c r="D175" s="1">
        <v>960</v>
      </c>
      <c r="E175" s="1">
        <f>960*42</f>
        <v>40320</v>
      </c>
      <c r="F175" s="10">
        <v>78</v>
      </c>
      <c r="G175" s="10">
        <f>78*50</f>
        <v>3900</v>
      </c>
      <c r="H175" s="1" t="s">
        <v>5</v>
      </c>
      <c r="I175" s="1" t="s">
        <v>168</v>
      </c>
    </row>
    <row r="176" spans="1:9" ht="18.75" x14ac:dyDescent="0.25">
      <c r="A176" s="14"/>
      <c r="B176" s="13"/>
      <c r="C176" s="13"/>
      <c r="D176" s="1">
        <v>672</v>
      </c>
      <c r="E176" s="1">
        <f>672*42</f>
        <v>28224</v>
      </c>
      <c r="F176" s="11"/>
      <c r="G176" s="11"/>
      <c r="H176" s="1" t="s">
        <v>5</v>
      </c>
      <c r="I176" s="1" t="s">
        <v>169</v>
      </c>
    </row>
    <row r="177" spans="1:9" ht="18.75" x14ac:dyDescent="0.25">
      <c r="A177" s="14"/>
      <c r="B177" s="6" t="s">
        <v>7</v>
      </c>
      <c r="C177" s="6">
        <v>43326</v>
      </c>
      <c r="D177" s="1">
        <v>960</v>
      </c>
      <c r="E177" s="1">
        <f>960*42</f>
        <v>40320</v>
      </c>
      <c r="F177" s="5">
        <v>25</v>
      </c>
      <c r="G177" s="5">
        <f>25*50</f>
        <v>1250</v>
      </c>
      <c r="H177" s="1" t="s">
        <v>5</v>
      </c>
      <c r="I177" s="1" t="s">
        <v>170</v>
      </c>
    </row>
    <row r="178" spans="1:9" ht="18.75" x14ac:dyDescent="0.25">
      <c r="A178" s="14"/>
      <c r="B178" s="6" t="s">
        <v>36</v>
      </c>
      <c r="C178" s="6">
        <v>43329</v>
      </c>
      <c r="D178" s="1">
        <v>480</v>
      </c>
      <c r="E178" s="1">
        <f>480*42</f>
        <v>20160</v>
      </c>
      <c r="F178" s="5">
        <v>8</v>
      </c>
      <c r="G178" s="5">
        <f>8*50</f>
        <v>400</v>
      </c>
      <c r="H178" s="1" t="s">
        <v>5</v>
      </c>
      <c r="I178" s="1" t="s">
        <v>171</v>
      </c>
    </row>
    <row r="179" spans="1:9" ht="18.75" x14ac:dyDescent="0.25">
      <c r="A179" s="10">
        <v>34</v>
      </c>
      <c r="B179" s="6" t="s">
        <v>10</v>
      </c>
      <c r="C179" s="6">
        <v>43332</v>
      </c>
      <c r="D179" s="1">
        <v>960</v>
      </c>
      <c r="E179" s="1">
        <f>960*42</f>
        <v>40320</v>
      </c>
      <c r="F179" s="1">
        <v>60</v>
      </c>
      <c r="G179" s="5">
        <f>60*50</f>
        <v>3000</v>
      </c>
      <c r="H179" s="1" t="s">
        <v>5</v>
      </c>
      <c r="I179" s="1" t="s">
        <v>172</v>
      </c>
    </row>
    <row r="180" spans="1:9" ht="18.75" x14ac:dyDescent="0.25">
      <c r="A180" s="14"/>
      <c r="B180" s="12" t="s">
        <v>7</v>
      </c>
      <c r="C180" s="12">
        <v>43333</v>
      </c>
      <c r="D180" s="1">
        <v>960</v>
      </c>
      <c r="E180" s="1">
        <f t="shared" ref="E180:E186" si="15">960*42</f>
        <v>40320</v>
      </c>
      <c r="F180" s="10">
        <v>50</v>
      </c>
      <c r="G180" s="10">
        <f>50*50</f>
        <v>2500</v>
      </c>
      <c r="H180" s="1" t="s">
        <v>5</v>
      </c>
      <c r="I180" s="1" t="s">
        <v>173</v>
      </c>
    </row>
    <row r="181" spans="1:9" ht="18.75" x14ac:dyDescent="0.25">
      <c r="A181" s="14"/>
      <c r="B181" s="13"/>
      <c r="C181" s="13"/>
      <c r="D181" s="1">
        <v>576</v>
      </c>
      <c r="E181" s="1">
        <f>576*42</f>
        <v>24192</v>
      </c>
      <c r="F181" s="11"/>
      <c r="G181" s="11"/>
      <c r="H181" s="1" t="s">
        <v>5</v>
      </c>
      <c r="I181" s="1" t="s">
        <v>86</v>
      </c>
    </row>
    <row r="182" spans="1:9" ht="18.75" x14ac:dyDescent="0.25">
      <c r="A182" s="14"/>
      <c r="B182" s="6" t="s">
        <v>36</v>
      </c>
      <c r="C182" s="6">
        <v>43336</v>
      </c>
      <c r="D182" s="1">
        <v>960</v>
      </c>
      <c r="E182" s="1">
        <f t="shared" si="15"/>
        <v>40320</v>
      </c>
      <c r="F182" s="5">
        <v>47</v>
      </c>
      <c r="G182" s="5">
        <f>47*50</f>
        <v>2350</v>
      </c>
      <c r="H182" s="1" t="s">
        <v>5</v>
      </c>
      <c r="I182" s="1" t="s">
        <v>174</v>
      </c>
    </row>
    <row r="183" spans="1:9" ht="18.75" x14ac:dyDescent="0.25">
      <c r="A183" s="10">
        <v>35</v>
      </c>
      <c r="B183" s="6" t="s">
        <v>10</v>
      </c>
      <c r="C183" s="6">
        <v>43339</v>
      </c>
      <c r="D183" s="1">
        <v>960</v>
      </c>
      <c r="E183" s="1">
        <f>960*42</f>
        <v>40320</v>
      </c>
      <c r="F183" s="5">
        <v>41</v>
      </c>
      <c r="G183" s="5">
        <f>41*50</f>
        <v>2050</v>
      </c>
      <c r="H183" s="1" t="s">
        <v>5</v>
      </c>
      <c r="I183" s="1" t="s">
        <v>175</v>
      </c>
    </row>
    <row r="184" spans="1:9" ht="18.75" x14ac:dyDescent="0.25">
      <c r="A184" s="14"/>
      <c r="B184" s="12" t="s">
        <v>7</v>
      </c>
      <c r="C184" s="12">
        <v>43340</v>
      </c>
      <c r="D184" s="1">
        <v>960</v>
      </c>
      <c r="E184" s="1">
        <f t="shared" si="15"/>
        <v>40320</v>
      </c>
      <c r="F184" s="10">
        <v>49</v>
      </c>
      <c r="G184" s="10">
        <f>49*50</f>
        <v>2450</v>
      </c>
      <c r="H184" s="1" t="s">
        <v>5</v>
      </c>
      <c r="I184" s="1" t="s">
        <v>176</v>
      </c>
    </row>
    <row r="185" spans="1:9" ht="18.75" x14ac:dyDescent="0.25">
      <c r="A185" s="14"/>
      <c r="B185" s="13"/>
      <c r="C185" s="13"/>
      <c r="D185" s="1">
        <v>576</v>
      </c>
      <c r="E185" s="1">
        <f>576*42</f>
        <v>24192</v>
      </c>
      <c r="F185" s="11"/>
      <c r="G185" s="11"/>
      <c r="H185" s="1" t="s">
        <v>5</v>
      </c>
      <c r="I185" s="1" t="s">
        <v>24</v>
      </c>
    </row>
    <row r="186" spans="1:9" ht="18.75" x14ac:dyDescent="0.25">
      <c r="A186" s="14"/>
      <c r="B186" s="6" t="s">
        <v>36</v>
      </c>
      <c r="C186" s="6">
        <v>43343</v>
      </c>
      <c r="D186" s="1">
        <v>960</v>
      </c>
      <c r="E186" s="1">
        <f t="shared" si="15"/>
        <v>40320</v>
      </c>
      <c r="F186" s="5">
        <v>114</v>
      </c>
      <c r="G186" s="5">
        <f>114*50</f>
        <v>5700</v>
      </c>
      <c r="H186" s="1" t="s">
        <v>5</v>
      </c>
      <c r="I186" s="1" t="s">
        <v>177</v>
      </c>
    </row>
    <row r="187" spans="1:9" ht="18.75" x14ac:dyDescent="0.25">
      <c r="A187" s="5">
        <v>36</v>
      </c>
      <c r="B187" s="6" t="s">
        <v>10</v>
      </c>
      <c r="C187" s="6">
        <v>43346</v>
      </c>
      <c r="D187" s="1">
        <v>864</v>
      </c>
      <c r="E187" s="1">
        <f>864*42</f>
        <v>36288</v>
      </c>
      <c r="F187" s="5">
        <v>114</v>
      </c>
      <c r="G187" s="5">
        <f>114*50</f>
        <v>5700</v>
      </c>
      <c r="H187" s="1" t="s">
        <v>5</v>
      </c>
      <c r="I187" s="1" t="s">
        <v>178</v>
      </c>
    </row>
    <row r="188" spans="1:9" ht="18.75" x14ac:dyDescent="0.25">
      <c r="A188" s="10">
        <v>37</v>
      </c>
      <c r="B188" s="6" t="s">
        <v>10</v>
      </c>
      <c r="C188" s="6">
        <v>43353</v>
      </c>
      <c r="D188" s="1">
        <v>960</v>
      </c>
      <c r="E188" s="1">
        <f>960*42</f>
        <v>40320</v>
      </c>
      <c r="F188" s="5">
        <v>142</v>
      </c>
      <c r="G188" s="5">
        <f>142*50</f>
        <v>7100</v>
      </c>
      <c r="H188" s="1" t="s">
        <v>5</v>
      </c>
      <c r="I188" s="1" t="s">
        <v>179</v>
      </c>
    </row>
    <row r="189" spans="1:9" ht="18.75" x14ac:dyDescent="0.25">
      <c r="A189" s="14"/>
      <c r="B189" s="6" t="s">
        <v>7</v>
      </c>
      <c r="C189" s="6">
        <v>43354</v>
      </c>
      <c r="D189" s="1">
        <v>960</v>
      </c>
      <c r="E189" s="1">
        <f>960*42</f>
        <v>40320</v>
      </c>
      <c r="F189" s="5">
        <v>32</v>
      </c>
      <c r="G189" s="5">
        <f>32*50</f>
        <v>1600</v>
      </c>
      <c r="H189" s="1" t="s">
        <v>5</v>
      </c>
      <c r="I189" s="1" t="s">
        <v>180</v>
      </c>
    </row>
    <row r="190" spans="1:9" ht="18.75" x14ac:dyDescent="0.25">
      <c r="A190" s="10">
        <v>38</v>
      </c>
      <c r="B190" s="12" t="s">
        <v>10</v>
      </c>
      <c r="C190" s="12">
        <v>43360</v>
      </c>
      <c r="D190" s="1">
        <v>960</v>
      </c>
      <c r="E190" s="1">
        <f>960*42</f>
        <v>40320</v>
      </c>
      <c r="F190" s="10">
        <v>76</v>
      </c>
      <c r="G190" s="10">
        <f>76*50</f>
        <v>3800</v>
      </c>
      <c r="H190" s="1" t="s">
        <v>5</v>
      </c>
      <c r="I190" s="1" t="s">
        <v>181</v>
      </c>
    </row>
    <row r="191" spans="1:9" ht="18.75" x14ac:dyDescent="0.25">
      <c r="A191" s="14"/>
      <c r="B191" s="13"/>
      <c r="C191" s="13"/>
      <c r="D191" s="1">
        <v>432</v>
      </c>
      <c r="E191" s="1">
        <f>432*42</f>
        <v>18144</v>
      </c>
      <c r="F191" s="11"/>
      <c r="G191" s="11"/>
      <c r="H191" s="1" t="s">
        <v>5</v>
      </c>
      <c r="I191" s="1" t="s">
        <v>124</v>
      </c>
    </row>
    <row r="192" spans="1:9" ht="18.75" x14ac:dyDescent="0.25">
      <c r="A192" s="14"/>
      <c r="B192" s="9" t="s">
        <v>7</v>
      </c>
      <c r="C192" s="6">
        <v>43361</v>
      </c>
      <c r="D192" s="1">
        <v>960</v>
      </c>
      <c r="E192" s="1">
        <f>960*42</f>
        <v>40320</v>
      </c>
      <c r="F192" s="4">
        <v>51</v>
      </c>
      <c r="G192" s="5">
        <f>51*50</f>
        <v>2550</v>
      </c>
      <c r="H192" s="1" t="s">
        <v>5</v>
      </c>
      <c r="I192" s="1" t="s">
        <v>182</v>
      </c>
    </row>
    <row r="193" spans="1:9" ht="18.75" x14ac:dyDescent="0.25">
      <c r="A193" s="14"/>
      <c r="B193" s="6" t="s">
        <v>36</v>
      </c>
      <c r="C193" s="6">
        <v>43364</v>
      </c>
      <c r="D193" s="1">
        <v>960</v>
      </c>
      <c r="E193" s="1">
        <f>960*42</f>
        <v>40320</v>
      </c>
      <c r="F193" s="5">
        <v>26</v>
      </c>
      <c r="G193" s="5">
        <f>26*50</f>
        <v>1300</v>
      </c>
      <c r="H193" s="1" t="s">
        <v>5</v>
      </c>
      <c r="I193" s="1" t="s">
        <v>183</v>
      </c>
    </row>
    <row r="194" spans="1:9" ht="18.75" x14ac:dyDescent="0.25">
      <c r="A194" s="10">
        <v>39</v>
      </c>
      <c r="B194" s="12" t="s">
        <v>10</v>
      </c>
      <c r="C194" s="12">
        <v>43367</v>
      </c>
      <c r="D194" s="1">
        <v>912</v>
      </c>
      <c r="E194" s="1">
        <f>912*42</f>
        <v>38304</v>
      </c>
      <c r="F194" s="10">
        <v>90</v>
      </c>
      <c r="G194" s="10">
        <f>90*50</f>
        <v>4500</v>
      </c>
      <c r="H194" s="1" t="s">
        <v>5</v>
      </c>
      <c r="I194" s="1" t="s">
        <v>184</v>
      </c>
    </row>
    <row r="195" spans="1:9" ht="18.75" x14ac:dyDescent="0.25">
      <c r="A195" s="14"/>
      <c r="B195" s="13"/>
      <c r="C195" s="13"/>
      <c r="D195" s="1">
        <v>528</v>
      </c>
      <c r="E195" s="1">
        <f>528*42</f>
        <v>22176</v>
      </c>
      <c r="F195" s="11"/>
      <c r="G195" s="11"/>
      <c r="H195" s="1" t="s">
        <v>5</v>
      </c>
      <c r="I195" s="1" t="s">
        <v>149</v>
      </c>
    </row>
    <row r="196" spans="1:9" ht="18.75" x14ac:dyDescent="0.25">
      <c r="A196" s="14"/>
      <c r="B196" s="12" t="s">
        <v>7</v>
      </c>
      <c r="C196" s="12">
        <v>43368</v>
      </c>
      <c r="D196" s="1">
        <v>720</v>
      </c>
      <c r="E196" s="1">
        <f>720*42</f>
        <v>30240</v>
      </c>
      <c r="F196" s="10">
        <v>44</v>
      </c>
      <c r="G196" s="10">
        <f>44*50</f>
        <v>2200</v>
      </c>
      <c r="H196" s="1" t="s">
        <v>5</v>
      </c>
      <c r="I196" s="1" t="s">
        <v>185</v>
      </c>
    </row>
    <row r="197" spans="1:9" ht="18.75" x14ac:dyDescent="0.25">
      <c r="A197" s="11"/>
      <c r="B197" s="13"/>
      <c r="C197" s="13"/>
      <c r="D197" s="1">
        <v>240</v>
      </c>
      <c r="E197" s="1">
        <f>240*42</f>
        <v>10080</v>
      </c>
      <c r="F197" s="11"/>
      <c r="G197" s="11"/>
      <c r="H197" s="1" t="s">
        <v>5</v>
      </c>
      <c r="I197" s="1" t="s">
        <v>115</v>
      </c>
    </row>
    <row r="198" spans="1:9" ht="18.75" x14ac:dyDescent="0.25">
      <c r="A198" s="10">
        <v>40</v>
      </c>
      <c r="B198" s="6" t="s">
        <v>10</v>
      </c>
      <c r="C198" s="6">
        <v>43374</v>
      </c>
      <c r="D198" s="1">
        <v>960</v>
      </c>
      <c r="E198" s="1">
        <f>960*42</f>
        <v>40320</v>
      </c>
      <c r="F198" s="5"/>
      <c r="G198" s="5"/>
      <c r="H198" s="1" t="s">
        <v>5</v>
      </c>
      <c r="I198" s="1" t="s">
        <v>162</v>
      </c>
    </row>
    <row r="199" spans="1:9" ht="18.75" x14ac:dyDescent="0.25">
      <c r="A199" s="14"/>
      <c r="B199" s="12" t="s">
        <v>7</v>
      </c>
      <c r="C199" s="12">
        <v>43375</v>
      </c>
      <c r="D199" s="1">
        <v>960</v>
      </c>
      <c r="E199" s="1">
        <f t="shared" ref="E199" si="16">960*42</f>
        <v>40320</v>
      </c>
      <c r="F199" s="10">
        <v>62</v>
      </c>
      <c r="G199" s="10">
        <f>62*50</f>
        <v>3100</v>
      </c>
      <c r="H199" s="1" t="s">
        <v>5</v>
      </c>
      <c r="I199" s="1" t="s">
        <v>186</v>
      </c>
    </row>
    <row r="200" spans="1:9" ht="18.75" x14ac:dyDescent="0.25">
      <c r="A200" s="11"/>
      <c r="B200" s="13"/>
      <c r="C200" s="13"/>
      <c r="D200" s="1">
        <v>480</v>
      </c>
      <c r="E200" s="1">
        <f>480*42</f>
        <v>20160</v>
      </c>
      <c r="F200" s="11"/>
      <c r="G200" s="11"/>
      <c r="H200" s="1" t="s">
        <v>5</v>
      </c>
      <c r="I200" s="1" t="s">
        <v>149</v>
      </c>
    </row>
    <row r="201" spans="1:9" ht="18.75" x14ac:dyDescent="0.25">
      <c r="A201" s="10">
        <v>41</v>
      </c>
      <c r="B201" s="12" t="s">
        <v>10</v>
      </c>
      <c r="C201" s="12">
        <v>43381</v>
      </c>
      <c r="D201" s="1">
        <v>960</v>
      </c>
      <c r="E201" s="1">
        <f>960*42</f>
        <v>40320</v>
      </c>
      <c r="F201" s="10">
        <v>43</v>
      </c>
      <c r="G201" s="10">
        <f>43*50</f>
        <v>2150</v>
      </c>
      <c r="H201" s="1" t="s">
        <v>5</v>
      </c>
      <c r="I201" s="1" t="s">
        <v>187</v>
      </c>
    </row>
    <row r="202" spans="1:9" ht="18.75" x14ac:dyDescent="0.25">
      <c r="A202" s="14"/>
      <c r="B202" s="13"/>
      <c r="C202" s="13"/>
      <c r="D202" s="1">
        <v>480</v>
      </c>
      <c r="E202" s="1">
        <f>480*42</f>
        <v>20160</v>
      </c>
      <c r="F202" s="11"/>
      <c r="G202" s="11"/>
      <c r="H202" s="1" t="s">
        <v>5</v>
      </c>
      <c r="I202" s="1" t="s">
        <v>21</v>
      </c>
    </row>
    <row r="203" spans="1:9" ht="18.75" x14ac:dyDescent="0.25">
      <c r="A203" s="14"/>
      <c r="B203" s="12" t="s">
        <v>7</v>
      </c>
      <c r="C203" s="12">
        <v>43382</v>
      </c>
      <c r="D203" s="1">
        <v>960</v>
      </c>
      <c r="E203" s="1">
        <f>960*42</f>
        <v>40320</v>
      </c>
      <c r="F203" s="10">
        <v>34</v>
      </c>
      <c r="G203" s="10">
        <f>34*50</f>
        <v>1700</v>
      </c>
      <c r="H203" s="1" t="s">
        <v>5</v>
      </c>
      <c r="I203" s="1" t="s">
        <v>188</v>
      </c>
    </row>
    <row r="204" spans="1:9" ht="18.75" x14ac:dyDescent="0.25">
      <c r="A204" s="11"/>
      <c r="B204" s="13"/>
      <c r="C204" s="13"/>
      <c r="D204" s="1">
        <v>864</v>
      </c>
      <c r="E204" s="1">
        <f>864*42</f>
        <v>36288</v>
      </c>
      <c r="F204" s="11"/>
      <c r="G204" s="11"/>
      <c r="H204" s="1" t="s">
        <v>5</v>
      </c>
      <c r="I204" s="1" t="s">
        <v>189</v>
      </c>
    </row>
    <row r="205" spans="1:9" ht="18.75" x14ac:dyDescent="0.25">
      <c r="A205" s="10">
        <v>42</v>
      </c>
      <c r="B205" s="12" t="s">
        <v>10</v>
      </c>
      <c r="C205" s="12">
        <v>43388</v>
      </c>
      <c r="D205" s="1">
        <v>960</v>
      </c>
      <c r="E205" s="1">
        <f>960*42</f>
        <v>40320</v>
      </c>
      <c r="F205" s="10"/>
      <c r="G205" s="10"/>
      <c r="H205" s="1" t="s">
        <v>5</v>
      </c>
      <c r="I205" s="1" t="s">
        <v>190</v>
      </c>
    </row>
    <row r="206" spans="1:9" ht="18.75" x14ac:dyDescent="0.25">
      <c r="A206" s="14"/>
      <c r="B206" s="13"/>
      <c r="C206" s="13"/>
      <c r="D206" s="1">
        <v>480</v>
      </c>
      <c r="E206" s="1">
        <f>480*42</f>
        <v>20160</v>
      </c>
      <c r="F206" s="11"/>
      <c r="G206" s="11"/>
      <c r="H206" s="1" t="s">
        <v>5</v>
      </c>
      <c r="I206" s="1" t="s">
        <v>115</v>
      </c>
    </row>
    <row r="207" spans="1:9" ht="18.75" x14ac:dyDescent="0.25">
      <c r="A207" s="14"/>
      <c r="B207" s="12" t="s">
        <v>7</v>
      </c>
      <c r="C207" s="12">
        <v>43389</v>
      </c>
      <c r="D207" s="1">
        <v>960</v>
      </c>
      <c r="E207" s="1">
        <f>960*42</f>
        <v>40320</v>
      </c>
      <c r="F207" s="10">
        <v>53</v>
      </c>
      <c r="G207" s="10">
        <f>53*50</f>
        <v>2650</v>
      </c>
      <c r="H207" s="1" t="s">
        <v>5</v>
      </c>
      <c r="I207" s="1" t="s">
        <v>191</v>
      </c>
    </row>
    <row r="208" spans="1:9" ht="18.75" x14ac:dyDescent="0.25">
      <c r="A208" s="11"/>
      <c r="B208" s="13"/>
      <c r="C208" s="13"/>
      <c r="D208" s="1">
        <v>480</v>
      </c>
      <c r="E208" s="1">
        <f>480*42</f>
        <v>20160</v>
      </c>
      <c r="F208" s="11"/>
      <c r="G208" s="11"/>
      <c r="H208" s="1" t="s">
        <v>5</v>
      </c>
      <c r="I208" s="1" t="s">
        <v>26</v>
      </c>
    </row>
    <row r="209" spans="1:9" ht="18.75" x14ac:dyDescent="0.25">
      <c r="A209" s="10">
        <v>43</v>
      </c>
      <c r="B209" s="12" t="s">
        <v>10</v>
      </c>
      <c r="C209" s="12">
        <v>43395</v>
      </c>
      <c r="D209" s="1">
        <v>960</v>
      </c>
      <c r="E209" s="1">
        <f>960*42</f>
        <v>40320</v>
      </c>
      <c r="F209" s="10">
        <v>15</v>
      </c>
      <c r="G209" s="10">
        <f>15*50</f>
        <v>750</v>
      </c>
      <c r="H209" s="1" t="s">
        <v>5</v>
      </c>
      <c r="I209" s="1" t="s">
        <v>192</v>
      </c>
    </row>
    <row r="210" spans="1:9" ht="18.75" x14ac:dyDescent="0.25">
      <c r="A210" s="14"/>
      <c r="B210" s="13"/>
      <c r="C210" s="13"/>
      <c r="D210" s="1">
        <v>576</v>
      </c>
      <c r="E210" s="1">
        <f>576*42</f>
        <v>24192</v>
      </c>
      <c r="F210" s="11"/>
      <c r="G210" s="11"/>
      <c r="H210" s="1" t="s">
        <v>5</v>
      </c>
      <c r="I210" s="1" t="s">
        <v>115</v>
      </c>
    </row>
    <row r="211" spans="1:9" ht="18.75" x14ac:dyDescent="0.25">
      <c r="A211" s="14"/>
      <c r="B211" s="12" t="s">
        <v>7</v>
      </c>
      <c r="C211" s="12">
        <v>43396</v>
      </c>
      <c r="D211" s="1">
        <v>960</v>
      </c>
      <c r="E211" s="1">
        <f>960*42</f>
        <v>40320</v>
      </c>
      <c r="F211" s="10">
        <v>38</v>
      </c>
      <c r="G211" s="10">
        <f>38*50</f>
        <v>1900</v>
      </c>
      <c r="H211" s="1" t="s">
        <v>5</v>
      </c>
      <c r="I211" s="1" t="s">
        <v>193</v>
      </c>
    </row>
    <row r="212" spans="1:9" ht="18.75" x14ac:dyDescent="0.25">
      <c r="A212" s="14"/>
      <c r="B212" s="13"/>
      <c r="C212" s="13"/>
      <c r="D212" s="1">
        <v>576</v>
      </c>
      <c r="E212" s="1">
        <f>576*42</f>
        <v>24192</v>
      </c>
      <c r="F212" s="11"/>
      <c r="G212" s="11"/>
      <c r="H212" s="1" t="s">
        <v>5</v>
      </c>
      <c r="I212" s="1" t="s">
        <v>24</v>
      </c>
    </row>
    <row r="213" spans="1:9" ht="18.75" x14ac:dyDescent="0.25">
      <c r="A213" s="17">
        <v>44</v>
      </c>
      <c r="B213" s="12" t="s">
        <v>10</v>
      </c>
      <c r="C213" s="12">
        <v>43402</v>
      </c>
      <c r="D213" s="1">
        <v>960</v>
      </c>
      <c r="E213" s="1">
        <f>960*42</f>
        <v>40320</v>
      </c>
      <c r="F213" s="10"/>
      <c r="G213" s="10"/>
      <c r="H213" s="1" t="s">
        <v>5</v>
      </c>
      <c r="I213" s="1" t="s">
        <v>194</v>
      </c>
    </row>
    <row r="214" spans="1:9" ht="18.75" x14ac:dyDescent="0.25">
      <c r="A214" s="17"/>
      <c r="B214" s="13"/>
      <c r="C214" s="13"/>
      <c r="D214" s="1">
        <v>480</v>
      </c>
      <c r="E214" s="1">
        <f>480*42</f>
        <v>20160</v>
      </c>
      <c r="F214" s="11"/>
      <c r="G214" s="11"/>
      <c r="H214" s="1" t="s">
        <v>5</v>
      </c>
      <c r="I214" s="1" t="s">
        <v>115</v>
      </c>
    </row>
    <row r="215" spans="1:9" ht="18.75" x14ac:dyDescent="0.25">
      <c r="A215" s="17"/>
      <c r="B215" s="12" t="s">
        <v>7</v>
      </c>
      <c r="C215" s="12">
        <v>43403</v>
      </c>
      <c r="D215" s="1">
        <v>960</v>
      </c>
      <c r="E215" s="1">
        <f>960*42</f>
        <v>40320</v>
      </c>
      <c r="F215" s="10">
        <v>30</v>
      </c>
      <c r="G215" s="10">
        <f>30*50</f>
        <v>1500</v>
      </c>
      <c r="H215" s="1" t="s">
        <v>5</v>
      </c>
      <c r="I215" s="1" t="s">
        <v>195</v>
      </c>
    </row>
    <row r="216" spans="1:9" ht="18.75" x14ac:dyDescent="0.25">
      <c r="A216" s="17"/>
      <c r="B216" s="13"/>
      <c r="C216" s="13"/>
      <c r="D216" s="1">
        <v>432</v>
      </c>
      <c r="E216" s="1">
        <f>432*42</f>
        <v>18144</v>
      </c>
      <c r="F216" s="11"/>
      <c r="G216" s="11"/>
      <c r="H216" s="1" t="s">
        <v>5</v>
      </c>
      <c r="I216" s="1" t="s">
        <v>115</v>
      </c>
    </row>
    <row r="217" spans="1:9" ht="18.75" x14ac:dyDescent="0.25">
      <c r="A217" s="10">
        <v>45</v>
      </c>
      <c r="B217" s="10" t="s">
        <v>10</v>
      </c>
      <c r="C217" s="12">
        <v>43378</v>
      </c>
      <c r="D217" s="1">
        <v>912</v>
      </c>
      <c r="E217" s="1">
        <f>912*42</f>
        <v>38304</v>
      </c>
      <c r="F217" s="10">
        <v>22</v>
      </c>
      <c r="G217" s="10">
        <f>22*50</f>
        <v>1100</v>
      </c>
      <c r="H217" s="1" t="s">
        <v>5</v>
      </c>
      <c r="I217" s="1" t="s">
        <v>196</v>
      </c>
    </row>
    <row r="218" spans="1:9" ht="18.75" x14ac:dyDescent="0.25">
      <c r="A218" s="14"/>
      <c r="B218" s="11"/>
      <c r="C218" s="13"/>
      <c r="D218" s="1">
        <v>720</v>
      </c>
      <c r="E218" s="1">
        <f>720*42</f>
        <v>30240</v>
      </c>
      <c r="F218" s="11"/>
      <c r="G218" s="11"/>
      <c r="H218" s="1" t="s">
        <v>5</v>
      </c>
      <c r="I218" s="1" t="s">
        <v>197</v>
      </c>
    </row>
    <row r="219" spans="1:9" ht="18.75" x14ac:dyDescent="0.25">
      <c r="A219" s="14"/>
      <c r="B219" s="10" t="s">
        <v>7</v>
      </c>
      <c r="C219" s="12">
        <v>43410</v>
      </c>
      <c r="D219" s="1">
        <v>960</v>
      </c>
      <c r="E219" s="1">
        <f>960*42</f>
        <v>40320</v>
      </c>
      <c r="F219" s="10">
        <v>57</v>
      </c>
      <c r="G219" s="10">
        <f>57*50</f>
        <v>2850</v>
      </c>
      <c r="H219" s="1" t="s">
        <v>5</v>
      </c>
      <c r="I219" s="1" t="s">
        <v>198</v>
      </c>
    </row>
    <row r="220" spans="1:9" ht="18.75" x14ac:dyDescent="0.25">
      <c r="A220" s="11"/>
      <c r="B220" s="11"/>
      <c r="C220" s="13"/>
      <c r="D220" s="1">
        <v>816</v>
      </c>
      <c r="E220" s="1">
        <f>816*42</f>
        <v>34272</v>
      </c>
      <c r="F220" s="11"/>
      <c r="G220" s="11"/>
      <c r="H220" s="1" t="s">
        <v>5</v>
      </c>
      <c r="I220" s="1" t="s">
        <v>199</v>
      </c>
    </row>
    <row r="221" spans="1:9" ht="18.75" x14ac:dyDescent="0.25">
      <c r="A221" s="10">
        <v>46</v>
      </c>
      <c r="B221" s="10" t="s">
        <v>10</v>
      </c>
      <c r="C221" s="12">
        <v>43416</v>
      </c>
      <c r="D221" s="1">
        <v>960</v>
      </c>
      <c r="E221" s="1">
        <f>960*42</f>
        <v>40320</v>
      </c>
      <c r="F221" s="10">
        <v>29</v>
      </c>
      <c r="G221" s="10">
        <f>29*50</f>
        <v>1450</v>
      </c>
      <c r="H221" s="1" t="s">
        <v>5</v>
      </c>
      <c r="I221" s="1" t="s">
        <v>200</v>
      </c>
    </row>
    <row r="222" spans="1:9" ht="18.75" x14ac:dyDescent="0.25">
      <c r="A222" s="14"/>
      <c r="B222" s="11"/>
      <c r="C222" s="13"/>
      <c r="D222" s="1">
        <v>768</v>
      </c>
      <c r="E222" s="1">
        <f>768*42</f>
        <v>32256</v>
      </c>
      <c r="F222" s="11"/>
      <c r="G222" s="11"/>
      <c r="H222" s="1" t="s">
        <v>5</v>
      </c>
      <c r="I222" s="1" t="s">
        <v>201</v>
      </c>
    </row>
    <row r="223" spans="1:9" ht="18.75" x14ac:dyDescent="0.25">
      <c r="A223" s="14"/>
      <c r="B223" s="10" t="s">
        <v>7</v>
      </c>
      <c r="C223" s="12">
        <v>43417</v>
      </c>
      <c r="D223" s="1">
        <v>960</v>
      </c>
      <c r="E223" s="1">
        <f>960*42</f>
        <v>40320</v>
      </c>
      <c r="F223" s="10">
        <v>11</v>
      </c>
      <c r="G223" s="10">
        <f>11*50</f>
        <v>550</v>
      </c>
      <c r="H223" s="1" t="s">
        <v>5</v>
      </c>
      <c r="I223" s="1" t="s">
        <v>202</v>
      </c>
    </row>
    <row r="224" spans="1:9" ht="18.75" x14ac:dyDescent="0.25">
      <c r="A224" s="14"/>
      <c r="B224" s="11"/>
      <c r="C224" s="13"/>
      <c r="D224" s="1">
        <v>576</v>
      </c>
      <c r="E224" s="1">
        <f>576*42</f>
        <v>24192</v>
      </c>
      <c r="F224" s="11"/>
      <c r="G224" s="11"/>
      <c r="H224" s="1" t="s">
        <v>5</v>
      </c>
      <c r="I224" s="1" t="s">
        <v>130</v>
      </c>
    </row>
    <row r="225" spans="1:9" ht="18.75" x14ac:dyDescent="0.25">
      <c r="A225" s="14"/>
      <c r="B225" s="10" t="s">
        <v>150</v>
      </c>
      <c r="C225" s="12">
        <v>43421</v>
      </c>
      <c r="D225" s="1">
        <v>960</v>
      </c>
      <c r="E225" s="1">
        <f>960*42</f>
        <v>40320</v>
      </c>
      <c r="F225" s="10">
        <v>11</v>
      </c>
      <c r="G225" s="10">
        <f>11*50</f>
        <v>550</v>
      </c>
      <c r="H225" s="1" t="s">
        <v>18</v>
      </c>
      <c r="I225" s="1" t="s">
        <v>203</v>
      </c>
    </row>
    <row r="226" spans="1:9" ht="18.75" x14ac:dyDescent="0.25">
      <c r="A226" s="11"/>
      <c r="B226" s="11"/>
      <c r="C226" s="13"/>
      <c r="D226" s="1">
        <v>480</v>
      </c>
      <c r="E226" s="1">
        <f>480*42</f>
        <v>20160</v>
      </c>
      <c r="F226" s="11"/>
      <c r="G226" s="11"/>
      <c r="H226" s="1" t="s">
        <v>5</v>
      </c>
      <c r="I226" s="1" t="s">
        <v>24</v>
      </c>
    </row>
    <row r="227" spans="1:9" ht="18.75" x14ac:dyDescent="0.25">
      <c r="A227" s="17">
        <v>47</v>
      </c>
      <c r="B227" s="10" t="s">
        <v>10</v>
      </c>
      <c r="C227" s="12">
        <v>43423</v>
      </c>
      <c r="D227" s="1">
        <v>960</v>
      </c>
      <c r="E227" s="1">
        <f>960*42</f>
        <v>40320</v>
      </c>
      <c r="F227" s="10">
        <v>20</v>
      </c>
      <c r="G227" s="10">
        <f>20*50</f>
        <v>1000</v>
      </c>
      <c r="H227" s="1" t="s">
        <v>5</v>
      </c>
      <c r="I227" s="1" t="s">
        <v>204</v>
      </c>
    </row>
    <row r="228" spans="1:9" ht="18.75" x14ac:dyDescent="0.25">
      <c r="A228" s="17"/>
      <c r="B228" s="11"/>
      <c r="C228" s="13"/>
      <c r="D228" s="1">
        <v>528</v>
      </c>
      <c r="E228" s="1">
        <f>528*42</f>
        <v>22176</v>
      </c>
      <c r="F228" s="11"/>
      <c r="G228" s="11"/>
      <c r="H228" s="1" t="s">
        <v>5</v>
      </c>
      <c r="I228" s="1" t="s">
        <v>115</v>
      </c>
    </row>
    <row r="229" spans="1:9" ht="18.75" x14ac:dyDescent="0.25">
      <c r="A229" s="17"/>
      <c r="B229" s="10" t="s">
        <v>7</v>
      </c>
      <c r="C229" s="12">
        <v>43424</v>
      </c>
      <c r="D229" s="1">
        <v>960</v>
      </c>
      <c r="E229" s="1">
        <f>960*42</f>
        <v>40320</v>
      </c>
      <c r="F229" s="10">
        <v>97</v>
      </c>
      <c r="G229" s="10">
        <f>97*50</f>
        <v>4850</v>
      </c>
      <c r="H229" s="1" t="s">
        <v>5</v>
      </c>
      <c r="I229" s="1" t="s">
        <v>205</v>
      </c>
    </row>
    <row r="230" spans="1:9" ht="18.75" x14ac:dyDescent="0.25">
      <c r="A230" s="17"/>
      <c r="B230" s="11"/>
      <c r="C230" s="13"/>
      <c r="D230" s="1">
        <v>384</v>
      </c>
      <c r="E230" s="1">
        <f>384*42</f>
        <v>16128</v>
      </c>
      <c r="F230" s="11"/>
      <c r="G230" s="11"/>
      <c r="H230" s="1" t="s">
        <v>5</v>
      </c>
      <c r="I230" s="1" t="s">
        <v>206</v>
      </c>
    </row>
    <row r="231" spans="1:9" ht="18.75" x14ac:dyDescent="0.25">
      <c r="A231" s="10">
        <v>48</v>
      </c>
      <c r="B231" s="10" t="s">
        <v>10</v>
      </c>
      <c r="C231" s="12">
        <v>43430</v>
      </c>
      <c r="D231" s="1">
        <v>960</v>
      </c>
      <c r="E231" s="1">
        <f>960*42</f>
        <v>40320</v>
      </c>
      <c r="F231" s="10"/>
      <c r="G231" s="10"/>
      <c r="H231" s="1" t="s">
        <v>5</v>
      </c>
      <c r="I231" s="1" t="s">
        <v>207</v>
      </c>
    </row>
    <row r="232" spans="1:9" ht="18.75" x14ac:dyDescent="0.25">
      <c r="A232" s="14"/>
      <c r="B232" s="11"/>
      <c r="C232" s="13"/>
      <c r="D232" s="1">
        <v>432</v>
      </c>
      <c r="E232" s="1">
        <f>432*42</f>
        <v>18144</v>
      </c>
      <c r="F232" s="11"/>
      <c r="G232" s="11"/>
      <c r="H232" s="1" t="s">
        <v>5</v>
      </c>
      <c r="I232" s="1" t="s">
        <v>59</v>
      </c>
    </row>
    <row r="233" spans="1:9" ht="18.75" x14ac:dyDescent="0.25">
      <c r="A233" s="14"/>
      <c r="B233" s="10" t="s">
        <v>36</v>
      </c>
      <c r="C233" s="12">
        <v>43434</v>
      </c>
      <c r="D233" s="1">
        <v>960</v>
      </c>
      <c r="E233" s="1">
        <f>960*42</f>
        <v>40320</v>
      </c>
      <c r="F233" s="10"/>
      <c r="G233" s="10"/>
      <c r="H233" s="1" t="s">
        <v>18</v>
      </c>
      <c r="I233" s="1" t="s">
        <v>208</v>
      </c>
    </row>
    <row r="234" spans="1:9" ht="18.75" x14ac:dyDescent="0.25">
      <c r="A234" s="14"/>
      <c r="B234" s="11"/>
      <c r="C234" s="13"/>
      <c r="D234" s="1">
        <v>480</v>
      </c>
      <c r="E234" s="1">
        <f>480*42</f>
        <v>20160</v>
      </c>
      <c r="F234" s="11"/>
      <c r="G234" s="11"/>
      <c r="H234" s="1" t="s">
        <v>5</v>
      </c>
      <c r="I234" s="1" t="s">
        <v>137</v>
      </c>
    </row>
    <row r="235" spans="1:9" ht="18.75" x14ac:dyDescent="0.25">
      <c r="A235" s="17">
        <v>49</v>
      </c>
      <c r="B235" s="10" t="s">
        <v>10</v>
      </c>
      <c r="C235" s="12">
        <v>43437</v>
      </c>
      <c r="D235" s="1">
        <v>816</v>
      </c>
      <c r="E235" s="1">
        <f>816*42</f>
        <v>34272</v>
      </c>
      <c r="F235" s="10"/>
      <c r="G235" s="10"/>
      <c r="H235" s="1" t="s">
        <v>5</v>
      </c>
      <c r="I235" s="1" t="s">
        <v>209</v>
      </c>
    </row>
    <row r="236" spans="1:9" ht="18.75" x14ac:dyDescent="0.25">
      <c r="A236" s="17"/>
      <c r="B236" s="11"/>
      <c r="C236" s="13"/>
      <c r="D236" s="1">
        <v>576</v>
      </c>
      <c r="E236" s="1">
        <f>576*42</f>
        <v>24192</v>
      </c>
      <c r="F236" s="11"/>
      <c r="G236" s="11"/>
      <c r="H236" s="1" t="s">
        <v>5</v>
      </c>
      <c r="I236" s="1" t="s">
        <v>115</v>
      </c>
    </row>
    <row r="237" spans="1:9" ht="18.75" x14ac:dyDescent="0.25">
      <c r="A237" s="17"/>
      <c r="B237" s="10" t="s">
        <v>36</v>
      </c>
      <c r="C237" s="12">
        <v>43441</v>
      </c>
      <c r="D237" s="1">
        <v>960</v>
      </c>
      <c r="E237" s="1">
        <f>960*42</f>
        <v>40320</v>
      </c>
      <c r="F237" s="10">
        <v>17</v>
      </c>
      <c r="G237" s="10">
        <f>17*50</f>
        <v>850</v>
      </c>
      <c r="H237" s="1" t="s">
        <v>5</v>
      </c>
      <c r="I237" s="1" t="s">
        <v>210</v>
      </c>
    </row>
    <row r="238" spans="1:9" ht="18.75" x14ac:dyDescent="0.25">
      <c r="A238" s="17"/>
      <c r="B238" s="11"/>
      <c r="C238" s="13"/>
      <c r="D238" s="1">
        <v>960</v>
      </c>
      <c r="E238" s="1">
        <f>960*42</f>
        <v>40320</v>
      </c>
      <c r="F238" s="11"/>
      <c r="G238" s="11"/>
      <c r="H238" s="1" t="s">
        <v>5</v>
      </c>
      <c r="I238" s="1" t="s">
        <v>211</v>
      </c>
    </row>
    <row r="239" spans="1:9" ht="18.75" x14ac:dyDescent="0.25">
      <c r="A239" s="14">
        <v>50</v>
      </c>
      <c r="B239" s="10" t="s">
        <v>9</v>
      </c>
      <c r="C239" s="12">
        <v>43447</v>
      </c>
      <c r="D239" s="1">
        <v>960</v>
      </c>
      <c r="E239" s="1">
        <f t="shared" ref="E239:E243" si="17">960*42</f>
        <v>40320</v>
      </c>
      <c r="F239" s="10"/>
      <c r="G239" s="10"/>
      <c r="H239" s="1" t="s">
        <v>5</v>
      </c>
      <c r="I239" s="1" t="s">
        <v>212</v>
      </c>
    </row>
    <row r="240" spans="1:9" ht="18.75" x14ac:dyDescent="0.25">
      <c r="A240" s="14"/>
      <c r="B240" s="11"/>
      <c r="C240" s="13"/>
      <c r="D240" s="1">
        <v>960</v>
      </c>
      <c r="E240" s="1">
        <f t="shared" si="17"/>
        <v>40320</v>
      </c>
      <c r="F240" s="11"/>
      <c r="G240" s="11"/>
      <c r="H240" s="1" t="s">
        <v>5</v>
      </c>
      <c r="I240" s="1" t="s">
        <v>213</v>
      </c>
    </row>
    <row r="241" spans="1:9" ht="18.75" x14ac:dyDescent="0.25">
      <c r="A241" s="14"/>
      <c r="B241" s="10" t="s">
        <v>36</v>
      </c>
      <c r="C241" s="12">
        <v>43448</v>
      </c>
      <c r="D241" s="1">
        <v>960</v>
      </c>
      <c r="E241" s="1">
        <f t="shared" si="17"/>
        <v>40320</v>
      </c>
      <c r="F241" s="10">
        <v>42</v>
      </c>
      <c r="G241" s="10">
        <f>42*50</f>
        <v>2100</v>
      </c>
      <c r="H241" s="1" t="s">
        <v>5</v>
      </c>
      <c r="I241" s="1" t="s">
        <v>214</v>
      </c>
    </row>
    <row r="242" spans="1:9" ht="18.75" x14ac:dyDescent="0.25">
      <c r="A242" s="14"/>
      <c r="B242" s="11"/>
      <c r="C242" s="13"/>
      <c r="D242" s="1">
        <v>960</v>
      </c>
      <c r="E242" s="1">
        <f t="shared" si="17"/>
        <v>40320</v>
      </c>
      <c r="F242" s="11"/>
      <c r="G242" s="11"/>
      <c r="H242" s="1" t="s">
        <v>5</v>
      </c>
      <c r="I242" s="1" t="s">
        <v>215</v>
      </c>
    </row>
    <row r="243" spans="1:9" ht="18.75" x14ac:dyDescent="0.25">
      <c r="A243" s="10">
        <v>51</v>
      </c>
      <c r="B243" s="10" t="s">
        <v>10</v>
      </c>
      <c r="C243" s="12">
        <v>43451</v>
      </c>
      <c r="D243" s="1">
        <v>960</v>
      </c>
      <c r="E243" s="1">
        <f t="shared" si="17"/>
        <v>40320</v>
      </c>
      <c r="F243" s="10">
        <v>38</v>
      </c>
      <c r="G243" s="10">
        <f>38*50</f>
        <v>1900</v>
      </c>
      <c r="H243" s="1" t="s">
        <v>5</v>
      </c>
      <c r="I243" s="1" t="s">
        <v>217</v>
      </c>
    </row>
    <row r="244" spans="1:9" ht="18.75" x14ac:dyDescent="0.25">
      <c r="A244" s="14"/>
      <c r="B244" s="11"/>
      <c r="C244" s="13"/>
      <c r="D244" s="1">
        <v>528</v>
      </c>
      <c r="E244" s="1">
        <f>528*42</f>
        <v>22176</v>
      </c>
      <c r="F244" s="11"/>
      <c r="G244" s="11"/>
      <c r="H244" s="1" t="s">
        <v>5</v>
      </c>
      <c r="I244" s="1" t="s">
        <v>206</v>
      </c>
    </row>
    <row r="245" spans="1:9" ht="18.75" x14ac:dyDescent="0.25">
      <c r="A245" s="14"/>
      <c r="B245" s="10" t="s">
        <v>216</v>
      </c>
      <c r="C245" s="12">
        <v>43453</v>
      </c>
      <c r="D245" s="1">
        <v>480</v>
      </c>
      <c r="E245" s="1">
        <f>480*42</f>
        <v>20160</v>
      </c>
      <c r="F245" s="10">
        <v>30</v>
      </c>
      <c r="G245" s="10">
        <f>30*50</f>
        <v>1500</v>
      </c>
      <c r="H245" s="1" t="s">
        <v>5</v>
      </c>
      <c r="I245" s="1" t="s">
        <v>26</v>
      </c>
    </row>
    <row r="246" spans="1:9" ht="18.75" x14ac:dyDescent="0.25">
      <c r="A246" s="14"/>
      <c r="B246" s="14"/>
      <c r="C246" s="18"/>
      <c r="D246" s="1">
        <v>480</v>
      </c>
      <c r="E246" s="1">
        <f t="shared" ref="E246:E248" si="18">480*42</f>
        <v>20160</v>
      </c>
      <c r="F246" s="14"/>
      <c r="G246" s="14"/>
      <c r="H246" s="1" t="s">
        <v>18</v>
      </c>
      <c r="I246" s="1" t="s">
        <v>21</v>
      </c>
    </row>
    <row r="247" spans="1:9" ht="18.75" x14ac:dyDescent="0.25">
      <c r="A247" s="14"/>
      <c r="B247" s="14"/>
      <c r="C247" s="18"/>
      <c r="D247" s="1">
        <v>480</v>
      </c>
      <c r="E247" s="1">
        <f t="shared" si="18"/>
        <v>20160</v>
      </c>
      <c r="F247" s="14"/>
      <c r="G247" s="14"/>
      <c r="H247" s="1" t="s">
        <v>18</v>
      </c>
      <c r="I247" s="1" t="s">
        <v>133</v>
      </c>
    </row>
    <row r="248" spans="1:9" ht="18.75" x14ac:dyDescent="0.25">
      <c r="A248" s="14"/>
      <c r="B248" s="11"/>
      <c r="C248" s="13"/>
      <c r="D248" s="1">
        <v>480</v>
      </c>
      <c r="E248" s="1">
        <f t="shared" si="18"/>
        <v>20160</v>
      </c>
      <c r="F248" s="11"/>
      <c r="G248" s="11"/>
      <c r="H248" s="1" t="s">
        <v>5</v>
      </c>
      <c r="I248" s="1" t="s">
        <v>84</v>
      </c>
    </row>
    <row r="249" spans="1:9" ht="18.75" x14ac:dyDescent="0.25">
      <c r="A249" s="14"/>
      <c r="B249" s="12" t="s">
        <v>9</v>
      </c>
      <c r="C249" s="12">
        <v>43454</v>
      </c>
      <c r="D249" s="1">
        <v>960</v>
      </c>
      <c r="E249" s="1">
        <f>960*42</f>
        <v>40320</v>
      </c>
      <c r="F249" s="10">
        <v>42</v>
      </c>
      <c r="G249" s="10">
        <f>42*50</f>
        <v>2100</v>
      </c>
      <c r="H249" s="1" t="s">
        <v>5</v>
      </c>
      <c r="I249" s="1" t="s">
        <v>218</v>
      </c>
    </row>
    <row r="250" spans="1:9" ht="18.75" x14ac:dyDescent="0.25">
      <c r="A250" s="14"/>
      <c r="B250" s="13"/>
      <c r="C250" s="13"/>
      <c r="D250" s="1">
        <v>960</v>
      </c>
      <c r="E250" s="1">
        <f>960*42</f>
        <v>40320</v>
      </c>
      <c r="F250" s="11"/>
      <c r="G250" s="11"/>
      <c r="H250" s="1" t="s">
        <v>5</v>
      </c>
      <c r="I250" s="1" t="s">
        <v>219</v>
      </c>
    </row>
    <row r="251" spans="1:9" ht="18.75" x14ac:dyDescent="0.25">
      <c r="A251" s="10">
        <v>52</v>
      </c>
      <c r="B251" s="10" t="s">
        <v>10</v>
      </c>
      <c r="C251" s="12">
        <v>43458</v>
      </c>
      <c r="D251" s="1">
        <v>960</v>
      </c>
      <c r="E251" s="1">
        <f>960*42</f>
        <v>40320</v>
      </c>
      <c r="F251" s="10"/>
      <c r="G251" s="10"/>
      <c r="H251" s="1" t="s">
        <v>5</v>
      </c>
      <c r="I251" s="1" t="s">
        <v>220</v>
      </c>
    </row>
    <row r="252" spans="1:9" ht="18.75" x14ac:dyDescent="0.25">
      <c r="A252" s="14"/>
      <c r="B252" s="11"/>
      <c r="C252" s="13"/>
      <c r="D252" s="1">
        <v>673</v>
      </c>
      <c r="E252" s="1">
        <f>673*42</f>
        <v>28266</v>
      </c>
      <c r="F252" s="11"/>
      <c r="G252" s="11"/>
      <c r="H252" s="1" t="s">
        <v>5</v>
      </c>
      <c r="I252" s="1" t="s">
        <v>221</v>
      </c>
    </row>
    <row r="253" spans="1:9" ht="18.75" x14ac:dyDescent="0.25">
      <c r="A253" s="14"/>
      <c r="B253" s="10" t="s">
        <v>216</v>
      </c>
      <c r="C253" s="12">
        <v>43460</v>
      </c>
      <c r="D253" s="1">
        <v>960</v>
      </c>
      <c r="E253" s="1">
        <f>960*42</f>
        <v>40320</v>
      </c>
      <c r="F253" s="10">
        <v>30</v>
      </c>
      <c r="G253" s="10">
        <f>30*50</f>
        <v>1500</v>
      </c>
      <c r="H253" s="1" t="s">
        <v>5</v>
      </c>
      <c r="I253" s="1" t="s">
        <v>222</v>
      </c>
    </row>
    <row r="254" spans="1:9" ht="18.75" x14ac:dyDescent="0.25">
      <c r="A254" s="14"/>
      <c r="B254" s="11"/>
      <c r="C254" s="13"/>
      <c r="D254" s="1">
        <v>960</v>
      </c>
      <c r="E254" s="1">
        <f>960*42</f>
        <v>40320</v>
      </c>
      <c r="F254" s="11"/>
      <c r="G254" s="11"/>
      <c r="H254" s="1" t="s">
        <v>5</v>
      </c>
      <c r="I254" s="1" t="s">
        <v>223</v>
      </c>
    </row>
    <row r="255" spans="1:9" ht="18.75" x14ac:dyDescent="0.25">
      <c r="A255" s="14"/>
      <c r="B255" s="10" t="s">
        <v>9</v>
      </c>
      <c r="C255" s="12">
        <v>43461</v>
      </c>
      <c r="D255" s="5">
        <v>960</v>
      </c>
      <c r="E255" s="1">
        <f>960*42</f>
        <v>40320</v>
      </c>
      <c r="F255" s="10">
        <v>28</v>
      </c>
      <c r="G255" s="10">
        <f>28*50</f>
        <v>1400</v>
      </c>
      <c r="H255" s="1" t="s">
        <v>5</v>
      </c>
      <c r="I255" s="1" t="s">
        <v>224</v>
      </c>
    </row>
    <row r="256" spans="1:9" ht="18.75" x14ac:dyDescent="0.25">
      <c r="A256" s="14"/>
      <c r="B256" s="11"/>
      <c r="C256" s="13"/>
      <c r="D256" s="5">
        <v>960</v>
      </c>
      <c r="E256" s="1">
        <f>960*42</f>
        <v>40320</v>
      </c>
      <c r="F256" s="11"/>
      <c r="G256" s="11"/>
      <c r="H256" s="1" t="s">
        <v>5</v>
      </c>
      <c r="I256" s="1" t="s">
        <v>225</v>
      </c>
    </row>
    <row r="257" spans="1:9" ht="18.75" x14ac:dyDescent="0.25">
      <c r="A257" s="14"/>
      <c r="B257" s="10" t="s">
        <v>36</v>
      </c>
      <c r="C257" s="12">
        <v>43462</v>
      </c>
      <c r="D257" s="5">
        <v>624</v>
      </c>
      <c r="E257" s="1">
        <f>624*42</f>
        <v>26208</v>
      </c>
      <c r="F257" s="10">
        <v>9</v>
      </c>
      <c r="G257" s="10">
        <f>9*50</f>
        <v>450</v>
      </c>
      <c r="H257" s="1" t="s">
        <v>18</v>
      </c>
      <c r="I257" s="1" t="s">
        <v>226</v>
      </c>
    </row>
    <row r="258" spans="1:9" ht="21" x14ac:dyDescent="0.35">
      <c r="A258" s="14"/>
      <c r="B258" s="14"/>
      <c r="C258" s="18"/>
      <c r="D258" s="20">
        <v>960</v>
      </c>
      <c r="E258" s="5">
        <f>960*42</f>
        <v>40320</v>
      </c>
      <c r="F258" s="14"/>
      <c r="G258" s="14"/>
      <c r="H258" s="5" t="s">
        <v>5</v>
      </c>
      <c r="I258" s="5" t="s">
        <v>227</v>
      </c>
    </row>
    <row r="259" spans="1:9" ht="21" x14ac:dyDescent="0.35">
      <c r="A259" s="21"/>
      <c r="B259" s="22"/>
      <c r="C259" s="21"/>
      <c r="D259" s="23"/>
      <c r="E259" s="23"/>
      <c r="F259" s="23"/>
      <c r="G259" s="23"/>
      <c r="H259" s="21"/>
      <c r="I259" s="21"/>
    </row>
  </sheetData>
  <mergeCells count="510">
    <mergeCell ref="B138:B139"/>
    <mergeCell ref="B245:B248"/>
    <mergeCell ref="C245:C248"/>
    <mergeCell ref="F245:F248"/>
    <mergeCell ref="G245:G248"/>
    <mergeCell ref="F251:F252"/>
    <mergeCell ref="G251:G252"/>
    <mergeCell ref="G157:G158"/>
    <mergeCell ref="C144:C145"/>
    <mergeCell ref="F144:F145"/>
    <mergeCell ref="G144:G145"/>
    <mergeCell ref="B146:B147"/>
    <mergeCell ref="C146:C147"/>
    <mergeCell ref="F146:F147"/>
    <mergeCell ref="C194:C195"/>
    <mergeCell ref="F194:F195"/>
    <mergeCell ref="G194:G195"/>
    <mergeCell ref="B144:B145"/>
    <mergeCell ref="B170:B171"/>
    <mergeCell ref="C180:C181"/>
    <mergeCell ref="F180:F181"/>
    <mergeCell ref="G201:G202"/>
    <mergeCell ref="F211:F212"/>
    <mergeCell ref="F190:F191"/>
    <mergeCell ref="G207:G208"/>
    <mergeCell ref="G190:G191"/>
    <mergeCell ref="B196:B197"/>
    <mergeCell ref="C196:C197"/>
    <mergeCell ref="F196:F197"/>
    <mergeCell ref="B194:B195"/>
    <mergeCell ref="C170:C171"/>
    <mergeCell ref="F170:F171"/>
    <mergeCell ref="G170:G171"/>
    <mergeCell ref="G196:G197"/>
    <mergeCell ref="B184:B185"/>
    <mergeCell ref="C184:C185"/>
    <mergeCell ref="F184:F185"/>
    <mergeCell ref="B203:B204"/>
    <mergeCell ref="B175:B176"/>
    <mergeCell ref="C175:C176"/>
    <mergeCell ref="F175:F176"/>
    <mergeCell ref="G175:G176"/>
    <mergeCell ref="C136:C137"/>
    <mergeCell ref="B217:B218"/>
    <mergeCell ref="C217:C218"/>
    <mergeCell ref="F217:F218"/>
    <mergeCell ref="G217:G218"/>
    <mergeCell ref="G180:G181"/>
    <mergeCell ref="B172:B173"/>
    <mergeCell ref="C172:C173"/>
    <mergeCell ref="F172:F173"/>
    <mergeCell ref="G172:G173"/>
    <mergeCell ref="B209:B210"/>
    <mergeCell ref="C209:C210"/>
    <mergeCell ref="G209:G210"/>
    <mergeCell ref="B190:B191"/>
    <mergeCell ref="C190:C191"/>
    <mergeCell ref="B180:B181"/>
    <mergeCell ref="C203:C204"/>
    <mergeCell ref="F203:F204"/>
    <mergeCell ref="G203:G204"/>
    <mergeCell ref="F209:F210"/>
    <mergeCell ref="C201:C202"/>
    <mergeCell ref="G211:G212"/>
    <mergeCell ref="C211:C212"/>
    <mergeCell ref="B211:B212"/>
    <mergeCell ref="B167:B168"/>
    <mergeCell ref="C167:C168"/>
    <mergeCell ref="F167:F168"/>
    <mergeCell ref="G167:G168"/>
    <mergeCell ref="C152:C154"/>
    <mergeCell ref="F152:F154"/>
    <mergeCell ref="G152:G154"/>
    <mergeCell ref="B155:B156"/>
    <mergeCell ref="C155:C156"/>
    <mergeCell ref="F155:F156"/>
    <mergeCell ref="G155:G156"/>
    <mergeCell ref="C165:C166"/>
    <mergeCell ref="F165:F166"/>
    <mergeCell ref="G165:G166"/>
    <mergeCell ref="B157:B158"/>
    <mergeCell ref="B165:B166"/>
    <mergeCell ref="B161:B162"/>
    <mergeCell ref="C161:C162"/>
    <mergeCell ref="F161:F162"/>
    <mergeCell ref="G161:G162"/>
    <mergeCell ref="B163:B164"/>
    <mergeCell ref="C163:C164"/>
    <mergeCell ref="F163:F164"/>
    <mergeCell ref="G163:G164"/>
    <mergeCell ref="G229:G230"/>
    <mergeCell ref="C213:C214"/>
    <mergeCell ref="B215:B216"/>
    <mergeCell ref="C215:C216"/>
    <mergeCell ref="F213:F214"/>
    <mergeCell ref="G213:G214"/>
    <mergeCell ref="F215:F216"/>
    <mergeCell ref="G227:G228"/>
    <mergeCell ref="F219:F220"/>
    <mergeCell ref="G219:G220"/>
    <mergeCell ref="B213:B214"/>
    <mergeCell ref="B225:B226"/>
    <mergeCell ref="C225:C226"/>
    <mergeCell ref="F225:F226"/>
    <mergeCell ref="G225:G226"/>
    <mergeCell ref="B221:B222"/>
    <mergeCell ref="B223:B224"/>
    <mergeCell ref="C221:C222"/>
    <mergeCell ref="C223:C224"/>
    <mergeCell ref="F221:F222"/>
    <mergeCell ref="F223:F224"/>
    <mergeCell ref="G221:G222"/>
    <mergeCell ref="C253:C254"/>
    <mergeCell ref="C257:C258"/>
    <mergeCell ref="G253:G254"/>
    <mergeCell ref="G257:G258"/>
    <mergeCell ref="B251:B252"/>
    <mergeCell ref="C251:C252"/>
    <mergeCell ref="B239:B240"/>
    <mergeCell ref="C239:C240"/>
    <mergeCell ref="F239:F240"/>
    <mergeCell ref="G239:G240"/>
    <mergeCell ref="G241:G242"/>
    <mergeCell ref="B243:B244"/>
    <mergeCell ref="C243:C244"/>
    <mergeCell ref="F243:F244"/>
    <mergeCell ref="G243:G244"/>
    <mergeCell ref="F249:F250"/>
    <mergeCell ref="G249:G250"/>
    <mergeCell ref="C249:C250"/>
    <mergeCell ref="B253:B254"/>
    <mergeCell ref="F241:F242"/>
    <mergeCell ref="B255:B256"/>
    <mergeCell ref="C255:C256"/>
    <mergeCell ref="F255:F256"/>
    <mergeCell ref="G255:G256"/>
    <mergeCell ref="G237:G238"/>
    <mergeCell ref="G205:G206"/>
    <mergeCell ref="B199:B200"/>
    <mergeCell ref="C199:C200"/>
    <mergeCell ref="F199:F200"/>
    <mergeCell ref="G199:G200"/>
    <mergeCell ref="F201:F202"/>
    <mergeCell ref="B205:B206"/>
    <mergeCell ref="C205:C206"/>
    <mergeCell ref="B235:B236"/>
    <mergeCell ref="C235:C236"/>
    <mergeCell ref="B219:B220"/>
    <mergeCell ref="C219:C220"/>
    <mergeCell ref="G235:G236"/>
    <mergeCell ref="G215:G216"/>
    <mergeCell ref="F231:F232"/>
    <mergeCell ref="G231:G232"/>
    <mergeCell ref="F233:F234"/>
    <mergeCell ref="G233:G234"/>
    <mergeCell ref="C229:C230"/>
    <mergeCell ref="G223:G224"/>
    <mergeCell ref="B201:B202"/>
    <mergeCell ref="B229:B230"/>
    <mergeCell ref="F229:F230"/>
    <mergeCell ref="F148:F149"/>
    <mergeCell ref="G148:G149"/>
    <mergeCell ref="B150:B151"/>
    <mergeCell ref="C150:C151"/>
    <mergeCell ref="F150:F151"/>
    <mergeCell ref="G150:G151"/>
    <mergeCell ref="B152:B154"/>
    <mergeCell ref="B159:B160"/>
    <mergeCell ref="C159:C160"/>
    <mergeCell ref="F159:F160"/>
    <mergeCell ref="G159:G160"/>
    <mergeCell ref="C157:C158"/>
    <mergeCell ref="B81:B82"/>
    <mergeCell ref="F43:F44"/>
    <mergeCell ref="F35:F36"/>
    <mergeCell ref="F37:F38"/>
    <mergeCell ref="C35:C36"/>
    <mergeCell ref="G35:G36"/>
    <mergeCell ref="B37:B38"/>
    <mergeCell ref="G39:G40"/>
    <mergeCell ref="B102:B103"/>
    <mergeCell ref="C102:C103"/>
    <mergeCell ref="F102:F103"/>
    <mergeCell ref="G102:G103"/>
    <mergeCell ref="B87:B88"/>
    <mergeCell ref="B85:B86"/>
    <mergeCell ref="G93:G94"/>
    <mergeCell ref="G95:G96"/>
    <mergeCell ref="G89:G90"/>
    <mergeCell ref="G91:G92"/>
    <mergeCell ref="C98:C100"/>
    <mergeCell ref="F93:F94"/>
    <mergeCell ref="B60:B61"/>
    <mergeCell ref="C58:C59"/>
    <mergeCell ref="G58:G59"/>
    <mergeCell ref="G41:G42"/>
    <mergeCell ref="A1:I1"/>
    <mergeCell ref="A4:A9"/>
    <mergeCell ref="A2:I2"/>
    <mergeCell ref="A10:A16"/>
    <mergeCell ref="B83:B84"/>
    <mergeCell ref="C83:C84"/>
    <mergeCell ref="B4:B5"/>
    <mergeCell ref="C4:C5"/>
    <mergeCell ref="B6:B7"/>
    <mergeCell ref="C6:C7"/>
    <mergeCell ref="B8:B9"/>
    <mergeCell ref="C8:C9"/>
    <mergeCell ref="B10:B11"/>
    <mergeCell ref="C10:C11"/>
    <mergeCell ref="B15:B16"/>
    <mergeCell ref="C15:C16"/>
    <mergeCell ref="B35:B36"/>
    <mergeCell ref="F45:F46"/>
    <mergeCell ref="F47:F48"/>
    <mergeCell ref="F51:F52"/>
    <mergeCell ref="F54:F55"/>
    <mergeCell ref="F49:F50"/>
    <mergeCell ref="A24:A29"/>
    <mergeCell ref="I68:I69"/>
    <mergeCell ref="A78:A82"/>
    <mergeCell ref="A35:A40"/>
    <mergeCell ref="A49:A53"/>
    <mergeCell ref="G78:G79"/>
    <mergeCell ref="G81:G82"/>
    <mergeCell ref="F56:F57"/>
    <mergeCell ref="F64:F65"/>
    <mergeCell ref="F66:F67"/>
    <mergeCell ref="B78:B79"/>
    <mergeCell ref="A60:A69"/>
    <mergeCell ref="B62:B63"/>
    <mergeCell ref="B68:B69"/>
    <mergeCell ref="F62:F63"/>
    <mergeCell ref="F68:F69"/>
    <mergeCell ref="G62:G63"/>
    <mergeCell ref="G72:G73"/>
    <mergeCell ref="G74:G75"/>
    <mergeCell ref="G70:G71"/>
    <mergeCell ref="G76:G77"/>
    <mergeCell ref="G49:G50"/>
    <mergeCell ref="A45:A48"/>
    <mergeCell ref="B41:B42"/>
    <mergeCell ref="C41:C42"/>
    <mergeCell ref="G60:G61"/>
    <mergeCell ref="A70:A77"/>
    <mergeCell ref="A54:A59"/>
    <mergeCell ref="A85:A89"/>
    <mergeCell ref="A83:A84"/>
    <mergeCell ref="F70:F71"/>
    <mergeCell ref="F76:F77"/>
    <mergeCell ref="B72:B73"/>
    <mergeCell ref="B74:B75"/>
    <mergeCell ref="C72:C73"/>
    <mergeCell ref="C74:C75"/>
    <mergeCell ref="F72:F73"/>
    <mergeCell ref="F74:F75"/>
    <mergeCell ref="C70:C71"/>
    <mergeCell ref="C76:C77"/>
    <mergeCell ref="C78:C79"/>
    <mergeCell ref="B64:B65"/>
    <mergeCell ref="B66:B67"/>
    <mergeCell ref="F78:F79"/>
    <mergeCell ref="F81:F82"/>
    <mergeCell ref="F85:F86"/>
    <mergeCell ref="B56:B57"/>
    <mergeCell ref="C56:C57"/>
    <mergeCell ref="B70:B71"/>
    <mergeCell ref="B76:B77"/>
    <mergeCell ref="A239:A242"/>
    <mergeCell ref="A209:A212"/>
    <mergeCell ref="A235:A238"/>
    <mergeCell ref="A148:A154"/>
    <mergeCell ref="A134:A137"/>
    <mergeCell ref="A179:A182"/>
    <mergeCell ref="A155:A160"/>
    <mergeCell ref="A170:A174"/>
    <mergeCell ref="A198:A200"/>
    <mergeCell ref="A188:A189"/>
    <mergeCell ref="A205:A208"/>
    <mergeCell ref="A201:A204"/>
    <mergeCell ref="A213:A216"/>
    <mergeCell ref="A190:A193"/>
    <mergeCell ref="A194:A197"/>
    <mergeCell ref="A183:A186"/>
    <mergeCell ref="A161:A164"/>
    <mergeCell ref="A142:A147"/>
    <mergeCell ref="A227:A230"/>
    <mergeCell ref="A165:A169"/>
    <mergeCell ref="A138:A141"/>
    <mergeCell ref="A175:A178"/>
    <mergeCell ref="A221:A226"/>
    <mergeCell ref="A98:A105"/>
    <mergeCell ref="A125:A129"/>
    <mergeCell ref="B89:B90"/>
    <mergeCell ref="C89:C90"/>
    <mergeCell ref="B91:B92"/>
    <mergeCell ref="C91:C92"/>
    <mergeCell ref="F104:F105"/>
    <mergeCell ref="B98:B100"/>
    <mergeCell ref="B104:B105"/>
    <mergeCell ref="A91:A97"/>
    <mergeCell ref="F95:F96"/>
    <mergeCell ref="C108:C109"/>
    <mergeCell ref="F106:F107"/>
    <mergeCell ref="B127:B129"/>
    <mergeCell ref="B93:B94"/>
    <mergeCell ref="B95:B96"/>
    <mergeCell ref="C93:C94"/>
    <mergeCell ref="C95:C96"/>
    <mergeCell ref="F112:F113"/>
    <mergeCell ref="F114:F115"/>
    <mergeCell ref="F125:F126"/>
    <mergeCell ref="C121:C122"/>
    <mergeCell ref="C118:C119"/>
    <mergeCell ref="C125:C126"/>
    <mergeCell ref="B134:B135"/>
    <mergeCell ref="A130:A133"/>
    <mergeCell ref="A114:A117"/>
    <mergeCell ref="A118:A120"/>
    <mergeCell ref="A106:A109"/>
    <mergeCell ref="A110:A113"/>
    <mergeCell ref="A121:A124"/>
    <mergeCell ref="F123:F124"/>
    <mergeCell ref="F110:F111"/>
    <mergeCell ref="C112:C113"/>
    <mergeCell ref="C116:C117"/>
    <mergeCell ref="F116:F117"/>
    <mergeCell ref="F118:F119"/>
    <mergeCell ref="F121:F122"/>
    <mergeCell ref="B130:B131"/>
    <mergeCell ref="B116:B117"/>
    <mergeCell ref="B108:B109"/>
    <mergeCell ref="B123:B124"/>
    <mergeCell ref="C123:C124"/>
    <mergeCell ref="B110:B111"/>
    <mergeCell ref="C110:C111"/>
    <mergeCell ref="B112:B113"/>
    <mergeCell ref="B114:B115"/>
    <mergeCell ref="C130:C131"/>
    <mergeCell ref="F127:F129"/>
    <mergeCell ref="B106:B107"/>
    <mergeCell ref="C106:C107"/>
    <mergeCell ref="C85:C86"/>
    <mergeCell ref="G104:G105"/>
    <mergeCell ref="F98:F100"/>
    <mergeCell ref="G116:G117"/>
    <mergeCell ref="G121:G122"/>
    <mergeCell ref="G106:G107"/>
    <mergeCell ref="G123:G124"/>
    <mergeCell ref="G98:G100"/>
    <mergeCell ref="C114:C115"/>
    <mergeCell ref="G108:G109"/>
    <mergeCell ref="C104:C105"/>
    <mergeCell ref="F108:F109"/>
    <mergeCell ref="G112:G113"/>
    <mergeCell ref="G85:G86"/>
    <mergeCell ref="C127:C129"/>
    <mergeCell ref="B125:B126"/>
    <mergeCell ref="A251:A258"/>
    <mergeCell ref="F253:F254"/>
    <mergeCell ref="F257:F258"/>
    <mergeCell ref="A231:A234"/>
    <mergeCell ref="B231:B232"/>
    <mergeCell ref="C231:C232"/>
    <mergeCell ref="B233:B234"/>
    <mergeCell ref="C233:C234"/>
    <mergeCell ref="F205:F206"/>
    <mergeCell ref="B207:B208"/>
    <mergeCell ref="C207:C208"/>
    <mergeCell ref="F207:F208"/>
    <mergeCell ref="B227:B228"/>
    <mergeCell ref="C227:C228"/>
    <mergeCell ref="F227:F228"/>
    <mergeCell ref="F235:F236"/>
    <mergeCell ref="B237:B238"/>
    <mergeCell ref="C237:C238"/>
    <mergeCell ref="F237:F238"/>
    <mergeCell ref="B241:B242"/>
    <mergeCell ref="C241:C242"/>
    <mergeCell ref="B249:B250"/>
    <mergeCell ref="A217:A220"/>
    <mergeCell ref="B257:B258"/>
    <mergeCell ref="A243:A250"/>
    <mergeCell ref="F15:F16"/>
    <mergeCell ref="B39:B40"/>
    <mergeCell ref="C39:C40"/>
    <mergeCell ref="F39:F40"/>
    <mergeCell ref="F26:F27"/>
    <mergeCell ref="B24:B25"/>
    <mergeCell ref="C24:C25"/>
    <mergeCell ref="B28:B29"/>
    <mergeCell ref="F60:F61"/>
    <mergeCell ref="B58:B59"/>
    <mergeCell ref="F58:F59"/>
    <mergeCell ref="C54:C55"/>
    <mergeCell ref="B17:B18"/>
    <mergeCell ref="C17:C18"/>
    <mergeCell ref="F17:F18"/>
    <mergeCell ref="A41:A44"/>
    <mergeCell ref="A17:A23"/>
    <mergeCell ref="C19:C20"/>
    <mergeCell ref="F19:F20"/>
    <mergeCell ref="F41:F42"/>
    <mergeCell ref="F89:F90"/>
    <mergeCell ref="F91:F92"/>
    <mergeCell ref="F157:F158"/>
    <mergeCell ref="G54:G55"/>
    <mergeCell ref="G45:G46"/>
    <mergeCell ref="G47:G48"/>
    <mergeCell ref="B54:B55"/>
    <mergeCell ref="B45:B46"/>
    <mergeCell ref="C45:C46"/>
    <mergeCell ref="B47:B48"/>
    <mergeCell ref="C47:C48"/>
    <mergeCell ref="B43:B44"/>
    <mergeCell ref="C43:C44"/>
    <mergeCell ref="G43:G44"/>
    <mergeCell ref="G51:G52"/>
    <mergeCell ref="B12:B13"/>
    <mergeCell ref="C12:C13"/>
    <mergeCell ref="F12:F13"/>
    <mergeCell ref="G12:G13"/>
    <mergeCell ref="G56:G57"/>
    <mergeCell ref="B51:B52"/>
    <mergeCell ref="C51:C52"/>
    <mergeCell ref="C49:C50"/>
    <mergeCell ref="B49:B50"/>
    <mergeCell ref="G26:G27"/>
    <mergeCell ref="G24:G25"/>
    <mergeCell ref="B26:B27"/>
    <mergeCell ref="C26:C27"/>
    <mergeCell ref="B33:B34"/>
    <mergeCell ref="C33:C34"/>
    <mergeCell ref="F33:F34"/>
    <mergeCell ref="G33:G34"/>
    <mergeCell ref="C28:C29"/>
    <mergeCell ref="G28:G29"/>
    <mergeCell ref="B30:B31"/>
    <mergeCell ref="C37:C38"/>
    <mergeCell ref="G37:G38"/>
    <mergeCell ref="G17:G18"/>
    <mergeCell ref="B19:B20"/>
    <mergeCell ref="G19:G20"/>
    <mergeCell ref="B21:B22"/>
    <mergeCell ref="C21:C22"/>
    <mergeCell ref="F21:F22"/>
    <mergeCell ref="G21:G22"/>
    <mergeCell ref="A30:A34"/>
    <mergeCell ref="F28:F29"/>
    <mergeCell ref="F30:F31"/>
    <mergeCell ref="C30:C31"/>
    <mergeCell ref="G30:G31"/>
    <mergeCell ref="F24:F25"/>
    <mergeCell ref="F4:F5"/>
    <mergeCell ref="G4:G5"/>
    <mergeCell ref="F8:F9"/>
    <mergeCell ref="G8:G9"/>
    <mergeCell ref="F6:F7"/>
    <mergeCell ref="G6:G7"/>
    <mergeCell ref="F10:F11"/>
    <mergeCell ref="G10:G11"/>
    <mergeCell ref="G15:G16"/>
    <mergeCell ref="C60:C61"/>
    <mergeCell ref="G184:G185"/>
    <mergeCell ref="C81:C82"/>
    <mergeCell ref="G83:G84"/>
    <mergeCell ref="F83:F84"/>
    <mergeCell ref="C87:C88"/>
    <mergeCell ref="F87:F88"/>
    <mergeCell ref="G87:G88"/>
    <mergeCell ref="G110:G111"/>
    <mergeCell ref="F140:F141"/>
    <mergeCell ref="C142:C143"/>
    <mergeCell ref="F142:F143"/>
    <mergeCell ref="G130:G131"/>
    <mergeCell ref="G142:G143"/>
    <mergeCell ref="C138:C139"/>
    <mergeCell ref="G125:G126"/>
    <mergeCell ref="F136:F137"/>
    <mergeCell ref="G136:G137"/>
    <mergeCell ref="G146:G147"/>
    <mergeCell ref="C148:C149"/>
    <mergeCell ref="F132:F133"/>
    <mergeCell ref="G114:G115"/>
    <mergeCell ref="G118:G119"/>
    <mergeCell ref="G127:G129"/>
    <mergeCell ref="G68:G69"/>
    <mergeCell ref="C62:C63"/>
    <mergeCell ref="C64:C65"/>
    <mergeCell ref="C66:C67"/>
    <mergeCell ref="C68:C69"/>
    <mergeCell ref="G64:G65"/>
    <mergeCell ref="G66:G67"/>
    <mergeCell ref="B148:B149"/>
    <mergeCell ref="F130:F131"/>
    <mergeCell ref="F138:F139"/>
    <mergeCell ref="B140:B141"/>
    <mergeCell ref="C140:C141"/>
    <mergeCell ref="B142:B143"/>
    <mergeCell ref="B136:B137"/>
    <mergeCell ref="B132:B133"/>
    <mergeCell ref="C132:C133"/>
    <mergeCell ref="B121:B122"/>
    <mergeCell ref="B118:B119"/>
    <mergeCell ref="C134:C135"/>
    <mergeCell ref="F134:F135"/>
    <mergeCell ref="G140:G141"/>
    <mergeCell ref="G132:G133"/>
    <mergeCell ref="G134:G135"/>
    <mergeCell ref="G138:G139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2022-10-28T16:02:05Z</dcterms:modified>
</cp:coreProperties>
</file>