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t\Anaconda3\envs\pyVHR\pyVHR\datasets\UBFC_Phys\"/>
    </mc:Choice>
  </mc:AlternateContent>
  <xr:revisionPtr revIDLastSave="0" documentId="13_ncr:1_{E1D85CFF-6E7E-457C-9DD4-A28648448387}" xr6:coauthVersionLast="47" xr6:coauthVersionMax="47" xr10:uidLastSave="{00000000-0000-0000-0000-000000000000}"/>
  <bookViews>
    <workbookView xWindow="-110" yWindow="-110" windowWidth="19420" windowHeight="10420" xr2:uid="{6DBC0096-FF20-4E50-9C90-13566B934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M4" i="1"/>
  <c r="M5" i="1"/>
  <c r="M6" i="1"/>
  <c r="M7" i="1"/>
  <c r="M8" i="1"/>
  <c r="M3" i="1"/>
  <c r="L4" i="1"/>
  <c r="L5" i="1"/>
  <c r="L6" i="1"/>
  <c r="L7" i="1"/>
  <c r="L8" i="1"/>
  <c r="L3" i="1"/>
  <c r="J8" i="1"/>
  <c r="J7" i="1"/>
  <c r="J6" i="1"/>
  <c r="J5" i="1"/>
  <c r="J4" i="1"/>
  <c r="J3" i="1"/>
  <c r="I8" i="1"/>
  <c r="I7" i="1"/>
  <c r="I6" i="1"/>
  <c r="I5" i="1"/>
  <c r="I4" i="1"/>
  <c r="I3" i="1"/>
  <c r="H8" i="1"/>
  <c r="H7" i="1"/>
  <c r="H6" i="1"/>
  <c r="H5" i="1"/>
  <c r="H4" i="1"/>
  <c r="H3" i="1"/>
  <c r="G8" i="1"/>
  <c r="G7" i="1"/>
  <c r="G6" i="1"/>
  <c r="G5" i="1"/>
  <c r="G4" i="1"/>
  <c r="G3" i="1"/>
  <c r="F8" i="1"/>
  <c r="F7" i="1"/>
  <c r="F6" i="1"/>
  <c r="F5" i="1"/>
  <c r="F4" i="1"/>
  <c r="F3" i="1"/>
  <c r="E8" i="1"/>
  <c r="E7" i="1"/>
  <c r="E6" i="1"/>
  <c r="E5" i="1"/>
  <c r="E4" i="1"/>
  <c r="E3" i="1"/>
  <c r="D8" i="1"/>
  <c r="D7" i="1"/>
  <c r="D5" i="1"/>
  <c r="D6" i="1"/>
  <c r="D4" i="1"/>
  <c r="D3" i="1"/>
  <c r="C8" i="1"/>
  <c r="C7" i="1"/>
  <c r="C6" i="1"/>
  <c r="C5" i="1"/>
  <c r="C4" i="1"/>
  <c r="C3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<sst xmlns="http://schemas.openxmlformats.org/spreadsheetml/2006/main" count="33" uniqueCount="22">
  <si>
    <t>rPPG Method</t>
  </si>
  <si>
    <t>LGI</t>
  </si>
  <si>
    <t>LGI_TruncatedSVD</t>
  </si>
  <si>
    <t>CHROM</t>
  </si>
  <si>
    <t>GREEN</t>
  </si>
  <si>
    <t>OMIT</t>
  </si>
  <si>
    <t>PBV</t>
  </si>
  <si>
    <t>O(n^3)</t>
  </si>
  <si>
    <t>O(n^2)</t>
  </si>
  <si>
    <t>O(n)</t>
  </si>
  <si>
    <t>O(1)</t>
  </si>
  <si>
    <t>Math_DTW</t>
  </si>
  <si>
    <t>Math_dBPM</t>
  </si>
  <si>
    <t>Rest_DTW</t>
  </si>
  <si>
    <t>Rest_dBPM</t>
  </si>
  <si>
    <t>Speech_DTW</t>
  </si>
  <si>
    <t>Speech_dBPM</t>
  </si>
  <si>
    <t>Avg DTW</t>
  </si>
  <si>
    <t>BigO</t>
  </si>
  <si>
    <t>Avg CPU_Runtime [s]</t>
  </si>
  <si>
    <r>
      <t xml:space="preserve">Avg  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Calibri"/>
        <family val="2"/>
        <scheme val="minor"/>
      </rPr>
      <t>BPM [bpm]</t>
    </r>
  </si>
  <si>
    <t>runtime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</si>
</sst>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742-CCBF-42E7-897C-C2D22AEEB5D4}">
  <dimension ref="A1:P9"/>
  <sheetViews>
    <sheetView tabSelected="1" zoomScale="84" workbookViewId="0">
      <selection activeCell="K19" sqref="K19"/>
    </sheetView>
  </sheetViews>
  <sheetFormatPr defaultRowHeight="14.5" x14ac:dyDescent="0.35"/>
  <cols>
    <col min="1" max="1" width="16.08984375" customWidth="1"/>
    <col min="2" max="2" width="9.90625" customWidth="1"/>
    <col min="3" max="3" width="11" customWidth="1"/>
    <col min="4" max="4" width="10.26953125" customWidth="1"/>
    <col min="5" max="5" width="12.54296875" customWidth="1"/>
    <col min="6" max="6" width="13.1796875" customWidth="1"/>
    <col min="7" max="7" width="10.453125" customWidth="1"/>
    <col min="8" max="8" width="11.1796875" customWidth="1"/>
    <col min="9" max="9" width="12.453125" customWidth="1"/>
    <col min="10" max="10" width="10.90625" customWidth="1"/>
    <col min="11" max="11" width="16.6328125" customWidth="1"/>
    <col min="12" max="12" width="12.7265625" customWidth="1"/>
    <col min="13" max="13" width="16.54296875" customWidth="1"/>
    <col min="14" max="14" width="19.54296875" customWidth="1"/>
    <col min="15" max="15" width="7" customWidth="1"/>
    <col min="16" max="16" width="16.7265625" customWidth="1"/>
  </cols>
  <sheetData>
    <row r="1" spans="1:16" x14ac:dyDescent="0.35">
      <c r="A1" s="4" t="s">
        <v>0</v>
      </c>
      <c r="B1" s="6" t="s">
        <v>13</v>
      </c>
      <c r="C1" s="6" t="s">
        <v>14</v>
      </c>
      <c r="D1" s="6" t="s">
        <v>21</v>
      </c>
      <c r="E1" s="7" t="s">
        <v>15</v>
      </c>
      <c r="F1" s="7" t="s">
        <v>16</v>
      </c>
      <c r="G1" s="7" t="s">
        <v>21</v>
      </c>
      <c r="H1" s="8" t="s">
        <v>11</v>
      </c>
      <c r="I1" s="8" t="s">
        <v>12</v>
      </c>
      <c r="J1" s="8" t="s">
        <v>21</v>
      </c>
      <c r="K1" s="4" t="s">
        <v>0</v>
      </c>
      <c r="L1" s="5" t="s">
        <v>17</v>
      </c>
      <c r="M1" s="4" t="s">
        <v>20</v>
      </c>
      <c r="N1" s="4" t="s">
        <v>19</v>
      </c>
      <c r="O1" s="4" t="s">
        <v>18</v>
      </c>
      <c r="P1" s="1"/>
    </row>
    <row r="2" spans="1:16" x14ac:dyDescent="0.35">
      <c r="B2" s="3"/>
      <c r="C2" s="3"/>
      <c r="D2" s="3"/>
      <c r="E2" s="3"/>
      <c r="F2" s="3"/>
      <c r="G2" s="3"/>
      <c r="H2" s="3"/>
      <c r="I2" s="3"/>
      <c r="J2" s="3"/>
    </row>
    <row r="3" spans="1:16" s="14" customFormat="1" x14ac:dyDescent="0.35">
      <c r="A3" s="10" t="s">
        <v>2</v>
      </c>
      <c r="B3" s="11">
        <f>23.09</f>
        <v>23.09</v>
      </c>
      <c r="C3" s="11">
        <f>2.92</f>
        <v>2.92</v>
      </c>
      <c r="D3" s="11">
        <f>0.201</f>
        <v>0.20100000000000001</v>
      </c>
      <c r="E3" s="12">
        <f>40.03</f>
        <v>40.03</v>
      </c>
      <c r="F3" s="12">
        <f>14.24</f>
        <v>14.24</v>
      </c>
      <c r="G3" s="12">
        <f>0.212</f>
        <v>0.21199999999999999</v>
      </c>
      <c r="H3" s="12">
        <f>33.56</f>
        <v>33.56</v>
      </c>
      <c r="I3" s="12">
        <f>9.85</f>
        <v>9.85</v>
      </c>
      <c r="J3" s="12">
        <f>0.214</f>
        <v>0.214</v>
      </c>
      <c r="K3" s="10" t="s">
        <v>2</v>
      </c>
      <c r="L3" s="12">
        <f>ROUND((B3+E3+H3)/3, 2)</f>
        <v>32.229999999999997</v>
      </c>
      <c r="M3" s="12">
        <f>ROUND((C3+F3+I3)/3, 2)</f>
        <v>9</v>
      </c>
      <c r="N3" s="12">
        <f>ROUND((D3+G3+J3)/3, 2)</f>
        <v>0.21</v>
      </c>
      <c r="O3" s="13" t="s">
        <v>8</v>
      </c>
      <c r="P3" s="10"/>
    </row>
    <row r="4" spans="1:16" s="14" customFormat="1" x14ac:dyDescent="0.35">
      <c r="A4" s="10" t="s">
        <v>1</v>
      </c>
      <c r="B4" s="11">
        <f>44.82</f>
        <v>44.82</v>
      </c>
      <c r="C4" s="11">
        <f>6.89</f>
        <v>6.89</v>
      </c>
      <c r="D4" s="11">
        <f>0.301</f>
        <v>0.30099999999999999</v>
      </c>
      <c r="E4" s="12">
        <f>31.12</f>
        <v>31.12</v>
      </c>
      <c r="F4" s="12">
        <f>14.31</f>
        <v>14.31</v>
      </c>
      <c r="G4" s="12">
        <f>0.298</f>
        <v>0.29799999999999999</v>
      </c>
      <c r="H4" s="12">
        <f>23.72</f>
        <v>23.72</v>
      </c>
      <c r="I4" s="12">
        <f>3.27</f>
        <v>3.27</v>
      </c>
      <c r="J4" s="12">
        <f>0.309</f>
        <v>0.309</v>
      </c>
      <c r="K4" s="10" t="s">
        <v>1</v>
      </c>
      <c r="L4" s="12">
        <f t="shared" ref="L4:L8" si="0">ROUND((B4+E4+H4)/3, 2)</f>
        <v>33.22</v>
      </c>
      <c r="M4" s="12">
        <f t="shared" ref="M4:M8" si="1">ROUND((C4+F4+I4)/3, 2)</f>
        <v>8.16</v>
      </c>
      <c r="N4" s="12">
        <f t="shared" ref="N4:N8" si="2">ROUND((D4+G4+J4)/3, 2)</f>
        <v>0.3</v>
      </c>
      <c r="O4" s="15" t="s">
        <v>7</v>
      </c>
      <c r="P4" s="10"/>
    </row>
    <row r="5" spans="1:16" x14ac:dyDescent="0.35">
      <c r="A5" s="1" t="s">
        <v>3</v>
      </c>
      <c r="B5" s="9">
        <f>19.45</f>
        <v>19.45</v>
      </c>
      <c r="C5" s="9">
        <f>2.91</f>
        <v>2.91</v>
      </c>
      <c r="D5" s="9">
        <f>0.0185</f>
        <v>1.8499999999999999E-2</v>
      </c>
      <c r="E5" s="3">
        <f>33.48</f>
        <v>33.479999999999997</v>
      </c>
      <c r="F5" s="3">
        <f>14.23</f>
        <v>14.23</v>
      </c>
      <c r="G5" s="3">
        <f>0.021</f>
        <v>2.1000000000000001E-2</v>
      </c>
      <c r="H5" s="3">
        <f>24.93</f>
        <v>24.93</v>
      </c>
      <c r="I5" s="3">
        <f>2.47</f>
        <v>2.4700000000000002</v>
      </c>
      <c r="J5" s="3">
        <f>0.024</f>
        <v>2.4E-2</v>
      </c>
      <c r="K5" s="1" t="s">
        <v>3</v>
      </c>
      <c r="L5" s="12">
        <f t="shared" si="0"/>
        <v>25.95</v>
      </c>
      <c r="M5" s="12">
        <f t="shared" si="1"/>
        <v>6.54</v>
      </c>
      <c r="N5" s="12">
        <f t="shared" si="2"/>
        <v>0.02</v>
      </c>
      <c r="O5" s="4" t="s">
        <v>9</v>
      </c>
      <c r="P5" s="1"/>
    </row>
    <row r="6" spans="1:16" x14ac:dyDescent="0.35">
      <c r="A6" s="1" t="s">
        <v>4</v>
      </c>
      <c r="B6" s="9">
        <f>28.66</f>
        <v>28.66</v>
      </c>
      <c r="C6" s="9">
        <f>1.88</f>
        <v>1.88</v>
      </c>
      <c r="D6" s="9">
        <f>0.0014</f>
        <v>1.4E-3</v>
      </c>
      <c r="E6" s="3">
        <f>46.35</f>
        <v>46.35</v>
      </c>
      <c r="F6" s="3">
        <f>15.93</f>
        <v>15.93</v>
      </c>
      <c r="G6" s="3">
        <f>0.0024</f>
        <v>2.3999999999999998E-3</v>
      </c>
      <c r="H6" s="3">
        <f>34.62</f>
        <v>34.619999999999997</v>
      </c>
      <c r="I6" s="3">
        <f>15.96</f>
        <v>15.96</v>
      </c>
      <c r="J6" s="3">
        <f>0.0008</f>
        <v>8.0000000000000004E-4</v>
      </c>
      <c r="K6" s="1" t="s">
        <v>4</v>
      </c>
      <c r="L6" s="12">
        <f t="shared" si="0"/>
        <v>36.54</v>
      </c>
      <c r="M6" s="12">
        <f t="shared" si="1"/>
        <v>11.26</v>
      </c>
      <c r="N6" s="12">
        <f t="shared" si="2"/>
        <v>0</v>
      </c>
      <c r="O6" s="6" t="s">
        <v>10</v>
      </c>
      <c r="P6" s="1"/>
    </row>
    <row r="7" spans="1:16" x14ac:dyDescent="0.35">
      <c r="A7" s="1" t="s">
        <v>5</v>
      </c>
      <c r="B7" s="9">
        <f>32.6</f>
        <v>32.6</v>
      </c>
      <c r="C7" s="9">
        <f>2.62</f>
        <v>2.62</v>
      </c>
      <c r="D7" s="9">
        <f>0.035</f>
        <v>3.5000000000000003E-2</v>
      </c>
      <c r="E7" s="3">
        <f>55.23</f>
        <v>55.23</v>
      </c>
      <c r="F7" s="3">
        <f>13.52</f>
        <v>13.52</v>
      </c>
      <c r="G7" s="3">
        <f>0.026</f>
        <v>2.5999999999999999E-2</v>
      </c>
      <c r="H7" s="3">
        <f>29.86</f>
        <v>29.86</v>
      </c>
      <c r="I7" s="3">
        <f xml:space="preserve"> 5.13</f>
        <v>5.13</v>
      </c>
      <c r="J7" s="3">
        <f>0.022</f>
        <v>2.1999999999999999E-2</v>
      </c>
      <c r="K7" s="1" t="s">
        <v>5</v>
      </c>
      <c r="L7" s="12">
        <f t="shared" si="0"/>
        <v>39.229999999999997</v>
      </c>
      <c r="M7" s="12">
        <f t="shared" si="1"/>
        <v>7.09</v>
      </c>
      <c r="N7" s="12">
        <f t="shared" si="2"/>
        <v>0.03</v>
      </c>
      <c r="O7" s="4" t="s">
        <v>7</v>
      </c>
      <c r="P7" s="1"/>
    </row>
    <row r="8" spans="1:16" x14ac:dyDescent="0.35">
      <c r="A8" s="1" t="s">
        <v>6</v>
      </c>
      <c r="B8" s="9">
        <f>42.17</f>
        <v>42.17</v>
      </c>
      <c r="C8" s="9">
        <f>4.48</f>
        <v>4.4800000000000004</v>
      </c>
      <c r="D8" s="9">
        <f>0.068</f>
        <v>6.8000000000000005E-2</v>
      </c>
      <c r="E8" s="3">
        <f>41.19</f>
        <v>41.19</v>
      </c>
      <c r="F8" s="3">
        <f>15.31</f>
        <v>15.31</v>
      </c>
      <c r="G8" s="3">
        <f>0.084</f>
        <v>8.4000000000000005E-2</v>
      </c>
      <c r="H8" s="3">
        <f>49.85</f>
        <v>49.85</v>
      </c>
      <c r="I8" s="3">
        <f>16.82</f>
        <v>16.82</v>
      </c>
      <c r="J8" s="3">
        <f>0.066</f>
        <v>6.6000000000000003E-2</v>
      </c>
      <c r="K8" s="1" t="s">
        <v>6</v>
      </c>
      <c r="L8" s="12">
        <f t="shared" si="0"/>
        <v>44.4</v>
      </c>
      <c r="M8" s="12">
        <f t="shared" si="1"/>
        <v>12.2</v>
      </c>
      <c r="N8" s="12">
        <f t="shared" si="2"/>
        <v>7.0000000000000007E-2</v>
      </c>
      <c r="O8" s="4" t="s">
        <v>9</v>
      </c>
      <c r="P8" s="1"/>
    </row>
    <row r="9" spans="1:16" x14ac:dyDescent="0.35">
      <c r="A9" s="1"/>
      <c r="B9" s="2"/>
      <c r="C9" s="2"/>
      <c r="D9" s="2"/>
      <c r="K9" s="1"/>
      <c r="O9" s="1"/>
      <c r="P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Terraneo</dc:creator>
  <cp:lastModifiedBy>Luca Terraneo</cp:lastModifiedBy>
  <dcterms:created xsi:type="dcterms:W3CDTF">2024-01-17T12:57:33Z</dcterms:created>
  <dcterms:modified xsi:type="dcterms:W3CDTF">2024-01-24T15:40:39Z</dcterms:modified>
</cp:coreProperties>
</file>