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8B35DFA-7A91-43EA-A5F8-B92A34221FB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vant Metre" sheetId="3" r:id="rId1"/>
    <sheet name="V1 dalle pleine" sheetId="1" r:id="rId2"/>
    <sheet name="V2 dalle alveolaires" sheetId="4" r:id="rId3"/>
    <sheet name="V3 Dalle precontraintes P-T" sheetId="6" r:id="rId4"/>
    <sheet name="Reca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5" l="1"/>
  <c r="G11" i="5"/>
  <c r="H10" i="5"/>
  <c r="G10" i="5"/>
  <c r="J11" i="4"/>
  <c r="J24" i="4"/>
  <c r="J12" i="4"/>
  <c r="J13" i="4"/>
  <c r="J14" i="4"/>
  <c r="J15" i="4"/>
  <c r="J16" i="4"/>
  <c r="J17" i="4"/>
  <c r="J18" i="4"/>
  <c r="J19" i="4"/>
  <c r="J20" i="4"/>
  <c r="J21" i="4"/>
  <c r="J22" i="4"/>
  <c r="J23" i="4"/>
  <c r="F40" i="4"/>
  <c r="H27" i="4" s="1"/>
  <c r="H28" i="4" s="1"/>
  <c r="J30" i="4" s="1"/>
  <c r="F39" i="4"/>
  <c r="I26" i="6"/>
  <c r="I27" i="6" s="1"/>
  <c r="I21" i="6"/>
  <c r="I20" i="6"/>
  <c r="I19" i="6"/>
  <c r="I18" i="6"/>
  <c r="I12" i="6"/>
  <c r="I11" i="6"/>
  <c r="I10" i="6"/>
  <c r="I13" i="6" s="1"/>
  <c r="I29" i="6" s="1"/>
  <c r="H26" i="4"/>
  <c r="H23" i="4"/>
  <c r="H19" i="4"/>
  <c r="H20" i="4"/>
  <c r="H21" i="4"/>
  <c r="H22" i="4"/>
  <c r="H18" i="4"/>
  <c r="F37" i="4"/>
  <c r="F38" i="4"/>
  <c r="H11" i="4"/>
  <c r="H12" i="4"/>
  <c r="H13" i="4"/>
  <c r="H14" i="4"/>
  <c r="H10" i="4"/>
  <c r="H15" i="4" s="1"/>
  <c r="D13" i="1"/>
  <c r="D14" i="1"/>
  <c r="D15" i="1"/>
  <c r="D16" i="1"/>
  <c r="D17" i="1"/>
  <c r="D18" i="1"/>
  <c r="L13" i="1"/>
  <c r="L14" i="1"/>
  <c r="L15" i="1"/>
  <c r="L16" i="1"/>
  <c r="L12" i="1"/>
  <c r="F36" i="4"/>
  <c r="F35" i="4"/>
  <c r="F34" i="4"/>
  <c r="M21" i="4"/>
  <c r="O21" i="4" s="1"/>
  <c r="M22" i="4"/>
  <c r="O22" i="4" s="1"/>
  <c r="M23" i="4"/>
  <c r="O23" i="4" s="1"/>
  <c r="M19" i="4"/>
  <c r="O19" i="4" s="1"/>
  <c r="M20" i="4"/>
  <c r="O20" i="4" s="1"/>
  <c r="M18" i="4"/>
  <c r="O18" i="4" s="1"/>
  <c r="M17" i="4"/>
  <c r="O17" i="4" s="1"/>
  <c r="M16" i="4"/>
  <c r="O16" i="4" s="1"/>
  <c r="M15" i="4"/>
  <c r="O15" i="4" s="1"/>
  <c r="M14" i="4"/>
  <c r="O14" i="4" s="1"/>
  <c r="M13" i="4"/>
  <c r="O13" i="4" s="1"/>
  <c r="M12" i="4"/>
  <c r="O12" i="4" s="1"/>
  <c r="M11" i="4"/>
  <c r="O11" i="4" s="1"/>
  <c r="I22" i="6" l="1"/>
  <c r="O24" i="4"/>
  <c r="J17" i="1"/>
  <c r="L17" i="1" s="1"/>
  <c r="L18" i="1" s="1"/>
</calcChain>
</file>

<file path=xl/sharedStrings.xml><?xml version="1.0" encoding="utf-8"?>
<sst xmlns="http://schemas.openxmlformats.org/spreadsheetml/2006/main" count="168" uniqueCount="107">
  <si>
    <t>Total (Dhs)</t>
  </si>
  <si>
    <t>ELEMENT</t>
  </si>
  <si>
    <t>Prix unitaire (Dhs)</t>
  </si>
  <si>
    <t>Materiaux</t>
  </si>
  <si>
    <t>Cout unitaire</t>
  </si>
  <si>
    <t>B30</t>
  </si>
  <si>
    <t>Cable de precontraintes</t>
  </si>
  <si>
    <t>Acier</t>
  </si>
  <si>
    <t>N° des prix</t>
  </si>
  <si>
    <t>GENIE CIVIL BASSINS DE RETENTION</t>
  </si>
  <si>
    <t>Désignation</t>
  </si>
  <si>
    <t>Déblais en plien masse en terrain toutes natures,Profondeur y compris évacuation des déblais excédentaires</t>
  </si>
  <si>
    <t xml:space="preserve">Remblais sélectionnés ,compacté autour des ouvrages </t>
  </si>
  <si>
    <t>Hérissonnage ou Blocage en pierres sèches de 20 cm d'épaisseur</t>
  </si>
  <si>
    <t>Béton pour béton armé de classe B2 dosé à 350 kg/m3 du CPJ 45 , pour tous les éléments qui ne sont pas en contact direct avec l'eau  , y compris coffrage, vibration, réservations et toutes sujétions de mise en œuvre.</t>
  </si>
  <si>
    <t>Fourniture et mise en œuvre d'acier pour B.A. y compris fil de fer pour ligatures, Acier TOR à haute adhérence de nuance FE500 pour béton armémise en œuvre et toutes sujétions.</t>
  </si>
  <si>
    <t>Unité</t>
  </si>
  <si>
    <t>m3</t>
  </si>
  <si>
    <t>m2</t>
  </si>
  <si>
    <t>Kg</t>
  </si>
  <si>
    <t>PU</t>
  </si>
  <si>
    <t xml:space="preserve">Quantité </t>
  </si>
  <si>
    <t>Béton de propreté exécuté sur 10 cm d’épaisseur de classe B5, y compris les coffrages, les vibrages et toutes sujétions</t>
  </si>
  <si>
    <t>Béton pour béton armé de classe B1 dosé à 400 kg/m3 du CPJ 45 , pour tous les éléments en contact direct avec l'eau ( la dalle, le radiers; les parois en contact avec l'eau ) ,  y compris incorporation d'un hydrofuge de masse  pour toutes les parois en contact avec l'eau, coffrage, vibration, et mise en œuvre.</t>
  </si>
  <si>
    <t xml:space="preserve">P TOTAL HT </t>
  </si>
  <si>
    <t>Quantite</t>
  </si>
  <si>
    <t>Plancher  (m3)</t>
  </si>
  <si>
    <t>Poutres  (m3)</t>
  </si>
  <si>
    <t>Poteaux  (m3)</t>
  </si>
  <si>
    <t>Voiles  (m3)</t>
  </si>
  <si>
    <t>Fondation  (m3)</t>
  </si>
  <si>
    <t>ACIER (Kg)</t>
  </si>
  <si>
    <t xml:space="preserve">Cout </t>
  </si>
  <si>
    <t>CALCUL QTE DE BETON POUR POUTRES</t>
  </si>
  <si>
    <t>L</t>
  </si>
  <si>
    <t>SECTION</t>
  </si>
  <si>
    <t>U</t>
  </si>
  <si>
    <t>M3</t>
  </si>
  <si>
    <t>total</t>
  </si>
  <si>
    <t xml:space="preserve">Element </t>
  </si>
  <si>
    <t>Poteau</t>
  </si>
  <si>
    <t>Voile</t>
  </si>
  <si>
    <t>Radier</t>
  </si>
  <si>
    <t>Plancher dalle plein</t>
  </si>
  <si>
    <t>Kg/m3</t>
  </si>
  <si>
    <t>Kg/m2</t>
  </si>
  <si>
    <t>Total</t>
  </si>
  <si>
    <t>Dalle</t>
  </si>
  <si>
    <t>Epaisseur total</t>
  </si>
  <si>
    <t>Longueur maximal</t>
  </si>
  <si>
    <t>16+4 (15+5)</t>
  </si>
  <si>
    <t>4.5 m</t>
  </si>
  <si>
    <t>20+5</t>
  </si>
  <si>
    <t>5.75 m</t>
  </si>
  <si>
    <t>25+5</t>
  </si>
  <si>
    <t>6,75 m</t>
  </si>
  <si>
    <t>30+5 – 25+5J</t>
  </si>
  <si>
    <t>7.87 m</t>
  </si>
  <si>
    <t>12 Dh/kg</t>
  </si>
  <si>
    <t>DAS</t>
  </si>
  <si>
    <t>PP</t>
  </si>
  <si>
    <t>Poutres</t>
  </si>
  <si>
    <t>Cout de beton</t>
  </si>
  <si>
    <t>Cout d'acier</t>
  </si>
  <si>
    <t xml:space="preserve">Plancher DAS </t>
  </si>
  <si>
    <t xml:space="preserve">Poutres en precontrainte  </t>
  </si>
  <si>
    <t xml:space="preserve">Poteaux </t>
  </si>
  <si>
    <t xml:space="preserve">Voiles  </t>
  </si>
  <si>
    <t xml:space="preserve">Fondation  </t>
  </si>
  <si>
    <t xml:space="preserve">Poteaux  </t>
  </si>
  <si>
    <t>Quantite (m3)</t>
  </si>
  <si>
    <t>Prix unitaire (Dhs/m3)</t>
  </si>
  <si>
    <t>Cout de cable de prcontaraintes</t>
  </si>
  <si>
    <t>Totale</t>
  </si>
  <si>
    <t>Qte Acier en kg</t>
  </si>
  <si>
    <t xml:space="preserve">Dalle de compression </t>
  </si>
  <si>
    <t>Quantite (kg)</t>
  </si>
  <si>
    <t>2.7 MDH</t>
  </si>
  <si>
    <t>Poteau (Kg/m3)</t>
  </si>
  <si>
    <t xml:space="preserve">Ratio </t>
  </si>
  <si>
    <t>Voile (Kg/m3)</t>
  </si>
  <si>
    <t>Radier (Kg/m3)</t>
  </si>
  <si>
    <t>DAS (Kg/m3)</t>
  </si>
  <si>
    <t>PP (Kg/m3)</t>
  </si>
  <si>
    <t>QTE ACIER (Kg)</t>
  </si>
  <si>
    <t>Ratio (kg/m3)</t>
  </si>
  <si>
    <t>Quantite (m2)</t>
  </si>
  <si>
    <t>Cable de precontrainte (kg/m2)</t>
  </si>
  <si>
    <t>130 Dh/m2</t>
  </si>
  <si>
    <t>1400 Dh/m3</t>
  </si>
  <si>
    <t>Prix unitaire (Dhs/m2)</t>
  </si>
  <si>
    <t>Prix unitaire (Dhs/Kg)</t>
  </si>
  <si>
    <t xml:space="preserve">Plancher </t>
  </si>
  <si>
    <t>Plancher (Kg/m3)</t>
  </si>
  <si>
    <t>Poutres (Kg/m3)</t>
  </si>
  <si>
    <t>Béton Précontraint avec câbles compris</t>
  </si>
  <si>
    <t>1200 Dh/m2</t>
  </si>
  <si>
    <t>Cout de beton precontraint y compris les cables</t>
  </si>
  <si>
    <t>la 3-ème variante : Dalle précontrainte en post-tension</t>
  </si>
  <si>
    <t>la 1 ère variante : Dalle alvéolaires</t>
  </si>
  <si>
    <t xml:space="preserve">la 2-ème variante : dalle pleine </t>
  </si>
  <si>
    <t>Variantes</t>
  </si>
  <si>
    <t>Cout (MDhs)</t>
  </si>
  <si>
    <t>difference ente var 1 et 2</t>
  </si>
  <si>
    <t>difference ente var 2 et 3</t>
  </si>
  <si>
    <t>% du cout tot</t>
  </si>
  <si>
    <t>differ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</si>
</sst>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 Light"/>
      <family val="1"/>
      <scheme val="maj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7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5" fillId="3" borderId="1" xfId="3" applyBorder="1" applyAlignment="1">
      <alignment horizontal="center" vertical="center"/>
    </xf>
    <xf numFmtId="0" fontId="6" fillId="3" borderId="1" xfId="3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2" xfId="3" applyBorder="1" applyAlignment="1">
      <alignment horizontal="center" vertical="center"/>
    </xf>
    <xf numFmtId="0" fontId="5" fillId="4" borderId="1" xfId="4" applyBorder="1" applyAlignment="1">
      <alignment horizontal="center"/>
    </xf>
    <xf numFmtId="0" fontId="5" fillId="4" borderId="1" xfId="4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5" fillId="5" borderId="1" xfId="5" applyBorder="1" applyAlignment="1">
      <alignment horizontal="center" vertical="center"/>
    </xf>
    <xf numFmtId="0" fontId="6" fillId="3" borderId="2" xfId="3" applyFont="1" applyBorder="1" applyAlignment="1">
      <alignment horizontal="center" vertical="center"/>
    </xf>
    <xf numFmtId="0" fontId="5" fillId="3" borderId="1" xfId="3" applyBorder="1" applyAlignment="1">
      <alignment horizontal="center"/>
    </xf>
    <xf numFmtId="0" fontId="1" fillId="0" borderId="0" xfId="1" applyAlignment="1">
      <alignment horizontal="center"/>
    </xf>
    <xf numFmtId="0" fontId="6" fillId="4" borderId="1" xfId="4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4" xfId="2" applyBorder="1" applyAlignment="1">
      <alignment horizontal="center"/>
    </xf>
    <xf numFmtId="0" fontId="7" fillId="2" borderId="5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" xfId="4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3" borderId="1" xfId="3" applyFont="1" applyBorder="1" applyAlignment="1">
      <alignment horizontal="center" vertical="center"/>
    </xf>
    <xf numFmtId="0" fontId="6" fillId="3" borderId="2" xfId="3" applyFont="1" applyBorder="1" applyAlignment="1">
      <alignment horizontal="center" vertical="center"/>
    </xf>
    <xf numFmtId="0" fontId="7" fillId="2" borderId="1" xfId="2" applyBorder="1" applyAlignment="1">
      <alignment horizontal="center"/>
    </xf>
    <xf numFmtId="0" fontId="6" fillId="3" borderId="3" xfId="3" applyFont="1" applyBorder="1" applyAlignment="1">
      <alignment horizontal="center" vertical="center"/>
    </xf>
    <xf numFmtId="0" fontId="6" fillId="3" borderId="0" xfId="3" applyFont="1" applyBorder="1" applyAlignment="1">
      <alignment horizontal="center" vertical="center"/>
    </xf>
    <xf numFmtId="0" fontId="1" fillId="0" borderId="3" xfId="1" applyBorder="1" applyAlignment="1">
      <alignment horizontal="center"/>
    </xf>
    <xf numFmtId="0" fontId="6" fillId="4" borderId="1" xfId="4" applyFont="1" applyBorder="1" applyAlignment="1">
      <alignment horizontal="center" vertical="center"/>
    </xf>
    <xf numFmtId="0" fontId="5" fillId="3" borderId="2" xfId="3" applyBorder="1" applyAlignment="1">
      <alignment horizontal="center" vertical="center"/>
    </xf>
    <xf numFmtId="0" fontId="5" fillId="3" borderId="4" xfId="3" applyBorder="1" applyAlignment="1">
      <alignment horizontal="center" vertical="center"/>
    </xf>
    <xf numFmtId="0" fontId="5" fillId="3" borderId="5" xfId="3" applyBorder="1" applyAlignment="1">
      <alignment horizontal="center" vertical="center"/>
    </xf>
    <xf numFmtId="0" fontId="5" fillId="3" borderId="7" xfId="3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6" fillId="3" borderId="1" xfId="3" applyFont="1" applyBorder="1" applyAlignment="1">
      <alignment horizontal="center"/>
    </xf>
    <xf numFmtId="0" fontId="6" fillId="3" borderId="1" xfId="3" applyFont="1" applyBorder="1" applyAlignment="1">
      <alignment horizontal="center"/>
    </xf>
    <xf numFmtId="0" fontId="6" fillId="4" borderId="1" xfId="4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</cellXfs>
  <cellStyles count="6">
    <cellStyle name="20 % - Accent6" xfId="3" builtinId="50"/>
    <cellStyle name="40 % - Accent6" xfId="5" builtinId="51"/>
    <cellStyle name="60 % - Accent6" xfId="4" builtinId="52"/>
    <cellStyle name="Accent6" xfId="2" builtinId="49"/>
    <cellStyle name="Normal" xfId="0" builtinId="0"/>
    <cellStyle name="Normal 2" xfId="1" xr:uid="{439565BE-F316-4E62-AEF4-663E5C396BAE}"/>
  </cellStyles>
  <dxfs count="2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37CF-CF73-429E-9B23-A2A1517001E0}">
  <dimension ref="B5:G18"/>
  <sheetViews>
    <sheetView zoomScale="89" workbookViewId="0">
      <selection activeCell="I10" sqref="I10"/>
    </sheetView>
  </sheetViews>
  <sheetFormatPr baseColWidth="10" defaultRowHeight="14.4" x14ac:dyDescent="0.3"/>
  <cols>
    <col min="2" max="2" width="16.109375" customWidth="1"/>
    <col min="3" max="3" width="47" customWidth="1"/>
    <col min="7" max="7" width="18" customWidth="1"/>
  </cols>
  <sheetData>
    <row r="5" spans="2:7" x14ac:dyDescent="0.3">
      <c r="B5" s="1" t="s">
        <v>8</v>
      </c>
      <c r="C5" s="1" t="s">
        <v>10</v>
      </c>
      <c r="D5" s="1" t="s">
        <v>16</v>
      </c>
      <c r="E5" s="1" t="s">
        <v>21</v>
      </c>
      <c r="F5" s="1" t="s">
        <v>20</v>
      </c>
      <c r="G5" s="1" t="s">
        <v>24</v>
      </c>
    </row>
    <row r="6" spans="2:7" x14ac:dyDescent="0.3">
      <c r="B6" s="19" t="s">
        <v>9</v>
      </c>
      <c r="C6" s="19"/>
      <c r="D6" s="19"/>
      <c r="E6" s="19"/>
      <c r="F6" s="19"/>
      <c r="G6" s="19"/>
    </row>
    <row r="7" spans="2:7" ht="60" customHeight="1" x14ac:dyDescent="0.3">
      <c r="B7" s="1">
        <v>1</v>
      </c>
      <c r="C7" s="3" t="s">
        <v>11</v>
      </c>
      <c r="D7" s="1" t="s">
        <v>17</v>
      </c>
      <c r="E7" s="1">
        <v>27560</v>
      </c>
      <c r="F7" s="1"/>
      <c r="G7" s="1"/>
    </row>
    <row r="8" spans="2:7" ht="61.8" customHeight="1" x14ac:dyDescent="0.3">
      <c r="B8" s="1">
        <v>2</v>
      </c>
      <c r="C8" s="3" t="s">
        <v>12</v>
      </c>
      <c r="D8" s="1" t="s">
        <v>17</v>
      </c>
      <c r="E8" s="1">
        <v>607.70000000000005</v>
      </c>
      <c r="F8" s="1"/>
      <c r="G8" s="1"/>
    </row>
    <row r="9" spans="2:7" ht="48" customHeight="1" x14ac:dyDescent="0.3">
      <c r="B9" s="1">
        <v>3</v>
      </c>
      <c r="C9" s="3" t="s">
        <v>13</v>
      </c>
      <c r="D9" s="1" t="s">
        <v>18</v>
      </c>
      <c r="E9" s="1">
        <v>3708</v>
      </c>
      <c r="F9" s="1"/>
      <c r="G9" s="1"/>
    </row>
    <row r="10" spans="2:7" ht="85.2" customHeight="1" x14ac:dyDescent="0.3">
      <c r="B10" s="1">
        <v>4</v>
      </c>
      <c r="C10" s="3" t="s">
        <v>22</v>
      </c>
      <c r="D10" s="1" t="s">
        <v>17</v>
      </c>
      <c r="E10" s="1">
        <v>381.1</v>
      </c>
      <c r="F10" s="1"/>
      <c r="G10" s="1"/>
    </row>
    <row r="11" spans="2:7" ht="94.2" customHeight="1" x14ac:dyDescent="0.3">
      <c r="B11" s="1">
        <v>5</v>
      </c>
      <c r="C11" s="3" t="s">
        <v>23</v>
      </c>
      <c r="D11" s="1" t="s">
        <v>17</v>
      </c>
      <c r="E11" s="1">
        <v>1636</v>
      </c>
      <c r="F11" s="1"/>
      <c r="G11" s="1"/>
    </row>
    <row r="12" spans="2:7" ht="91.2" customHeight="1" x14ac:dyDescent="0.3">
      <c r="B12" s="1">
        <v>6</v>
      </c>
      <c r="C12" s="3" t="s">
        <v>14</v>
      </c>
      <c r="D12" s="1" t="s">
        <v>17</v>
      </c>
      <c r="E12" s="1">
        <v>1350</v>
      </c>
      <c r="F12" s="1"/>
      <c r="G12" s="1"/>
    </row>
    <row r="13" spans="2:7" ht="85.8" customHeight="1" x14ac:dyDescent="0.3">
      <c r="B13" s="1">
        <v>7</v>
      </c>
      <c r="C13" s="3" t="s">
        <v>15</v>
      </c>
      <c r="D13" s="1" t="s">
        <v>19</v>
      </c>
      <c r="E13" s="1">
        <v>190000</v>
      </c>
      <c r="F13" s="1"/>
      <c r="G13" s="1"/>
    </row>
    <row r="18" spans="3:3" ht="18" x14ac:dyDescent="0.3">
      <c r="C18" s="2"/>
    </row>
  </sheetData>
  <mergeCells count="1">
    <mergeCell ref="B6:G6"/>
  </mergeCells>
  <conditionalFormatting sqref="C18">
    <cfRule type="cellIs" dxfId="1" priority="3" stopIfTrue="1" operator="equal">
      <formula>"Prix inexistant"</formula>
    </cfRule>
  </conditionalFormatting>
  <conditionalFormatting sqref="C7:C13">
    <cfRule type="cellIs" dxfId="0" priority="1" stopIfTrue="1" operator="equal">
      <formula>"Prix inexistant"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30"/>
  <sheetViews>
    <sheetView workbookViewId="0">
      <selection activeCell="L18" sqref="L18"/>
    </sheetView>
  </sheetViews>
  <sheetFormatPr baseColWidth="10" defaultColWidth="8.88671875" defaultRowHeight="14.4" x14ac:dyDescent="0.3"/>
  <cols>
    <col min="2" max="2" width="36.109375" customWidth="1"/>
    <col min="3" max="3" width="18.109375" customWidth="1"/>
    <col min="7" max="7" width="5.109375" customWidth="1"/>
    <col min="8" max="8" width="20.5546875" customWidth="1"/>
    <col min="9" max="9" width="18.5546875" customWidth="1"/>
    <col min="10" max="10" width="11.44140625" customWidth="1"/>
    <col min="11" max="11" width="17.5546875" customWidth="1"/>
    <col min="12" max="12" width="14.6640625" customWidth="1"/>
  </cols>
  <sheetData>
    <row r="4" spans="2:12" x14ac:dyDescent="0.3">
      <c r="B4" s="12" t="s">
        <v>3</v>
      </c>
      <c r="C4" s="12" t="s">
        <v>4</v>
      </c>
    </row>
    <row r="5" spans="2:12" x14ac:dyDescent="0.3">
      <c r="B5" s="7" t="s">
        <v>5</v>
      </c>
      <c r="C5" s="1" t="s">
        <v>89</v>
      </c>
    </row>
    <row r="6" spans="2:12" x14ac:dyDescent="0.3">
      <c r="B6" s="7" t="s">
        <v>7</v>
      </c>
      <c r="C6" s="1" t="s">
        <v>58</v>
      </c>
    </row>
    <row r="7" spans="2:12" x14ac:dyDescent="0.3">
      <c r="B7" s="7" t="s">
        <v>6</v>
      </c>
      <c r="C7" s="1" t="s">
        <v>88</v>
      </c>
    </row>
    <row r="8" spans="2:12" x14ac:dyDescent="0.3">
      <c r="B8" s="7" t="s">
        <v>95</v>
      </c>
      <c r="C8" s="1" t="s">
        <v>96</v>
      </c>
    </row>
    <row r="10" spans="2:12" x14ac:dyDescent="0.3">
      <c r="H10" s="21" t="s">
        <v>1</v>
      </c>
      <c r="I10" s="21"/>
      <c r="J10" s="21" t="s">
        <v>32</v>
      </c>
      <c r="K10" s="21"/>
      <c r="L10" s="21"/>
    </row>
    <row r="11" spans="2:12" x14ac:dyDescent="0.3">
      <c r="H11" s="21"/>
      <c r="I11" s="21"/>
      <c r="J11" s="7" t="s">
        <v>25</v>
      </c>
      <c r="K11" s="7" t="s">
        <v>2</v>
      </c>
      <c r="L11" s="7" t="s">
        <v>0</v>
      </c>
    </row>
    <row r="12" spans="2:12" x14ac:dyDescent="0.3">
      <c r="B12" s="45" t="s">
        <v>39</v>
      </c>
      <c r="C12" s="45" t="s">
        <v>85</v>
      </c>
      <c r="D12" s="46" t="s">
        <v>74</v>
      </c>
      <c r="E12" s="46"/>
      <c r="H12" s="21" t="s">
        <v>26</v>
      </c>
      <c r="I12" s="21"/>
      <c r="J12" s="1">
        <v>324.16000000000003</v>
      </c>
      <c r="K12" s="1">
        <v>1400</v>
      </c>
      <c r="L12" s="1">
        <f>J12*K12</f>
        <v>453824.00000000006</v>
      </c>
    </row>
    <row r="13" spans="2:12" x14ac:dyDescent="0.3">
      <c r="B13" s="16" t="s">
        <v>40</v>
      </c>
      <c r="C13" s="9">
        <v>130</v>
      </c>
      <c r="D13" s="20">
        <f>C13*J14</f>
        <v>12230.4</v>
      </c>
      <c r="E13" s="20"/>
      <c r="H13" s="21" t="s">
        <v>27</v>
      </c>
      <c r="I13" s="21"/>
      <c r="J13" s="1">
        <v>144.81</v>
      </c>
      <c r="K13" s="1">
        <v>1400</v>
      </c>
      <c r="L13" s="1">
        <f t="shared" ref="L13:L17" si="0">J13*K13</f>
        <v>202734</v>
      </c>
    </row>
    <row r="14" spans="2:12" x14ac:dyDescent="0.3">
      <c r="B14" s="16" t="s">
        <v>41</v>
      </c>
      <c r="C14" s="9">
        <v>70</v>
      </c>
      <c r="D14" s="20">
        <f>C14*J15</f>
        <v>16202.9</v>
      </c>
      <c r="E14" s="20"/>
      <c r="H14" s="21" t="s">
        <v>28</v>
      </c>
      <c r="I14" s="21"/>
      <c r="J14" s="1">
        <v>94.08</v>
      </c>
      <c r="K14" s="1">
        <v>1400</v>
      </c>
      <c r="L14" s="1">
        <f t="shared" si="0"/>
        <v>131712</v>
      </c>
    </row>
    <row r="15" spans="2:12" x14ac:dyDescent="0.3">
      <c r="B15" s="16" t="s">
        <v>42</v>
      </c>
      <c r="C15" s="9">
        <v>60</v>
      </c>
      <c r="D15" s="20">
        <f>C15*J16</f>
        <v>30117</v>
      </c>
      <c r="E15" s="20"/>
      <c r="H15" s="21" t="s">
        <v>29</v>
      </c>
      <c r="I15" s="21"/>
      <c r="J15" s="1">
        <v>231.47</v>
      </c>
      <c r="K15" s="1">
        <v>1400</v>
      </c>
      <c r="L15" s="1">
        <f t="shared" si="0"/>
        <v>324058</v>
      </c>
    </row>
    <row r="16" spans="2:12" x14ac:dyDescent="0.3">
      <c r="B16" s="16" t="s">
        <v>43</v>
      </c>
      <c r="C16" s="9">
        <v>20</v>
      </c>
      <c r="D16" s="20">
        <f>J12*C16</f>
        <v>6483.2000000000007</v>
      </c>
      <c r="E16" s="20"/>
      <c r="H16" s="21" t="s">
        <v>30</v>
      </c>
      <c r="I16" s="21"/>
      <c r="J16" s="1">
        <v>501.95</v>
      </c>
      <c r="K16" s="1">
        <v>1400</v>
      </c>
      <c r="L16" s="1">
        <f t="shared" si="0"/>
        <v>702730</v>
      </c>
    </row>
    <row r="17" spans="2:12" x14ac:dyDescent="0.3">
      <c r="B17" s="16" t="s">
        <v>61</v>
      </c>
      <c r="C17" s="9">
        <v>70</v>
      </c>
      <c r="D17" s="20">
        <f>J13*C17</f>
        <v>10136.700000000001</v>
      </c>
      <c r="E17" s="20"/>
      <c r="H17" s="21" t="s">
        <v>31</v>
      </c>
      <c r="I17" s="21"/>
      <c r="J17" s="1">
        <f>D18</f>
        <v>75170.2</v>
      </c>
      <c r="K17" s="1">
        <v>12</v>
      </c>
      <c r="L17" s="1">
        <f t="shared" si="0"/>
        <v>902042.39999999991</v>
      </c>
    </row>
    <row r="18" spans="2:12" x14ac:dyDescent="0.3">
      <c r="B18" s="47" t="s">
        <v>46</v>
      </c>
      <c r="C18" s="47"/>
      <c r="D18" s="48">
        <f>SUM(D13,D14,D15,D16,D17)</f>
        <v>75170.2</v>
      </c>
      <c r="E18" s="48"/>
      <c r="H18" s="23" t="s">
        <v>46</v>
      </c>
      <c r="I18" s="24"/>
      <c r="J18" s="24"/>
      <c r="K18" s="24"/>
      <c r="L18" s="1">
        <f>SUM(L12,L13,L14,L15,L16,L17)</f>
        <v>2717100.4</v>
      </c>
    </row>
    <row r="19" spans="2:12" x14ac:dyDescent="0.3">
      <c r="C19" s="25"/>
      <c r="D19" s="25"/>
      <c r="L19" s="11" t="s">
        <v>77</v>
      </c>
    </row>
    <row r="20" spans="2:12" x14ac:dyDescent="0.3">
      <c r="H20" s="22"/>
      <c r="I20" s="22"/>
      <c r="J20" s="22"/>
      <c r="K20" s="22"/>
      <c r="L20" s="22"/>
    </row>
    <row r="21" spans="2:12" x14ac:dyDescent="0.3">
      <c r="H21" s="22"/>
      <c r="I21" s="22"/>
      <c r="J21" s="4"/>
      <c r="K21" s="4"/>
      <c r="L21" s="4"/>
    </row>
    <row r="22" spans="2:12" x14ac:dyDescent="0.3">
      <c r="H22" s="22"/>
      <c r="I22" s="22"/>
      <c r="J22" s="4"/>
      <c r="K22" s="4"/>
      <c r="L22" s="4"/>
    </row>
    <row r="23" spans="2:12" x14ac:dyDescent="0.3">
      <c r="H23" s="22"/>
      <c r="I23" s="22"/>
      <c r="J23" s="4"/>
      <c r="K23" s="4"/>
      <c r="L23" s="4"/>
    </row>
    <row r="24" spans="2:12" x14ac:dyDescent="0.3">
      <c r="H24" s="22"/>
      <c r="I24" s="22"/>
      <c r="J24" s="4"/>
      <c r="K24" s="4"/>
      <c r="L24" s="4"/>
    </row>
    <row r="25" spans="2:12" x14ac:dyDescent="0.3">
      <c r="H25" s="22"/>
      <c r="I25" s="22"/>
      <c r="J25" s="4"/>
      <c r="K25" s="4"/>
      <c r="L25" s="4"/>
    </row>
    <row r="26" spans="2:12" x14ac:dyDescent="0.3">
      <c r="H26" s="22"/>
      <c r="I26" s="22"/>
      <c r="J26" s="4"/>
      <c r="K26" s="4"/>
      <c r="L26" s="4"/>
    </row>
    <row r="29" spans="2:12" x14ac:dyDescent="0.3">
      <c r="F29" s="22"/>
      <c r="G29" s="22"/>
      <c r="H29" s="22"/>
      <c r="I29" s="22"/>
      <c r="J29" s="22"/>
      <c r="K29" s="22"/>
    </row>
    <row r="30" spans="2:12" x14ac:dyDescent="0.3">
      <c r="F30" s="22"/>
      <c r="G30" s="22"/>
      <c r="H30" s="22"/>
      <c r="I30" s="22"/>
      <c r="J30" s="22"/>
      <c r="K30" s="22"/>
    </row>
  </sheetData>
  <mergeCells count="29">
    <mergeCell ref="C19:D19"/>
    <mergeCell ref="J30:K30"/>
    <mergeCell ref="J29:K29"/>
    <mergeCell ref="H25:I25"/>
    <mergeCell ref="H26:I26"/>
    <mergeCell ref="F29:I29"/>
    <mergeCell ref="F30:I30"/>
    <mergeCell ref="H24:I24"/>
    <mergeCell ref="H23:I23"/>
    <mergeCell ref="H10:I11"/>
    <mergeCell ref="J10:L10"/>
    <mergeCell ref="H12:I12"/>
    <mergeCell ref="H13:I13"/>
    <mergeCell ref="H14:I14"/>
    <mergeCell ref="H15:I15"/>
    <mergeCell ref="H16:I16"/>
    <mergeCell ref="H20:I21"/>
    <mergeCell ref="J20:L20"/>
    <mergeCell ref="H22:I22"/>
    <mergeCell ref="H17:I17"/>
    <mergeCell ref="H18:K18"/>
    <mergeCell ref="B18:C18"/>
    <mergeCell ref="D12:E12"/>
    <mergeCell ref="D13:E13"/>
    <mergeCell ref="D14:E14"/>
    <mergeCell ref="D15:E15"/>
    <mergeCell ref="D16:E16"/>
    <mergeCell ref="D17:E17"/>
    <mergeCell ref="D18:E18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B6E7-9B16-4C52-A440-76D369792F62}">
  <dimension ref="A4:O40"/>
  <sheetViews>
    <sheetView topLeftCell="B7" workbookViewId="0">
      <selection activeCell="J30" sqref="J30"/>
    </sheetView>
  </sheetViews>
  <sheetFormatPr baseColWidth="10" defaultRowHeight="14.4" x14ac:dyDescent="0.3"/>
  <cols>
    <col min="1" max="1" width="24.109375" customWidth="1"/>
    <col min="2" max="2" width="17.77734375" customWidth="1"/>
    <col min="3" max="3" width="27.88671875" customWidth="1"/>
    <col min="5" max="5" width="15.44140625" customWidth="1"/>
    <col min="6" max="6" width="27.5546875" customWidth="1"/>
    <col min="7" max="7" width="19.6640625" customWidth="1"/>
  </cols>
  <sheetData>
    <row r="4" spans="1:15" x14ac:dyDescent="0.3">
      <c r="A4" s="14" t="s">
        <v>3</v>
      </c>
      <c r="B4" s="1" t="s">
        <v>4</v>
      </c>
    </row>
    <row r="5" spans="1:15" x14ac:dyDescent="0.3">
      <c r="A5" s="14" t="s">
        <v>5</v>
      </c>
      <c r="B5" s="1" t="s">
        <v>89</v>
      </c>
    </row>
    <row r="6" spans="1:15" x14ac:dyDescent="0.3">
      <c r="A6" s="14" t="s">
        <v>7</v>
      </c>
      <c r="B6" s="1" t="s">
        <v>58</v>
      </c>
    </row>
    <row r="7" spans="1:15" x14ac:dyDescent="0.3">
      <c r="A7" s="14" t="s">
        <v>6</v>
      </c>
      <c r="B7" s="1" t="s">
        <v>88</v>
      </c>
      <c r="C7" s="31"/>
    </row>
    <row r="8" spans="1:15" x14ac:dyDescent="0.3">
      <c r="C8" s="31"/>
      <c r="D8" s="32" t="s">
        <v>1</v>
      </c>
      <c r="E8" s="32"/>
      <c r="F8" s="32" t="s">
        <v>62</v>
      </c>
      <c r="G8" s="32"/>
      <c r="H8" s="32"/>
    </row>
    <row r="9" spans="1:15" x14ac:dyDescent="0.3">
      <c r="C9" s="31"/>
      <c r="D9" s="32"/>
      <c r="E9" s="32"/>
      <c r="F9" s="8" t="s">
        <v>70</v>
      </c>
      <c r="G9" s="8" t="s">
        <v>71</v>
      </c>
      <c r="H9" s="8" t="s">
        <v>0</v>
      </c>
      <c r="L9" s="19" t="s">
        <v>33</v>
      </c>
      <c r="M9" s="19"/>
      <c r="N9" s="19"/>
      <c r="O9" s="19"/>
    </row>
    <row r="10" spans="1:15" x14ac:dyDescent="0.3">
      <c r="C10" s="31"/>
      <c r="D10" s="27" t="s">
        <v>64</v>
      </c>
      <c r="E10" s="28"/>
      <c r="F10" s="1">
        <v>231.55</v>
      </c>
      <c r="G10" s="1">
        <v>1400</v>
      </c>
      <c r="H10" s="1">
        <f>F10*G10</f>
        <v>324170</v>
      </c>
      <c r="L10" s="1" t="s">
        <v>34</v>
      </c>
      <c r="M10" s="1" t="s">
        <v>35</v>
      </c>
      <c r="N10" s="1" t="s">
        <v>36</v>
      </c>
      <c r="O10" s="1" t="s">
        <v>37</v>
      </c>
    </row>
    <row r="11" spans="1:15" x14ac:dyDescent="0.3">
      <c r="C11" s="31"/>
      <c r="D11" s="27" t="s">
        <v>65</v>
      </c>
      <c r="E11" s="28"/>
      <c r="F11" s="1">
        <v>173.64</v>
      </c>
      <c r="G11" s="1">
        <v>1400</v>
      </c>
      <c r="H11" s="1">
        <f t="shared" ref="H11:H14" si="0">F11*G11</f>
        <v>243095.99999999997</v>
      </c>
      <c r="J11">
        <f>M11*N11</f>
        <v>1.6000000000000003</v>
      </c>
      <c r="L11" s="1">
        <v>7.19</v>
      </c>
      <c r="M11" s="1">
        <f>0.4*0.8</f>
        <v>0.32000000000000006</v>
      </c>
      <c r="N11" s="1">
        <v>5</v>
      </c>
      <c r="O11" s="1">
        <f>L11*M11*N11</f>
        <v>11.504000000000003</v>
      </c>
    </row>
    <row r="12" spans="1:15" x14ac:dyDescent="0.3">
      <c r="D12" s="27" t="s">
        <v>69</v>
      </c>
      <c r="E12" s="28"/>
      <c r="F12" s="1">
        <v>94.08</v>
      </c>
      <c r="G12" s="1">
        <v>1400</v>
      </c>
      <c r="H12" s="1">
        <f t="shared" si="0"/>
        <v>131712</v>
      </c>
      <c r="J12">
        <f t="shared" ref="J12:J23" si="1">M12*N12</f>
        <v>1.4</v>
      </c>
      <c r="L12" s="1">
        <v>6.27</v>
      </c>
      <c r="M12" s="1">
        <f>0.4*0.7</f>
        <v>0.27999999999999997</v>
      </c>
      <c r="N12" s="1">
        <v>5</v>
      </c>
      <c r="O12" s="1">
        <f t="shared" ref="O12:O23" si="2">L12*M12*N12</f>
        <v>8.7779999999999987</v>
      </c>
    </row>
    <row r="13" spans="1:15" x14ac:dyDescent="0.3">
      <c r="D13" s="27" t="s">
        <v>67</v>
      </c>
      <c r="E13" s="28"/>
      <c r="F13" s="1">
        <v>231.47</v>
      </c>
      <c r="G13" s="1">
        <v>1400</v>
      </c>
      <c r="H13" s="1">
        <f t="shared" si="0"/>
        <v>324058</v>
      </c>
      <c r="J13">
        <f t="shared" si="1"/>
        <v>1</v>
      </c>
      <c r="L13" s="1">
        <v>5.21</v>
      </c>
      <c r="M13" s="1">
        <f>0.4*0.5</f>
        <v>0.2</v>
      </c>
      <c r="N13" s="1">
        <v>5</v>
      </c>
      <c r="O13" s="1">
        <f t="shared" si="2"/>
        <v>5.21</v>
      </c>
    </row>
    <row r="14" spans="1:15" x14ac:dyDescent="0.3">
      <c r="D14" s="27" t="s">
        <v>68</v>
      </c>
      <c r="E14" s="28"/>
      <c r="F14" s="1">
        <v>501.95</v>
      </c>
      <c r="G14" s="1">
        <v>1400</v>
      </c>
      <c r="H14" s="1">
        <f t="shared" si="0"/>
        <v>702730</v>
      </c>
      <c r="J14">
        <f t="shared" si="1"/>
        <v>10</v>
      </c>
      <c r="L14" s="1">
        <v>4.82</v>
      </c>
      <c r="M14" s="1">
        <f>0.4*0.5</f>
        <v>0.2</v>
      </c>
      <c r="N14" s="1">
        <v>50</v>
      </c>
      <c r="O14" s="1">
        <f t="shared" si="2"/>
        <v>48.2</v>
      </c>
    </row>
    <row r="15" spans="1:15" x14ac:dyDescent="0.3">
      <c r="D15" s="34" t="s">
        <v>73</v>
      </c>
      <c r="E15" s="34"/>
      <c r="F15" s="34"/>
      <c r="G15" s="34"/>
      <c r="H15" s="43">
        <f>SUM(H10,H11,H12,H13,H14)</f>
        <v>1725766</v>
      </c>
      <c r="J15">
        <f t="shared" si="1"/>
        <v>8.3999999999999986</v>
      </c>
      <c r="L15" s="1">
        <v>4.84</v>
      </c>
      <c r="M15" s="1">
        <f>0.4*0.7</f>
        <v>0.27999999999999997</v>
      </c>
      <c r="N15" s="1">
        <v>30</v>
      </c>
      <c r="O15" s="1">
        <f t="shared" si="2"/>
        <v>40.655999999999992</v>
      </c>
    </row>
    <row r="16" spans="1:15" x14ac:dyDescent="0.3">
      <c r="D16" s="32" t="s">
        <v>1</v>
      </c>
      <c r="E16" s="32"/>
      <c r="F16" s="32" t="s">
        <v>63</v>
      </c>
      <c r="G16" s="32"/>
      <c r="H16" s="32"/>
      <c r="J16">
        <f t="shared" si="1"/>
        <v>1</v>
      </c>
      <c r="L16" s="1">
        <v>5.42</v>
      </c>
      <c r="M16" s="1">
        <f>0.4*0.5</f>
        <v>0.2</v>
      </c>
      <c r="N16" s="1">
        <v>5</v>
      </c>
      <c r="O16" s="1">
        <f t="shared" si="2"/>
        <v>5.42</v>
      </c>
    </row>
    <row r="17" spans="4:15" x14ac:dyDescent="0.3">
      <c r="D17" s="33"/>
      <c r="E17" s="33"/>
      <c r="F17" s="15" t="s">
        <v>76</v>
      </c>
      <c r="G17" s="15" t="s">
        <v>91</v>
      </c>
      <c r="H17" s="15" t="s">
        <v>0</v>
      </c>
      <c r="J17">
        <f t="shared" si="1"/>
        <v>0.83999999999999986</v>
      </c>
      <c r="L17" s="1">
        <v>5.42</v>
      </c>
      <c r="M17" s="1">
        <f>0.4*0.7</f>
        <v>0.27999999999999997</v>
      </c>
      <c r="N17" s="1">
        <v>3</v>
      </c>
      <c r="O17" s="1">
        <f t="shared" si="2"/>
        <v>4.5527999999999995</v>
      </c>
    </row>
    <row r="18" spans="4:15" x14ac:dyDescent="0.3">
      <c r="D18" s="27" t="s">
        <v>75</v>
      </c>
      <c r="E18" s="28"/>
      <c r="F18" s="1">
        <v>18523.599999999999</v>
      </c>
      <c r="G18" s="1">
        <v>12</v>
      </c>
      <c r="H18" s="1">
        <f>F18*G18</f>
        <v>222283.19999999998</v>
      </c>
      <c r="J18">
        <f t="shared" si="1"/>
        <v>0.83999999999999986</v>
      </c>
      <c r="L18" s="1">
        <v>5.32</v>
      </c>
      <c r="M18" s="1">
        <f>0.4*0.7</f>
        <v>0.27999999999999997</v>
      </c>
      <c r="N18" s="1">
        <v>3</v>
      </c>
      <c r="O18" s="1">
        <f t="shared" si="2"/>
        <v>4.4687999999999999</v>
      </c>
    </row>
    <row r="19" spans="4:15" x14ac:dyDescent="0.3">
      <c r="D19" s="27" t="s">
        <v>65</v>
      </c>
      <c r="E19" s="28"/>
      <c r="F19" s="5">
        <v>12154.8</v>
      </c>
      <c r="G19" s="1">
        <v>12</v>
      </c>
      <c r="H19" s="1">
        <f t="shared" ref="H19:H22" si="3">F19*G19</f>
        <v>145857.59999999998</v>
      </c>
      <c r="J19">
        <f t="shared" si="1"/>
        <v>0.97499999999999998</v>
      </c>
      <c r="L19" s="1">
        <v>5.38</v>
      </c>
      <c r="M19" s="1">
        <f>0.3*0.25</f>
        <v>7.4999999999999997E-2</v>
      </c>
      <c r="N19" s="1">
        <v>13</v>
      </c>
      <c r="O19" s="1">
        <f t="shared" si="2"/>
        <v>5.2454999999999998</v>
      </c>
    </row>
    <row r="20" spans="4:15" x14ac:dyDescent="0.3">
      <c r="D20" s="27" t="s">
        <v>66</v>
      </c>
      <c r="E20" s="28"/>
      <c r="F20" s="1">
        <v>12230.4</v>
      </c>
      <c r="G20" s="1">
        <v>12</v>
      </c>
      <c r="H20" s="1">
        <f t="shared" si="3"/>
        <v>146764.79999999999</v>
      </c>
      <c r="J20">
        <f t="shared" si="1"/>
        <v>3.9</v>
      </c>
      <c r="L20" s="1">
        <v>4.93</v>
      </c>
      <c r="M20" s="1">
        <f>0.3*0.25</f>
        <v>7.4999999999999997E-2</v>
      </c>
      <c r="N20" s="1">
        <v>52</v>
      </c>
      <c r="O20" s="1">
        <f t="shared" si="2"/>
        <v>19.226999999999997</v>
      </c>
    </row>
    <row r="21" spans="4:15" x14ac:dyDescent="0.3">
      <c r="D21" s="27" t="s">
        <v>67</v>
      </c>
      <c r="E21" s="28"/>
      <c r="F21" s="1">
        <v>16202.9</v>
      </c>
      <c r="G21" s="1">
        <v>12</v>
      </c>
      <c r="H21" s="1">
        <f t="shared" si="3"/>
        <v>194434.8</v>
      </c>
      <c r="J21">
        <f t="shared" si="1"/>
        <v>0.97499999999999998</v>
      </c>
      <c r="L21" s="1">
        <v>5.45</v>
      </c>
      <c r="M21" s="1">
        <f t="shared" ref="M21:M23" si="4">0.3*0.25</f>
        <v>7.4999999999999997E-2</v>
      </c>
      <c r="N21" s="1">
        <v>13</v>
      </c>
      <c r="O21" s="1">
        <f t="shared" si="2"/>
        <v>5.3137499999999998</v>
      </c>
    </row>
    <row r="22" spans="4:15" x14ac:dyDescent="0.3">
      <c r="D22" s="27" t="s">
        <v>68</v>
      </c>
      <c r="E22" s="28"/>
      <c r="F22" s="1">
        <v>30117</v>
      </c>
      <c r="G22" s="1">
        <v>12</v>
      </c>
      <c r="H22" s="1">
        <f t="shared" si="3"/>
        <v>361404</v>
      </c>
      <c r="J22">
        <f t="shared" si="1"/>
        <v>1.65</v>
      </c>
      <c r="L22" s="1">
        <v>6.46</v>
      </c>
      <c r="M22" s="1">
        <f t="shared" si="4"/>
        <v>7.4999999999999997E-2</v>
      </c>
      <c r="N22" s="1">
        <v>22</v>
      </c>
      <c r="O22" s="1">
        <f t="shared" si="2"/>
        <v>10.658999999999999</v>
      </c>
    </row>
    <row r="23" spans="4:15" x14ac:dyDescent="0.3">
      <c r="D23" s="34" t="s">
        <v>73</v>
      </c>
      <c r="E23" s="34"/>
      <c r="F23" s="34"/>
      <c r="G23" s="34"/>
      <c r="H23" s="43">
        <f>SUM(H18,H19,H20,H21,H22)</f>
        <v>1070744.3999999999</v>
      </c>
      <c r="J23">
        <f t="shared" si="1"/>
        <v>0.82499999999999996</v>
      </c>
      <c r="L23" s="1">
        <v>5.34</v>
      </c>
      <c r="M23" s="1">
        <f t="shared" si="4"/>
        <v>7.4999999999999997E-2</v>
      </c>
      <c r="N23" s="1">
        <v>11</v>
      </c>
      <c r="O23" s="1">
        <f t="shared" si="2"/>
        <v>4.4055</v>
      </c>
    </row>
    <row r="24" spans="4:15" x14ac:dyDescent="0.3">
      <c r="D24" s="32" t="s">
        <v>1</v>
      </c>
      <c r="E24" s="32"/>
      <c r="F24" s="35" t="s">
        <v>72</v>
      </c>
      <c r="G24" s="35"/>
      <c r="H24" s="36"/>
      <c r="J24">
        <f>SUM(J11:J23)</f>
        <v>33.405000000000001</v>
      </c>
      <c r="L24" s="19" t="s">
        <v>38</v>
      </c>
      <c r="M24" s="19"/>
      <c r="N24" s="19"/>
      <c r="O24" s="1">
        <f>SUM(O11,O12,O13,O14,O15,O16,O17,O18,O19,O20,O21,O22,O23)</f>
        <v>173.64034999999998</v>
      </c>
    </row>
    <row r="25" spans="4:15" x14ac:dyDescent="0.3">
      <c r="D25" s="32"/>
      <c r="E25" s="32"/>
      <c r="F25" s="8" t="s">
        <v>86</v>
      </c>
      <c r="G25" s="8" t="s">
        <v>90</v>
      </c>
      <c r="H25" s="8" t="s">
        <v>0</v>
      </c>
    </row>
    <row r="26" spans="4:15" x14ac:dyDescent="0.3">
      <c r="D26" s="27" t="s">
        <v>65</v>
      </c>
      <c r="E26" s="28"/>
      <c r="F26" s="9">
        <v>33</v>
      </c>
      <c r="G26" s="9">
        <v>130</v>
      </c>
      <c r="H26" s="9">
        <f>F26*G26</f>
        <v>4290</v>
      </c>
    </row>
    <row r="27" spans="4:15" x14ac:dyDescent="0.3">
      <c r="D27" s="20" t="s">
        <v>64</v>
      </c>
      <c r="E27" s="20"/>
      <c r="F27" s="9">
        <v>926.18</v>
      </c>
      <c r="G27" s="9">
        <v>130</v>
      </c>
      <c r="H27" s="9">
        <f>F27*G27</f>
        <v>120403.4</v>
      </c>
    </row>
    <row r="28" spans="4:15" x14ac:dyDescent="0.3">
      <c r="D28" s="34" t="s">
        <v>73</v>
      </c>
      <c r="E28" s="34"/>
      <c r="F28" s="34"/>
      <c r="G28" s="34"/>
      <c r="H28" s="44">
        <f>SUM(H26,H27)</f>
        <v>124693.4</v>
      </c>
    </row>
    <row r="30" spans="4:15" x14ac:dyDescent="0.3">
      <c r="J30">
        <f>SUM(H15,H23,H28)</f>
        <v>2921203.8</v>
      </c>
    </row>
    <row r="33" spans="3:6" x14ac:dyDescent="0.3">
      <c r="C33" s="11" t="s">
        <v>39</v>
      </c>
      <c r="D33" s="26" t="s">
        <v>79</v>
      </c>
      <c r="E33" s="26"/>
      <c r="F33" s="11" t="s">
        <v>84</v>
      </c>
    </row>
    <row r="34" spans="3:6" x14ac:dyDescent="0.3">
      <c r="C34" s="11" t="s">
        <v>78</v>
      </c>
      <c r="D34" s="29">
        <v>130</v>
      </c>
      <c r="E34" s="30"/>
      <c r="F34" s="1">
        <f>D34*F12</f>
        <v>12230.4</v>
      </c>
    </row>
    <row r="35" spans="3:6" x14ac:dyDescent="0.3">
      <c r="C35" s="11" t="s">
        <v>80</v>
      </c>
      <c r="D35" s="29">
        <v>70</v>
      </c>
      <c r="E35" s="30"/>
      <c r="F35" s="1">
        <f>D35*F13</f>
        <v>16202.9</v>
      </c>
    </row>
    <row r="36" spans="3:6" x14ac:dyDescent="0.3">
      <c r="C36" s="11" t="s">
        <v>81</v>
      </c>
      <c r="D36" s="29">
        <v>60</v>
      </c>
      <c r="E36" s="30" t="s">
        <v>44</v>
      </c>
      <c r="F36" s="1">
        <f>D36*F14</f>
        <v>30117</v>
      </c>
    </row>
    <row r="37" spans="3:6" x14ac:dyDescent="0.3">
      <c r="C37" s="11" t="s">
        <v>82</v>
      </c>
      <c r="D37" s="29">
        <v>20</v>
      </c>
      <c r="E37" s="30" t="s">
        <v>45</v>
      </c>
      <c r="F37" s="1">
        <f>926.18*D37</f>
        <v>18523.599999999999</v>
      </c>
    </row>
    <row r="38" spans="3:6" x14ac:dyDescent="0.3">
      <c r="C38" s="11" t="s">
        <v>83</v>
      </c>
      <c r="D38" s="29">
        <v>70</v>
      </c>
      <c r="E38" s="30" t="s">
        <v>44</v>
      </c>
      <c r="F38" s="1">
        <f>D38*F11</f>
        <v>12154.8</v>
      </c>
    </row>
    <row r="39" spans="3:6" x14ac:dyDescent="0.3">
      <c r="C39" s="26" t="s">
        <v>87</v>
      </c>
      <c r="D39" s="12" t="s">
        <v>60</v>
      </c>
      <c r="E39" s="9">
        <v>0.7</v>
      </c>
      <c r="F39" s="9">
        <f>E39*F11</f>
        <v>121.54799999999999</v>
      </c>
    </row>
    <row r="40" spans="3:6" x14ac:dyDescent="0.3">
      <c r="C40" s="26"/>
      <c r="D40" s="12" t="s">
        <v>59</v>
      </c>
      <c r="E40" s="9">
        <v>0.7</v>
      </c>
      <c r="F40" s="9">
        <f>F10*E40</f>
        <v>162.08500000000001</v>
      </c>
    </row>
  </sheetData>
  <mergeCells count="31">
    <mergeCell ref="F24:H24"/>
    <mergeCell ref="D19:E19"/>
    <mergeCell ref="D27:E27"/>
    <mergeCell ref="D26:E26"/>
    <mergeCell ref="D28:G28"/>
    <mergeCell ref="C7:C11"/>
    <mergeCell ref="F16:H16"/>
    <mergeCell ref="D16:E17"/>
    <mergeCell ref="L24:N24"/>
    <mergeCell ref="L9:O9"/>
    <mergeCell ref="D11:E11"/>
    <mergeCell ref="D8:E9"/>
    <mergeCell ref="F8:H8"/>
    <mergeCell ref="D10:E10"/>
    <mergeCell ref="D12:E12"/>
    <mergeCell ref="D13:E13"/>
    <mergeCell ref="D21:E21"/>
    <mergeCell ref="D22:E22"/>
    <mergeCell ref="D24:E25"/>
    <mergeCell ref="D15:G15"/>
    <mergeCell ref="D23:G23"/>
    <mergeCell ref="C39:C40"/>
    <mergeCell ref="D14:E14"/>
    <mergeCell ref="D20:E20"/>
    <mergeCell ref="D34:E34"/>
    <mergeCell ref="D35:E35"/>
    <mergeCell ref="D36:E36"/>
    <mergeCell ref="D37:E37"/>
    <mergeCell ref="D38:E38"/>
    <mergeCell ref="D33:E33"/>
    <mergeCell ref="D18:E18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95DD-5A1F-4ED8-8AEA-0BEBD2C5EA3A}">
  <dimension ref="E8:N32"/>
  <sheetViews>
    <sheetView topLeftCell="C10" zoomScale="91" workbookViewId="0">
      <selection activeCell="I29" sqref="I29"/>
    </sheetView>
  </sheetViews>
  <sheetFormatPr baseColWidth="10" defaultRowHeight="14.4" x14ac:dyDescent="0.3"/>
  <cols>
    <col min="6" max="6" width="18.44140625" customWidth="1"/>
    <col min="7" max="7" width="15.33203125" customWidth="1"/>
    <col min="8" max="8" width="21.6640625" customWidth="1"/>
    <col min="9" max="9" width="15.77734375" customWidth="1"/>
    <col min="12" max="12" width="33.5546875" customWidth="1"/>
    <col min="13" max="13" width="27.5546875" customWidth="1"/>
  </cols>
  <sheetData>
    <row r="8" spans="5:9" x14ac:dyDescent="0.3">
      <c r="E8" s="21" t="s">
        <v>1</v>
      </c>
      <c r="F8" s="21"/>
      <c r="G8" s="21" t="s">
        <v>62</v>
      </c>
      <c r="H8" s="21"/>
      <c r="I8" s="21"/>
    </row>
    <row r="9" spans="5:9" x14ac:dyDescent="0.3">
      <c r="E9" s="21"/>
      <c r="F9" s="21"/>
      <c r="G9" s="7" t="s">
        <v>70</v>
      </c>
      <c r="H9" s="7" t="s">
        <v>71</v>
      </c>
      <c r="I9" s="7" t="s">
        <v>0</v>
      </c>
    </row>
    <row r="10" spans="5:9" x14ac:dyDescent="0.3">
      <c r="E10" s="27" t="s">
        <v>69</v>
      </c>
      <c r="F10" s="28"/>
      <c r="G10" s="1">
        <v>57.6</v>
      </c>
      <c r="H10" s="1">
        <v>1400</v>
      </c>
      <c r="I10" s="1">
        <f>G10*H10</f>
        <v>80640</v>
      </c>
    </row>
    <row r="11" spans="5:9" x14ac:dyDescent="0.3">
      <c r="E11" s="27" t="s">
        <v>67</v>
      </c>
      <c r="F11" s="28"/>
      <c r="G11" s="1">
        <v>192.33</v>
      </c>
      <c r="H11" s="1">
        <v>1400</v>
      </c>
      <c r="I11" s="1">
        <f>G11*H11</f>
        <v>269262</v>
      </c>
    </row>
    <row r="12" spans="5:9" x14ac:dyDescent="0.3">
      <c r="E12" s="27" t="s">
        <v>68</v>
      </c>
      <c r="F12" s="28"/>
      <c r="G12" s="1">
        <v>501.95</v>
      </c>
      <c r="H12" s="1">
        <v>1400</v>
      </c>
      <c r="I12" s="1">
        <f>G12*H12</f>
        <v>702730</v>
      </c>
    </row>
    <row r="13" spans="5:9" x14ac:dyDescent="0.3">
      <c r="E13" s="34" t="s">
        <v>73</v>
      </c>
      <c r="F13" s="34"/>
      <c r="G13" s="34"/>
      <c r="H13" s="34"/>
      <c r="I13" s="9">
        <f>SUM(I10:I12)</f>
        <v>1052632</v>
      </c>
    </row>
    <row r="14" spans="5:9" x14ac:dyDescent="0.3">
      <c r="E14" s="5"/>
      <c r="F14" s="5"/>
      <c r="G14" s="5"/>
      <c r="H14" s="5"/>
      <c r="I14" s="5"/>
    </row>
    <row r="15" spans="5:9" x14ac:dyDescent="0.3">
      <c r="E15" s="5"/>
      <c r="F15" s="5"/>
      <c r="G15" s="5"/>
      <c r="H15" s="5"/>
      <c r="I15" s="5"/>
    </row>
    <row r="16" spans="5:9" x14ac:dyDescent="0.3">
      <c r="E16" s="21" t="s">
        <v>1</v>
      </c>
      <c r="F16" s="21"/>
      <c r="G16" s="21" t="s">
        <v>63</v>
      </c>
      <c r="H16" s="21"/>
      <c r="I16" s="21"/>
    </row>
    <row r="17" spans="5:14" x14ac:dyDescent="0.3">
      <c r="E17" s="39"/>
      <c r="F17" s="39"/>
      <c r="G17" s="10" t="s">
        <v>76</v>
      </c>
      <c r="H17" s="10" t="s">
        <v>2</v>
      </c>
      <c r="I17" s="10" t="s">
        <v>0</v>
      </c>
    </row>
    <row r="18" spans="5:14" x14ac:dyDescent="0.3">
      <c r="E18" s="27" t="s">
        <v>92</v>
      </c>
      <c r="F18" s="28"/>
      <c r="G18" s="1">
        <v>6439.6</v>
      </c>
      <c r="H18" s="1">
        <v>12</v>
      </c>
      <c r="I18" s="1">
        <f>G18*H18</f>
        <v>77275.200000000012</v>
      </c>
    </row>
    <row r="19" spans="5:14" x14ac:dyDescent="0.3">
      <c r="E19" s="27" t="s">
        <v>66</v>
      </c>
      <c r="F19" s="28"/>
      <c r="G19" s="1">
        <v>7488</v>
      </c>
      <c r="H19" s="1">
        <v>12</v>
      </c>
      <c r="I19" s="1">
        <f>G19*H19</f>
        <v>89856</v>
      </c>
    </row>
    <row r="20" spans="5:14" x14ac:dyDescent="0.3">
      <c r="E20" s="27" t="s">
        <v>67</v>
      </c>
      <c r="F20" s="28"/>
      <c r="G20" s="1">
        <v>13463.1</v>
      </c>
      <c r="H20" s="1">
        <v>12</v>
      </c>
      <c r="I20" s="1">
        <f>G20*H20</f>
        <v>161557.20000000001</v>
      </c>
    </row>
    <row r="21" spans="5:14" x14ac:dyDescent="0.3">
      <c r="E21" s="27" t="s">
        <v>68</v>
      </c>
      <c r="F21" s="28"/>
      <c r="G21" s="1">
        <v>30117</v>
      </c>
      <c r="H21" s="1">
        <v>12</v>
      </c>
      <c r="I21" s="1">
        <f>G21*H21</f>
        <v>361404</v>
      </c>
    </row>
    <row r="22" spans="5:14" x14ac:dyDescent="0.3">
      <c r="E22" s="34" t="s">
        <v>73</v>
      </c>
      <c r="F22" s="34"/>
      <c r="G22" s="34"/>
      <c r="H22" s="34"/>
      <c r="I22" s="9">
        <f>SUM(I18:I21)</f>
        <v>690092.4</v>
      </c>
    </row>
    <row r="23" spans="5:14" x14ac:dyDescent="0.3">
      <c r="E23" s="5"/>
      <c r="F23" s="5"/>
      <c r="G23" s="5"/>
      <c r="H23" s="5"/>
      <c r="I23" s="5"/>
    </row>
    <row r="24" spans="5:14" x14ac:dyDescent="0.3">
      <c r="E24" s="21" t="s">
        <v>1</v>
      </c>
      <c r="F24" s="21"/>
      <c r="G24" s="40" t="s">
        <v>97</v>
      </c>
      <c r="H24" s="41"/>
      <c r="I24" s="42"/>
    </row>
    <row r="25" spans="5:14" x14ac:dyDescent="0.3">
      <c r="E25" s="21"/>
      <c r="F25" s="21"/>
      <c r="G25" s="7" t="s">
        <v>25</v>
      </c>
      <c r="H25" s="7" t="s">
        <v>2</v>
      </c>
      <c r="I25" s="7" t="s">
        <v>0</v>
      </c>
      <c r="L25" s="18" t="s">
        <v>39</v>
      </c>
      <c r="M25" s="38" t="s">
        <v>79</v>
      </c>
      <c r="N25" s="38"/>
    </row>
    <row r="26" spans="5:14" x14ac:dyDescent="0.3">
      <c r="E26" s="20" t="s">
        <v>92</v>
      </c>
      <c r="F26" s="20"/>
      <c r="G26" s="9">
        <v>919.93</v>
      </c>
      <c r="H26" s="9">
        <v>1200</v>
      </c>
      <c r="I26" s="9">
        <f>G26*H26</f>
        <v>1103916</v>
      </c>
      <c r="L26" s="11" t="s">
        <v>78</v>
      </c>
      <c r="M26" s="29">
        <v>130</v>
      </c>
      <c r="N26" s="30"/>
    </row>
    <row r="27" spans="5:14" x14ac:dyDescent="0.3">
      <c r="E27" s="34" t="s">
        <v>73</v>
      </c>
      <c r="F27" s="34"/>
      <c r="G27" s="34"/>
      <c r="H27" s="34"/>
      <c r="I27" s="13">
        <f>SUM(I26)</f>
        <v>1103916</v>
      </c>
      <c r="L27" s="11" t="s">
        <v>80</v>
      </c>
      <c r="M27" s="29">
        <v>70</v>
      </c>
      <c r="N27" s="30"/>
    </row>
    <row r="28" spans="5:14" x14ac:dyDescent="0.3">
      <c r="L28" s="11" t="s">
        <v>81</v>
      </c>
      <c r="M28" s="29">
        <v>60</v>
      </c>
      <c r="N28" s="30" t="s">
        <v>44</v>
      </c>
    </row>
    <row r="29" spans="5:14" x14ac:dyDescent="0.3">
      <c r="I29">
        <f>SUM(I13,I22,I27)</f>
        <v>2846640.4</v>
      </c>
      <c r="L29" s="11" t="s">
        <v>93</v>
      </c>
      <c r="M29" s="29">
        <v>20</v>
      </c>
      <c r="N29" s="30" t="s">
        <v>45</v>
      </c>
    </row>
    <row r="30" spans="5:14" x14ac:dyDescent="0.3">
      <c r="L30" s="11" t="s">
        <v>94</v>
      </c>
      <c r="M30" s="29">
        <v>70</v>
      </c>
      <c r="N30" s="30" t="s">
        <v>44</v>
      </c>
    </row>
    <row r="31" spans="5:14" x14ac:dyDescent="0.3">
      <c r="L31" s="12" t="s">
        <v>87</v>
      </c>
      <c r="M31" s="29">
        <v>0.7</v>
      </c>
      <c r="N31" s="30"/>
    </row>
    <row r="32" spans="5:14" x14ac:dyDescent="0.3">
      <c r="L32" s="17"/>
      <c r="M32" s="37"/>
      <c r="N32" s="37"/>
    </row>
  </sheetData>
  <mergeCells count="25">
    <mergeCell ref="E18:F18"/>
    <mergeCell ref="G8:I8"/>
    <mergeCell ref="E10:F10"/>
    <mergeCell ref="E11:F11"/>
    <mergeCell ref="E12:F12"/>
    <mergeCell ref="E8:F9"/>
    <mergeCell ref="E13:H13"/>
    <mergeCell ref="E16:F17"/>
    <mergeCell ref="G16:I16"/>
    <mergeCell ref="M32:N32"/>
    <mergeCell ref="E19:F19"/>
    <mergeCell ref="E20:F20"/>
    <mergeCell ref="E21:F21"/>
    <mergeCell ref="M25:N25"/>
    <mergeCell ref="M26:N26"/>
    <mergeCell ref="E26:F26"/>
    <mergeCell ref="E27:H27"/>
    <mergeCell ref="E22:H22"/>
    <mergeCell ref="E24:F25"/>
    <mergeCell ref="G24:I24"/>
    <mergeCell ref="M27:N27"/>
    <mergeCell ref="M28:N28"/>
    <mergeCell ref="M29:N29"/>
    <mergeCell ref="M30:N30"/>
    <mergeCell ref="M31:N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E728-8DF5-4E98-B229-C1EF90119B04}">
  <dimension ref="E4:O13"/>
  <sheetViews>
    <sheetView tabSelected="1" workbookViewId="0">
      <selection activeCell="E22" sqref="E22"/>
    </sheetView>
  </sheetViews>
  <sheetFormatPr baseColWidth="10" defaultRowHeight="14.4" x14ac:dyDescent="0.3"/>
  <cols>
    <col min="5" max="5" width="52.6640625" customWidth="1"/>
    <col min="6" max="6" width="29" customWidth="1"/>
    <col min="7" max="7" width="21.21875" customWidth="1"/>
  </cols>
  <sheetData>
    <row r="4" spans="5:15" ht="15.6" x14ac:dyDescent="0.3">
      <c r="E4" s="49" t="s">
        <v>101</v>
      </c>
      <c r="F4" s="49" t="s">
        <v>102</v>
      </c>
    </row>
    <row r="5" spans="5:15" ht="15.6" x14ac:dyDescent="0.3">
      <c r="E5" s="50" t="s">
        <v>99</v>
      </c>
      <c r="F5" s="51">
        <v>2.9</v>
      </c>
      <c r="G5">
        <v>2921203.8</v>
      </c>
    </row>
    <row r="6" spans="5:15" ht="15.6" x14ac:dyDescent="0.3">
      <c r="E6" s="50" t="s">
        <v>100</v>
      </c>
      <c r="F6" s="52">
        <v>2.7</v>
      </c>
      <c r="G6">
        <v>2717100.4</v>
      </c>
    </row>
    <row r="7" spans="5:15" ht="15.6" x14ac:dyDescent="0.3">
      <c r="E7" s="50" t="s">
        <v>98</v>
      </c>
      <c r="F7" s="51">
        <v>2.85</v>
      </c>
      <c r="G7">
        <v>2846640.4</v>
      </c>
    </row>
    <row r="9" spans="5:15" x14ac:dyDescent="0.3">
      <c r="F9" s="6"/>
      <c r="G9" s="6" t="s">
        <v>106</v>
      </c>
      <c r="H9" s="6" t="s">
        <v>105</v>
      </c>
      <c r="M9" s="8" t="s">
        <v>47</v>
      </c>
      <c r="N9" s="8" t="s">
        <v>48</v>
      </c>
      <c r="O9" s="8" t="s">
        <v>49</v>
      </c>
    </row>
    <row r="10" spans="5:15" x14ac:dyDescent="0.3">
      <c r="F10" s="6" t="s">
        <v>103</v>
      </c>
      <c r="G10" s="6">
        <f>G5-G6</f>
        <v>204103.39999999991</v>
      </c>
      <c r="H10" s="6">
        <f>G10/G5</f>
        <v>6.9869620188772838E-2</v>
      </c>
      <c r="M10" s="7" t="s">
        <v>50</v>
      </c>
      <c r="N10" s="1">
        <v>20</v>
      </c>
      <c r="O10" s="1" t="s">
        <v>51</v>
      </c>
    </row>
    <row r="11" spans="5:15" x14ac:dyDescent="0.3">
      <c r="F11" s="6" t="s">
        <v>104</v>
      </c>
      <c r="G11" s="6">
        <f>G7-G6</f>
        <v>129540</v>
      </c>
      <c r="H11" s="6">
        <f>G11/G7</f>
        <v>4.5506274694899998E-2</v>
      </c>
      <c r="M11" s="7" t="s">
        <v>52</v>
      </c>
      <c r="N11" s="1">
        <v>25</v>
      </c>
      <c r="O11" s="1" t="s">
        <v>53</v>
      </c>
    </row>
    <row r="12" spans="5:15" x14ac:dyDescent="0.3">
      <c r="M12" s="7" t="s">
        <v>54</v>
      </c>
      <c r="N12" s="1">
        <v>30</v>
      </c>
      <c r="O12" s="1" t="s">
        <v>55</v>
      </c>
    </row>
    <row r="13" spans="5:15" x14ac:dyDescent="0.3">
      <c r="M13" s="7" t="s">
        <v>56</v>
      </c>
      <c r="N13" s="1">
        <v>35</v>
      </c>
      <c r="O13" s="1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Avant Metre</vt:lpstr>
      <vt:lpstr>V1 dalle pleine</vt:lpstr>
      <vt:lpstr>V2 dalle alveolaires</vt:lpstr>
      <vt:lpstr>V3 Dalle precontraintes P-T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2024-05-16T10:25:17Z</dcterms:modified>
</cp:coreProperties>
</file>